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xl/worksheets/sheet17.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7"/>
  <workbookPr/>
  <bookViews>
    <workbookView xWindow="0" yWindow="0" windowWidth="20730" windowHeight="10800"/>
  </bookViews>
  <sheets>
    <sheet name="Carátula" sheetId="17" r:id="rId1"/>
    <sheet name="Índice" sheetId="2" r:id="rId2"/>
    <sheet name="Cuadro 1" sheetId="3" r:id="rId3"/>
    <sheet name="Cuadro 2" sheetId="4" r:id="rId4"/>
    <sheet name="Cuadro 3" sheetId="5" r:id="rId5"/>
    <sheet name="Cuadro 4" sheetId="6" r:id="rId6"/>
    <sheet name="Cuadro 5" sheetId="7" r:id="rId7"/>
    <sheet name="Cuadro 6" sheetId="18" r:id="rId8"/>
    <sheet name="Cuadro 7" sheetId="8" r:id="rId9"/>
    <sheet name="Cuadro 8" sheetId="9" r:id="rId10"/>
    <sheet name="Cuadro 9" sheetId="10" r:id="rId11"/>
    <sheet name="Cuadro 10" sheetId="11" r:id="rId12"/>
    <sheet name="Cuadro 11" sheetId="12" r:id="rId13"/>
    <sheet name="Cuadro 12" sheetId="13" r:id="rId14"/>
    <sheet name="Cuadro 13" sheetId="14" r:id="rId15"/>
    <sheet name="Cuadro 14" sheetId="15" r:id="rId16"/>
    <sheet name="Definiciones y metodología" sheetId="16" r:id="rId17"/>
  </sheets>
  <externalReferences>
    <externalReference r:id="rId18"/>
    <externalReference r:id="rId19"/>
    <externalReference r:id="rId20"/>
    <externalReference r:id="rId21"/>
    <externalReference r:id="rId22"/>
  </externalReferences>
  <definedNames>
    <definedName name="_" localSheetId="0" hidden="1">'[1]dep pre'!#REF!</definedName>
    <definedName name="_" localSheetId="7" hidden="1">'[2]dep pre'!#REF!</definedName>
    <definedName name="_">'[2]dep pre'!#REF!</definedName>
    <definedName name="_cd1" localSheetId="0" hidden="1">{"'cua 42'!$A$1:$O$40"}</definedName>
    <definedName name="_cd1" localSheetId="7" hidden="1">{"'cua 42'!$A$1:$O$40"}</definedName>
    <definedName name="_cd1">{"'cua 42'!$A$1:$O$40"}</definedName>
    <definedName name="_Key1" localSheetId="0" hidden="1">'[1]dep pre'!#REF!</definedName>
    <definedName name="_Key1" localSheetId="7" hidden="1">'[2]dep pre'!#REF!</definedName>
    <definedName name="_Key1">'[2]dep pre'!#REF!</definedName>
    <definedName name="_ñ" localSheetId="0" hidden="1">'[1]dep pre'!#REF!</definedName>
    <definedName name="_ñ" localSheetId="7" hidden="1">'[2]dep pre'!#REF!</definedName>
    <definedName name="_ñ">'[2]dep pre'!#REF!</definedName>
    <definedName name="_Order1">255</definedName>
    <definedName name="_Parse_In" localSheetId="0" hidden="1">'[1]dep pre'!#REF!</definedName>
    <definedName name="_Parse_In" localSheetId="7" hidden="1">'[2]dep pre'!#REF!</definedName>
    <definedName name="_Parse_In">'[2]dep pre'!#REF!</definedName>
    <definedName name="_Parse_Out" localSheetId="0" hidden="1">'[1]dep pre'!#REF!</definedName>
    <definedName name="_Parse_Out" localSheetId="7" hidden="1">'[2]dep pre'!#REF!</definedName>
    <definedName name="_Parse_Out">'[2]dep pre'!#REF!</definedName>
    <definedName name="_Sort" localSheetId="0" hidden="1">'[1]dep pre'!#REF!</definedName>
    <definedName name="_Sort" localSheetId="7" hidden="1">'[2]dep pre'!#REF!</definedName>
    <definedName name="_Sort">'[2]dep pre'!#REF!</definedName>
    <definedName name="A" localSheetId="0">#REF!</definedName>
    <definedName name="A" localSheetId="7">#REF!</definedName>
    <definedName name="A">#REF!</definedName>
    <definedName name="AA" localSheetId="0" hidden="1">{"'cua 42'!$A$1:$O$40"}</definedName>
    <definedName name="AA" localSheetId="7" hidden="1">{"'cua 42'!$A$1:$O$40"}</definedName>
    <definedName name="AA">{"'cua 42'!$A$1:$O$40"}</definedName>
    <definedName name="ab" localSheetId="0" hidden="1">{"'cua 42'!$A$1:$O$40"}</definedName>
    <definedName name="ab" localSheetId="7" hidden="1">{"'cua 42'!$A$1:$O$40"}</definedName>
    <definedName name="ab">{"'cua 42'!$A$1:$O$40"}</definedName>
    <definedName name="affff" localSheetId="0" hidden="1">{"'cua 42'!$A$1:$O$40"}</definedName>
    <definedName name="affff" localSheetId="7" hidden="1">{"'cua 42'!$A$1:$O$40"}</definedName>
    <definedName name="affff">{"'cua 42'!$A$1:$O$40"}</definedName>
    <definedName name="_xlnm.Database" localSheetId="0">#REF!</definedName>
    <definedName name="_xlnm.Database" localSheetId="7">#REF!</definedName>
    <definedName name="_xlnm.Database">#REF!</definedName>
    <definedName name="BB" localSheetId="0" hidden="1">{"'cua 42'!$A$1:$O$40"}</definedName>
    <definedName name="BB" localSheetId="7" hidden="1">{"'cua 42'!$A$1:$O$40"}</definedName>
    <definedName name="BB">{"'cua 42'!$A$1:$O$40"}</definedName>
    <definedName name="bis" localSheetId="0" hidden="1">'[1]dep pre'!#REF!</definedName>
    <definedName name="bis" localSheetId="7" hidden="1">'[2]dep pre'!#REF!</definedName>
    <definedName name="bis">'[2]dep pre'!#REF!</definedName>
    <definedName name="cc" localSheetId="0" hidden="1">{"'cua 42'!$A$1:$O$40"}</definedName>
    <definedName name="cc" localSheetId="7" hidden="1">{"'cua 42'!$A$1:$O$40"}</definedName>
    <definedName name="cc">{"'cua 42'!$A$1:$O$40"}</definedName>
    <definedName name="dd" localSheetId="0" hidden="1">{"'cua 42'!$A$1:$O$40"}</definedName>
    <definedName name="dd" localSheetId="7" hidden="1">{"'cua 42'!$A$1:$O$40"}</definedName>
    <definedName name="dd">{"'cua 42'!$A$1:$O$40"}</definedName>
    <definedName name="dfg" localSheetId="0" hidden="1">{"'cua 42'!$A$1:$O$40"}</definedName>
    <definedName name="dfg" localSheetId="7" hidden="1">{"'cua 42'!$A$1:$O$40"}</definedName>
    <definedName name="dfg">{"'cua 42'!$A$1:$O$40"}</definedName>
    <definedName name="dfgh" localSheetId="0" hidden="1">{"'cua 42'!$A$1:$O$40"}</definedName>
    <definedName name="dfgh" localSheetId="7" hidden="1">{"'cua 42'!$A$1:$O$40"}</definedName>
    <definedName name="dfgh">{"'cua 42'!$A$1:$O$40"}</definedName>
    <definedName name="fffffffffff" localSheetId="0" hidden="1">{"'tasa de salida'!$A$1:$G$48"}</definedName>
    <definedName name="fffffffffff" localSheetId="7" hidden="1">{"'tasa de salida'!$A$1:$G$48"}</definedName>
    <definedName name="fffffffffff">{"'tasa de salida'!$A$1:$G$48"}</definedName>
    <definedName name="glos" localSheetId="0" hidden="1">{"'cua 42'!$A$1:$O$40"}</definedName>
    <definedName name="glos" localSheetId="7" hidden="1">{"'cua 42'!$A$1:$O$40"}</definedName>
    <definedName name="glos">{"'cua 42'!$A$1:$O$40"}</definedName>
    <definedName name="gu" localSheetId="0" hidden="1">'[3]dep pre'!#REF!</definedName>
    <definedName name="gu" localSheetId="7" hidden="1">'[4]dep pre'!#REF!</definedName>
    <definedName name="gu">'[4]dep pre'!#REF!</definedName>
    <definedName name="h" localSheetId="0" hidden="1">'[1]dep pre'!#REF!</definedName>
    <definedName name="h" localSheetId="7" hidden="1">'[2]dep pre'!#REF!</definedName>
    <definedName name="h">'[2]dep pre'!#REF!</definedName>
    <definedName name="hh" localSheetId="0" hidden="1">{"'cuadro 18 '!$A$1:$L$34"}</definedName>
    <definedName name="hh" localSheetId="7" hidden="1">{"'cuadro 18 '!$A$1:$L$34"}</definedName>
    <definedName name="hh">{"'cuadro 18 '!$A$1:$L$34"}</definedName>
    <definedName name="hllliun" localSheetId="0" hidden="1">'[3]dep pre'!#REF!</definedName>
    <definedName name="hllliun" localSheetId="7" hidden="1">'[4]dep pre'!#REF!</definedName>
    <definedName name="hllliun">'[4]dep pre'!#REF!</definedName>
    <definedName name="HTML_CodePage">1252</definedName>
    <definedName name="HTML_Control" localSheetId="0" hidden="1">{"'tasa de salida'!$A$1:$G$48"}</definedName>
    <definedName name="HTML_Control" localSheetId="7" hidden="1">{"'tasa de salida'!$A$1:$G$48"}</definedName>
    <definedName name="HTML_Control">{"'tasa de salida'!$A$1:$G$48"}</definedName>
    <definedName name="HTML_Control2" localSheetId="0" hidden="1">{"'tasa de salida'!$A$1:$G$48"}</definedName>
    <definedName name="HTML_Control2" localSheetId="7" hidden="1">{"'tasa de salida'!$A$1:$G$48"}</definedName>
    <definedName name="HTML_Control2">{"'tasa de salida'!$A$1:$G$48"}</definedName>
    <definedName name="HTML_Control3" localSheetId="0" hidden="1">{"'tasa de salida'!$A$1:$G$48"}</definedName>
    <definedName name="HTML_Control3" localSheetId="7" hidden="1">{"'tasa de salida'!$A$1:$G$48"}</definedName>
    <definedName name="HTML_Control3">{"'tasa de salida'!$A$1:$G$48"}</definedName>
    <definedName name="HTML_Description">""</definedName>
    <definedName name="HTML_Email">"dnrmt@trabajo.gov.ar"</definedName>
    <definedName name="HTML_Header">""</definedName>
    <definedName name="HTML_LastUpdate">"22/02/1999"</definedName>
    <definedName name="HTML_LineAfter">TRUE</definedName>
    <definedName name="HTML_LineBefore">FALSE</definedName>
    <definedName name="HTML_Name">"MTSS - SEyCL - DNRMT"</definedName>
    <definedName name="HTML_OBDlg2">TRUE</definedName>
    <definedName name="HTML_OBDlg4">TRUE</definedName>
    <definedName name="HTML_OS">0</definedName>
    <definedName name="HTML_PathFile">"Z:\juanpi\anexo eil - web\html\eil0199\1207.html"</definedName>
    <definedName name="HTML_Title">""</definedName>
    <definedName name="jjjjjjjjjjj" localSheetId="0" hidden="1">{"'cua 42'!$A$1:$O$40"}</definedName>
    <definedName name="jjjjjjjjjjj" localSheetId="7" hidden="1">{"'cua 42'!$A$1:$O$40"}</definedName>
    <definedName name="jjjjjjjjjjj">{"'cua 42'!$A$1:$O$40"}</definedName>
    <definedName name="jppmpñ" localSheetId="0" hidden="1">{"'cua 42'!$A$1:$O$40"}</definedName>
    <definedName name="jppmpñ" localSheetId="7" hidden="1">{"'cua 42'!$A$1:$O$40"}</definedName>
    <definedName name="jppmpñ">{"'cua 42'!$A$1:$O$40"}</definedName>
    <definedName name="lkjp" localSheetId="0" hidden="1">'[3]dep pre'!#REF!</definedName>
    <definedName name="lkjp" localSheetId="7" hidden="1">'[4]dep pre'!#REF!</definedName>
    <definedName name="lkjp">'[4]dep pre'!#REF!</definedName>
    <definedName name="nnnnnnnnnnn" localSheetId="0" hidden="1">{"'cua 42'!$A$1:$O$40"}</definedName>
    <definedName name="nnnnnnnnnnn" localSheetId="7" hidden="1">{"'cua 42'!$A$1:$O$40"}</definedName>
    <definedName name="nnnnnnnnnnn">{"'cua 42'!$A$1:$O$40"}</definedName>
    <definedName name="ñ" localSheetId="0" hidden="1">'[1]dep pre'!#REF!</definedName>
    <definedName name="ñ" localSheetId="7" hidden="1">'[2]dep pre'!#REF!</definedName>
    <definedName name="ñ">'[2]dep pre'!#REF!</definedName>
    <definedName name="OLE_LINK1" localSheetId="0">Carátula!#REF!</definedName>
    <definedName name="santiago" localSheetId="0" hidden="1">{"'cua 42'!$A$1:$O$40"}</definedName>
    <definedName name="santiago" localSheetId="7" hidden="1">{"'cua 42'!$A$1:$O$40"}</definedName>
    <definedName name="santiago">{"'cua 42'!$A$1:$O$40"}</definedName>
    <definedName name="sertes" localSheetId="0" hidden="1">{"'cua 42'!$A$1:$O$40"}</definedName>
    <definedName name="sertes" localSheetId="7" hidden="1">{"'cua 42'!$A$1:$O$40"}</definedName>
    <definedName name="sertes">{"'cua 42'!$A$1:$O$40"}</definedName>
    <definedName name="sfg" localSheetId="0" hidden="1">'[3]dep pre'!#REF!</definedName>
    <definedName name="sfg" localSheetId="7" hidden="1">'[4]dep pre'!#REF!</definedName>
    <definedName name="sfg">'[4]dep pre'!#REF!</definedName>
    <definedName name="shit" localSheetId="0" hidden="1">{"'cua 42'!$A$1:$O$40"}</definedName>
    <definedName name="shit" localSheetId="7" hidden="1">{"'cua 42'!$A$1:$O$40"}</definedName>
    <definedName name="shit">{"'cua 42'!$A$1:$O$40"}</definedName>
    <definedName name="ssssss" localSheetId="0" hidden="1">{"'tasa de salida'!$A$1:$G$48"}</definedName>
    <definedName name="ssssss" localSheetId="7" hidden="1">{"'tasa de salida'!$A$1:$G$48"}</definedName>
    <definedName name="ssssss">{"'tasa de salida'!$A$1:$G$48"}</definedName>
    <definedName name="tabla" localSheetId="0">#REF!</definedName>
    <definedName name="tabla" localSheetId="7">#REF!</definedName>
    <definedName name="tabla">#REF!</definedName>
    <definedName name="tyurt" localSheetId="0" hidden="1">{"'cua 42'!$A$1:$O$40"}</definedName>
    <definedName name="tyurt" localSheetId="7" hidden="1">{"'cua 42'!$A$1:$O$40"}</definedName>
    <definedName name="tyurt">{"'cua 42'!$A$1:$O$40"}</definedName>
    <definedName name="yuetyy" localSheetId="0" hidden="1">{"'cua 42'!$A$1:$O$40"}</definedName>
    <definedName name="yuetyy" localSheetId="7" hidden="1">{"'cua 42'!$A$1:$O$40"}</definedName>
    <definedName name="yuetyy">{"'cua 42'!$A$1:$O$40"}</definedName>
  </definedNames>
  <calcPr calcId="125725"/>
</workbook>
</file>

<file path=xl/calcChain.xml><?xml version="1.0" encoding="utf-8"?>
<calcChain xmlns="http://schemas.openxmlformats.org/spreadsheetml/2006/main">
  <c r="D95" i="7"/>
  <c r="D94"/>
  <c r="G93" i="5"/>
  <c r="G92"/>
  <c r="G91"/>
  <c r="G90"/>
  <c r="G93" i="4"/>
  <c r="G92"/>
  <c r="G91"/>
  <c r="G90"/>
  <c r="X307" i="10"/>
  <c r="Z304"/>
  <c r="F306"/>
  <c r="Q310"/>
  <c r="V306"/>
  <c r="H304"/>
  <c r="N305"/>
  <c r="X309"/>
  <c r="C305"/>
  <c r="M309"/>
  <c r="AA306"/>
  <c r="B304"/>
  <c r="W306"/>
  <c r="J305"/>
  <c r="N310"/>
  <c r="F309"/>
  <c r="Q305"/>
  <c r="W308"/>
  <c r="U304"/>
  <c r="M304"/>
  <c r="K304"/>
  <c r="AB310"/>
  <c r="M305"/>
  <c r="P304"/>
  <c r="Q306"/>
  <c r="O307"/>
  <c r="H308"/>
  <c r="V307"/>
  <c r="I305"/>
  <c r="P310"/>
  <c r="X305"/>
  <c r="J307"/>
  <c r="Z309"/>
  <c r="B309"/>
  <c r="Z307"/>
  <c r="G305"/>
  <c r="Z310"/>
  <c r="B308"/>
  <c r="T306"/>
  <c r="V308"/>
  <c r="AA304"/>
  <c r="F305"/>
  <c r="Y310"/>
  <c r="Q304"/>
  <c r="M306"/>
  <c r="O306"/>
  <c r="G310"/>
  <c r="Y304"/>
  <c r="W309"/>
  <c r="O305"/>
  <c r="P305"/>
  <c r="T307"/>
  <c r="F310"/>
  <c r="H310"/>
  <c r="L306"/>
  <c r="F304"/>
  <c r="W304"/>
  <c r="T308"/>
  <c r="K305"/>
  <c r="G307"/>
  <c r="AA308"/>
  <c r="K310"/>
  <c r="X310"/>
  <c r="T304"/>
  <c r="T310"/>
  <c r="T305"/>
  <c r="AA310"/>
  <c r="R309"/>
  <c r="I306"/>
  <c r="J306"/>
  <c r="M308"/>
  <c r="B307"/>
  <c r="AB307"/>
  <c r="C310"/>
  <c r="J308"/>
  <c r="O304"/>
  <c r="R308"/>
  <c r="M310"/>
  <c r="G308"/>
  <c r="AB305"/>
  <c r="O309"/>
  <c r="M307"/>
  <c r="Z305"/>
  <c r="AA307"/>
  <c r="J310"/>
  <c r="X306"/>
  <c r="U305"/>
  <c r="G304"/>
  <c r="N309"/>
  <c r="N308"/>
  <c r="W310"/>
  <c r="N306"/>
  <c r="T309"/>
  <c r="K306"/>
  <c r="B305"/>
  <c r="L309"/>
  <c r="E307"/>
  <c r="I308"/>
  <c r="Q308"/>
  <c r="H307"/>
  <c r="Y308"/>
  <c r="I310"/>
  <c r="V310"/>
  <c r="K307"/>
  <c r="Y305"/>
  <c r="AB306"/>
  <c r="V304"/>
  <c r="Z308"/>
  <c r="Y309"/>
  <c r="E305"/>
  <c r="K308"/>
  <c r="U307"/>
  <c r="AB309"/>
  <c r="Q309"/>
  <c r="P308"/>
  <c r="Y306"/>
  <c r="W305"/>
  <c r="P307"/>
  <c r="G306"/>
  <c r="R307"/>
  <c r="L307"/>
  <c r="N304"/>
  <c r="V305"/>
  <c r="J304"/>
  <c r="AA305"/>
  <c r="R304"/>
  <c r="AB308"/>
  <c r="L310"/>
  <c r="C309"/>
  <c r="F308"/>
  <c r="E306"/>
  <c r="J309"/>
  <c r="L304"/>
  <c r="E308"/>
  <c r="AB304"/>
  <c r="X308"/>
  <c r="P309"/>
  <c r="E309"/>
  <c r="C306"/>
  <c r="R310"/>
  <c r="I309"/>
  <c r="U310"/>
  <c r="B310"/>
  <c r="U306"/>
  <c r="O310"/>
  <c r="W307"/>
  <c r="Z306"/>
  <c r="E310"/>
  <c r="C308"/>
  <c r="G309"/>
  <c r="L305"/>
  <c r="U309"/>
  <c r="L308"/>
  <c r="H305"/>
  <c r="Q307"/>
  <c r="U308"/>
  <c r="B306"/>
  <c r="H309"/>
  <c r="N307"/>
  <c r="I307"/>
  <c r="C307"/>
  <c r="H306"/>
  <c r="AA309"/>
  <c r="R305"/>
  <c r="I304"/>
  <c r="K309"/>
  <c r="O308"/>
  <c r="Y307"/>
  <c r="C304"/>
  <c r="P306"/>
  <c r="V309"/>
  <c r="E304"/>
  <c r="X304"/>
  <c r="R306"/>
  <c r="F307"/>
  <c r="AN52" i="18" l="1"/>
  <c r="AN51"/>
  <c r="AN50"/>
  <c r="AN49"/>
  <c r="AN48"/>
  <c r="AN47"/>
  <c r="AN46"/>
  <c r="AN45"/>
  <c r="AN44"/>
  <c r="C480" i="8" l="1"/>
  <c r="D480"/>
  <c r="C481"/>
  <c r="D481"/>
  <c r="C482"/>
  <c r="D482"/>
  <c r="C483"/>
  <c r="D483"/>
  <c r="C484"/>
  <c r="D484"/>
  <c r="C485"/>
  <c r="D485"/>
  <c r="C486"/>
  <c r="D486"/>
  <c r="C487"/>
  <c r="D487"/>
  <c r="C488"/>
  <c r="D488"/>
  <c r="C489"/>
  <c r="D489"/>
  <c r="C490"/>
  <c r="D490"/>
  <c r="C491"/>
  <c r="D491"/>
  <c r="D91" i="7"/>
  <c r="G88" i="5"/>
  <c r="G87"/>
  <c r="G86"/>
  <c r="S140" i="15" l="1"/>
  <c r="R140"/>
  <c r="Q140"/>
  <c r="P140"/>
  <c r="O140"/>
  <c r="N140"/>
  <c r="M140"/>
  <c r="L140"/>
  <c r="K140"/>
  <c r="J140"/>
  <c r="I140"/>
  <c r="H140"/>
  <c r="G140"/>
  <c r="F140"/>
  <c r="E140"/>
  <c r="D140"/>
  <c r="C140"/>
  <c r="B140"/>
  <c r="D479" i="8"/>
  <c r="C479"/>
  <c r="D478"/>
  <c r="C478"/>
  <c r="D477"/>
  <c r="C477"/>
  <c r="D476"/>
  <c r="C476"/>
  <c r="D475"/>
  <c r="C475"/>
  <c r="D456"/>
  <c r="C456"/>
  <c r="D455"/>
  <c r="C455"/>
  <c r="D454"/>
  <c r="C454"/>
  <c r="D453"/>
  <c r="C453"/>
  <c r="D452"/>
  <c r="C452"/>
  <c r="D451"/>
  <c r="C451"/>
  <c r="D450"/>
  <c r="C450"/>
  <c r="D449"/>
  <c r="C449"/>
  <c r="D448"/>
  <c r="C448"/>
  <c r="D447"/>
  <c r="C447"/>
  <c r="D446"/>
  <c r="C446"/>
  <c r="D445"/>
  <c r="C445"/>
  <c r="D444"/>
  <c r="C444"/>
  <c r="D443"/>
  <c r="C443"/>
  <c r="D442"/>
  <c r="C442"/>
  <c r="D441"/>
  <c r="C441"/>
  <c r="D291"/>
  <c r="C291"/>
  <c r="D290"/>
  <c r="C290"/>
  <c r="D289"/>
  <c r="C289"/>
  <c r="D288"/>
  <c r="C288"/>
  <c r="D287"/>
  <c r="C287"/>
  <c r="D286"/>
  <c r="C286"/>
  <c r="D285"/>
  <c r="C285"/>
  <c r="D284"/>
  <c r="C284"/>
  <c r="D283"/>
  <c r="C283"/>
  <c r="D282"/>
  <c r="C282"/>
  <c r="D281"/>
  <c r="C281"/>
  <c r="D280"/>
  <c r="C280"/>
  <c r="D279"/>
  <c r="C279"/>
  <c r="D278"/>
  <c r="C278"/>
  <c r="D277"/>
  <c r="C277"/>
  <c r="D276"/>
  <c r="C276"/>
  <c r="D275"/>
  <c r="C275"/>
  <c r="D274"/>
  <c r="C274"/>
  <c r="D273"/>
  <c r="C273"/>
  <c r="D272"/>
  <c r="C272"/>
  <c r="D271"/>
  <c r="C271"/>
  <c r="D270"/>
  <c r="C270"/>
  <c r="D269"/>
  <c r="C269"/>
  <c r="D268"/>
  <c r="C268"/>
  <c r="D267"/>
  <c r="C267"/>
  <c r="D266"/>
  <c r="C266"/>
  <c r="D265"/>
  <c r="C265"/>
  <c r="D264"/>
  <c r="C264"/>
  <c r="D263"/>
  <c r="C263"/>
  <c r="D262"/>
  <c r="C262"/>
  <c r="D261"/>
  <c r="C261"/>
  <c r="D260"/>
  <c r="C260"/>
  <c r="D259"/>
  <c r="C259"/>
  <c r="D258"/>
  <c r="C258"/>
  <c r="D257"/>
  <c r="C257"/>
  <c r="D256"/>
  <c r="C256"/>
  <c r="D255"/>
  <c r="C255"/>
  <c r="D254"/>
  <c r="C254"/>
  <c r="D253"/>
  <c r="C253"/>
  <c r="D252"/>
  <c r="C252"/>
  <c r="D251"/>
  <c r="C251"/>
  <c r="D250"/>
  <c r="C250"/>
  <c r="D249"/>
  <c r="C249"/>
  <c r="D248"/>
  <c r="C248"/>
  <c r="K82" i="6"/>
  <c r="K78"/>
  <c r="K77"/>
  <c r="K76"/>
  <c r="K75"/>
  <c r="K74"/>
  <c r="K73"/>
  <c r="K72"/>
  <c r="K71"/>
  <c r="K70"/>
  <c r="K69"/>
  <c r="K68"/>
  <c r="G67"/>
  <c r="K67" s="1"/>
  <c r="K66"/>
  <c r="K65"/>
  <c r="J64"/>
  <c r="K64" s="1"/>
  <c r="K58"/>
  <c r="K53"/>
  <c r="K52"/>
  <c r="K51"/>
  <c r="K50"/>
  <c r="K49"/>
  <c r="K48"/>
  <c r="K47"/>
  <c r="K46"/>
  <c r="K45"/>
  <c r="K44"/>
  <c r="K43"/>
  <c r="K42"/>
  <c r="K41"/>
  <c r="K40"/>
  <c r="K39"/>
  <c r="K38"/>
  <c r="K37"/>
  <c r="K36"/>
  <c r="K35"/>
  <c r="K34"/>
  <c r="K33"/>
  <c r="K32"/>
  <c r="K31"/>
  <c r="K30"/>
  <c r="K29"/>
  <c r="K28"/>
  <c r="K27"/>
  <c r="K26"/>
  <c r="K25"/>
  <c r="K24"/>
  <c r="K23"/>
  <c r="K22"/>
  <c r="K21"/>
  <c r="K20"/>
  <c r="K19"/>
  <c r="K18"/>
  <c r="K17"/>
  <c r="K16"/>
  <c r="K15"/>
  <c r="K14"/>
  <c r="K13"/>
  <c r="K12"/>
  <c r="K11"/>
  <c r="K10"/>
  <c r="K9"/>
  <c r="K8"/>
  <c r="K7"/>
  <c r="K6"/>
  <c r="K5"/>
  <c r="K4"/>
  <c r="G85" i="5"/>
  <c r="G82"/>
  <c r="G85" i="4"/>
  <c r="G82"/>
</calcChain>
</file>

<file path=xl/sharedStrings.xml><?xml version="1.0" encoding="utf-8"?>
<sst xmlns="http://schemas.openxmlformats.org/spreadsheetml/2006/main" count="9389" uniqueCount="517">
  <si>
    <t>Trimestre</t>
  </si>
  <si>
    <t>Homologaciones</t>
  </si>
  <si>
    <t>Registros</t>
  </si>
  <si>
    <t>I-04</t>
  </si>
  <si>
    <t>…</t>
  </si>
  <si>
    <t>II-04</t>
  </si>
  <si>
    <t>III-04</t>
  </si>
  <si>
    <t>IV-04</t>
  </si>
  <si>
    <t>I-05</t>
  </si>
  <si>
    <t>II-05</t>
  </si>
  <si>
    <t>III-05</t>
  </si>
  <si>
    <t>IV-05</t>
  </si>
  <si>
    <t>I-06</t>
  </si>
  <si>
    <t>II-06</t>
  </si>
  <si>
    <t>III-06</t>
  </si>
  <si>
    <t>IV-06</t>
  </si>
  <si>
    <t>I-07</t>
  </si>
  <si>
    <t>II-07</t>
  </si>
  <si>
    <t>III-07</t>
  </si>
  <si>
    <t>IV-07</t>
  </si>
  <si>
    <t>I-08</t>
  </si>
  <si>
    <t>II-08</t>
  </si>
  <si>
    <t>III-08</t>
  </si>
  <si>
    <t>IV-08</t>
  </si>
  <si>
    <t>I-09</t>
  </si>
  <si>
    <t>II-09</t>
  </si>
  <si>
    <t>III-09</t>
  </si>
  <si>
    <t>IV-09</t>
  </si>
  <si>
    <t>I-10</t>
  </si>
  <si>
    <t>II-10</t>
  </si>
  <si>
    <t>III-10</t>
  </si>
  <si>
    <t>IV-10</t>
  </si>
  <si>
    <t>I-11</t>
  </si>
  <si>
    <t>II-11</t>
  </si>
  <si>
    <t>III-11</t>
  </si>
  <si>
    <t>IV-11</t>
  </si>
  <si>
    <t>I-12</t>
  </si>
  <si>
    <t>II-12</t>
  </si>
  <si>
    <t>III-12</t>
  </si>
  <si>
    <t>IV-12</t>
  </si>
  <si>
    <t>I-13</t>
  </si>
  <si>
    <t>II-13</t>
  </si>
  <si>
    <t>III-13</t>
  </si>
  <si>
    <t>IV-13</t>
  </si>
  <si>
    <t>I-14</t>
  </si>
  <si>
    <t>II-14</t>
  </si>
  <si>
    <t>III-14</t>
  </si>
  <si>
    <t>IV-14</t>
  </si>
  <si>
    <t>I-15</t>
  </si>
  <si>
    <t>II-15</t>
  </si>
  <si>
    <t>III-15</t>
  </si>
  <si>
    <t>IV-15</t>
  </si>
  <si>
    <t>I-16</t>
  </si>
  <si>
    <t>II-16</t>
  </si>
  <si>
    <t>III-16</t>
  </si>
  <si>
    <t>IV-16</t>
  </si>
  <si>
    <t>I-17</t>
  </si>
  <si>
    <t>II-17</t>
  </si>
  <si>
    <t>III-17</t>
  </si>
  <si>
    <t>IV-17</t>
  </si>
  <si>
    <t>I-18</t>
  </si>
  <si>
    <t>II-18</t>
  </si>
  <si>
    <t>III-18</t>
  </si>
  <si>
    <t>IV-18</t>
  </si>
  <si>
    <t>I-19</t>
  </si>
  <si>
    <t>II-19</t>
  </si>
  <si>
    <t>III-19</t>
  </si>
  <si>
    <t>IV-19</t>
  </si>
  <si>
    <t>I-20</t>
  </si>
  <si>
    <t>II-20</t>
  </si>
  <si>
    <t>III-20</t>
  </si>
  <si>
    <t>IV-20</t>
  </si>
  <si>
    <t>I-21</t>
  </si>
  <si>
    <t>II-21</t>
  </si>
  <si>
    <t>III-21</t>
  </si>
  <si>
    <t>IV-21</t>
  </si>
  <si>
    <t>I-22</t>
  </si>
  <si>
    <t>II-22</t>
  </si>
  <si>
    <t>III-22</t>
  </si>
  <si>
    <t>IV-22</t>
  </si>
  <si>
    <t>I-23</t>
  </si>
  <si>
    <t>II-23</t>
  </si>
  <si>
    <t>III-23</t>
  </si>
  <si>
    <t>IV-23</t>
  </si>
  <si>
    <t>Empresa</t>
  </si>
  <si>
    <t>Actividad</t>
  </si>
  <si>
    <t>Total</t>
  </si>
  <si>
    <t>Acuerdos</t>
  </si>
  <si>
    <t>Convenios</t>
  </si>
  <si>
    <t>Agricultura</t>
  </si>
  <si>
    <t>Minería</t>
  </si>
  <si>
    <t>Industria</t>
  </si>
  <si>
    <t>Electricidad, Gas y Agua</t>
  </si>
  <si>
    <t>Construcción</t>
  </si>
  <si>
    <t>Comercio</t>
  </si>
  <si>
    <t>Transporte</t>
  </si>
  <si>
    <t>Establecimientos financieros</t>
  </si>
  <si>
    <t>Resto de Servicios</t>
  </si>
  <si>
    <t>Periodo</t>
  </si>
  <si>
    <t>1er Grado</t>
  </si>
  <si>
    <t>2do Grado</t>
  </si>
  <si>
    <t>Mes</t>
  </si>
  <si>
    <t>Salario Mínimo, Vital y Móvil</t>
  </si>
  <si>
    <t>Moneda</t>
  </si>
  <si>
    <t>Normativa</t>
  </si>
  <si>
    <t>Mensual</t>
  </si>
  <si>
    <t>Diario</t>
  </si>
  <si>
    <t>Horario</t>
  </si>
  <si>
    <t>australes</t>
  </si>
  <si>
    <t>Dto. 2466/85 PEN</t>
  </si>
  <si>
    <t>Dto. 666/86 PEN</t>
  </si>
  <si>
    <t>Dto. 1290/86 PEN</t>
  </si>
  <si>
    <t>Dto. 1771/86 PEN</t>
  </si>
  <si>
    <t>Dto. 2491/96 PEN</t>
  </si>
  <si>
    <t>Dto.  284/87 PEN</t>
  </si>
  <si>
    <t>Dto. 721/87 PEN</t>
  </si>
  <si>
    <t>Dto. 1687/87 PEN</t>
  </si>
  <si>
    <t>Res. 1/88 CNSVMM</t>
  </si>
  <si>
    <t>Res. 2/88 CNSVMM</t>
  </si>
  <si>
    <t>Res. 3/88 CNSVMM</t>
  </si>
  <si>
    <t>Res. 4/88 CNSVMM</t>
  </si>
  <si>
    <t>Res. 5/88 CNSVMM</t>
  </si>
  <si>
    <t>Res. 1/89 CNSVMM</t>
  </si>
  <si>
    <t>Res. 2/89 CNSVMM</t>
  </si>
  <si>
    <t>Res. 4/89 CNSVMM</t>
  </si>
  <si>
    <t>Res. 6/89 CNSVMM</t>
  </si>
  <si>
    <t>Res. 7/89 CNSVMM</t>
  </si>
  <si>
    <t>Res. 1/90 CNSVMM</t>
  </si>
  <si>
    <t>Res. 1/91 CNSVMM</t>
  </si>
  <si>
    <t>$</t>
  </si>
  <si>
    <t>Res. CNEPYSMVYM Nº 2/93</t>
  </si>
  <si>
    <t>Dec. Nº 388/03 del PEN.</t>
  </si>
  <si>
    <t>Dec. Nº 1349/03 del PEN</t>
  </si>
  <si>
    <t>Res.CNEPYSMVYM  Nº 2/04</t>
  </si>
  <si>
    <t>Res. CNEPYSMVYM Nº 2/05</t>
  </si>
  <si>
    <t>Res. CNEPYSMVYM Nº 2/05  y Dec.PEN Nº750/05</t>
  </si>
  <si>
    <t xml:space="preserve">Res.CNEPYSMVYM Nº 2/06 </t>
  </si>
  <si>
    <t>Res. CNEPYSMVYM Nº 2/07</t>
  </si>
  <si>
    <t>Res. CPESMVM N°3/08</t>
  </si>
  <si>
    <t>Res. CNEPYSMVYM Nº 2/09</t>
  </si>
  <si>
    <t>Res. CNEPYSMVYM Nº 2/10</t>
  </si>
  <si>
    <t>Res. CNEPYSMVYM Nº 2/11</t>
  </si>
  <si>
    <t>Res. CNEPYSMVYM Nº 2/12</t>
  </si>
  <si>
    <t>Res. CNEPYSMVYM Nº 4/13</t>
  </si>
  <si>
    <t>Res. CNEPYSMVYM Nº 3/14</t>
  </si>
  <si>
    <t>Res. CNEPYSMVYM Nº 4/15</t>
  </si>
  <si>
    <t>Res. CNEPYSMVYM Nº 2/16</t>
  </si>
  <si>
    <t>RESOL-2017-3-APN-CNEPYSMVYM#MT</t>
  </si>
  <si>
    <t>RESOL-2018-3-APN-CNEPYSMVYM#MT</t>
  </si>
  <si>
    <t>RESOL-2019-2-APN-CNEPYSMVYM#MT</t>
  </si>
  <si>
    <t>RESOL-2020-4-APN-CNEPYSMVYM#MT</t>
  </si>
  <si>
    <t>RESOL-2021-4-APN-CNEPYSMVYM#MT</t>
  </si>
  <si>
    <t>RESOL-2021-6-APN-CNEPYSMVYM#MT</t>
  </si>
  <si>
    <t>RESOL-2021-11-APN-CNEPYSMVYM#MT</t>
  </si>
  <si>
    <t>RESOL-2022-4-APN-CNEPYSMVYM#MT</t>
  </si>
  <si>
    <t>RESOL-2022-6-APN-CNEPYSMVYM#MT</t>
  </si>
  <si>
    <t>RESOL-2022-11-APN-CNEPYSMVYM#MT</t>
  </si>
  <si>
    <t>dec-22</t>
  </si>
  <si>
    <t>RESOL-2022-15-APN-CNEPYSMVYM#MT</t>
  </si>
  <si>
    <t>Jan-23</t>
  </si>
  <si>
    <t>RESOL-2023-5-APN-CNEPYSMVYM#MT</t>
  </si>
  <si>
    <t>RESOL-2023-10-APN-CNEPYSMVYM#MT</t>
  </si>
  <si>
    <t>RESOL-2023-15-APN-CNEPYSMVYM#MT</t>
  </si>
  <si>
    <t>dec-23</t>
  </si>
  <si>
    <t>RESOL-2024-4-APN-CNEPYSMVYM#MT</t>
  </si>
  <si>
    <t>RESOL-2024-9-APN-CNEPYSMVYM#MT</t>
  </si>
  <si>
    <t>RESOL-2024-13-APN-CNEPYSMVYM#MT</t>
  </si>
  <si>
    <t>RESOL-2024-17-APN-CNEPYSMVYM#MT</t>
  </si>
  <si>
    <t>RESOL-2025-5-APN-CNEPYSMVYM#MT</t>
  </si>
  <si>
    <t>Aceiteros</t>
  </si>
  <si>
    <t>Alimentación</t>
  </si>
  <si>
    <t>Bancarios</t>
  </si>
  <si>
    <t>Calzado</t>
  </si>
  <si>
    <t>Camioneros</t>
  </si>
  <si>
    <t>Carne</t>
  </si>
  <si>
    <t>Concesionarios</t>
  </si>
  <si>
    <t>Encargados de Edificio</t>
  </si>
  <si>
    <t xml:space="preserve">Entidades Deportivas </t>
  </si>
  <si>
    <t>Farmacia</t>
  </si>
  <si>
    <t>Gastronómicos</t>
  </si>
  <si>
    <t>Gráficos</t>
  </si>
  <si>
    <t>Indumentaria</t>
  </si>
  <si>
    <t>Madera</t>
  </si>
  <si>
    <t>Maestranza</t>
  </si>
  <si>
    <t>Metalmecánica</t>
  </si>
  <si>
    <t>Pasteleros</t>
  </si>
  <si>
    <t>Plásticos</t>
  </si>
  <si>
    <t>Químicos</t>
  </si>
  <si>
    <t>Sanidad con internación</t>
  </si>
  <si>
    <t>Sanidad sin internación</t>
  </si>
  <si>
    <t>Seguros</t>
  </si>
  <si>
    <t>Seguridad</t>
  </si>
  <si>
    <t>Textiles</t>
  </si>
  <si>
    <t>Transporte de Pasajeros</t>
  </si>
  <si>
    <t>Operario calificado</t>
  </si>
  <si>
    <t>Auxiliar 10 años (cajero)</t>
  </si>
  <si>
    <t>Oficial</t>
  </si>
  <si>
    <t>Conductor. 1ra categoría</t>
  </si>
  <si>
    <t>Vendedor B</t>
  </si>
  <si>
    <t>Encargado permanente con vivienda: 2da categoría</t>
  </si>
  <si>
    <t>Personal administrativo de 3ra</t>
  </si>
  <si>
    <t>Categoría 4 (Establecimiento III) ***B</t>
  </si>
  <si>
    <t>Categoría 6</t>
  </si>
  <si>
    <t>Oficial 1ra</t>
  </si>
  <si>
    <t>Operario especializado de metalmecánica</t>
  </si>
  <si>
    <t>Operador especializado</t>
  </si>
  <si>
    <t>Categoría A1</t>
  </si>
  <si>
    <t>Vigilador Principal</t>
  </si>
  <si>
    <t>Categoría 7</t>
  </si>
  <si>
    <t>Conductor de corta y media distancia</t>
  </si>
  <si>
    <t>feb-16</t>
  </si>
  <si>
    <t>Nacional</t>
  </si>
  <si>
    <t>Río Negro y Neuquén</t>
  </si>
  <si>
    <t>Buenos Aires y La Pampa</t>
  </si>
  <si>
    <t>Corrientes y Entre Ríos</t>
  </si>
  <si>
    <t>Santa Fe</t>
  </si>
  <si>
    <t>Córdoba</t>
  </si>
  <si>
    <t>Mendoza y San Juan</t>
  </si>
  <si>
    <t>Chaco y Formosa</t>
  </si>
  <si>
    <t>Tucumán</t>
  </si>
  <si>
    <t>Misiones</t>
  </si>
  <si>
    <t>Salta y Jujuy</t>
  </si>
  <si>
    <t>San Luis</t>
  </si>
  <si>
    <t>La Rioja y Catamarca</t>
  </si>
  <si>
    <t>Santiago del Estero</t>
  </si>
  <si>
    <t>1ª categoría</t>
  </si>
  <si>
    <t>2ª categoría</t>
  </si>
  <si>
    <t>3ª categoría</t>
  </si>
  <si>
    <t>4ª categoría</t>
  </si>
  <si>
    <t>5ª categoría</t>
  </si>
  <si>
    <t>Personal Auxiliar</t>
  </si>
  <si>
    <t>8 o más horas diarias</t>
  </si>
  <si>
    <t>Por hora de excedencia</t>
  </si>
  <si>
    <t>4 horas diarias</t>
  </si>
  <si>
    <t>Con retiro</t>
  </si>
  <si>
    <t>Sin retiro</t>
  </si>
  <si>
    <t xml:space="preserve">Supervisor </t>
  </si>
  <si>
    <t>Personal para tareas específicas</t>
  </si>
  <si>
    <t>Asistencia y cuidado de personas</t>
  </si>
  <si>
    <t>Personal para tareas generales</t>
  </si>
  <si>
    <t>Caseros</t>
  </si>
  <si>
    <t>Por hora</t>
  </si>
  <si>
    <t>1. Acuerdos y convenios colectivos. Ley 14.250</t>
  </si>
  <si>
    <t>Se contabilizan los convenios y acuerdos colectivos celebrados por un empleador o una asociación de empleadores y un sindicato de trabajadores con personería gremial homologados por el Ministerio de Trabajo, Empleo y Seguridad Social en el marco de la Ley de Negociación Colectiva N° 14.250.</t>
  </si>
  <si>
    <t>Hasta 2008 cada resolución homologatoria equivalía a un acuerdo o convenio colectivo.  Desde el primer trimestre de 2009 se emplea como definición operativa el criterio de “registro de acuerdos y convenios en la Dirección Nacional de Relaciones de Trabajo (DNRT)”, principalmente, para reflejar aquellas negociaciones que en determinadas actividades, ramas y empresas tienden a ser recopiladas en una misma resolución homologatoria (1 registro de la DNRT equivale a 1 acuerdo o convenio colectivo). Esta equivalencia es la que posibilita construir el principal indicador considerado para la confección de las estadísticas referidas al tema, esto es, las series mensual/ trimestral/ anual de cantidad de convenios y acuerdos colectivos homologados, que realiza la SSPEyEL.</t>
  </si>
  <si>
    <t>El período de referencia está determinado por la fecha de homologación de los convenios y acuerdos colectivos registrados y no por la fecha de negociación o de aplicación de las cláusulas.</t>
  </si>
  <si>
    <t>Las negociaciones se clasifican por la forma en que se instrumentan: por convenio o por acuerdo. Esta distinción atiende más a cuestiones estadísticas que jurídicas. Los convenios nuevos o que renuevan en forma sustancial a otro precedente y lo sustituyen, son cuerpos completos de normas que regulan el conjunto de las relaciones laborales. Los acuerdos pueden ser clasificados en dos categorías: a) Acuerdos con convenio propio que, para el mismo ámbito y firmados por las mismas partes del convenio original, modifican parcialmente su contenido o incorporan correcciones salariales. Mantienen su número de convenio. b) Acuerdos articulados: Son aquellos que se articulan con un convenio de nivel superior y se aplican sólo en el ámbito específico pactado por las partes y en el marco del CCT superior.</t>
  </si>
  <si>
    <t>2. Salarios determinados en la negociación colectiva</t>
  </si>
  <si>
    <t>El “Consejo Nacional del Empleo, la Productividad y el Salario Mínimo, Vital y Móvil”  tiene entre sus incumbencias fijar el salario mínimo vital y móvil. Se integra por representantes de empleadores y trabajadores y por un presidente nombrado por el Ministerio de Trabajo.</t>
  </si>
  <si>
    <r>
      <rPr>
        <sz val="12"/>
        <color rgb="FF000000"/>
        <rFont val="Calibri"/>
        <family val="2"/>
      </rPr>
      <t xml:space="preserve">El </t>
    </r>
    <r>
      <rPr>
        <b/>
        <sz val="12"/>
        <color rgb="FF000000"/>
        <rFont val="Calibri"/>
        <family val="2"/>
      </rPr>
      <t>Salario conformado de convenio</t>
    </r>
    <r>
      <rPr>
        <sz val="12"/>
        <color rgb="FF000000"/>
        <rFont val="Calibri"/>
        <family val="2"/>
      </rPr>
      <t xml:space="preserve"> está integrado por el salario básico, los adicionales y premios de carácter general, definidos en los convenios colectivos de trabajo, y los aumentos establecidos por Decreto del Poder Ejecutivo. El “salario conformado” es un salario teórico al que se le asigna una antigüedad fija, que no se ve afectado por variaciones de las horas trabajadas, ni por el nivel de producción. Se computa una antigüedad de 10 años (cuando el cct lo contemple) uniforme para todas las categorías, supuesto sobre el que se basa el cálculo del adicional por antigüedad en la firma. No se incluyen los pagos por única vez que se hacen efectivos en una o en unas pocas cuotas.</t>
    </r>
  </si>
  <si>
    <t>El salario conformado de convenio se presenta en tres versiones: 1) Promedio simple de todas las categorías; 2) Categoría inferior sin antigüedad; 3) Categoría representativa, que es la categoría que comprende a la mayoría de los trabajadores encuadrados en un cct.</t>
  </si>
  <si>
    <r>
      <rPr>
        <sz val="12"/>
        <color rgb="FF000000"/>
        <rFont val="Calibri"/>
        <family val="2"/>
      </rPr>
      <t xml:space="preserve">El </t>
    </r>
    <r>
      <rPr>
        <b/>
        <sz val="12"/>
        <color rgb="FF000000"/>
        <rFont val="Calibri"/>
        <family val="2"/>
      </rPr>
      <t>Salario Docente Mínimo Garantizado</t>
    </r>
    <r>
      <rPr>
        <sz val="12"/>
        <color rgb="FF000000"/>
        <rFont val="Calibri"/>
        <family val="2"/>
      </rPr>
      <t xml:space="preserve">, es el ingreso mínimo que percibe el cargo testigo de un maestro de grado, sin antigüedad que cumple una jornada simple del Nivel Primario, considerado como cargo representativo en las discusiones salariales emprendidas en el ámbito de la Paritaria Docente Nacional (PDN). </t>
    </r>
  </si>
  <si>
    <r>
      <rPr>
        <sz val="12"/>
        <color rgb="FF000000"/>
        <rFont val="Calibri"/>
        <family val="2"/>
      </rPr>
      <t xml:space="preserve">La </t>
    </r>
    <r>
      <rPr>
        <b/>
        <sz val="12"/>
        <color rgb="FF000000"/>
        <rFont val="Calibri"/>
        <family val="2"/>
      </rPr>
      <t>Remuneración mínima del trabajador agrario</t>
    </r>
    <r>
      <rPr>
        <sz val="12"/>
        <color rgb="FF000000"/>
        <rFont val="Calibri"/>
        <family val="2"/>
      </rPr>
      <t xml:space="preserve"> es el ingreso mínimo que percibe el personal permanente de prestación discontinua comprendido en el Régimen de Trabajo Agrario  (Ley Nº 26.727 y sus antecesoras). Esta remuneración mínima es fijada por la Comisión Nacional de Trabajo Agrario (CNTA), que es un ente tripartito y autónomo integrado por representantes del Estado, de los Trabajadores y de los Empleadores.</t>
    </r>
  </si>
  <si>
    <r>
      <rPr>
        <sz val="12"/>
        <color rgb="FF000000"/>
        <rFont val="Calibri"/>
        <family val="2"/>
      </rPr>
      <t xml:space="preserve">La </t>
    </r>
    <r>
      <rPr>
        <b/>
        <sz val="12"/>
        <color rgb="FF000000"/>
        <rFont val="Calibri"/>
        <family val="2"/>
      </rPr>
      <t xml:space="preserve">Remuneración mínima para el personal de casas particulares </t>
    </r>
    <r>
      <rPr>
        <sz val="12"/>
        <color rgb="FF000000"/>
        <rFont val="Calibri"/>
        <family val="2"/>
      </rPr>
      <t>es el ingreso mínimo que perciben los empleados y empleadas por el trabajo que presten en las casas particulares o en el ámbito de la vida familiar y que no importe para el empleador lucro o beneficio económico directo, cualquiera fuere la cantidad de horas diarias o de jornadas semanales en que sean ocupados para tales labores. El salario mínimo por tipo, modalidad y categoría profesional es fijado por la Comisión Nacional de Trabajo en Casas Particulares (CNTCP), cuya cuantía deberá establecerse para todo el territorio nacional (Ley Nº 26.844).</t>
    </r>
  </si>
  <si>
    <t>Índice</t>
  </si>
  <si>
    <t>Definiciones y metodología</t>
  </si>
  <si>
    <t xml:space="preserve">Cuadro 1: Acuerdos y convenios colectivos. Homologaciones y registros. </t>
  </si>
  <si>
    <t xml:space="preserve">Cuadro 2: Acuerdos y convenios colectivos. Homologaciones y  registros según ámbito de aplicación. </t>
  </si>
  <si>
    <t>Cuadro 3: Acuerdos y convenios colectivos.Homologaciones y  registros según forma de implementación.</t>
  </si>
  <si>
    <t xml:space="preserve">Cuadro  4: Acuerdos y convenios colectivos según rama de actividad económica. </t>
  </si>
  <si>
    <t xml:space="preserve">Cuadro 5: Sindicatos firmantes de los acuerdos y convenios colectivos. </t>
  </si>
  <si>
    <t>Cuadro 13: Remuneraciones mínimas para el personal de Casas Particulares. Valores corrientes en pesos.</t>
  </si>
  <si>
    <t>Cuadro 1. Acuerdos y convenios colectivos. Homologaciones y registros.</t>
  </si>
  <si>
    <t>Volver al índice</t>
  </si>
  <si>
    <t>Número de acuerdos y convenios colectivos</t>
  </si>
  <si>
    <r>
      <rPr>
        <b/>
        <sz val="11"/>
        <color theme="1"/>
        <rFont val="Calibri"/>
        <family val="2"/>
      </rPr>
      <t xml:space="preserve">Fuente: </t>
    </r>
    <r>
      <rPr>
        <sz val="11"/>
        <color theme="1"/>
        <rFont val="Calibri"/>
        <family val="2"/>
      </rPr>
      <t>STEySS - Dirección Nacional de Estudios y Estadísticas Laborales - Coordinación de Estudios y Estadísticas de Relaciones del Trabajo en base a registros y homologaciones.</t>
    </r>
  </si>
  <si>
    <r>
      <rPr>
        <b/>
        <sz val="11"/>
        <color theme="1"/>
        <rFont val="Calibri"/>
        <family val="2"/>
      </rPr>
      <t>Fuente:</t>
    </r>
    <r>
      <rPr>
        <sz val="11"/>
        <color theme="1"/>
        <rFont val="Calibri"/>
        <family val="2"/>
      </rPr>
      <t xml:space="preserve"> STEySS - Dirección Nacional de Estudios y Estadísticas Laborales - Coordinación de Estudios y Estadísticas de Relaciones del Trabajo en base a registros y homologaciones.</t>
    </r>
  </si>
  <si>
    <t>Cuadro 3. Acuerdos y convenios colectivos. Homologaciones y registros según forma de implementación.</t>
  </si>
  <si>
    <t>Cuadro 4. Acuerdos y convenios colectivos según rama de actividad económica.</t>
  </si>
  <si>
    <r>
      <t>Sindicatos firmantes de los acuerdos y convenios colectivos¹</t>
    </r>
    <r>
      <rPr>
        <b/>
        <sz val="12"/>
        <rFont val="Arial"/>
        <family val="2"/>
      </rPr>
      <t>²</t>
    </r>
  </si>
  <si>
    <t xml:space="preserve">Notas: </t>
  </si>
  <si>
    <r>
      <t xml:space="preserve">Promedio ponderado </t>
    </r>
    <r>
      <rPr>
        <b/>
        <vertAlign val="superscript"/>
        <sz val="12"/>
        <rFont val="Calibri"/>
        <family val="2"/>
      </rPr>
      <t>1/</t>
    </r>
  </si>
  <si>
    <t>* Salario sujeto a modificación.</t>
  </si>
  <si>
    <t xml:space="preserve">1/ Aplicación de "salario minimo garantizado": Bancarios desde enero 2009, Metalúrgicos desde abril 2011. </t>
  </si>
  <si>
    <r>
      <t>Bancarios</t>
    </r>
    <r>
      <rPr>
        <b/>
        <vertAlign val="superscript"/>
        <sz val="12"/>
        <rFont val="Calibri"/>
        <family val="2"/>
      </rPr>
      <t>2/</t>
    </r>
  </si>
  <si>
    <r>
      <t xml:space="preserve">Metalmecánica </t>
    </r>
    <r>
      <rPr>
        <b/>
        <vertAlign val="superscript"/>
        <sz val="12"/>
        <rFont val="Calibri"/>
        <family val="2"/>
      </rPr>
      <t>2/</t>
    </r>
  </si>
  <si>
    <t xml:space="preserve">Calificado </t>
  </si>
  <si>
    <t xml:space="preserve">Vendedor y/o Promotor de Ventas (Minimo garantido) </t>
  </si>
  <si>
    <t>Ayudante en gestión de farmacia</t>
  </si>
  <si>
    <t>Trabajador a máquina - Oficial calificado (Cat. 3)</t>
  </si>
  <si>
    <t>Medio Oficial</t>
  </si>
  <si>
    <t>Categoría 1 – Maestro pastelero</t>
  </si>
  <si>
    <t>Enfermera de piso</t>
  </si>
  <si>
    <t>Categoría Segunda</t>
  </si>
  <si>
    <t xml:space="preserve"> Empleado Grupo III </t>
  </si>
  <si>
    <t xml:space="preserve">Nota: </t>
  </si>
  <si>
    <t xml:space="preserve">Salario docente mínimo garantizado </t>
  </si>
  <si>
    <t>Remuneraciones mínimas del trabajador agrario. Peones generales.</t>
  </si>
  <si>
    <t>..</t>
  </si>
  <si>
    <t>Chubut, Santa Cruz y Tierra del Fuego</t>
  </si>
  <si>
    <t>Categoría y Jornada laboral</t>
  </si>
  <si>
    <t>Cuadro 13. Remuneraciones mínimas para el personal de Casas Particulares. Valores corrientes en pesos.</t>
  </si>
  <si>
    <t>Categoría y Jornada Laboral</t>
  </si>
  <si>
    <r>
      <t xml:space="preserve">El </t>
    </r>
    <r>
      <rPr>
        <b/>
        <sz val="12"/>
        <color rgb="FF000000"/>
        <rFont val="Calibri"/>
        <family val="2"/>
      </rPr>
      <t>Salario mínimo, vital y móvil</t>
    </r>
    <r>
      <rPr>
        <sz val="12"/>
        <color rgb="FF000000"/>
        <rFont val="Calibri"/>
        <family val="2"/>
      </rPr>
      <t xml:space="preserve"> se lo define en la LCT como “la menor remuneración que debe recibir en efectivo el trabajador sin carga de familia, en su jornada legal de trabajo, de modo que le asegure alimentación adecuada, vivienda digna, educación, vestuario, asistencia sanitaria, transporte y esparcimiento, vacaciones y previsión”. Rige para los trabajadores comprendidos en la Ley de Contrato de Trabajo Nº 20.744, de la Administración Pública Nacional y de todas las entidades y organismos en que el Estado Nacional actúe como empleador.</t>
    </r>
  </si>
  <si>
    <t xml:space="preserve">Cuadro 5. Sindicatos firmantes de los acuerdos y convenios colectivos. </t>
  </si>
  <si>
    <t>Convenio Colectivo de Trabajo (CCT)</t>
  </si>
  <si>
    <t>Convenio colectivo de Trabajo y Categoría representativa</t>
  </si>
  <si>
    <t>1/ Promedio ponderado considerando el número de puestos de trabajo cubiertos por cada convenio colectivo de trabajo en promedio en 2024.</t>
  </si>
  <si>
    <t>2/Media simple del salario conformado de todas las categorías dentro de un CCT</t>
  </si>
  <si>
    <t>* Información preliminar.</t>
  </si>
  <si>
    <t>RESOL-2025-9-APN-CNEPYSMVYM#MT</t>
  </si>
  <si>
    <t>$ 967,158</t>
  </si>
  <si>
    <t>$ 978,908</t>
  </si>
  <si>
    <t>$ 1,000,908</t>
  </si>
  <si>
    <t xml:space="preserve"> $  465,904 </t>
  </si>
  <si>
    <t xml:space="preserve"> $  3,734 </t>
  </si>
  <si>
    <t xml:space="preserve"> $  432,852 </t>
  </si>
  <si>
    <t xml:space="preserve"> $  3,535 </t>
  </si>
  <si>
    <t xml:space="preserve"> $  422,314 </t>
  </si>
  <si>
    <t xml:space="preserve"> $  3,339 </t>
  </si>
  <si>
    <t xml:space="preserve"> $  379,784 </t>
  </si>
  <si>
    <t xml:space="preserve"> $  3,096 </t>
  </si>
  <si>
    <t xml:space="preserve"> $  518,966 </t>
  </si>
  <si>
    <t xml:space="preserve"> $  4,092 </t>
  </si>
  <si>
    <t xml:space="preserve"> $  481,837 </t>
  </si>
  <si>
    <t xml:space="preserve"> $  3,878 </t>
  </si>
  <si>
    <t xml:space="preserve"> $  422,317 </t>
  </si>
  <si>
    <t xml:space="preserve"> $  470,628 </t>
  </si>
  <si>
    <t xml:space="preserve"> $  471,961 </t>
  </si>
  <si>
    <t xml:space="preserve"> $  3,783 </t>
  </si>
  <si>
    <t xml:space="preserve"> $  438,479 </t>
  </si>
  <si>
    <t xml:space="preserve"> $  3,581 </t>
  </si>
  <si>
    <t xml:space="preserve"> $  427,804 </t>
  </si>
  <si>
    <t xml:space="preserve"> $  3,382 </t>
  </si>
  <si>
    <t xml:space="preserve"> $  384,721 </t>
  </si>
  <si>
    <t xml:space="preserve"> $  3,136 </t>
  </si>
  <si>
    <t xml:space="preserve"> $  525,713 </t>
  </si>
  <si>
    <t xml:space="preserve"> $  4,145 </t>
  </si>
  <si>
    <t xml:space="preserve"> $  488,101 </t>
  </si>
  <si>
    <t xml:space="preserve"> $  3,928 </t>
  </si>
  <si>
    <t xml:space="preserve"> $  427,807 </t>
  </si>
  <si>
    <t xml:space="preserve"> $  476,746 </t>
  </si>
  <si>
    <t>Volver al Indice</t>
  </si>
  <si>
    <t>Acuerdos y convenios colectivos</t>
  </si>
  <si>
    <t>Escala salarial</t>
  </si>
  <si>
    <t>Cláusula absorcion</t>
  </si>
  <si>
    <t>Viaticos</t>
  </si>
  <si>
    <t>Productividad</t>
  </si>
  <si>
    <t>Presentismo</t>
  </si>
  <si>
    <t>Bonificación extraordinaria</t>
  </si>
  <si>
    <t>Otras formas de incremento salarial</t>
  </si>
  <si>
    <t>Antigüedad</t>
  </si>
  <si>
    <t>Salarios y compensaciones</t>
  </si>
  <si>
    <t>Contribución patronal al sindicato</t>
  </si>
  <si>
    <t>Aporte del trabajador al sindicato</t>
  </si>
  <si>
    <t xml:space="preserve">Derecho sindical a la información </t>
  </si>
  <si>
    <t>Comisión mixta s/organización trabajo, seguridad y/o medio ambiente</t>
  </si>
  <si>
    <t>Comisión mixta s/tratamiento de conflictos</t>
  </si>
  <si>
    <t>Comisión de interpretación</t>
  </si>
  <si>
    <t>Paz social</t>
  </si>
  <si>
    <t>Delegados de personal</t>
  </si>
  <si>
    <t>Relaciones Laborales</t>
  </si>
  <si>
    <t>Capacitación</t>
  </si>
  <si>
    <t>Modalidades de contratación</t>
  </si>
  <si>
    <t>Jornada de trabajo</t>
  </si>
  <si>
    <t>Licencia anual</t>
  </si>
  <si>
    <t>Licencias especiales</t>
  </si>
  <si>
    <t>Categorías laborales y descripción de tareas</t>
  </si>
  <si>
    <t>Promociones, suplencias, reemplazos y vacantes</t>
  </si>
  <si>
    <t>Movilidad y polivalencia Funcional</t>
  </si>
  <si>
    <t>Condiciones de Trabajo</t>
  </si>
  <si>
    <t>Elementos de protección personal</t>
  </si>
  <si>
    <t>Higiene y seguridad</t>
  </si>
  <si>
    <t>Medio Ambiente, Higiene y Seguridad</t>
  </si>
  <si>
    <t>Equidad de género</t>
  </si>
  <si>
    <t>Pequeña Empresa</t>
  </si>
  <si>
    <t>Despidos</t>
  </si>
  <si>
    <t>Suspensiones</t>
  </si>
  <si>
    <t>Reducciones de salario</t>
  </si>
  <si>
    <t>Reducciones de jornada</t>
  </si>
  <si>
    <t>Adelanto de vacaciones</t>
  </si>
  <si>
    <t>Crisis</t>
  </si>
  <si>
    <t>-</t>
  </si>
  <si>
    <t>I-24</t>
  </si>
  <si>
    <t>II-24</t>
  </si>
  <si>
    <t>Fuente: Dirección de Estudios y Relaciones del Trabajo, MTEySS</t>
  </si>
  <si>
    <t>Cuadro 14. Remuneraciones mínimas para el personal de Casas Particulares. Valores corrientes en pesos.</t>
  </si>
  <si>
    <t>Cuadro 7. Salario Mínimo, Vital y Móvil. Valores corrientes.</t>
  </si>
  <si>
    <r>
      <t>Cuadro 8. Salario conformado de convenio promedio</t>
    </r>
    <r>
      <rPr>
        <b/>
        <vertAlign val="superscript"/>
        <sz val="14"/>
        <color theme="0"/>
        <rFont val="Calibri"/>
        <family val="2"/>
      </rPr>
      <t>1/</t>
    </r>
    <r>
      <rPr>
        <b/>
        <sz val="14"/>
        <color theme="0"/>
        <rFont val="Calibri"/>
        <family val="2"/>
      </rPr>
      <t xml:space="preserve"> y por CCT</t>
    </r>
    <r>
      <rPr>
        <b/>
        <vertAlign val="superscript"/>
        <sz val="14"/>
        <color theme="0"/>
        <rFont val="Calibri"/>
        <family val="2"/>
      </rPr>
      <t>2/</t>
    </r>
    <r>
      <rPr>
        <b/>
        <sz val="14"/>
        <color theme="0"/>
        <rFont val="Calibri"/>
        <family val="2"/>
      </rPr>
      <t xml:space="preserve">. </t>
    </r>
    <r>
      <rPr>
        <b/>
        <sz val="11"/>
        <color theme="0"/>
        <rFont val="Calibri"/>
        <family val="2"/>
      </rPr>
      <t xml:space="preserve"> </t>
    </r>
    <r>
      <rPr>
        <b/>
        <sz val="14"/>
        <color theme="0"/>
        <rFont val="Calibri"/>
        <family val="2"/>
      </rPr>
      <t xml:space="preserve">Valores corrientes en pesos.  </t>
    </r>
  </si>
  <si>
    <t>Cuadro 9. Salario conformado de convenio de la categoría inferior sin antigüedad por Convenio Colectivo de Trabajo. Valores corrientes en pesos.</t>
  </si>
  <si>
    <t>Cuadro 10. Salario conformado de convenio de la categoría representativa por Convenio Colectivo de Trabajo. Valores corrientes en pesos.</t>
  </si>
  <si>
    <r>
      <t xml:space="preserve">Cuadro 11. Salario docente mínimo garantizado docente. 
</t>
    </r>
    <r>
      <rPr>
        <b/>
        <sz val="12"/>
        <color rgb="FFFFFFFF"/>
        <rFont val="Calibri"/>
        <family val="2"/>
      </rPr>
      <t>Maestro de Grado (Jornada simple). Valores corrientes en pesos.</t>
    </r>
  </si>
  <si>
    <t>Cuadro 12. Remuneraciones mínimas del trabajador agrario. Valores corrientes en pesos.</t>
  </si>
  <si>
    <t>Cuadro 14: Remuneraciones mínimas para el personal de Casas Particulares. Valores corrientes en pesos.</t>
  </si>
  <si>
    <t>Cuadro 12: Remuneraciones mínimas del trabajador agrario. Valores corrientes en pesos.</t>
  </si>
  <si>
    <t>Cuadro  11: Salario docente mínimo garantizado docente. Maestro de Grado (Jornada simple). Valores corrientes en pesos.</t>
  </si>
  <si>
    <t>Cuadro 10: Salario conformado de convenio de la categoría representativa. Valores corrientes en pesos.</t>
  </si>
  <si>
    <t>Cuadro 9: Salario conformado de convenio de la categoría inferior sin antigüedad. Valores corrientes en pesos</t>
  </si>
  <si>
    <t>Cuadro 8: Salario conformado de convenio. Promedio simple de todas las categorías. Valores corrientes en pesos.</t>
  </si>
  <si>
    <t>Cuadro 7: Salario Mínimo, Vital y Móvil. Valores corrientes.</t>
  </si>
  <si>
    <t>Cuadro 6: Acuerdos y convenios colectivos según contenido de las cláusulas pactadas.</t>
  </si>
  <si>
    <t>III-25*</t>
  </si>
  <si>
    <t>III-24</t>
  </si>
  <si>
    <t>IV-24</t>
  </si>
  <si>
    <t>$ 485,961</t>
  </si>
  <si>
    <t>$ 3,896</t>
  </si>
  <si>
    <t>$ 452,479</t>
  </si>
  <si>
    <t>$ 3,696</t>
  </si>
  <si>
    <t>$ 441,807</t>
  </si>
  <si>
    <t>$ 3,494</t>
  </si>
  <si>
    <t>$ 398,722</t>
  </si>
  <si>
    <t>$ 3,250</t>
  </si>
  <si>
    <t>$ 539,712</t>
  </si>
  <si>
    <t>$ 4,254</t>
  </si>
  <si>
    <t>$ 502,101</t>
  </si>
  <si>
    <t>$ 4,039</t>
  </si>
  <si>
    <t>$ 490,746</t>
  </si>
  <si>
    <t>$ 3,894</t>
  </si>
  <si>
    <t>$ 493,251</t>
  </si>
  <si>
    <t>$ 3,954</t>
  </si>
  <si>
    <t>$ 459,266</t>
  </si>
  <si>
    <t>$ 3,752</t>
  </si>
  <si>
    <t>$ 448,434</t>
  </si>
  <si>
    <t>$ 3,547</t>
  </si>
  <si>
    <t>$ 404,703</t>
  </si>
  <si>
    <t>$ 3,299</t>
  </si>
  <si>
    <t>$ 547,808</t>
  </si>
  <si>
    <t>$ 4,318</t>
  </si>
  <si>
    <t>$ 509,633</t>
  </si>
  <si>
    <t>$ 4,100</t>
  </si>
  <si>
    <t>$ 498,107</t>
  </si>
  <si>
    <t>$ 3,953</t>
  </si>
  <si>
    <t>$ 500,649</t>
  </si>
  <si>
    <t>$ 4,013</t>
  </si>
  <si>
    <t>$ 466,155</t>
  </si>
  <si>
    <t>$ 3,808</t>
  </si>
  <si>
    <t>$ 455,160</t>
  </si>
  <si>
    <t>$ 3,600</t>
  </si>
  <si>
    <t>$ 410,774</t>
  </si>
  <si>
    <t>$ 3,348</t>
  </si>
  <si>
    <t>$ 556,025</t>
  </si>
  <si>
    <t>$ 4,383</t>
  </si>
  <si>
    <t>$ 517,277</t>
  </si>
  <si>
    <t>$ 4,162</t>
  </si>
  <si>
    <t>$ 505,578</t>
  </si>
  <si>
    <t>$ 4,012</t>
  </si>
  <si>
    <t>$ 519,841</t>
  </si>
  <si>
    <t>$ 4,167</t>
  </si>
  <si>
    <t>$ 484,725</t>
  </si>
  <si>
    <t>$ 3,960</t>
  </si>
  <si>
    <t>$ 473,533</t>
  </si>
  <si>
    <t>$ 3,745</t>
  </si>
  <si>
    <t>$ 428,347</t>
  </si>
  <si>
    <t>$ 3,492</t>
  </si>
  <si>
    <t>$ 576,213</t>
  </si>
  <si>
    <t>$ 4,542</t>
  </si>
  <si>
    <t>$ 536,768</t>
  </si>
  <si>
    <t>$ 524,859</t>
  </si>
  <si>
    <t>$ 528,158</t>
  </si>
  <si>
    <t>$ 4,234</t>
  </si>
  <si>
    <t>$ 492,481</t>
  </si>
  <si>
    <t>$ 4,023</t>
  </si>
  <si>
    <t>$ 481,110</t>
  </si>
  <si>
    <t>$ 3,805</t>
  </si>
  <si>
    <t>$ 435,201</t>
  </si>
  <si>
    <t>$ 585,433</t>
  </si>
  <si>
    <t>$ 4,614</t>
  </si>
  <si>
    <t>$ 545,356</t>
  </si>
  <si>
    <t>$ 533,256</t>
  </si>
  <si>
    <t>$ 536,081</t>
  </si>
  <si>
    <t>$ 4,297</t>
  </si>
  <si>
    <t>$ 499,868</t>
  </si>
  <si>
    <t>$ 4,083</t>
  </si>
  <si>
    <t>$ 488,326</t>
  </si>
  <si>
    <t>$ 3,862</t>
  </si>
  <si>
    <t>$ 441,729</t>
  </si>
  <si>
    <t>$ 3,601</t>
  </si>
  <si>
    <t>$ 594,214</t>
  </si>
  <si>
    <t>$ 4,683</t>
  </si>
  <si>
    <t>$ 553,537</t>
  </si>
  <si>
    <t>$ 4,453</t>
  </si>
  <si>
    <t>$ 541,255</t>
  </si>
  <si>
    <t>$ 4,295</t>
  </si>
  <si>
    <t>$ 553,726</t>
  </si>
  <si>
    <t>$ 4,439</t>
  </si>
  <si>
    <t>$ 517,006</t>
  </si>
  <si>
    <t>$ 4,223</t>
  </si>
  <si>
    <t>$ 505,303</t>
  </si>
  <si>
    <t>$ 3,996</t>
  </si>
  <si>
    <t>$ 458,053</t>
  </si>
  <si>
    <t>$ 3,734</t>
  </si>
  <si>
    <t>$ 612,673</t>
  </si>
  <si>
    <t>$ 4,829</t>
  </si>
  <si>
    <t>$ 571,426</t>
  </si>
  <si>
    <t>$ 4,597</t>
  </si>
  <si>
    <t>$ 558,973</t>
  </si>
  <si>
    <t>$ 4,436</t>
  </si>
  <si>
    <t>Cuadro 2. Acuerdos y convenios colectivos. Homologaciones y registros según ámbito de aplicación.</t>
  </si>
  <si>
    <t>Cuadro N° 6. Acuerdos y convenios colectivos según contenido de las cláusulas pactadas</t>
  </si>
  <si>
    <t>IV-25*</t>
  </si>
  <si>
    <t>I-25</t>
  </si>
  <si>
    <t>II-25</t>
  </si>
  <si>
    <t>may-26*</t>
  </si>
  <si>
    <t>jun-26*</t>
  </si>
  <si>
    <t>jul-26*</t>
  </si>
  <si>
    <t>feb-26</t>
  </si>
  <si>
    <t>mar-26</t>
  </si>
  <si>
    <t>abr-26</t>
  </si>
  <si>
    <t>$ 564,247</t>
  </si>
  <si>
    <t>$ 4,523</t>
  </si>
  <si>
    <t>$ 526,829</t>
  </si>
  <si>
    <t>$ 4,303</t>
  </si>
  <si>
    <t>$ 514,903</t>
  </si>
  <si>
    <t>$ 4,072</t>
  </si>
  <si>
    <t>$ 466,756</t>
  </si>
  <si>
    <t>$ 624,314</t>
  </si>
  <si>
    <t>$ 4,921</t>
  </si>
  <si>
    <t>$ 582,283</t>
  </si>
  <si>
    <t>$ 4,685</t>
  </si>
  <si>
    <t>$ 569,593</t>
  </si>
  <si>
    <t>$ 4,520</t>
  </si>
  <si>
    <t>$ 1,020,926</t>
  </si>
  <si>
    <t>$ 1,056,659</t>
  </si>
  <si>
    <t>$ 1,088,359</t>
  </si>
  <si>
    <t>$ 1,114,474</t>
  </si>
  <si>
    <t>$ 1,165,074</t>
  </si>
  <si>
    <t>convenio colectivo de Trabajo y Categoría representativa</t>
  </si>
</sst>
</file>

<file path=xl/styles.xml><?xml version="1.0" encoding="utf-8"?>
<styleSheet xmlns="http://schemas.openxmlformats.org/spreadsheetml/2006/main">
  <numFmts count="9">
    <numFmt numFmtId="164" formatCode="#,##0_(;[Red]\(#,##0\)"/>
    <numFmt numFmtId="165" formatCode="_ * #,##0_ ;_ * \-#,##0_ ;_ * &quot;-&quot;??_ ;_ @_ "/>
    <numFmt numFmtId="166" formatCode="_ &quot;$&quot;\ * #,##0_ ;_ &quot;$&quot;\ * \-#,##0_ ;_ &quot;$&quot;\ * &quot;-&quot;??_ ;_ @_ "/>
    <numFmt numFmtId="167" formatCode="_ &quot;$&quot;\ * #,##0.000_ ;_ &quot;$&quot;\ * \-#,##0.000_ ;_ &quot;$&quot;\ * &quot;-&quot;??_ ;_ @_ "/>
    <numFmt numFmtId="168" formatCode="&quot;$&quot;\ #,##0.0;\-&quot;$&quot;\ #,##0.0"/>
    <numFmt numFmtId="169" formatCode="&quot;$&quot;\ #,##0.0"/>
    <numFmt numFmtId="170" formatCode="#,##0.0"/>
    <numFmt numFmtId="171" formatCode="_ * #,##0.00_ ;_ * \-#,##0.00_ ;_ * &quot;-&quot;??_ ;_ @_ "/>
    <numFmt numFmtId="172" formatCode="#,##0.0_ ;\-#,##0.0\ "/>
  </numFmts>
  <fonts count="48">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font>
    <font>
      <b/>
      <sz val="14"/>
      <color theme="0"/>
      <name val="Calibri"/>
      <family val="2"/>
    </font>
    <font>
      <sz val="11"/>
      <name val="Calibri"/>
      <family val="2"/>
    </font>
    <font>
      <sz val="12"/>
      <color rgb="FF1F497D"/>
      <name val="Calibri"/>
      <family val="2"/>
    </font>
    <font>
      <b/>
      <sz val="12"/>
      <color theme="1"/>
      <name val="Arial"/>
      <family val="2"/>
    </font>
    <font>
      <b/>
      <sz val="12"/>
      <color rgb="FF1F497D"/>
      <name val="Calibri"/>
      <family val="2"/>
    </font>
    <font>
      <sz val="12"/>
      <color rgb="FF244061"/>
      <name val="Calibri"/>
      <family val="2"/>
    </font>
    <font>
      <sz val="11"/>
      <color theme="1"/>
      <name val="Calibri"/>
      <family val="2"/>
    </font>
    <font>
      <b/>
      <sz val="12"/>
      <color theme="1"/>
      <name val="Calibri"/>
      <family val="2"/>
    </font>
    <font>
      <b/>
      <u/>
      <sz val="12"/>
      <color rgb="FF0000FF"/>
      <name val="Calibri"/>
      <family val="2"/>
    </font>
    <font>
      <sz val="12"/>
      <color rgb="FFFFFFFF"/>
      <name val="Calibri"/>
      <family val="2"/>
    </font>
    <font>
      <b/>
      <sz val="11"/>
      <color theme="1"/>
      <name val="Calibri"/>
      <family val="2"/>
    </font>
    <font>
      <sz val="12"/>
      <color rgb="FFFF0000"/>
      <name val="Calibri"/>
      <family val="2"/>
    </font>
    <font>
      <b/>
      <sz val="12"/>
      <color rgb="FFFFFFFF"/>
      <name val="Calibri"/>
      <family val="2"/>
    </font>
    <font>
      <b/>
      <sz val="12"/>
      <color rgb="FFFF0000"/>
      <name val="Calibri"/>
      <family val="2"/>
    </font>
    <font>
      <sz val="12"/>
      <color theme="0"/>
      <name val="Calibri"/>
      <family val="2"/>
    </font>
    <font>
      <i/>
      <sz val="12"/>
      <color theme="1"/>
      <name val="Calibri"/>
      <family val="2"/>
    </font>
    <font>
      <i/>
      <sz val="12"/>
      <color rgb="FF1F497D"/>
      <name val="Calibri"/>
      <family val="2"/>
    </font>
    <font>
      <b/>
      <sz val="14"/>
      <color rgb="FFFFFFFF"/>
      <name val="Calibri"/>
      <family val="2"/>
    </font>
    <font>
      <b/>
      <sz val="12"/>
      <color rgb="FF666666"/>
      <name val="Arial"/>
      <family val="2"/>
    </font>
    <font>
      <b/>
      <i/>
      <sz val="12"/>
      <color rgb="FF1F497D"/>
      <name val="Calibri"/>
      <family val="2"/>
    </font>
    <font>
      <sz val="12"/>
      <color rgb="FF000000"/>
      <name val="Calibri"/>
      <family val="2"/>
    </font>
    <font>
      <b/>
      <u/>
      <sz val="12"/>
      <color rgb="FF000000"/>
      <name val="Calibri"/>
      <family val="2"/>
    </font>
    <font>
      <b/>
      <sz val="12"/>
      <color rgb="FF000000"/>
      <name val="Calibri"/>
      <family val="2"/>
    </font>
    <font>
      <sz val="9"/>
      <color rgb="FF000000"/>
      <name val="Verdana"/>
      <family val="2"/>
    </font>
    <font>
      <b/>
      <sz val="11"/>
      <color theme="0"/>
      <name val="Calibri"/>
      <family val="2"/>
    </font>
    <font>
      <sz val="12"/>
      <name val="Calibri"/>
      <family val="2"/>
    </font>
    <font>
      <b/>
      <sz val="12"/>
      <name val="Calibri"/>
      <family val="2"/>
    </font>
    <font>
      <sz val="10"/>
      <name val="Arial"/>
      <family val="2"/>
    </font>
    <font>
      <u/>
      <sz val="11"/>
      <color theme="10"/>
      <name val="Calibri"/>
      <family val="2"/>
      <scheme val="minor"/>
    </font>
    <font>
      <b/>
      <sz val="18"/>
      <color theme="0"/>
      <name val="Calibri"/>
      <family val="2"/>
    </font>
    <font>
      <sz val="18"/>
      <name val="Calibri"/>
      <family val="2"/>
    </font>
    <font>
      <b/>
      <sz val="12"/>
      <name val="Arial"/>
      <family val="2"/>
    </font>
    <font>
      <sz val="11"/>
      <name val="Calibri"/>
      <family val="2"/>
      <scheme val="minor"/>
    </font>
    <font>
      <b/>
      <vertAlign val="superscript"/>
      <sz val="12"/>
      <name val="Calibri"/>
      <family val="2"/>
    </font>
    <font>
      <b/>
      <i/>
      <sz val="12"/>
      <name val="Calibri"/>
      <family val="2"/>
    </font>
    <font>
      <b/>
      <sz val="12"/>
      <color rgb="FF3F3F3F"/>
      <name val="Calibri"/>
      <family val="2"/>
    </font>
    <font>
      <b/>
      <vertAlign val="superscript"/>
      <sz val="14"/>
      <color theme="0"/>
      <name val="Calibri"/>
      <family val="2"/>
    </font>
    <font>
      <sz val="11"/>
      <color theme="1"/>
      <name val="Calibri"/>
      <family val="2"/>
      <scheme val="minor"/>
    </font>
    <font>
      <b/>
      <sz val="11"/>
      <name val="Calibri"/>
      <family val="2"/>
      <scheme val="minor"/>
    </font>
    <font>
      <sz val="11"/>
      <color theme="1"/>
      <name val="Calibri"/>
      <family val="2"/>
      <scheme val="minor"/>
    </font>
    <font>
      <sz val="11"/>
      <color theme="1"/>
      <name val="Calibri"/>
      <scheme val="minor"/>
    </font>
  </fonts>
  <fills count="16">
    <fill>
      <patternFill patternType="none"/>
    </fill>
    <fill>
      <patternFill patternType="gray125"/>
    </fill>
    <fill>
      <patternFill patternType="solid">
        <fgColor theme="0"/>
        <bgColor theme="0"/>
      </patternFill>
    </fill>
    <fill>
      <patternFill patternType="solid">
        <fgColor rgb="FF373949"/>
        <bgColor rgb="FF373949"/>
      </patternFill>
    </fill>
    <fill>
      <patternFill patternType="solid">
        <fgColor rgb="FFFFFFFF"/>
        <bgColor rgb="FFFFFFFF"/>
      </patternFill>
    </fill>
    <fill>
      <patternFill patternType="solid">
        <fgColor rgb="FF95B3D7"/>
        <bgColor rgb="FF95B3D7"/>
      </patternFill>
    </fill>
    <fill>
      <patternFill patternType="solid">
        <fgColor rgb="FFBFBFBF"/>
        <bgColor rgb="FFBFBFBF"/>
      </patternFill>
    </fill>
    <fill>
      <patternFill patternType="solid">
        <fgColor theme="0"/>
        <bgColor rgb="FFF2F2F2"/>
      </patternFill>
    </fill>
    <fill>
      <patternFill patternType="solid">
        <fgColor theme="0"/>
        <bgColor indexed="64"/>
      </patternFill>
    </fill>
    <fill>
      <patternFill patternType="solid">
        <fgColor theme="0"/>
        <bgColor rgb="FFFFFFFF"/>
      </patternFill>
    </fill>
    <fill>
      <patternFill patternType="solid">
        <fgColor theme="0"/>
        <bgColor rgb="FF373949"/>
      </patternFill>
    </fill>
    <fill>
      <patternFill patternType="solid">
        <fgColor theme="8" tint="0.79998168889431442"/>
        <bgColor rgb="FF373949"/>
      </patternFill>
    </fill>
    <fill>
      <patternFill patternType="solid">
        <fgColor theme="8" tint="0.79998168889431442"/>
        <bgColor theme="0"/>
      </patternFill>
    </fill>
    <fill>
      <patternFill patternType="solid">
        <fgColor rgb="FFFFFF00"/>
        <bgColor rgb="FF373949"/>
      </patternFill>
    </fill>
    <fill>
      <patternFill patternType="solid">
        <fgColor rgb="FFFFFF00"/>
        <bgColor rgb="FFFFFFFF"/>
      </patternFill>
    </fill>
    <fill>
      <patternFill patternType="solid">
        <fgColor rgb="FFFFFF00"/>
        <bgColor theme="0"/>
      </patternFill>
    </fill>
  </fills>
  <borders count="110">
    <border>
      <left/>
      <right/>
      <top/>
      <bottom/>
      <diagonal/>
    </border>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diagonal/>
    </border>
    <border>
      <left/>
      <right/>
      <top/>
      <bottom/>
      <diagonal/>
    </border>
    <border>
      <left/>
      <right/>
      <top/>
      <bottom/>
      <diagonal/>
    </border>
    <border>
      <left/>
      <right/>
      <top/>
      <bottom style="thin">
        <color rgb="FF000000"/>
      </bottom>
      <diagonal/>
    </border>
    <border>
      <left style="thin">
        <color rgb="FF244061"/>
      </left>
      <right style="thin">
        <color rgb="FF244061"/>
      </right>
      <top style="thin">
        <color rgb="FF244061"/>
      </top>
      <bottom/>
      <diagonal/>
    </border>
    <border>
      <left style="thin">
        <color rgb="FF244061"/>
      </left>
      <right/>
      <top style="thin">
        <color rgb="FF244061"/>
      </top>
      <bottom style="thin">
        <color rgb="FF244061"/>
      </bottom>
      <diagonal/>
    </border>
    <border>
      <left/>
      <right style="thin">
        <color rgb="FF244061"/>
      </right>
      <top style="thin">
        <color rgb="FF244061"/>
      </top>
      <bottom style="thin">
        <color rgb="FF244061"/>
      </bottom>
      <diagonal/>
    </border>
    <border>
      <left style="thin">
        <color rgb="FF244061"/>
      </left>
      <right style="thin">
        <color rgb="FF244061"/>
      </right>
      <top style="thin">
        <color rgb="FF244061"/>
      </top>
      <bottom style="thin">
        <color rgb="FF244061"/>
      </bottom>
      <diagonal/>
    </border>
    <border>
      <left style="thin">
        <color rgb="FF000000"/>
      </left>
      <right style="thin">
        <color rgb="FF000000"/>
      </right>
      <top style="thin">
        <color rgb="FF000000"/>
      </top>
      <bottom style="thin">
        <color rgb="FF000000"/>
      </bottom>
      <diagonal/>
    </border>
    <border>
      <left/>
      <right/>
      <top style="thin">
        <color rgb="FF244061"/>
      </top>
      <bottom style="thin">
        <color rgb="FF244061"/>
      </bottom>
      <diagonal/>
    </border>
    <border>
      <left/>
      <right/>
      <top/>
      <bottom/>
      <diagonal/>
    </border>
    <border>
      <left/>
      <right/>
      <top/>
      <bottom/>
      <diagonal/>
    </border>
    <border>
      <left/>
      <right/>
      <top/>
      <bottom style="thin">
        <color rgb="FF244061"/>
      </bottom>
      <diagonal/>
    </border>
    <border>
      <left style="thin">
        <color rgb="FF244061"/>
      </left>
      <right style="thin">
        <color rgb="FF244061"/>
      </right>
      <top/>
      <bottom/>
      <diagonal/>
    </border>
    <border>
      <left style="thin">
        <color rgb="FF244061"/>
      </left>
      <right/>
      <top/>
      <bottom style="thin">
        <color rgb="FF244061"/>
      </bottom>
      <diagonal/>
    </border>
    <border>
      <left style="thin">
        <color rgb="FF1F497D"/>
      </left>
      <right style="thin">
        <color rgb="FF1F497D"/>
      </right>
      <top/>
      <bottom/>
      <diagonal/>
    </border>
    <border>
      <left style="thin">
        <color rgb="FF1F497D"/>
      </left>
      <right/>
      <top style="thin">
        <color rgb="FF1F497D"/>
      </top>
      <bottom/>
      <diagonal/>
    </border>
    <border>
      <left/>
      <right style="thin">
        <color rgb="FF1F497D"/>
      </right>
      <top style="thin">
        <color rgb="FF1F497D"/>
      </top>
      <bottom/>
      <diagonal/>
    </border>
    <border>
      <left style="thin">
        <color rgb="FF1F497D"/>
      </left>
      <right/>
      <top/>
      <bottom/>
      <diagonal/>
    </border>
    <border>
      <left/>
      <right/>
      <top style="thin">
        <color rgb="FF1F497D"/>
      </top>
      <bottom/>
      <diagonal/>
    </border>
    <border>
      <left style="thin">
        <color indexed="64"/>
      </left>
      <right style="thin">
        <color indexed="64"/>
      </right>
      <top style="thin">
        <color indexed="64"/>
      </top>
      <bottom style="thin">
        <color indexed="64"/>
      </bottom>
      <diagonal/>
    </border>
    <border>
      <left/>
      <right style="thin">
        <color rgb="FF000000"/>
      </right>
      <top/>
      <bottom/>
      <diagonal/>
    </border>
    <border>
      <left style="thin">
        <color indexed="64"/>
      </left>
      <right style="thin">
        <color indexed="64"/>
      </right>
      <top/>
      <bottom style="thin">
        <color indexed="64"/>
      </bottom>
      <diagonal/>
    </border>
    <border>
      <left style="thin">
        <color rgb="FF000000"/>
      </left>
      <right style="thin">
        <color rgb="FF000000"/>
      </right>
      <top style="hair">
        <color rgb="FF000000"/>
      </top>
      <bottom style="hair">
        <color rgb="FF000000"/>
      </bottom>
      <diagonal/>
    </border>
    <border>
      <left style="thin">
        <color rgb="FF1F497D"/>
      </left>
      <right style="thin">
        <color rgb="FF1F497D"/>
      </right>
      <top style="hair">
        <color rgb="FF000000"/>
      </top>
      <bottom style="hair">
        <color rgb="FF000000"/>
      </bottom>
      <diagonal/>
    </border>
    <border>
      <left style="thin">
        <color rgb="FF000000"/>
      </left>
      <right style="thin">
        <color rgb="FF000000"/>
      </right>
      <top/>
      <bottom/>
      <diagonal/>
    </border>
    <border>
      <left style="thin">
        <color indexed="64"/>
      </left>
      <right style="thin">
        <color rgb="FF244061"/>
      </right>
      <top style="thin">
        <color indexed="64"/>
      </top>
      <bottom/>
      <diagonal/>
    </border>
    <border>
      <left style="thin">
        <color rgb="FF244061"/>
      </left>
      <right/>
      <top style="thin">
        <color indexed="64"/>
      </top>
      <bottom style="thin">
        <color rgb="FF244061"/>
      </bottom>
      <diagonal/>
    </border>
    <border>
      <left/>
      <right style="thin">
        <color indexed="64"/>
      </right>
      <top style="thin">
        <color indexed="64"/>
      </top>
      <bottom style="thin">
        <color rgb="FF244061"/>
      </bottom>
      <diagonal/>
    </border>
    <border>
      <left style="thin">
        <color indexed="64"/>
      </left>
      <right style="thin">
        <color rgb="FF244061"/>
      </right>
      <top/>
      <bottom style="thin">
        <color indexed="64"/>
      </bottom>
      <diagonal/>
    </border>
    <border>
      <left style="thin">
        <color rgb="FF244061"/>
      </left>
      <right style="thin">
        <color rgb="FF244061"/>
      </right>
      <top style="thin">
        <color rgb="FF244061"/>
      </top>
      <bottom style="thin">
        <color indexed="64"/>
      </bottom>
      <diagonal/>
    </border>
    <border>
      <left style="thin">
        <color rgb="FF244061"/>
      </left>
      <right style="thin">
        <color indexed="64"/>
      </right>
      <top style="thin">
        <color rgb="FF244061"/>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244061"/>
      </left>
      <right style="thin">
        <color rgb="FF244061"/>
      </right>
      <top style="hair">
        <color rgb="FF244061"/>
      </top>
      <bottom style="hair">
        <color rgb="FF244061"/>
      </bottom>
      <diagonal/>
    </border>
    <border>
      <left style="thin">
        <color rgb="FF000000"/>
      </left>
      <right style="thin">
        <color rgb="FF000000"/>
      </right>
      <top style="hair">
        <color rgb="FF244061"/>
      </top>
      <bottom style="hair">
        <color rgb="FF24406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rgb="FF244061"/>
      </right>
      <top/>
      <bottom/>
      <diagonal/>
    </border>
    <border>
      <left/>
      <right style="thin">
        <color indexed="64"/>
      </right>
      <top/>
      <bottom style="thin">
        <color rgb="FF244061"/>
      </bottom>
      <diagonal/>
    </border>
    <border>
      <left/>
      <right style="thin">
        <color indexed="64"/>
      </right>
      <top style="thin">
        <color rgb="FF244061"/>
      </top>
      <bottom style="thin">
        <color rgb="FF244061"/>
      </bottom>
      <diagonal/>
    </border>
    <border>
      <left style="thin">
        <color rgb="FF244061"/>
      </left>
      <right style="thin">
        <color indexed="64"/>
      </right>
      <top/>
      <bottom/>
      <diagonal/>
    </border>
    <border>
      <left style="thin">
        <color indexed="64"/>
      </left>
      <right style="thin">
        <color rgb="FF244061"/>
      </right>
      <top style="hair">
        <color rgb="FF244061"/>
      </top>
      <bottom style="hair">
        <color rgb="FF244061"/>
      </bottom>
      <diagonal/>
    </border>
    <border>
      <left style="thin">
        <color rgb="FF244061"/>
      </left>
      <right style="thin">
        <color indexed="64"/>
      </right>
      <top style="hair">
        <color rgb="FF244061"/>
      </top>
      <bottom style="hair">
        <color rgb="FF244061"/>
      </bottom>
      <diagonal/>
    </border>
    <border>
      <left style="thin">
        <color rgb="FF000000"/>
      </left>
      <right style="thin">
        <color indexed="64"/>
      </right>
      <top style="hair">
        <color rgb="FF244061"/>
      </top>
      <bottom style="hair">
        <color rgb="FF244061"/>
      </bottom>
      <diagonal/>
    </border>
    <border>
      <left style="thin">
        <color indexed="64"/>
      </left>
      <right/>
      <top/>
      <bottom style="thin">
        <color rgb="FF000000"/>
      </bottom>
      <diagonal/>
    </border>
    <border>
      <left/>
      <right style="thin">
        <color indexed="64"/>
      </right>
      <top/>
      <bottom style="thin">
        <color rgb="FF000000"/>
      </bottom>
      <diagonal/>
    </border>
    <border>
      <left style="thin">
        <color indexed="64"/>
      </left>
      <right style="thin">
        <color rgb="FF244061"/>
      </right>
      <top style="thin">
        <color rgb="FF244061"/>
      </top>
      <bottom/>
      <diagonal/>
    </border>
    <border>
      <left style="thin">
        <color indexed="64"/>
      </left>
      <right style="thin">
        <color rgb="FF244061"/>
      </right>
      <top/>
      <bottom style="thin">
        <color rgb="FF244061"/>
      </bottom>
      <diagonal/>
    </border>
    <border>
      <left style="thin">
        <color rgb="FF244061"/>
      </left>
      <right style="thin">
        <color indexed="64"/>
      </right>
      <top style="thin">
        <color rgb="FF244061"/>
      </top>
      <bottom style="thin">
        <color rgb="FF244061"/>
      </bottom>
      <diagonal/>
    </border>
    <border>
      <left style="thin">
        <color rgb="FF244061"/>
      </left>
      <right style="thin">
        <color indexed="64"/>
      </right>
      <top style="thin">
        <color rgb="FF244061"/>
      </top>
      <bottom/>
      <diagonal/>
    </border>
    <border>
      <left style="thin">
        <color rgb="FF244061"/>
      </left>
      <right style="thin">
        <color rgb="FF244061"/>
      </right>
      <top style="hair">
        <color theme="3"/>
      </top>
      <bottom style="hair">
        <color theme="3"/>
      </bottom>
      <diagonal/>
    </border>
    <border>
      <left style="thin">
        <color rgb="FF000000"/>
      </left>
      <right style="thin">
        <color rgb="FF000000"/>
      </right>
      <top style="hair">
        <color theme="3"/>
      </top>
      <bottom style="hair">
        <color theme="3"/>
      </bottom>
      <diagonal/>
    </border>
    <border>
      <left style="thin">
        <color indexed="64"/>
      </left>
      <right/>
      <top style="thin">
        <color indexed="64"/>
      </top>
      <bottom style="thin">
        <color rgb="FF244061"/>
      </bottom>
      <diagonal/>
    </border>
    <border>
      <left/>
      <right/>
      <top style="thin">
        <color indexed="64"/>
      </top>
      <bottom style="thin">
        <color rgb="FF244061"/>
      </bottom>
      <diagonal/>
    </border>
    <border>
      <left style="thin">
        <color indexed="64"/>
      </left>
      <right style="thin">
        <color rgb="FF244061"/>
      </right>
      <top style="hair">
        <color theme="3"/>
      </top>
      <bottom style="hair">
        <color theme="3"/>
      </bottom>
      <diagonal/>
    </border>
    <border>
      <left style="thin">
        <color rgb="FF244061"/>
      </left>
      <right style="thin">
        <color indexed="64"/>
      </right>
      <top style="hair">
        <color theme="3"/>
      </top>
      <bottom style="hair">
        <color theme="3"/>
      </bottom>
      <diagonal/>
    </border>
    <border>
      <left style="thin">
        <color rgb="FF000000"/>
      </left>
      <right style="thin">
        <color indexed="64"/>
      </right>
      <top style="hair">
        <color theme="3"/>
      </top>
      <bottom style="hair">
        <color theme="3"/>
      </bottom>
      <diagonal/>
    </border>
    <border>
      <left style="thin">
        <color indexed="64"/>
      </left>
      <right/>
      <top style="hair">
        <color theme="3"/>
      </top>
      <bottom style="hair">
        <color theme="3"/>
      </bottom>
      <diagonal/>
    </border>
    <border>
      <left style="thin">
        <color indexed="64"/>
      </left>
      <right/>
      <top/>
      <bottom style="thin">
        <color indexed="64"/>
      </bottom>
      <diagonal/>
    </border>
    <border>
      <left style="thin">
        <color rgb="FF1F497D"/>
      </left>
      <right/>
      <top style="hair">
        <color auto="1"/>
      </top>
      <bottom style="hair">
        <color auto="1"/>
      </bottom>
      <diagonal/>
    </border>
    <border>
      <left style="thin">
        <color rgb="FF1F497D"/>
      </left>
      <right style="thin">
        <color rgb="FF1F497D"/>
      </right>
      <top style="hair">
        <color auto="1"/>
      </top>
      <bottom style="hair">
        <color auto="1"/>
      </bottom>
      <diagonal/>
    </border>
    <border>
      <left style="thin">
        <color rgb="FF000000"/>
      </left>
      <right style="thin">
        <color rgb="FF000000"/>
      </right>
      <top style="hair">
        <color auto="1"/>
      </top>
      <bottom style="hair">
        <color auto="1"/>
      </bottom>
      <diagonal/>
    </border>
    <border>
      <left/>
      <right style="thin">
        <color rgb="FF1F497D"/>
      </right>
      <top style="hair">
        <color auto="1"/>
      </top>
      <bottom style="hair">
        <color auto="1"/>
      </bottom>
      <diagonal/>
    </border>
    <border>
      <left style="thin">
        <color indexed="64"/>
      </left>
      <right style="thin">
        <color rgb="FF1F497D"/>
      </right>
      <top/>
      <bottom style="thin">
        <color indexed="64"/>
      </bottom>
      <diagonal/>
    </border>
    <border>
      <left style="thin">
        <color rgb="FF1F497D"/>
      </left>
      <right style="thin">
        <color rgb="FF1F497D"/>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1F497D"/>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rgb="FF1F497D"/>
      </right>
      <top/>
      <bottom/>
      <diagonal/>
    </border>
    <border>
      <left style="thin">
        <color indexed="64"/>
      </left>
      <right style="thin">
        <color indexed="64"/>
      </right>
      <top style="hair">
        <color auto="1"/>
      </top>
      <bottom style="hair">
        <color auto="1"/>
      </bottom>
      <diagonal/>
    </border>
    <border>
      <left style="thin">
        <color rgb="FF000000"/>
      </left>
      <right/>
      <top style="hair">
        <color auto="1"/>
      </top>
      <bottom style="hair">
        <color auto="1"/>
      </bottom>
      <diagonal/>
    </border>
    <border>
      <left style="thin">
        <color indexed="64"/>
      </left>
      <right style="thin">
        <color rgb="FF1F497D"/>
      </right>
      <top/>
      <bottom/>
      <diagonal/>
    </border>
    <border>
      <left style="thin">
        <color indexed="64"/>
      </left>
      <right style="thin">
        <color rgb="FF1F497D"/>
      </right>
      <top style="hair">
        <color auto="1"/>
      </top>
      <bottom style="hair">
        <color auto="1"/>
      </bottom>
      <diagonal/>
    </border>
    <border>
      <left/>
      <right style="thin">
        <color indexed="64"/>
      </right>
      <top style="hair">
        <color auto="1"/>
      </top>
      <bottom style="hair">
        <color auto="1"/>
      </bottom>
      <diagonal/>
    </border>
    <border>
      <left style="thin">
        <color indexed="64"/>
      </left>
      <right style="thin">
        <color rgb="FF1F497D"/>
      </right>
      <top style="hair">
        <color auto="1"/>
      </top>
      <bottom style="thin">
        <color indexed="64"/>
      </bottom>
      <diagonal/>
    </border>
    <border>
      <left style="thin">
        <color rgb="FF000000"/>
      </left>
      <right style="thin">
        <color rgb="FF000000"/>
      </right>
      <top style="hair">
        <color auto="1"/>
      </top>
      <bottom style="thin">
        <color indexed="64"/>
      </bottom>
      <diagonal/>
    </border>
    <border>
      <left style="thin">
        <color rgb="FF000000"/>
      </left>
      <right/>
      <top style="hair">
        <color auto="1"/>
      </top>
      <bottom style="thin">
        <color indexed="64"/>
      </bottom>
      <diagonal/>
    </border>
    <border>
      <left style="thin">
        <color indexed="64"/>
      </left>
      <right style="thin">
        <color indexed="64"/>
      </right>
      <top style="hair">
        <color auto="1"/>
      </top>
      <bottom style="thin">
        <color indexed="64"/>
      </bottom>
      <diagonal/>
    </border>
    <border>
      <left/>
      <right style="thin">
        <color indexed="64"/>
      </right>
      <top style="hair">
        <color auto="1"/>
      </top>
      <bottom style="thin">
        <color indexed="64"/>
      </bottom>
      <diagonal/>
    </border>
    <border>
      <left style="thin">
        <color auto="1"/>
      </left>
      <right style="thin">
        <color auto="1"/>
      </right>
      <top style="thin">
        <color indexed="64"/>
      </top>
      <bottom style="hair">
        <color auto="1"/>
      </bottom>
      <diagonal/>
    </border>
    <border>
      <left style="thin">
        <color indexed="64"/>
      </left>
      <right style="thin">
        <color indexed="64"/>
      </right>
      <top/>
      <bottom style="hair">
        <color auto="1"/>
      </bottom>
      <diagonal/>
    </border>
    <border>
      <left style="thin">
        <color theme="1"/>
      </left>
      <right style="thin">
        <color theme="1"/>
      </right>
      <top style="hair">
        <color theme="1"/>
      </top>
      <bottom style="hair">
        <color theme="1"/>
      </bottom>
      <diagonal/>
    </border>
    <border>
      <left style="thin">
        <color theme="1"/>
      </left>
      <right style="thin">
        <color theme="1"/>
      </right>
      <top/>
      <bottom style="hair">
        <color theme="1"/>
      </bottom>
      <diagonal/>
    </border>
    <border>
      <left style="thin">
        <color indexed="64"/>
      </left>
      <right style="thin">
        <color theme="1"/>
      </right>
      <top style="thin">
        <color indexed="64"/>
      </top>
      <bottom style="thin">
        <color indexed="64"/>
      </bottom>
      <diagonal/>
    </border>
    <border>
      <left style="thin">
        <color theme="1"/>
      </left>
      <right style="thin">
        <color theme="1"/>
      </right>
      <top style="thin">
        <color indexed="64"/>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indexed="64"/>
      </right>
      <top style="thin">
        <color indexed="64"/>
      </top>
      <bottom style="hair">
        <color theme="1"/>
      </bottom>
      <diagonal/>
    </border>
    <border>
      <left style="thin">
        <color indexed="64"/>
      </left>
      <right style="thin">
        <color indexed="64"/>
      </right>
      <top style="hair">
        <color theme="1"/>
      </top>
      <bottom style="hair">
        <color theme="1"/>
      </bottom>
      <diagonal/>
    </border>
    <border>
      <left style="thin">
        <color indexed="64"/>
      </left>
      <right style="thin">
        <color indexed="64"/>
      </right>
      <top style="hair">
        <color theme="1"/>
      </top>
      <bottom style="thin">
        <color indexed="64"/>
      </bottom>
      <diagonal/>
    </border>
    <border>
      <left style="thin">
        <color theme="1"/>
      </left>
      <right style="thin">
        <color theme="1"/>
      </right>
      <top style="thin">
        <color auto="1"/>
      </top>
      <bottom style="hair">
        <color theme="1"/>
      </bottom>
      <diagonal/>
    </border>
    <border>
      <left style="thin">
        <color theme="1"/>
      </left>
      <right style="thin">
        <color theme="1"/>
      </right>
      <top style="hair">
        <color theme="1"/>
      </top>
      <bottom style="thin">
        <color auto="1"/>
      </bottom>
      <diagonal/>
    </border>
    <border>
      <left style="thin">
        <color indexed="64"/>
      </left>
      <right style="thin">
        <color indexed="64"/>
      </right>
      <top style="hair">
        <color auto="1"/>
      </top>
      <bottom/>
      <diagonal/>
    </border>
    <border>
      <left style="thin">
        <color rgb="FF244061"/>
      </left>
      <right style="thin">
        <color rgb="FF244061"/>
      </right>
      <top/>
      <bottom style="thin">
        <color rgb="FF244061"/>
      </bottom>
      <diagonal/>
    </border>
    <border>
      <left style="thin">
        <color indexed="64"/>
      </left>
      <right/>
      <top/>
      <bottom style="thin">
        <color rgb="FF244061"/>
      </bottom>
      <diagonal/>
    </border>
    <border>
      <left style="thin">
        <color rgb="FF000000"/>
      </left>
      <right/>
      <top style="hair">
        <color rgb="FF000000"/>
      </top>
      <bottom style="hair">
        <color rgb="FF000000"/>
      </bottom>
      <diagonal/>
    </border>
    <border>
      <left style="thin">
        <color rgb="FF000000"/>
      </left>
      <right style="thin">
        <color rgb="FF000000"/>
      </right>
      <top style="hair">
        <color rgb="FF244061"/>
      </top>
      <bottom/>
      <diagonal/>
    </border>
    <border>
      <left style="thin">
        <color rgb="FF000000"/>
      </left>
      <right style="thin">
        <color indexed="64"/>
      </right>
      <top style="hair">
        <color rgb="FF244061"/>
      </top>
      <bottom/>
      <diagonal/>
    </border>
    <border>
      <left/>
      <right/>
      <top style="hair">
        <color auto="1"/>
      </top>
      <bottom/>
      <diagonal/>
    </border>
  </borders>
  <cellStyleXfs count="12">
    <xf numFmtId="0" fontId="0" fillId="0" borderId="0"/>
    <xf numFmtId="0" fontId="5" fillId="0" borderId="16"/>
    <xf numFmtId="0" fontId="34" fillId="0" borderId="16"/>
    <xf numFmtId="0" fontId="35" fillId="0" borderId="0" applyNumberFormat="0" applyFill="0" applyBorder="0" applyAlignment="0" applyProtection="0"/>
    <xf numFmtId="0" fontId="4" fillId="0" borderId="16"/>
    <xf numFmtId="0" fontId="3" fillId="0" borderId="16"/>
    <xf numFmtId="0" fontId="35" fillId="0" borderId="16" applyNumberFormat="0" applyFill="0" applyBorder="0" applyAlignment="0" applyProtection="0"/>
    <xf numFmtId="0" fontId="44" fillId="0" borderId="16"/>
    <xf numFmtId="0" fontId="2" fillId="0" borderId="16"/>
    <xf numFmtId="0" fontId="46" fillId="0" borderId="16"/>
    <xf numFmtId="0" fontId="47" fillId="0" borderId="16"/>
    <xf numFmtId="0" fontId="1" fillId="0" borderId="16"/>
  </cellStyleXfs>
  <cellXfs count="376">
    <xf numFmtId="0" fontId="0" fillId="0" borderId="0" xfId="0" applyFont="1" applyAlignment="1"/>
    <xf numFmtId="0" fontId="6" fillId="2" borderId="1" xfId="0" applyFont="1" applyFill="1" applyBorder="1" applyAlignment="1">
      <alignment vertical="center"/>
    </xf>
    <xf numFmtId="0" fontId="9" fillId="2" borderId="1" xfId="0" applyFont="1" applyFill="1" applyBorder="1" applyAlignment="1">
      <alignment horizontal="left" vertical="center"/>
    </xf>
    <xf numFmtId="0" fontId="12" fillId="2" borderId="1" xfId="0" applyFont="1" applyFill="1" applyBorder="1" applyAlignment="1">
      <alignment horizontal="left" vertical="center"/>
    </xf>
    <xf numFmtId="0" fontId="13" fillId="4" borderId="1" xfId="0" applyFont="1" applyFill="1" applyBorder="1"/>
    <xf numFmtId="0" fontId="6" fillId="4" borderId="1" xfId="0" applyFont="1" applyFill="1" applyBorder="1" applyAlignment="1">
      <alignment vertical="center"/>
    </xf>
    <xf numFmtId="164" fontId="6" fillId="2" borderId="1" xfId="0" applyNumberFormat="1" applyFont="1" applyFill="1" applyBorder="1" applyAlignment="1">
      <alignment vertical="center"/>
    </xf>
    <xf numFmtId="165" fontId="6" fillId="2" borderId="1" xfId="0" applyNumberFormat="1" applyFont="1" applyFill="1" applyBorder="1" applyAlignment="1">
      <alignment vertical="center"/>
    </xf>
    <xf numFmtId="0" fontId="14" fillId="5" borderId="13" xfId="0" applyFont="1" applyFill="1" applyBorder="1" applyAlignment="1">
      <alignment vertical="center"/>
    </xf>
    <xf numFmtId="0" fontId="6" fillId="0" borderId="0" xfId="0" applyFont="1" applyAlignment="1">
      <alignment vertical="center" wrapText="1"/>
    </xf>
    <xf numFmtId="0" fontId="6" fillId="2" borderId="1" xfId="0" applyFont="1" applyFill="1" applyBorder="1" applyAlignment="1">
      <alignment vertical="center" wrapText="1"/>
    </xf>
    <xf numFmtId="0" fontId="13" fillId="2" borderId="1" xfId="0" applyFont="1" applyFill="1" applyBorder="1"/>
    <xf numFmtId="0" fontId="6" fillId="2" borderId="1" xfId="0" applyFont="1" applyFill="1" applyBorder="1" applyAlignment="1">
      <alignment horizontal="left" vertical="center"/>
    </xf>
    <xf numFmtId="0" fontId="13" fillId="0" borderId="0" xfId="0" applyFont="1"/>
    <xf numFmtId="0" fontId="6" fillId="2" borderId="1" xfId="0" applyFont="1" applyFill="1" applyBorder="1" applyAlignment="1">
      <alignment horizontal="center" vertical="center"/>
    </xf>
    <xf numFmtId="0" fontId="15" fillId="2" borderId="1" xfId="0" applyFont="1" applyFill="1" applyBorder="1" applyAlignment="1">
      <alignment vertical="center"/>
    </xf>
    <xf numFmtId="0" fontId="6" fillId="2" borderId="1" xfId="0" applyFont="1" applyFill="1" applyBorder="1" applyAlignment="1">
      <alignment vertical="center"/>
    </xf>
    <xf numFmtId="0" fontId="16" fillId="2" borderId="1" xfId="0" applyFont="1" applyFill="1" applyBorder="1" applyAlignment="1">
      <alignment vertical="center"/>
    </xf>
    <xf numFmtId="0" fontId="9" fillId="2" borderId="1" xfId="0" applyFont="1" applyFill="1" applyBorder="1" applyAlignment="1">
      <alignment vertical="center"/>
    </xf>
    <xf numFmtId="0" fontId="14" fillId="2" borderId="1" xfId="0" applyFont="1" applyFill="1" applyBorder="1" applyAlignment="1">
      <alignment vertical="center"/>
    </xf>
    <xf numFmtId="0" fontId="17" fillId="0" borderId="0" xfId="0" applyFont="1"/>
    <xf numFmtId="0" fontId="6" fillId="2" borderId="1" xfId="0" applyFont="1" applyFill="1" applyBorder="1" applyAlignment="1">
      <alignment horizontal="left" vertical="center" wrapText="1"/>
    </xf>
    <xf numFmtId="0" fontId="18" fillId="4" borderId="1" xfId="0" applyFont="1" applyFill="1" applyBorder="1" applyAlignment="1">
      <alignment vertical="center"/>
    </xf>
    <xf numFmtId="0" fontId="6" fillId="4" borderId="1" xfId="0" applyFont="1" applyFill="1" applyBorder="1" applyAlignment="1">
      <alignment horizontal="center" vertical="center"/>
    </xf>
    <xf numFmtId="0" fontId="20" fillId="4" borderId="1" xfId="0" applyFont="1" applyFill="1" applyBorder="1" applyAlignment="1">
      <alignment horizontal="center" vertical="center" wrapText="1"/>
    </xf>
    <xf numFmtId="0" fontId="6" fillId="2" borderId="1" xfId="0" applyFont="1" applyFill="1" applyBorder="1"/>
    <xf numFmtId="0" fontId="6" fillId="2" borderId="1" xfId="0" applyFont="1" applyFill="1" applyBorder="1" applyAlignment="1"/>
    <xf numFmtId="166" fontId="6" fillId="2" borderId="1" xfId="0" applyNumberFormat="1" applyFont="1" applyFill="1" applyBorder="1"/>
    <xf numFmtId="0" fontId="6" fillId="2" borderId="15" xfId="0" applyFont="1" applyFill="1" applyBorder="1"/>
    <xf numFmtId="0" fontId="6" fillId="2" borderId="5" xfId="0" applyFont="1" applyFill="1" applyBorder="1"/>
    <xf numFmtId="0" fontId="18" fillId="2" borderId="1" xfId="0" applyFont="1" applyFill="1" applyBorder="1" applyAlignment="1">
      <alignment vertical="center"/>
    </xf>
    <xf numFmtId="0" fontId="20" fillId="2" borderId="1" xfId="0" applyFont="1" applyFill="1" applyBorder="1" applyAlignment="1">
      <alignment horizontal="center" vertical="center" wrapText="1"/>
    </xf>
    <xf numFmtId="166" fontId="18" fillId="2" borderId="1" xfId="0" applyNumberFormat="1" applyFont="1" applyFill="1" applyBorder="1" applyAlignment="1">
      <alignment vertical="center"/>
    </xf>
    <xf numFmtId="0" fontId="18" fillId="2" borderId="1" xfId="0" applyFont="1" applyFill="1" applyBorder="1"/>
    <xf numFmtId="1" fontId="6" fillId="2" borderId="1" xfId="0" applyNumberFormat="1" applyFont="1" applyFill="1" applyBorder="1"/>
    <xf numFmtId="0" fontId="22" fillId="4" borderId="1" xfId="0" applyFont="1" applyFill="1" applyBorder="1"/>
    <xf numFmtId="0" fontId="23" fillId="4" borderId="1" xfId="0" applyFont="1" applyFill="1" applyBorder="1" applyAlignment="1">
      <alignment horizontal="center" vertical="center" wrapText="1"/>
    </xf>
    <xf numFmtId="0" fontId="23" fillId="2" borderId="1" xfId="0" applyFont="1" applyFill="1" applyBorder="1" applyAlignment="1">
      <alignment horizontal="center" vertical="center" wrapText="1"/>
    </xf>
    <xf numFmtId="0" fontId="22" fillId="2" borderId="1" xfId="0" applyFont="1" applyFill="1" applyBorder="1"/>
    <xf numFmtId="166" fontId="18" fillId="4" borderId="1" xfId="0" applyNumberFormat="1" applyFont="1" applyFill="1" applyBorder="1" applyAlignment="1">
      <alignment vertical="center"/>
    </xf>
    <xf numFmtId="0" fontId="6" fillId="4" borderId="1" xfId="0" applyFont="1" applyFill="1" applyBorder="1"/>
    <xf numFmtId="0" fontId="18" fillId="4" borderId="1" xfId="0" applyFont="1" applyFill="1" applyBorder="1"/>
    <xf numFmtId="166" fontId="6" fillId="4" borderId="1" xfId="0" applyNumberFormat="1" applyFont="1" applyFill="1" applyBorder="1"/>
    <xf numFmtId="0" fontId="13" fillId="2" borderId="1" xfId="0" applyFont="1" applyFill="1" applyBorder="1" applyAlignment="1">
      <alignment vertical="center"/>
    </xf>
    <xf numFmtId="0" fontId="25" fillId="0" borderId="0" xfId="0" applyFont="1"/>
    <xf numFmtId="167" fontId="13" fillId="2" borderId="1" xfId="0" applyNumberFormat="1" applyFont="1" applyFill="1" applyBorder="1" applyAlignment="1">
      <alignment vertical="center"/>
    </xf>
    <xf numFmtId="0" fontId="13" fillId="4" borderId="1" xfId="0" applyFont="1" applyFill="1" applyBorder="1" applyAlignment="1">
      <alignment vertical="center"/>
    </xf>
    <xf numFmtId="0" fontId="21" fillId="2" borderId="1" xfId="0" applyFont="1" applyFill="1" applyBorder="1"/>
    <xf numFmtId="0" fontId="6" fillId="2" borderId="1" xfId="0" applyFont="1" applyFill="1" applyBorder="1" applyAlignment="1">
      <alignment horizontal="right"/>
    </xf>
    <xf numFmtId="0" fontId="14" fillId="2" borderId="1" xfId="0" applyFont="1" applyFill="1" applyBorder="1" applyAlignment="1">
      <alignment horizontal="center" vertical="center"/>
    </xf>
    <xf numFmtId="0" fontId="13" fillId="2" borderId="1" xfId="0" applyFont="1" applyFill="1" applyBorder="1" applyAlignment="1">
      <alignment horizontal="right"/>
    </xf>
    <xf numFmtId="0" fontId="13" fillId="0" borderId="0" xfId="0" applyFont="1" applyAlignment="1">
      <alignment horizontal="right"/>
    </xf>
    <xf numFmtId="0" fontId="11" fillId="2" borderId="1" xfId="0" applyFont="1" applyFill="1" applyBorder="1" applyAlignment="1">
      <alignment horizontal="center" vertical="center" wrapText="1"/>
    </xf>
    <xf numFmtId="0" fontId="23" fillId="2" borderId="1" xfId="0" applyFont="1" applyFill="1" applyBorder="1" applyAlignment="1">
      <alignment vertical="center"/>
    </xf>
    <xf numFmtId="0" fontId="26" fillId="2" borderId="1" xfId="0" applyFont="1" applyFill="1" applyBorder="1" applyAlignment="1">
      <alignment horizontal="right" vertical="center"/>
    </xf>
    <xf numFmtId="0" fontId="6" fillId="4" borderId="1" xfId="0" applyFont="1" applyFill="1" applyBorder="1" applyAlignment="1">
      <alignment horizontal="right"/>
    </xf>
    <xf numFmtId="0" fontId="30" fillId="0" borderId="0" xfId="0" applyFont="1"/>
    <xf numFmtId="4" fontId="13" fillId="4" borderId="1" xfId="0" applyNumberFormat="1" applyFont="1" applyFill="1" applyBorder="1"/>
    <xf numFmtId="0" fontId="6" fillId="2" borderId="16" xfId="0" applyFont="1" applyFill="1" applyBorder="1" applyAlignment="1">
      <alignment vertical="center"/>
    </xf>
    <xf numFmtId="166" fontId="5" fillId="8" borderId="0" xfId="0" applyNumberFormat="1" applyFont="1" applyFill="1"/>
    <xf numFmtId="0" fontId="0" fillId="8" borderId="0" xfId="0" applyFont="1" applyFill="1" applyAlignment="1"/>
    <xf numFmtId="4" fontId="5" fillId="8" borderId="0" xfId="0" applyNumberFormat="1" applyFont="1" applyFill="1"/>
    <xf numFmtId="0" fontId="6" fillId="9" borderId="1" xfId="0" applyFont="1" applyFill="1" applyBorder="1"/>
    <xf numFmtId="0" fontId="18" fillId="9" borderId="1" xfId="0" applyFont="1" applyFill="1" applyBorder="1"/>
    <xf numFmtId="0" fontId="13" fillId="9" borderId="1" xfId="0" applyFont="1" applyFill="1" applyBorder="1"/>
    <xf numFmtId="166" fontId="9" fillId="9" borderId="1" xfId="0" applyNumberFormat="1" applyFont="1" applyFill="1" applyBorder="1" applyAlignment="1">
      <alignment vertical="center"/>
    </xf>
    <xf numFmtId="0" fontId="34" fillId="8" borderId="16" xfId="2" applyFill="1"/>
    <xf numFmtId="0" fontId="10" fillId="4" borderId="1" xfId="0" applyFont="1" applyFill="1" applyBorder="1" applyAlignment="1">
      <alignment horizontal="left" vertical="center"/>
    </xf>
    <xf numFmtId="0" fontId="0" fillId="0" borderId="0" xfId="0" applyFont="1" applyAlignment="1">
      <alignment vertical="center"/>
    </xf>
    <xf numFmtId="0" fontId="38" fillId="4" borderId="1" xfId="0" applyFont="1" applyFill="1" applyBorder="1" applyAlignment="1">
      <alignment horizontal="left"/>
    </xf>
    <xf numFmtId="0" fontId="8" fillId="4" borderId="1" xfId="0" applyFont="1" applyFill="1" applyBorder="1"/>
    <xf numFmtId="0" fontId="32" fillId="4" borderId="1" xfId="0" applyFont="1" applyFill="1" applyBorder="1" applyAlignment="1">
      <alignment vertical="center"/>
    </xf>
    <xf numFmtId="0" fontId="39" fillId="0" borderId="0" xfId="0" applyFont="1" applyAlignment="1"/>
    <xf numFmtId="0" fontId="33" fillId="10" borderId="12" xfId="0" applyFont="1" applyFill="1" applyBorder="1" applyAlignment="1">
      <alignment horizontal="center" vertical="center" wrapText="1"/>
    </xf>
    <xf numFmtId="0" fontId="14" fillId="2" borderId="28" xfId="0" applyFont="1" applyFill="1" applyBorder="1" applyAlignment="1">
      <alignment horizontal="left" vertical="center"/>
    </xf>
    <xf numFmtId="0" fontId="14" fillId="0" borderId="28" xfId="0" applyFont="1" applyBorder="1" applyAlignment="1">
      <alignment horizontal="left" vertical="center"/>
    </xf>
    <xf numFmtId="0" fontId="14" fillId="2" borderId="30" xfId="0" applyFont="1" applyFill="1" applyBorder="1" applyAlignment="1">
      <alignment horizontal="left" vertical="center"/>
    </xf>
    <xf numFmtId="0" fontId="33" fillId="10" borderId="35" xfId="0" applyFont="1" applyFill="1" applyBorder="1" applyAlignment="1">
      <alignment horizontal="center" vertical="center" wrapText="1"/>
    </xf>
    <xf numFmtId="0" fontId="33" fillId="10" borderId="36" xfId="0" applyFont="1" applyFill="1" applyBorder="1" applyAlignment="1">
      <alignment horizontal="center" vertical="center" wrapText="1"/>
    </xf>
    <xf numFmtId="3" fontId="6" fillId="2" borderId="20" xfId="0" applyNumberFormat="1" applyFont="1" applyFill="1" applyBorder="1" applyAlignment="1">
      <alignment horizontal="center" vertical="center"/>
    </xf>
    <xf numFmtId="3" fontId="6" fillId="2" borderId="29" xfId="0" applyNumberFormat="1" applyFont="1" applyFill="1" applyBorder="1" applyAlignment="1">
      <alignment horizontal="center" vertical="center"/>
    </xf>
    <xf numFmtId="3" fontId="6" fillId="0" borderId="28" xfId="0" applyNumberFormat="1" applyFont="1" applyBorder="1" applyAlignment="1">
      <alignment horizontal="center" vertical="center"/>
    </xf>
    <xf numFmtId="0" fontId="33" fillId="10" borderId="12" xfId="0" applyFont="1" applyFill="1" applyBorder="1" applyAlignment="1">
      <alignment horizontal="center" vertical="center"/>
    </xf>
    <xf numFmtId="0" fontId="33" fillId="10" borderId="35" xfId="0" applyFont="1" applyFill="1" applyBorder="1" applyAlignment="1">
      <alignment horizontal="center" vertical="center"/>
    </xf>
    <xf numFmtId="0" fontId="0" fillId="0" borderId="0" xfId="0" applyFont="1" applyAlignment="1">
      <alignment horizontal="left"/>
    </xf>
    <xf numFmtId="3" fontId="6" fillId="2" borderId="18" xfId="0" applyNumberFormat="1" applyFont="1" applyFill="1" applyBorder="1" applyAlignment="1">
      <alignment horizontal="center" vertical="center"/>
    </xf>
    <xf numFmtId="3" fontId="6" fillId="2" borderId="40" xfId="0" applyNumberFormat="1" applyFont="1" applyFill="1" applyBorder="1" applyAlignment="1">
      <alignment horizontal="center" vertical="center"/>
    </xf>
    <xf numFmtId="3" fontId="6" fillId="0" borderId="41" xfId="0" applyNumberFormat="1" applyFont="1" applyBorder="1" applyAlignment="1">
      <alignment horizontal="center" vertical="center"/>
    </xf>
    <xf numFmtId="0" fontId="14" fillId="0" borderId="16" xfId="0" applyFont="1" applyBorder="1" applyAlignment="1">
      <alignment horizontal="left" vertical="center"/>
    </xf>
    <xf numFmtId="3" fontId="32" fillId="0" borderId="16" xfId="1" applyNumberFormat="1" applyFont="1" applyFill="1" applyBorder="1" applyAlignment="1">
      <alignment horizontal="center" vertical="center"/>
    </xf>
    <xf numFmtId="3" fontId="6" fillId="0" borderId="16" xfId="0" applyNumberFormat="1" applyFont="1" applyBorder="1" applyAlignment="1">
      <alignment horizontal="center" vertical="center"/>
    </xf>
    <xf numFmtId="0" fontId="6" fillId="2" borderId="16" xfId="0" applyFont="1" applyFill="1" applyBorder="1" applyAlignment="1">
      <alignment horizontal="left" vertical="center"/>
    </xf>
    <xf numFmtId="3" fontId="32" fillId="7" borderId="16" xfId="1" applyNumberFormat="1" applyFont="1" applyFill="1" applyBorder="1" applyAlignment="1">
      <alignment horizontal="center" vertical="center"/>
    </xf>
    <xf numFmtId="0" fontId="13" fillId="2" borderId="16" xfId="0" applyFont="1" applyFill="1" applyBorder="1" applyAlignment="1">
      <alignment horizontal="left" vertical="center" wrapText="1"/>
    </xf>
    <xf numFmtId="0" fontId="13" fillId="2" borderId="16" xfId="0" applyFont="1" applyFill="1" applyBorder="1" applyAlignment="1">
      <alignment vertical="center" wrapText="1"/>
    </xf>
    <xf numFmtId="0" fontId="33" fillId="10" borderId="36" xfId="0" applyFont="1" applyFill="1" applyBorder="1" applyAlignment="1">
      <alignment horizontal="center" vertical="center"/>
    </xf>
    <xf numFmtId="0" fontId="14" fillId="2" borderId="47" xfId="0" applyFont="1" applyFill="1" applyBorder="1" applyAlignment="1">
      <alignment horizontal="left" vertical="center"/>
    </xf>
    <xf numFmtId="3" fontId="6" fillId="2" borderId="50" xfId="0" applyNumberFormat="1" applyFont="1" applyFill="1" applyBorder="1" applyAlignment="1">
      <alignment horizontal="center" vertical="center"/>
    </xf>
    <xf numFmtId="0" fontId="14" fillId="2" borderId="51" xfId="0" applyFont="1" applyFill="1" applyBorder="1" applyAlignment="1">
      <alignment horizontal="left" vertical="center"/>
    </xf>
    <xf numFmtId="3" fontId="6" fillId="2" borderId="52" xfId="0" applyNumberFormat="1" applyFont="1" applyFill="1" applyBorder="1" applyAlignment="1">
      <alignment horizontal="center" vertical="center"/>
    </xf>
    <xf numFmtId="0" fontId="14" fillId="0" borderId="51" xfId="0" applyFont="1" applyBorder="1" applyAlignment="1">
      <alignment horizontal="left" vertical="center"/>
    </xf>
    <xf numFmtId="3" fontId="6" fillId="0" borderId="53" xfId="0" applyNumberFormat="1" applyFont="1" applyBorder="1" applyAlignment="1">
      <alignment horizontal="center" vertical="center"/>
    </xf>
    <xf numFmtId="3" fontId="6" fillId="2" borderId="9" xfId="0" applyNumberFormat="1" applyFont="1" applyFill="1" applyBorder="1" applyAlignment="1">
      <alignment horizontal="center" vertical="center"/>
    </xf>
    <xf numFmtId="3" fontId="6" fillId="2" borderId="41" xfId="0" applyNumberFormat="1" applyFont="1" applyFill="1" applyBorder="1" applyAlignment="1">
      <alignment horizontal="center" vertical="center"/>
    </xf>
    <xf numFmtId="0" fontId="33" fillId="10" borderId="58" xfId="0" applyFont="1" applyFill="1" applyBorder="1" applyAlignment="1">
      <alignment horizontal="center" vertical="center"/>
    </xf>
    <xf numFmtId="0" fontId="14" fillId="2" borderId="56" xfId="0" applyFont="1" applyFill="1" applyBorder="1" applyAlignment="1">
      <alignment horizontal="left" vertical="center"/>
    </xf>
    <xf numFmtId="3" fontId="6" fillId="2" borderId="59" xfId="0" applyNumberFormat="1" applyFont="1" applyFill="1" applyBorder="1" applyAlignment="1">
      <alignment horizontal="center" vertical="center"/>
    </xf>
    <xf numFmtId="3" fontId="6" fillId="2" borderId="53" xfId="0" applyNumberFormat="1" applyFont="1" applyFill="1" applyBorder="1" applyAlignment="1">
      <alignment horizontal="center" vertical="center"/>
    </xf>
    <xf numFmtId="3" fontId="6" fillId="2" borderId="60" xfId="0" applyNumberFormat="1" applyFont="1" applyFill="1" applyBorder="1" applyAlignment="1">
      <alignment horizontal="center" vertical="center"/>
    </xf>
    <xf numFmtId="3" fontId="6" fillId="0" borderId="61" xfId="0" applyNumberFormat="1" applyFont="1" applyBorder="1" applyAlignment="1">
      <alignment horizontal="center" vertical="center"/>
    </xf>
    <xf numFmtId="3" fontId="6" fillId="0" borderId="60" xfId="0" applyNumberFormat="1" applyFont="1" applyBorder="1" applyAlignment="1">
      <alignment horizontal="center" vertical="center"/>
    </xf>
    <xf numFmtId="0" fontId="14" fillId="2" borderId="64" xfId="0" applyFont="1" applyFill="1" applyBorder="1" applyAlignment="1">
      <alignment horizontal="left" vertical="center"/>
    </xf>
    <xf numFmtId="3" fontId="6" fillId="2" borderId="65" xfId="0" applyNumberFormat="1" applyFont="1" applyFill="1" applyBorder="1" applyAlignment="1">
      <alignment horizontal="center" vertical="center"/>
    </xf>
    <xf numFmtId="0" fontId="14" fillId="0" borderId="64" xfId="0" applyFont="1" applyBorder="1" applyAlignment="1">
      <alignment horizontal="left" vertical="center"/>
    </xf>
    <xf numFmtId="3" fontId="6" fillId="0" borderId="66" xfId="0" applyNumberFormat="1" applyFont="1" applyBorder="1" applyAlignment="1">
      <alignment horizontal="center" vertical="center"/>
    </xf>
    <xf numFmtId="0" fontId="14" fillId="0" borderId="67" xfId="0" applyFont="1" applyBorder="1" applyAlignment="1">
      <alignment horizontal="left" vertical="center"/>
    </xf>
    <xf numFmtId="0" fontId="6" fillId="7" borderId="23" xfId="0" applyFont="1" applyFill="1" applyBorder="1" applyAlignment="1">
      <alignment horizontal="left" vertical="center"/>
    </xf>
    <xf numFmtId="0" fontId="6" fillId="7" borderId="20" xfId="0" applyFont="1" applyFill="1" applyBorder="1" applyAlignment="1">
      <alignment horizontal="center" vertical="center" wrapText="1"/>
    </xf>
    <xf numFmtId="0" fontId="6" fillId="7" borderId="20" xfId="0" applyFont="1" applyFill="1" applyBorder="1" applyAlignment="1">
      <alignment horizontal="center" vertical="center"/>
    </xf>
    <xf numFmtId="0" fontId="6" fillId="7" borderId="69" xfId="0" applyFont="1" applyFill="1" applyBorder="1" applyAlignment="1">
      <alignment horizontal="left" vertical="center"/>
    </xf>
    <xf numFmtId="0" fontId="6" fillId="7" borderId="70" xfId="0" applyFont="1" applyFill="1" applyBorder="1" applyAlignment="1">
      <alignment horizontal="center" vertical="center" wrapText="1"/>
    </xf>
    <xf numFmtId="0" fontId="6" fillId="7" borderId="70" xfId="0" applyFont="1" applyFill="1" applyBorder="1" applyAlignment="1">
      <alignment horizontal="center" vertical="center"/>
    </xf>
    <xf numFmtId="0" fontId="14" fillId="7" borderId="69" xfId="0" applyFont="1" applyFill="1" applyBorder="1" applyAlignment="1">
      <alignment horizontal="left" vertical="center"/>
    </xf>
    <xf numFmtId="0" fontId="14" fillId="7" borderId="70" xfId="0" applyFont="1" applyFill="1" applyBorder="1" applyAlignment="1">
      <alignment horizontal="center" vertical="center" wrapText="1"/>
    </xf>
    <xf numFmtId="0" fontId="14" fillId="7" borderId="70" xfId="0" applyFont="1" applyFill="1" applyBorder="1" applyAlignment="1">
      <alignment horizontal="left" vertical="center"/>
    </xf>
    <xf numFmtId="0" fontId="6" fillId="7" borderId="71" xfId="0" applyFont="1" applyFill="1" applyBorder="1" applyAlignment="1">
      <alignment horizontal="left" vertical="center"/>
    </xf>
    <xf numFmtId="0" fontId="6" fillId="7" borderId="71" xfId="0" applyFont="1" applyFill="1" applyBorder="1" applyAlignment="1">
      <alignment horizontal="center" vertical="center"/>
    </xf>
    <xf numFmtId="0" fontId="14" fillId="7" borderId="71" xfId="0" applyFont="1" applyFill="1" applyBorder="1" applyAlignment="1">
      <alignment horizontal="left" vertical="center"/>
    </xf>
    <xf numFmtId="0" fontId="14" fillId="7" borderId="71" xfId="0" applyFont="1" applyFill="1" applyBorder="1" applyAlignment="1">
      <alignment horizontal="left"/>
    </xf>
    <xf numFmtId="0" fontId="14" fillId="7" borderId="72" xfId="0" applyFont="1" applyFill="1" applyBorder="1" applyAlignment="1">
      <alignment horizontal="center" vertical="center" wrapText="1"/>
    </xf>
    <xf numFmtId="0" fontId="14" fillId="7" borderId="70" xfId="0" applyFont="1" applyFill="1" applyBorder="1" applyAlignment="1">
      <alignment horizontal="center" vertical="center"/>
    </xf>
    <xf numFmtId="0" fontId="33" fillId="10" borderId="74" xfId="0" applyFont="1" applyFill="1" applyBorder="1" applyAlignment="1">
      <alignment horizontal="center" vertical="center"/>
    </xf>
    <xf numFmtId="0" fontId="33" fillId="10" borderId="77" xfId="0" applyFont="1" applyFill="1" applyBorder="1" applyAlignment="1">
      <alignment horizontal="center" vertical="center"/>
    </xf>
    <xf numFmtId="168" fontId="6" fillId="2" borderId="20" xfId="0" applyNumberFormat="1" applyFont="1" applyFill="1" applyBorder="1" applyAlignment="1">
      <alignment horizontal="center" vertical="center"/>
    </xf>
    <xf numFmtId="168" fontId="6" fillId="2" borderId="23" xfId="0" applyNumberFormat="1" applyFont="1" applyFill="1" applyBorder="1" applyAlignment="1">
      <alignment horizontal="center" vertical="center"/>
    </xf>
    <xf numFmtId="3" fontId="6" fillId="2" borderId="79" xfId="0" applyNumberFormat="1" applyFont="1" applyFill="1" applyBorder="1" applyAlignment="1">
      <alignment horizontal="center" vertical="center"/>
    </xf>
    <xf numFmtId="168" fontId="6" fillId="2" borderId="70" xfId="0" applyNumberFormat="1" applyFont="1" applyFill="1" applyBorder="1" applyAlignment="1">
      <alignment horizontal="center" vertical="center"/>
    </xf>
    <xf numFmtId="168" fontId="6" fillId="2" borderId="69" xfId="0" applyNumberFormat="1" applyFont="1" applyFill="1" applyBorder="1" applyAlignment="1">
      <alignment horizontal="center" vertical="center"/>
    </xf>
    <xf numFmtId="2" fontId="6" fillId="2" borderId="81" xfId="0" applyNumberFormat="1" applyFont="1" applyFill="1" applyBorder="1" applyAlignment="1">
      <alignment horizontal="center" vertical="center"/>
    </xf>
    <xf numFmtId="3" fontId="6" fillId="2" borderId="81" xfId="0" applyNumberFormat="1" applyFont="1" applyFill="1" applyBorder="1" applyAlignment="1">
      <alignment horizontal="center" vertical="center"/>
    </xf>
    <xf numFmtId="168" fontId="6" fillId="2" borderId="71" xfId="0" applyNumberFormat="1" applyFont="1" applyFill="1" applyBorder="1" applyAlignment="1">
      <alignment horizontal="center" vertical="center"/>
    </xf>
    <xf numFmtId="168" fontId="6" fillId="2" borderId="82" xfId="0" applyNumberFormat="1" applyFont="1" applyFill="1" applyBorder="1" applyAlignment="1">
      <alignment horizontal="center" vertical="center"/>
    </xf>
    <xf numFmtId="168" fontId="6" fillId="4" borderId="71" xfId="0" applyNumberFormat="1" applyFont="1" applyFill="1" applyBorder="1" applyAlignment="1">
      <alignment horizontal="center" vertical="center"/>
    </xf>
    <xf numFmtId="168" fontId="6" fillId="4" borderId="82" xfId="0" applyNumberFormat="1" applyFont="1" applyFill="1" applyBorder="1" applyAlignment="1">
      <alignment horizontal="center" vertical="center"/>
    </xf>
    <xf numFmtId="2" fontId="6" fillId="4" borderId="81" xfId="0" applyNumberFormat="1" applyFont="1" applyFill="1" applyBorder="1" applyAlignment="1">
      <alignment horizontal="center" vertical="center"/>
    </xf>
    <xf numFmtId="17" fontId="14" fillId="2" borderId="83" xfId="0" applyNumberFormat="1" applyFont="1" applyFill="1" applyBorder="1" applyAlignment="1">
      <alignment horizontal="left" vertical="center"/>
    </xf>
    <xf numFmtId="0" fontId="6" fillId="2" borderId="46" xfId="0" applyFont="1" applyFill="1" applyBorder="1" applyAlignment="1">
      <alignment horizontal="center" vertical="center" wrapText="1"/>
    </xf>
    <xf numFmtId="17" fontId="14" fillId="2" borderId="84" xfId="0" applyNumberFormat="1" applyFont="1" applyFill="1" applyBorder="1" applyAlignment="1">
      <alignment horizontal="left" vertical="center"/>
    </xf>
    <xf numFmtId="0" fontId="6" fillId="2" borderId="85" xfId="0" applyFont="1" applyFill="1" applyBorder="1" applyAlignment="1">
      <alignment horizontal="center" vertical="center" wrapText="1"/>
    </xf>
    <xf numFmtId="0" fontId="6" fillId="4" borderId="85" xfId="0" applyFont="1" applyFill="1" applyBorder="1" applyAlignment="1">
      <alignment horizontal="center" vertical="center" wrapText="1"/>
    </xf>
    <xf numFmtId="17" fontId="14" fillId="2" borderId="86" xfId="0" applyNumberFormat="1" applyFont="1" applyFill="1" applyBorder="1" applyAlignment="1">
      <alignment horizontal="left" vertical="center"/>
    </xf>
    <xf numFmtId="168" fontId="6" fillId="4" borderId="87" xfId="0" applyNumberFormat="1" applyFont="1" applyFill="1" applyBorder="1" applyAlignment="1">
      <alignment horizontal="center" vertical="center"/>
    </xf>
    <xf numFmtId="168" fontId="6" fillId="4" borderId="88" xfId="0" applyNumberFormat="1" applyFont="1" applyFill="1" applyBorder="1" applyAlignment="1">
      <alignment horizontal="center" vertical="center"/>
    </xf>
    <xf numFmtId="2" fontId="6" fillId="4" borderId="89" xfId="0" applyNumberFormat="1" applyFont="1" applyFill="1" applyBorder="1" applyAlignment="1">
      <alignment horizontal="center" vertical="center"/>
    </xf>
    <xf numFmtId="0" fontId="6" fillId="4" borderId="90" xfId="0" applyFont="1" applyFill="1" applyBorder="1" applyAlignment="1">
      <alignment horizontal="center" vertical="center" wrapText="1"/>
    </xf>
    <xf numFmtId="0" fontId="33" fillId="10" borderId="25" xfId="0" applyFont="1" applyFill="1" applyBorder="1" applyAlignment="1">
      <alignment horizontal="center" vertical="center" wrapText="1"/>
    </xf>
    <xf numFmtId="17" fontId="14" fillId="2" borderId="79" xfId="0" applyNumberFormat="1" applyFont="1" applyFill="1" applyBorder="1" applyAlignment="1">
      <alignment horizontal="left" vertical="center"/>
    </xf>
    <xf numFmtId="169" fontId="6" fillId="2" borderId="79" xfId="0" applyNumberFormat="1" applyFont="1" applyFill="1" applyBorder="1" applyAlignment="1">
      <alignment horizontal="center" vertical="center"/>
    </xf>
    <xf numFmtId="17" fontId="14" fillId="2" borderId="81" xfId="0" applyNumberFormat="1" applyFont="1" applyFill="1" applyBorder="1" applyAlignment="1">
      <alignment horizontal="left" vertical="center"/>
    </xf>
    <xf numFmtId="169" fontId="6" fillId="2" borderId="81" xfId="0" applyNumberFormat="1" applyFont="1" applyFill="1" applyBorder="1" applyAlignment="1">
      <alignment horizontal="center" vertical="center"/>
    </xf>
    <xf numFmtId="169" fontId="6" fillId="0" borderId="81" xfId="0" applyNumberFormat="1" applyFont="1" applyBorder="1" applyAlignment="1">
      <alignment horizontal="center" vertical="center"/>
    </xf>
    <xf numFmtId="0" fontId="6" fillId="2" borderId="16" xfId="0" applyFont="1" applyFill="1" applyBorder="1"/>
    <xf numFmtId="17" fontId="14" fillId="2" borderId="16" xfId="0" applyNumberFormat="1" applyFont="1" applyFill="1" applyBorder="1" applyAlignment="1">
      <alignment horizontal="left" vertical="center"/>
    </xf>
    <xf numFmtId="169" fontId="6" fillId="2" borderId="16" xfId="0" applyNumberFormat="1" applyFont="1" applyFill="1" applyBorder="1" applyAlignment="1">
      <alignment horizontal="center" vertical="center"/>
    </xf>
    <xf numFmtId="0" fontId="13" fillId="4" borderId="16" xfId="0" applyFont="1" applyFill="1" applyBorder="1"/>
    <xf numFmtId="4" fontId="13" fillId="4" borderId="16" xfId="0" applyNumberFormat="1" applyFont="1" applyFill="1" applyBorder="1"/>
    <xf numFmtId="0" fontId="13" fillId="2" borderId="16" xfId="0" applyFont="1" applyFill="1" applyBorder="1" applyAlignment="1">
      <alignment vertical="center"/>
    </xf>
    <xf numFmtId="0" fontId="17" fillId="2" borderId="1" xfId="0" applyFont="1" applyFill="1" applyBorder="1" applyAlignment="1">
      <alignment vertical="center"/>
    </xf>
    <xf numFmtId="17" fontId="14" fillId="4" borderId="81" xfId="0" applyNumberFormat="1" applyFont="1" applyFill="1" applyBorder="1" applyAlignment="1">
      <alignment horizontal="left" vertical="center"/>
    </xf>
    <xf numFmtId="17" fontId="14" fillId="4" borderId="92" xfId="0" applyNumberFormat="1" applyFont="1" applyFill="1" applyBorder="1" applyAlignment="1">
      <alignment horizontal="left" vertical="center"/>
    </xf>
    <xf numFmtId="169" fontId="6" fillId="4" borderId="81" xfId="0" applyNumberFormat="1" applyFont="1" applyFill="1" applyBorder="1" applyAlignment="1">
      <alignment horizontal="center" vertical="center"/>
    </xf>
    <xf numFmtId="169" fontId="6" fillId="4" borderId="92" xfId="0" applyNumberFormat="1" applyFont="1" applyFill="1" applyBorder="1" applyAlignment="1">
      <alignment horizontal="center" vertical="center"/>
    </xf>
    <xf numFmtId="0" fontId="7" fillId="3" borderId="37" xfId="0" applyFont="1" applyFill="1" applyBorder="1" applyAlignment="1">
      <alignment vertical="center"/>
    </xf>
    <xf numFmtId="0" fontId="7" fillId="3" borderId="38" xfId="0" applyFont="1" applyFill="1" applyBorder="1" applyAlignment="1">
      <alignment vertical="center"/>
    </xf>
    <xf numFmtId="0" fontId="7" fillId="3" borderId="39" xfId="0" applyFont="1" applyFill="1" applyBorder="1" applyAlignment="1">
      <alignment vertical="center"/>
    </xf>
    <xf numFmtId="169" fontId="6" fillId="4" borderId="16" xfId="0" applyNumberFormat="1" applyFont="1" applyFill="1" applyBorder="1" applyAlignment="1">
      <alignment horizontal="center" vertical="center"/>
    </xf>
    <xf numFmtId="0" fontId="18" fillId="2" borderId="16" xfId="0" applyFont="1" applyFill="1" applyBorder="1" applyAlignment="1">
      <alignment vertical="center"/>
    </xf>
    <xf numFmtId="17" fontId="14" fillId="0" borderId="93" xfId="0" applyNumberFormat="1" applyFont="1" applyBorder="1" applyAlignment="1">
      <alignment horizontal="left" vertical="center"/>
    </xf>
    <xf numFmtId="168" fontId="6" fillId="4" borderId="93" xfId="0" applyNumberFormat="1" applyFont="1" applyFill="1" applyBorder="1" applyAlignment="1">
      <alignment horizontal="center" vertical="center"/>
    </xf>
    <xf numFmtId="0" fontId="33" fillId="10" borderId="95" xfId="0" applyFont="1" applyFill="1" applyBorder="1" applyAlignment="1">
      <alignment horizontal="center" vertical="center" wrapText="1"/>
    </xf>
    <xf numFmtId="0" fontId="33" fillId="10" borderId="96" xfId="0" applyFont="1" applyFill="1" applyBorder="1" applyAlignment="1">
      <alignment horizontal="center" vertical="center" wrapText="1"/>
    </xf>
    <xf numFmtId="0" fontId="33" fillId="10" borderId="97" xfId="0" applyFont="1" applyFill="1" applyBorder="1" applyAlignment="1">
      <alignment horizontal="center" vertical="center" wrapText="1"/>
    </xf>
    <xf numFmtId="168" fontId="6" fillId="4" borderId="94" xfId="0" applyNumberFormat="1" applyFont="1" applyFill="1" applyBorder="1" applyAlignment="1">
      <alignment horizontal="center" vertical="center"/>
    </xf>
    <xf numFmtId="0" fontId="41" fillId="10" borderId="95" xfId="0" applyFont="1" applyFill="1" applyBorder="1" applyAlignment="1">
      <alignment horizontal="center" vertical="center" wrapText="1"/>
    </xf>
    <xf numFmtId="0" fontId="41" fillId="10" borderId="96" xfId="0" applyFont="1" applyFill="1" applyBorder="1" applyAlignment="1">
      <alignment horizontal="center" vertical="center" wrapText="1"/>
    </xf>
    <xf numFmtId="0" fontId="41" fillId="10" borderId="97" xfId="0" applyFont="1" applyFill="1" applyBorder="1" applyAlignment="1">
      <alignment horizontal="center" vertical="center" wrapText="1"/>
    </xf>
    <xf numFmtId="17" fontId="14" fillId="0" borderId="94" xfId="0" applyNumberFormat="1" applyFont="1" applyBorder="1" applyAlignment="1">
      <alignment horizontal="left" vertical="center"/>
    </xf>
    <xf numFmtId="168" fontId="6" fillId="4" borderId="16" xfId="0" applyNumberFormat="1" applyFont="1" applyFill="1" applyBorder="1" applyAlignment="1">
      <alignment horizontal="center" vertical="center"/>
    </xf>
    <xf numFmtId="0" fontId="18" fillId="4" borderId="16" xfId="0" applyFont="1" applyFill="1" applyBorder="1" applyAlignment="1">
      <alignment vertical="center"/>
    </xf>
    <xf numFmtId="169" fontId="14" fillId="12" borderId="79" xfId="0" applyNumberFormat="1" applyFont="1" applyFill="1" applyBorder="1" applyAlignment="1">
      <alignment horizontal="center" vertical="center"/>
    </xf>
    <xf numFmtId="169" fontId="14" fillId="12" borderId="81" xfId="0" applyNumberFormat="1" applyFont="1" applyFill="1" applyBorder="1" applyAlignment="1">
      <alignment horizontal="center" vertical="center"/>
    </xf>
    <xf numFmtId="17" fontId="14" fillId="7" borderId="101" xfId="0" applyNumberFormat="1" applyFont="1" applyFill="1" applyBorder="1" applyAlignment="1">
      <alignment horizontal="left" vertical="center"/>
    </xf>
    <xf numFmtId="168" fontId="6" fillId="7" borderId="101" xfId="0" applyNumberFormat="1" applyFont="1" applyFill="1" applyBorder="1" applyAlignment="1">
      <alignment horizontal="center" vertical="center"/>
    </xf>
    <xf numFmtId="17" fontId="14" fillId="7" borderId="93" xfId="0" applyNumberFormat="1" applyFont="1" applyFill="1" applyBorder="1" applyAlignment="1">
      <alignment horizontal="left" vertical="center"/>
    </xf>
    <xf numFmtId="168" fontId="6" fillId="7" borderId="93" xfId="0" applyNumberFormat="1" applyFont="1" applyFill="1" applyBorder="1" applyAlignment="1">
      <alignment horizontal="center" vertical="center"/>
    </xf>
    <xf numFmtId="17" fontId="14" fillId="8" borderId="93" xfId="0" applyNumberFormat="1" applyFont="1" applyFill="1" applyBorder="1" applyAlignment="1">
      <alignment horizontal="left" vertical="center"/>
    </xf>
    <xf numFmtId="168" fontId="6" fillId="8" borderId="93" xfId="0" applyNumberFormat="1" applyFont="1" applyFill="1" applyBorder="1" applyAlignment="1">
      <alignment horizontal="center" vertical="center"/>
    </xf>
    <xf numFmtId="49" fontId="14" fillId="8" borderId="93" xfId="0" applyNumberFormat="1" applyFont="1" applyFill="1" applyBorder="1" applyAlignment="1">
      <alignment horizontal="left" vertical="center"/>
    </xf>
    <xf numFmtId="17" fontId="14" fillId="8" borderId="102" xfId="0" applyNumberFormat="1" applyFont="1" applyFill="1" applyBorder="1" applyAlignment="1">
      <alignment horizontal="left" vertical="center"/>
    </xf>
    <xf numFmtId="168" fontId="6" fillId="8" borderId="102" xfId="0" applyNumberFormat="1" applyFont="1" applyFill="1" applyBorder="1" applyAlignment="1">
      <alignment horizontal="center" vertical="center"/>
    </xf>
    <xf numFmtId="0" fontId="33" fillId="10" borderId="20" xfId="0" applyFont="1" applyFill="1" applyBorder="1" applyAlignment="1">
      <alignment horizontal="center" vertical="center" wrapText="1"/>
    </xf>
    <xf numFmtId="17" fontId="14" fillId="0" borderId="81" xfId="0" applyNumberFormat="1" applyFont="1" applyBorder="1" applyAlignment="1">
      <alignment horizontal="left" vertical="center"/>
    </xf>
    <xf numFmtId="17" fontId="14" fillId="0" borderId="89" xfId="0" applyNumberFormat="1" applyFont="1" applyBorder="1" applyAlignment="1">
      <alignment horizontal="left" vertical="center"/>
    </xf>
    <xf numFmtId="17" fontId="14" fillId="0" borderId="92" xfId="0" applyNumberFormat="1" applyFont="1" applyBorder="1" applyAlignment="1">
      <alignment horizontal="left" vertical="center"/>
    </xf>
    <xf numFmtId="169" fontId="6" fillId="0" borderId="92" xfId="0" applyNumberFormat="1" applyFont="1" applyBorder="1" applyAlignment="1">
      <alignment horizontal="center" vertical="center"/>
    </xf>
    <xf numFmtId="0" fontId="33" fillId="10" borderId="27" xfId="0" applyFont="1" applyFill="1" applyBorder="1" applyAlignment="1">
      <alignment horizontal="center" vertical="center" wrapText="1"/>
    </xf>
    <xf numFmtId="168" fontId="6" fillId="0" borderId="81" xfId="0" applyNumberFormat="1" applyFont="1" applyBorder="1" applyAlignment="1">
      <alignment horizontal="center" vertical="center"/>
    </xf>
    <xf numFmtId="168" fontId="6" fillId="0" borderId="89" xfId="0" applyNumberFormat="1" applyFont="1" applyBorder="1" applyAlignment="1">
      <alignment horizontal="center" vertical="center"/>
    </xf>
    <xf numFmtId="168" fontId="6" fillId="0" borderId="92" xfId="0" applyNumberFormat="1" applyFont="1" applyBorder="1" applyAlignment="1">
      <alignment horizontal="center" vertical="center"/>
    </xf>
    <xf numFmtId="0" fontId="13" fillId="2" borderId="16" xfId="0" applyFont="1" applyFill="1" applyBorder="1" applyAlignment="1">
      <alignment horizontal="left" vertical="center"/>
    </xf>
    <xf numFmtId="17" fontId="14" fillId="0" borderId="91" xfId="0" applyNumberFormat="1" applyFont="1" applyBorder="1" applyAlignment="1">
      <alignment horizontal="left" vertical="center"/>
    </xf>
    <xf numFmtId="169" fontId="6" fillId="0" borderId="91" xfId="0" applyNumberFormat="1" applyFont="1" applyBorder="1" applyAlignment="1">
      <alignment horizontal="center" vertical="center"/>
    </xf>
    <xf numFmtId="0" fontId="27" fillId="2" borderId="45" xfId="0" applyFont="1" applyFill="1" applyBorder="1"/>
    <xf numFmtId="0" fontId="13" fillId="2" borderId="16" xfId="0" applyFont="1" applyFill="1" applyBorder="1"/>
    <xf numFmtId="0" fontId="13" fillId="2" borderId="46" xfId="0" applyFont="1" applyFill="1" applyBorder="1"/>
    <xf numFmtId="0" fontId="28" fillId="2" borderId="45" xfId="0" applyFont="1" applyFill="1" applyBorder="1"/>
    <xf numFmtId="0" fontId="15" fillId="2" borderId="16" xfId="0" applyFont="1" applyFill="1" applyBorder="1" applyAlignment="1">
      <alignment vertical="center"/>
    </xf>
    <xf numFmtId="0" fontId="6" fillId="4" borderId="16" xfId="0" applyFont="1" applyFill="1" applyBorder="1" applyAlignment="1">
      <alignment vertical="center"/>
    </xf>
    <xf numFmtId="0" fontId="8" fillId="0" borderId="16" xfId="0" applyFont="1" applyBorder="1"/>
    <xf numFmtId="169" fontId="6" fillId="0" borderId="103" xfId="0" applyNumberFormat="1" applyFont="1" applyBorder="1" applyAlignment="1">
      <alignment horizontal="center" vertical="center"/>
    </xf>
    <xf numFmtId="0" fontId="13" fillId="2" borderId="16" xfId="0" applyFont="1" applyFill="1" applyBorder="1" applyAlignment="1">
      <alignment horizontal="right"/>
    </xf>
    <xf numFmtId="0" fontId="6" fillId="2" borderId="16" xfId="0" applyFont="1" applyFill="1" applyBorder="1" applyAlignment="1">
      <alignment horizontal="right"/>
    </xf>
    <xf numFmtId="0" fontId="6" fillId="4" borderId="16" xfId="0" applyFont="1" applyFill="1" applyBorder="1" applyAlignment="1">
      <alignment horizontal="right"/>
    </xf>
    <xf numFmtId="0" fontId="33" fillId="10" borderId="25" xfId="0" applyFont="1" applyFill="1" applyBorder="1" applyAlignment="1">
      <alignment horizontal="center" vertical="center" wrapText="1"/>
    </xf>
    <xf numFmtId="169" fontId="0" fillId="0" borderId="0" xfId="0" applyNumberFormat="1" applyFont="1" applyAlignment="1"/>
    <xf numFmtId="0" fontId="3" fillId="0" borderId="16" xfId="5"/>
    <xf numFmtId="0" fontId="32" fillId="2" borderId="16" xfId="5" applyFont="1" applyFill="1" applyBorder="1" applyAlignment="1">
      <alignment vertical="center"/>
    </xf>
    <xf numFmtId="0" fontId="39" fillId="8" borderId="16" xfId="5" applyFont="1" applyFill="1"/>
    <xf numFmtId="0" fontId="33" fillId="7" borderId="12" xfId="5" applyFont="1" applyFill="1" applyBorder="1" applyAlignment="1">
      <alignment horizontal="right" vertical="center"/>
    </xf>
    <xf numFmtId="1" fontId="32" fillId="7" borderId="12" xfId="5" applyNumberFormat="1" applyFont="1" applyFill="1" applyBorder="1" applyAlignment="1">
      <alignment vertical="center"/>
    </xf>
    <xf numFmtId="1" fontId="33" fillId="7" borderId="12" xfId="5" applyNumberFormat="1" applyFont="1" applyFill="1" applyBorder="1" applyAlignment="1">
      <alignment vertical="center"/>
    </xf>
    <xf numFmtId="1" fontId="32" fillId="7" borderId="12" xfId="5" applyNumberFormat="1" applyFont="1" applyFill="1" applyBorder="1" applyAlignment="1">
      <alignment horizontal="right" vertical="center"/>
    </xf>
    <xf numFmtId="1" fontId="33" fillId="7" borderId="12" xfId="5" applyNumberFormat="1" applyFont="1" applyFill="1" applyBorder="1" applyAlignment="1">
      <alignment horizontal="right" vertical="center"/>
    </xf>
    <xf numFmtId="9" fontId="32" fillId="2" borderId="16" xfId="5" applyNumberFormat="1" applyFont="1" applyFill="1" applyBorder="1" applyAlignment="1">
      <alignment vertical="center"/>
    </xf>
    <xf numFmtId="1" fontId="32" fillId="7" borderId="12" xfId="7" applyNumberFormat="1" applyFont="1" applyFill="1" applyBorder="1" applyAlignment="1">
      <alignment vertical="center"/>
    </xf>
    <xf numFmtId="1" fontId="33" fillId="7" borderId="12" xfId="7" applyNumberFormat="1" applyFont="1" applyFill="1" applyBorder="1" applyAlignment="1">
      <alignment vertical="center"/>
    </xf>
    <xf numFmtId="0" fontId="6" fillId="2" borderId="16" xfId="5" applyFont="1" applyFill="1" applyBorder="1" applyAlignment="1">
      <alignment vertical="center"/>
    </xf>
    <xf numFmtId="0" fontId="32" fillId="8" borderId="16" xfId="5" applyFont="1" applyFill="1" applyBorder="1" applyAlignment="1">
      <alignment vertical="center"/>
    </xf>
    <xf numFmtId="0" fontId="6" fillId="2" borderId="16" xfId="5" applyFont="1" applyFill="1" applyBorder="1" applyAlignment="1">
      <alignment horizontal="right" vertical="center"/>
    </xf>
    <xf numFmtId="0" fontId="7" fillId="3" borderId="105" xfId="0" applyFont="1" applyFill="1" applyBorder="1" applyAlignment="1">
      <alignment vertical="center"/>
    </xf>
    <xf numFmtId="0" fontId="7" fillId="3" borderId="17" xfId="0" applyFont="1" applyFill="1" applyBorder="1" applyAlignment="1">
      <alignment vertical="center"/>
    </xf>
    <xf numFmtId="0" fontId="33" fillId="0" borderId="12" xfId="5" applyFont="1" applyFill="1" applyBorder="1" applyAlignment="1">
      <alignment horizontal="center" vertical="center" wrapText="1"/>
    </xf>
    <xf numFmtId="0" fontId="33" fillId="2" borderId="16" xfId="5" applyFont="1" applyFill="1" applyBorder="1" applyAlignment="1">
      <alignment vertical="center"/>
    </xf>
    <xf numFmtId="0" fontId="45" fillId="8" borderId="16" xfId="5" applyFont="1" applyFill="1"/>
    <xf numFmtId="0" fontId="33" fillId="2" borderId="16" xfId="5" applyFont="1" applyFill="1" applyBorder="1" applyAlignment="1">
      <alignment horizontal="center" vertical="center"/>
    </xf>
    <xf numFmtId="0" fontId="45" fillId="8" borderId="16" xfId="5" applyFont="1" applyFill="1" applyAlignment="1">
      <alignment vertical="center"/>
    </xf>
    <xf numFmtId="0" fontId="6" fillId="2" borderId="16" xfId="5" applyFont="1" applyFill="1" applyBorder="1" applyAlignment="1">
      <alignment horizontal="left" vertical="center"/>
    </xf>
    <xf numFmtId="0" fontId="14" fillId="0" borderId="106" xfId="0" applyFont="1" applyBorder="1" applyAlignment="1">
      <alignment horizontal="left" vertical="center"/>
    </xf>
    <xf numFmtId="3" fontId="6" fillId="0" borderId="107" xfId="0" applyNumberFormat="1" applyFont="1" applyBorder="1" applyAlignment="1">
      <alignment horizontal="center" vertical="center"/>
    </xf>
    <xf numFmtId="3" fontId="6" fillId="0" borderId="108" xfId="0" applyNumberFormat="1" applyFont="1" applyBorder="1" applyAlignment="1">
      <alignment horizontal="center" vertical="center"/>
    </xf>
    <xf numFmtId="3" fontId="6" fillId="8" borderId="28" xfId="0" applyNumberFormat="1" applyFont="1" applyFill="1" applyBorder="1" applyAlignment="1">
      <alignment horizontal="center" vertical="center"/>
    </xf>
    <xf numFmtId="49" fontId="14" fillId="4" borderId="81" xfId="0" applyNumberFormat="1" applyFont="1" applyFill="1" applyBorder="1" applyAlignment="1">
      <alignment horizontal="left" vertical="center"/>
    </xf>
    <xf numFmtId="170" fontId="0" fillId="0" borderId="0" xfId="0" applyNumberFormat="1" applyFont="1" applyAlignment="1"/>
    <xf numFmtId="3" fontId="6" fillId="2" borderId="16" xfId="0" applyNumberFormat="1" applyFont="1" applyFill="1" applyBorder="1" applyAlignment="1">
      <alignment horizontal="center" vertical="center"/>
    </xf>
    <xf numFmtId="3" fontId="6" fillId="8" borderId="16" xfId="0" applyNumberFormat="1" applyFont="1" applyFill="1" applyBorder="1" applyAlignment="1">
      <alignment horizontal="center" vertical="center"/>
    </xf>
    <xf numFmtId="0" fontId="6" fillId="7" borderId="16" xfId="0" applyFont="1" applyFill="1" applyBorder="1" applyAlignment="1">
      <alignment horizontal="left" vertical="center"/>
    </xf>
    <xf numFmtId="0" fontId="6" fillId="7" borderId="16" xfId="0" applyFont="1" applyFill="1" applyBorder="1" applyAlignment="1">
      <alignment horizontal="center" vertical="center"/>
    </xf>
    <xf numFmtId="171" fontId="13" fillId="0" borderId="16" xfId="11" applyNumberFormat="1" applyFont="1" applyAlignment="1">
      <alignment vertical="top"/>
    </xf>
    <xf numFmtId="172" fontId="0" fillId="0" borderId="0" xfId="0" applyNumberFormat="1" applyFont="1" applyAlignment="1"/>
    <xf numFmtId="0" fontId="36" fillId="3" borderId="2" xfId="0" applyFont="1" applyFill="1" applyBorder="1" applyAlignment="1">
      <alignment horizontal="left" vertical="center" wrapText="1"/>
    </xf>
    <xf numFmtId="0" fontId="37" fillId="0" borderId="3" xfId="0" applyFont="1" applyBorder="1"/>
    <xf numFmtId="0" fontId="37" fillId="0" borderId="4" xfId="0" applyFont="1" applyBorder="1"/>
    <xf numFmtId="0" fontId="35" fillId="4" borderId="5" xfId="3" applyFill="1" applyBorder="1" applyAlignment="1">
      <alignment horizontal="left" vertical="center" wrapText="1"/>
    </xf>
    <xf numFmtId="0" fontId="35" fillId="0" borderId="6" xfId="3" applyBorder="1" applyAlignment="1">
      <alignment vertical="center"/>
    </xf>
    <xf numFmtId="0" fontId="35" fillId="0" borderId="7" xfId="3" applyBorder="1" applyAlignment="1">
      <alignment vertical="center"/>
    </xf>
    <xf numFmtId="0" fontId="24" fillId="3" borderId="37" xfId="0" applyFont="1" applyFill="1" applyBorder="1" applyAlignment="1">
      <alignment horizontal="left" vertical="center" wrapText="1"/>
    </xf>
    <xf numFmtId="0" fontId="8" fillId="0" borderId="38" xfId="0" applyFont="1" applyBorder="1" applyAlignment="1">
      <alignment horizontal="left"/>
    </xf>
    <xf numFmtId="0" fontId="8" fillId="0" borderId="39" xfId="0" applyFont="1" applyBorder="1" applyAlignment="1">
      <alignment horizontal="left"/>
    </xf>
    <xf numFmtId="0" fontId="33" fillId="10" borderId="31" xfId="0" applyFont="1" applyFill="1" applyBorder="1" applyAlignment="1">
      <alignment horizontal="center" vertical="center" wrapText="1"/>
    </xf>
    <xf numFmtId="0" fontId="8" fillId="8" borderId="34" xfId="0" applyFont="1" applyFill="1" applyBorder="1"/>
    <xf numFmtId="0" fontId="33" fillId="10" borderId="32" xfId="0" applyFont="1" applyFill="1" applyBorder="1" applyAlignment="1">
      <alignment horizontal="center" vertical="center" wrapText="1"/>
    </xf>
    <xf numFmtId="0" fontId="8" fillId="8" borderId="33" xfId="0" applyFont="1" applyFill="1" applyBorder="1"/>
    <xf numFmtId="0" fontId="13" fillId="2" borderId="16" xfId="0" applyFont="1" applyFill="1" applyBorder="1" applyAlignment="1">
      <alignment horizontal="left" vertical="center" wrapText="1"/>
    </xf>
    <xf numFmtId="0" fontId="8" fillId="0" borderId="16" xfId="0" applyFont="1" applyBorder="1"/>
    <xf numFmtId="0" fontId="24" fillId="3" borderId="42" xfId="0" applyFont="1" applyFill="1" applyBorder="1" applyAlignment="1">
      <alignment horizontal="left" vertical="center" wrapText="1"/>
    </xf>
    <xf numFmtId="0" fontId="8" fillId="0" borderId="43" xfId="0" applyFont="1" applyBorder="1" applyAlignment="1">
      <alignment horizontal="left"/>
    </xf>
    <xf numFmtId="0" fontId="8" fillId="0" borderId="44" xfId="0" applyFont="1" applyBorder="1" applyAlignment="1">
      <alignment horizontal="left"/>
    </xf>
    <xf numFmtId="0" fontId="8" fillId="0" borderId="45" xfId="0" applyFont="1" applyBorder="1" applyAlignment="1">
      <alignment horizontal="left"/>
    </xf>
    <xf numFmtId="0" fontId="8" fillId="0" borderId="16" xfId="0" applyFont="1" applyBorder="1" applyAlignment="1">
      <alignment horizontal="left"/>
    </xf>
    <xf numFmtId="0" fontId="8" fillId="0" borderId="46" xfId="0" applyFont="1" applyBorder="1" applyAlignment="1">
      <alignment horizontal="left"/>
    </xf>
    <xf numFmtId="0" fontId="33" fillId="10" borderId="47" xfId="0" applyFont="1" applyFill="1" applyBorder="1" applyAlignment="1">
      <alignment horizontal="center" vertical="center"/>
    </xf>
    <xf numFmtId="0" fontId="8" fillId="8" borderId="47" xfId="0" applyFont="1" applyFill="1" applyBorder="1"/>
    <xf numFmtId="0" fontId="33" fillId="10" borderId="19" xfId="0" applyFont="1" applyFill="1" applyBorder="1" applyAlignment="1">
      <alignment horizontal="center" vertical="center"/>
    </xf>
    <xf numFmtId="0" fontId="8" fillId="8" borderId="17" xfId="0" applyFont="1" applyFill="1" applyBorder="1"/>
    <xf numFmtId="0" fontId="8" fillId="8" borderId="48" xfId="0" applyFont="1" applyFill="1" applyBorder="1"/>
    <xf numFmtId="0" fontId="33" fillId="10" borderId="10" xfId="0" applyFont="1" applyFill="1" applyBorder="1" applyAlignment="1">
      <alignment horizontal="center" vertical="center"/>
    </xf>
    <xf numFmtId="0" fontId="8" fillId="8" borderId="14" xfId="0" applyFont="1" applyFill="1" applyBorder="1"/>
    <xf numFmtId="0" fontId="8" fillId="8" borderId="11" xfId="0" applyFont="1" applyFill="1" applyBorder="1"/>
    <xf numFmtId="0" fontId="8" fillId="8" borderId="49" xfId="0" applyFont="1" applyFill="1" applyBorder="1"/>
    <xf numFmtId="0" fontId="8" fillId="0" borderId="54" xfId="0" applyFont="1" applyBorder="1" applyAlignment="1">
      <alignment horizontal="left"/>
    </xf>
    <xf numFmtId="0" fontId="8" fillId="0" borderId="8" xfId="0" applyFont="1" applyBorder="1" applyAlignment="1">
      <alignment horizontal="left"/>
    </xf>
    <xf numFmtId="0" fontId="8" fillId="0" borderId="55" xfId="0" applyFont="1" applyBorder="1" applyAlignment="1">
      <alignment horizontal="left"/>
    </xf>
    <xf numFmtId="0" fontId="33" fillId="10" borderId="56" xfId="0" applyFont="1" applyFill="1" applyBorder="1" applyAlignment="1">
      <alignment horizontal="center" vertical="center"/>
    </xf>
    <xf numFmtId="0" fontId="8" fillId="8" borderId="57" xfId="0" applyFont="1" applyFill="1" applyBorder="1"/>
    <xf numFmtId="0" fontId="24" fillId="3" borderId="62" xfId="0" applyFont="1" applyFill="1" applyBorder="1" applyAlignment="1">
      <alignment horizontal="left" vertical="center" wrapText="1"/>
    </xf>
    <xf numFmtId="0" fontId="8" fillId="0" borderId="63" xfId="0" applyFont="1" applyBorder="1" applyAlignment="1">
      <alignment horizontal="left"/>
    </xf>
    <xf numFmtId="0" fontId="8" fillId="0" borderId="33" xfId="0" applyFont="1" applyBorder="1" applyAlignment="1">
      <alignment horizontal="left"/>
    </xf>
    <xf numFmtId="0" fontId="7" fillId="3" borderId="37" xfId="0" applyFont="1" applyFill="1" applyBorder="1" applyAlignment="1">
      <alignment horizontal="left" vertical="center" wrapText="1"/>
    </xf>
    <xf numFmtId="0" fontId="8" fillId="0" borderId="38" xfId="0" applyFont="1" applyBorder="1"/>
    <xf numFmtId="0" fontId="8" fillId="0" borderId="39" xfId="0" applyFont="1" applyBorder="1"/>
    <xf numFmtId="0" fontId="33" fillId="10" borderId="31" xfId="0" applyFont="1" applyFill="1" applyBorder="1" applyAlignment="1">
      <alignment horizontal="center" vertical="center"/>
    </xf>
    <xf numFmtId="0" fontId="8" fillId="8" borderId="63" xfId="0" applyFont="1" applyFill="1" applyBorder="1"/>
    <xf numFmtId="0" fontId="33" fillId="0" borderId="9" xfId="5" applyFont="1" applyFill="1" applyBorder="1" applyAlignment="1">
      <alignment horizontal="center" vertical="center" wrapText="1"/>
    </xf>
    <xf numFmtId="0" fontId="33" fillId="0" borderId="104" xfId="5" applyFont="1" applyFill="1" applyBorder="1" applyAlignment="1">
      <alignment horizontal="center" vertical="center" wrapText="1"/>
    </xf>
    <xf numFmtId="0" fontId="33" fillId="0" borderId="10" xfId="5" applyFont="1" applyFill="1" applyBorder="1" applyAlignment="1">
      <alignment horizontal="center" vertical="center"/>
    </xf>
    <xf numFmtId="0" fontId="33" fillId="0" borderId="14" xfId="5" applyFont="1" applyFill="1" applyBorder="1" applyAlignment="1">
      <alignment horizontal="center" vertical="center"/>
    </xf>
    <xf numFmtId="0" fontId="33" fillId="0" borderId="11" xfId="5" applyFont="1" applyFill="1" applyBorder="1" applyAlignment="1">
      <alignment horizontal="center" vertical="center"/>
    </xf>
    <xf numFmtId="0" fontId="6" fillId="2" borderId="5" xfId="0" applyFont="1" applyFill="1" applyBorder="1" applyAlignment="1">
      <alignment horizontal="left" vertical="center" wrapText="1"/>
    </xf>
    <xf numFmtId="0" fontId="8" fillId="0" borderId="6" xfId="0" applyFont="1" applyBorder="1"/>
    <xf numFmtId="0" fontId="8" fillId="0" borderId="7" xfId="0" applyFont="1" applyBorder="1"/>
    <xf numFmtId="0" fontId="7" fillId="3" borderId="37" xfId="0" applyFont="1" applyFill="1" applyBorder="1" applyAlignment="1">
      <alignment horizontal="left" vertical="center"/>
    </xf>
    <xf numFmtId="0" fontId="33" fillId="10" borderId="42" xfId="0" applyFont="1" applyFill="1" applyBorder="1" applyAlignment="1">
      <alignment horizontal="center" vertical="center"/>
    </xf>
    <xf numFmtId="0" fontId="8" fillId="8" borderId="73" xfId="0" applyFont="1" applyFill="1" applyBorder="1"/>
    <xf numFmtId="0" fontId="33" fillId="10" borderId="37" xfId="0" applyFont="1" applyFill="1" applyBorder="1" applyAlignment="1">
      <alignment horizontal="center" vertical="center"/>
    </xf>
    <xf numFmtId="0" fontId="8" fillId="8" borderId="38" xfId="0" applyFont="1" applyFill="1" applyBorder="1"/>
    <xf numFmtId="0" fontId="33" fillId="10" borderId="78" xfId="0" applyFont="1" applyFill="1" applyBorder="1" applyAlignment="1">
      <alignment horizontal="center" vertical="center" wrapText="1"/>
    </xf>
    <xf numFmtId="0" fontId="8" fillId="8" borderId="27" xfId="0" applyFont="1" applyFill="1" applyBorder="1"/>
    <xf numFmtId="0" fontId="33" fillId="10" borderId="44" xfId="0" applyFont="1" applyFill="1" applyBorder="1" applyAlignment="1">
      <alignment horizontal="center" vertical="center" wrapText="1"/>
    </xf>
    <xf numFmtId="0" fontId="8" fillId="8" borderId="76" xfId="0" applyFont="1" applyFill="1" applyBorder="1"/>
    <xf numFmtId="0" fontId="7" fillId="3" borderId="38" xfId="0" applyFont="1" applyFill="1" applyBorder="1" applyAlignment="1">
      <alignment horizontal="left" vertical="center"/>
    </xf>
    <xf numFmtId="0" fontId="7" fillId="3" borderId="39" xfId="0" applyFont="1" applyFill="1" applyBorder="1" applyAlignment="1">
      <alignment horizontal="left" vertical="center"/>
    </xf>
    <xf numFmtId="0" fontId="33" fillId="10" borderId="78" xfId="0" applyFont="1" applyFill="1" applyBorder="1" applyAlignment="1">
      <alignment horizontal="center" vertical="center"/>
    </xf>
    <xf numFmtId="0" fontId="33" fillId="10" borderId="27" xfId="0" applyFont="1" applyFill="1" applyBorder="1" applyAlignment="1">
      <alignment horizontal="center" vertical="center"/>
    </xf>
    <xf numFmtId="0" fontId="33" fillId="11" borderId="78" xfId="0" applyFont="1" applyFill="1" applyBorder="1" applyAlignment="1">
      <alignment horizontal="center" vertical="center" wrapText="1"/>
    </xf>
    <xf numFmtId="0" fontId="33" fillId="11" borderId="27" xfId="0" applyFont="1" applyFill="1" applyBorder="1" applyAlignment="1">
      <alignment horizontal="center" vertical="center" wrapText="1"/>
    </xf>
    <xf numFmtId="0" fontId="33" fillId="10" borderId="38" xfId="0" applyFont="1" applyFill="1" applyBorder="1" applyAlignment="1">
      <alignment horizontal="center" vertical="center"/>
    </xf>
    <xf numFmtId="0" fontId="33" fillId="10" borderId="39" xfId="0" applyFont="1" applyFill="1" applyBorder="1" applyAlignment="1">
      <alignment horizontal="center" vertical="center"/>
    </xf>
    <xf numFmtId="0" fontId="33" fillId="10" borderId="27" xfId="0" applyFont="1" applyFill="1" applyBorder="1" applyAlignment="1">
      <alignment horizontal="center" vertical="center" wrapText="1"/>
    </xf>
    <xf numFmtId="0" fontId="7" fillId="3" borderId="16" xfId="0" applyFont="1" applyFill="1" applyBorder="1" applyAlignment="1">
      <alignment horizontal="left" vertical="center"/>
    </xf>
    <xf numFmtId="0" fontId="7" fillId="3" borderId="26" xfId="0" applyFont="1" applyFill="1" applyBorder="1" applyAlignment="1">
      <alignment horizontal="left" vertical="center"/>
    </xf>
    <xf numFmtId="0" fontId="33" fillId="10" borderId="95" xfId="0" applyFont="1" applyFill="1" applyBorder="1" applyAlignment="1">
      <alignment horizontal="center" vertical="center"/>
    </xf>
    <xf numFmtId="0" fontId="33" fillId="10" borderId="96" xfId="0" applyFont="1" applyFill="1" applyBorder="1" applyAlignment="1">
      <alignment horizontal="center" vertical="center"/>
    </xf>
    <xf numFmtId="0" fontId="33" fillId="10" borderId="97" xfId="0" applyFont="1" applyFill="1" applyBorder="1" applyAlignment="1">
      <alignment horizontal="center" vertical="center"/>
    </xf>
    <xf numFmtId="0" fontId="33" fillId="10" borderId="98" xfId="0" applyFont="1" applyFill="1" applyBorder="1" applyAlignment="1">
      <alignment horizontal="center" vertical="center" wrapText="1"/>
    </xf>
    <xf numFmtId="0" fontId="33" fillId="10" borderId="99" xfId="0" applyFont="1" applyFill="1" applyBorder="1" applyAlignment="1">
      <alignment horizontal="center" vertical="center" wrapText="1"/>
    </xf>
    <xf numFmtId="0" fontId="33" fillId="10" borderId="100" xfId="0" applyFont="1" applyFill="1" applyBorder="1" applyAlignment="1">
      <alignment horizontal="center" vertical="center" wrapText="1"/>
    </xf>
    <xf numFmtId="0" fontId="8" fillId="0" borderId="68" xfId="0" applyFont="1" applyBorder="1" applyAlignment="1">
      <alignment horizontal="left"/>
    </xf>
    <xf numFmtId="0" fontId="8" fillId="0" borderId="76" xfId="0" applyFont="1" applyBorder="1" applyAlignment="1">
      <alignment horizontal="left"/>
    </xf>
    <xf numFmtId="0" fontId="0" fillId="0" borderId="0" xfId="0" applyFont="1" applyAlignment="1">
      <alignment horizontal="left" vertical="center" wrapText="1"/>
    </xf>
    <xf numFmtId="0" fontId="33" fillId="10" borderId="91" xfId="0" applyFont="1" applyFill="1" applyBorder="1" applyAlignment="1">
      <alignment horizontal="center" vertical="center" wrapText="1"/>
    </xf>
    <xf numFmtId="0" fontId="8" fillId="8" borderId="89" xfId="0" applyFont="1" applyFill="1" applyBorder="1"/>
    <xf numFmtId="0" fontId="33" fillId="10" borderId="25" xfId="0" applyFont="1" applyFill="1" applyBorder="1" applyAlignment="1">
      <alignment horizontal="center" vertical="center" wrapText="1"/>
    </xf>
    <xf numFmtId="0" fontId="8" fillId="8" borderId="25" xfId="0" applyFont="1" applyFill="1" applyBorder="1"/>
    <xf numFmtId="0" fontId="6" fillId="2" borderId="109" xfId="0" applyFont="1" applyFill="1" applyBorder="1" applyAlignment="1">
      <alignment horizontal="left" vertical="center" wrapText="1"/>
    </xf>
    <xf numFmtId="0" fontId="24" fillId="3" borderId="21" xfId="0" applyFont="1" applyFill="1" applyBorder="1" applyAlignment="1">
      <alignment horizontal="left" vertical="center" wrapText="1"/>
    </xf>
    <xf numFmtId="0" fontId="24" fillId="3" borderId="24" xfId="0" applyFont="1" applyFill="1" applyBorder="1" applyAlignment="1">
      <alignment horizontal="left" vertical="center" wrapText="1"/>
    </xf>
    <xf numFmtId="0" fontId="24" fillId="3" borderId="22" xfId="0" applyFont="1" applyFill="1" applyBorder="1" applyAlignment="1">
      <alignment horizontal="left" vertical="center" wrapText="1"/>
    </xf>
    <xf numFmtId="0" fontId="11" fillId="2" borderId="15" xfId="0" applyFont="1" applyFill="1" applyBorder="1" applyAlignment="1">
      <alignment horizontal="center" vertical="center" wrapText="1"/>
    </xf>
    <xf numFmtId="0" fontId="8" fillId="8" borderId="81" xfId="0" applyFont="1" applyFill="1" applyBorder="1"/>
    <xf numFmtId="0" fontId="24" fillId="3" borderId="23" xfId="0" applyFont="1" applyFill="1" applyBorder="1" applyAlignment="1">
      <alignment horizontal="left" vertical="center" wrapText="1"/>
    </xf>
    <xf numFmtId="0" fontId="24" fillId="3" borderId="16" xfId="0" applyFont="1" applyFill="1" applyBorder="1" applyAlignment="1">
      <alignment horizontal="left" vertical="center" wrapText="1"/>
    </xf>
    <xf numFmtId="0" fontId="24" fillId="3" borderId="80" xfId="0" applyFont="1" applyFill="1" applyBorder="1" applyAlignment="1">
      <alignment horizontal="left" vertical="center" wrapText="1"/>
    </xf>
    <xf numFmtId="0" fontId="27" fillId="2" borderId="45" xfId="0" applyFont="1" applyFill="1" applyBorder="1" applyAlignment="1">
      <alignment horizontal="left" vertical="center" wrapText="1"/>
    </xf>
    <xf numFmtId="0" fontId="8" fillId="0" borderId="16" xfId="0" applyFont="1" applyBorder="1" applyAlignment="1">
      <alignment vertical="center"/>
    </xf>
    <xf numFmtId="0" fontId="8" fillId="0" borderId="46" xfId="0" applyFont="1" applyBorder="1" applyAlignment="1">
      <alignment vertical="center"/>
    </xf>
    <xf numFmtId="0" fontId="29" fillId="2" borderId="68" xfId="0" applyFont="1" applyFill="1" applyBorder="1" applyAlignment="1">
      <alignment horizontal="left" vertical="center" wrapText="1"/>
    </xf>
    <xf numFmtId="0" fontId="8" fillId="0" borderId="75" xfId="0" applyFont="1" applyBorder="1" applyAlignment="1">
      <alignment vertical="center"/>
    </xf>
    <xf numFmtId="0" fontId="8" fillId="0" borderId="76" xfId="0" applyFont="1" applyBorder="1" applyAlignment="1">
      <alignment vertical="center"/>
    </xf>
    <xf numFmtId="0" fontId="7" fillId="3" borderId="42" xfId="0" applyFont="1" applyFill="1" applyBorder="1" applyAlignment="1">
      <alignment horizontal="left" vertical="center" wrapText="1"/>
    </xf>
    <xf numFmtId="0" fontId="8" fillId="0" borderId="43" xfId="0" applyFont="1" applyBorder="1"/>
    <xf numFmtId="0" fontId="8" fillId="0" borderId="44" xfId="0" applyFont="1" applyBorder="1"/>
    <xf numFmtId="0" fontId="42" fillId="6" borderId="45" xfId="0" applyFont="1" applyFill="1" applyBorder="1" applyAlignment="1">
      <alignment horizontal="left" vertical="center"/>
    </xf>
    <xf numFmtId="0" fontId="32" fillId="0" borderId="16" xfId="0" applyFont="1" applyBorder="1"/>
    <xf numFmtId="0" fontId="32" fillId="0" borderId="46" xfId="0" applyFont="1" applyBorder="1"/>
    <xf numFmtId="0" fontId="32" fillId="0" borderId="45" xfId="0" applyFont="1" applyBorder="1"/>
    <xf numFmtId="0" fontId="8" fillId="0" borderId="46" xfId="0" applyFont="1" applyBorder="1"/>
    <xf numFmtId="0" fontId="27" fillId="2" borderId="45" xfId="0" applyFont="1" applyFill="1" applyBorder="1" applyAlignment="1">
      <alignment horizontal="left" wrapText="1"/>
    </xf>
    <xf numFmtId="0" fontId="33" fillId="13" borderId="96" xfId="0" applyFont="1" applyFill="1" applyBorder="1" applyAlignment="1">
      <alignment horizontal="center" vertical="center" wrapText="1"/>
    </xf>
    <xf numFmtId="0" fontId="41" fillId="13" borderId="96" xfId="0" applyFont="1" applyFill="1" applyBorder="1" applyAlignment="1">
      <alignment horizontal="center" vertical="center" wrapText="1"/>
    </xf>
    <xf numFmtId="168" fontId="6" fillId="14" borderId="94" xfId="0" applyNumberFormat="1" applyFont="1" applyFill="1" applyBorder="1" applyAlignment="1">
      <alignment horizontal="center" vertical="center"/>
    </xf>
    <xf numFmtId="168" fontId="6" fillId="14" borderId="93" xfId="0" applyNumberFormat="1" applyFont="1" applyFill="1" applyBorder="1" applyAlignment="1">
      <alignment horizontal="center" vertical="center"/>
    </xf>
    <xf numFmtId="0" fontId="33" fillId="13" borderId="25" xfId="0" applyFont="1" applyFill="1" applyBorder="1" applyAlignment="1">
      <alignment horizontal="center" vertical="center" wrapText="1"/>
    </xf>
    <xf numFmtId="169" fontId="6" fillId="14" borderId="92" xfId="0" applyNumberFormat="1" applyFont="1" applyFill="1" applyBorder="1" applyAlignment="1">
      <alignment horizontal="center" vertical="center"/>
    </xf>
    <xf numFmtId="169" fontId="6" fillId="14" borderId="81" xfId="0" applyNumberFormat="1" applyFont="1" applyFill="1" applyBorder="1" applyAlignment="1">
      <alignment horizontal="center" vertical="center"/>
    </xf>
    <xf numFmtId="169" fontId="6" fillId="15" borderId="79" xfId="0" applyNumberFormat="1" applyFont="1" applyFill="1" applyBorder="1" applyAlignment="1">
      <alignment horizontal="center" vertical="center"/>
    </xf>
    <xf numFmtId="169" fontId="6" fillId="15" borderId="81" xfId="0" applyNumberFormat="1" applyFont="1" applyFill="1" applyBorder="1" applyAlignment="1">
      <alignment horizontal="center" vertical="center"/>
    </xf>
  </cellXfs>
  <cellStyles count="12">
    <cellStyle name="Hipervínculo" xfId="3" builtinId="8"/>
    <cellStyle name="Hipervínculo 2" xfId="6"/>
    <cellStyle name="Normal" xfId="0" builtinId="0"/>
    <cellStyle name="Normal 2" xfId="2"/>
    <cellStyle name="Normal 2 2" xfId="9"/>
    <cellStyle name="Normal 3" xfId="7"/>
    <cellStyle name="Normal 4" xfId="4"/>
    <cellStyle name="Normal 4 2" xfId="1"/>
    <cellStyle name="Normal 4 3" xfId="5"/>
    <cellStyle name="Normal 5" xfId="8"/>
    <cellStyle name="Normal 6" xfId="10"/>
    <cellStyle name="Normal 7" xfId="11"/>
  </cellStyles>
  <dxfs count="2">
    <dxf>
      <fill>
        <patternFill patternType="solid">
          <fgColor rgb="FFFFFFFF"/>
          <bgColor rgb="FFFFFFFF"/>
        </patternFill>
      </fill>
    </dxf>
    <dxf>
      <fill>
        <patternFill patternType="solid">
          <fgColor rgb="FFF3F3F3"/>
          <bgColor rgb="FFF3F3F3"/>
        </patternFill>
      </fill>
    </dxf>
  </dxfs>
  <tableStyles count="1" defaultTableStyle="TableStyleMedium2" defaultPivotStyle="PivotStyleLight16">
    <tableStyle name="Matriz CUIT-style" pivot="0" count="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22</xdr:row>
      <xdr:rowOff>127000</xdr:rowOff>
    </xdr:from>
    <xdr:ext cx="184731" cy="264560"/>
    <xdr:sp macro="" textlink="">
      <xdr:nvSpPr>
        <xdr:cNvPr id="2" name="CuadroTexto 10">
          <a:extLst>
            <a:ext uri="{FF2B5EF4-FFF2-40B4-BE49-F238E27FC236}">
              <a16:creationId xmlns:a16="http://schemas.microsoft.com/office/drawing/2014/main" xmlns="" id="{00000000-0008-0000-0000-000004000000}"/>
            </a:ext>
          </a:extLst>
        </xdr:cNvPr>
        <xdr:cNvSpPr txBox="1"/>
      </xdr:nvSpPr>
      <xdr:spPr>
        <a:xfrm>
          <a:off x="0" y="3689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AR" sz="1100"/>
        </a:p>
      </xdr:txBody>
    </xdr:sp>
    <xdr:clientData/>
  </xdr:oneCellAnchor>
  <xdr:oneCellAnchor>
    <xdr:from>
      <xdr:col>0</xdr:col>
      <xdr:colOff>0</xdr:colOff>
      <xdr:row>0</xdr:row>
      <xdr:rowOff>0</xdr:rowOff>
    </xdr:from>
    <xdr:ext cx="8218714" cy="10613571"/>
    <xdr:pic>
      <xdr:nvPicPr>
        <xdr:cNvPr id="3" name="Imagen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tretch>
          <a:fillRect/>
        </a:stretch>
      </xdr:blipFill>
      <xdr:spPr>
        <a:xfrm>
          <a:off x="0" y="0"/>
          <a:ext cx="8218714" cy="10613571"/>
        </a:xfrm>
        <a:prstGeom prst="rect">
          <a:avLst/>
        </a:prstGeom>
      </xdr:spPr>
    </xdr:pic>
    <xdr:clientData/>
  </xdr:oneCellAnchor>
  <xdr:twoCellAnchor>
    <xdr:from>
      <xdr:col>1</xdr:col>
      <xdr:colOff>81643</xdr:colOff>
      <xdr:row>12</xdr:row>
      <xdr:rowOff>130288</xdr:rowOff>
    </xdr:from>
    <xdr:to>
      <xdr:col>13</xdr:col>
      <xdr:colOff>557893</xdr:colOff>
      <xdr:row>26</xdr:row>
      <xdr:rowOff>40821</xdr:rowOff>
    </xdr:to>
    <xdr:sp macro="" textlink="">
      <xdr:nvSpPr>
        <xdr:cNvPr id="4" name="Text Box 1">
          <a:extLst>
            <a:ext uri="{FF2B5EF4-FFF2-40B4-BE49-F238E27FC236}">
              <a16:creationId xmlns:a16="http://schemas.microsoft.com/office/drawing/2014/main" xmlns="" id="{00000000-0008-0000-0000-000003000000}"/>
            </a:ext>
          </a:extLst>
        </xdr:cNvPr>
        <xdr:cNvSpPr txBox="1">
          <a:spLocks noChangeArrowheads="1"/>
        </xdr:cNvSpPr>
      </xdr:nvSpPr>
      <xdr:spPr bwMode="auto">
        <a:xfrm>
          <a:off x="571500" y="2089717"/>
          <a:ext cx="7443107" cy="2196533"/>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txBody>
        <a:bodyPr vertOverflow="clip" wrap="square" lIns="91440" tIns="91440" rIns="91440" bIns="91440" anchor="t" upright="1"/>
        <a:lstStyle/>
        <a:p>
          <a:pPr marL="0" indent="0" algn="l" rtl="0">
            <a:defRPr sz="1000"/>
          </a:pPr>
          <a:r>
            <a:rPr lang="es-AR" sz="3600" b="1" i="0" u="none" strike="noStrike" baseline="0">
              <a:solidFill>
                <a:schemeClr val="bg1"/>
              </a:solidFill>
              <a:latin typeface="Montserrat SemiBold" pitchFamily="2" charset="0"/>
              <a:ea typeface="+mn-ea"/>
              <a:cs typeface="Arial"/>
            </a:rPr>
            <a:t>Boletín de información estadística sobre Negociación Colectiva</a:t>
          </a:r>
        </a:p>
      </xdr:txBody>
    </xdr:sp>
    <xdr:clientData/>
  </xdr:twoCellAnchor>
  <xdr:twoCellAnchor>
    <xdr:from>
      <xdr:col>1</xdr:col>
      <xdr:colOff>43541</xdr:colOff>
      <xdr:row>27</xdr:row>
      <xdr:rowOff>57149</xdr:rowOff>
    </xdr:from>
    <xdr:to>
      <xdr:col>8</xdr:col>
      <xdr:colOff>326570</xdr:colOff>
      <xdr:row>33</xdr:row>
      <xdr:rowOff>16328</xdr:rowOff>
    </xdr:to>
    <xdr:sp macro="" textlink="">
      <xdr:nvSpPr>
        <xdr:cNvPr id="6" name="Text Box 1">
          <a:extLst>
            <a:ext uri="{FF2B5EF4-FFF2-40B4-BE49-F238E27FC236}">
              <a16:creationId xmlns:a16="http://schemas.microsoft.com/office/drawing/2014/main" xmlns="" id="{00000000-0008-0000-0000-000006000000}"/>
            </a:ext>
          </a:extLst>
        </xdr:cNvPr>
        <xdr:cNvSpPr txBox="1">
          <a:spLocks noChangeArrowheads="1"/>
        </xdr:cNvSpPr>
      </xdr:nvSpPr>
      <xdr:spPr bwMode="auto">
        <a:xfrm>
          <a:off x="533398" y="4465863"/>
          <a:ext cx="3712029" cy="938894"/>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txBody>
        <a:bodyPr vertOverflow="clip" wrap="square" lIns="91440" tIns="91440" rIns="91440" bIns="91440" anchor="t" upright="1"/>
        <a:lstStyle/>
        <a:p>
          <a:pPr marL="0" indent="0" algn="l" rtl="0">
            <a:defRPr sz="1000"/>
          </a:pPr>
          <a:r>
            <a:rPr lang="es-AR" sz="2800" b="1" i="0" u="none" strike="noStrike" baseline="0">
              <a:solidFill>
                <a:schemeClr val="bg1"/>
              </a:solidFill>
              <a:latin typeface="Montserrat SemiBold" pitchFamily="2" charset="0"/>
              <a:ea typeface="+mn-ea"/>
              <a:cs typeface="Arial"/>
            </a:rPr>
            <a:t>Septiembre 2026</a:t>
          </a:r>
        </a:p>
        <a:p>
          <a:pPr algn="l" rtl="0">
            <a:defRPr sz="1000"/>
          </a:pPr>
          <a:endParaRPr lang="es-AR" sz="2800" b="0" i="0" u="none" strike="noStrike" baseline="0">
            <a:solidFill>
              <a:srgbClr val="FFFFFF"/>
            </a:solidFill>
            <a:latin typeface="Arial"/>
            <a:cs typeface="Arial"/>
          </a:endParaRPr>
        </a:p>
        <a:p>
          <a:pPr algn="l" rtl="0">
            <a:defRPr sz="1000"/>
          </a:pPr>
          <a:endParaRPr lang="es-AR" sz="2800" b="0" i="0" u="none" strike="noStrike" baseline="0">
            <a:solidFill>
              <a:srgbClr val="FFFFFF"/>
            </a:solidFill>
            <a:latin typeface="Arial"/>
            <a:cs typeface="Arial"/>
          </a:endParaRPr>
        </a:p>
        <a:p>
          <a:pPr algn="l" rtl="0">
            <a:defRPr sz="1000"/>
          </a:pPr>
          <a:endParaRPr lang="es-AR" sz="2800" b="0" i="0" u="none" strike="noStrike" baseline="0">
            <a:solidFill>
              <a:srgbClr val="FFFFFF"/>
            </a:solidFill>
            <a:latin typeface="Arial"/>
            <a:cs typeface="Arial"/>
          </a:endParaRPr>
        </a:p>
        <a:p>
          <a:pPr algn="l" rtl="0">
            <a:defRPr sz="1000"/>
          </a:pPr>
          <a:endParaRPr lang="es-AR" sz="2800" b="0" i="0" u="none" strike="noStrike" baseline="0">
            <a:solidFill>
              <a:srgbClr val="FFFFFF"/>
            </a:solidFill>
            <a:latin typeface="Arial"/>
            <a:cs typeface="Arial"/>
          </a:endParaRPr>
        </a:p>
        <a:p>
          <a:pPr algn="l" rtl="0">
            <a:defRPr sz="1000"/>
          </a:pPr>
          <a:endParaRPr lang="es-AR" sz="2800" b="0" i="0" u="none" strike="noStrike" baseline="0">
            <a:solidFill>
              <a:srgbClr val="FFFFFF"/>
            </a:solidFill>
            <a:latin typeface="Arial"/>
            <a:cs typeface="Arial"/>
          </a:endParaRPr>
        </a:p>
        <a:p>
          <a:pPr algn="l" rtl="0">
            <a:defRPr sz="1000"/>
          </a:pPr>
          <a:endParaRPr lang="es-AR" sz="2800" b="0" i="0" u="none" strike="noStrike" baseline="0">
            <a:solidFill>
              <a:srgbClr val="FFFFFF"/>
            </a:solidFill>
            <a:latin typeface="Arial"/>
            <a:cs typeface="Arial"/>
          </a:endParaRPr>
        </a:p>
        <a:p>
          <a:pPr algn="l" rtl="0">
            <a:defRPr sz="1000"/>
          </a:pPr>
          <a:endParaRPr lang="es-AR" sz="2800" b="0" i="0" u="none" strike="noStrike" baseline="0">
            <a:solidFill>
              <a:srgbClr val="FFFFFF"/>
            </a:solidFill>
            <a:latin typeface="Arial"/>
            <a:cs typeface="Arial"/>
          </a:endParaRPr>
        </a:p>
        <a:p>
          <a:pPr algn="l" rtl="0">
            <a:defRPr sz="1000"/>
          </a:pPr>
          <a:endParaRPr lang="es-AR" sz="2800" b="0" i="0" u="none" strike="noStrike" baseline="0">
            <a:solidFill>
              <a:srgbClr val="FFFFFF"/>
            </a:solidFill>
            <a:latin typeface="Arial"/>
            <a:cs typeface="Arial"/>
          </a:endParaRPr>
        </a:p>
        <a:p>
          <a:pPr algn="l" rtl="0">
            <a:defRPr sz="1000"/>
          </a:pPr>
          <a:endParaRPr lang="es-AR" sz="2800" b="0" i="0" u="none" strike="noStrike" baseline="0">
            <a:solidFill>
              <a:srgbClr val="FFFFFF"/>
            </a:solidFill>
            <a:latin typeface="Arial"/>
            <a:cs typeface="Arial"/>
          </a:endParaRPr>
        </a:p>
        <a:p>
          <a:pPr algn="l" rtl="0">
            <a:defRPr sz="1000"/>
          </a:pPr>
          <a:endParaRPr lang="es-AR" sz="2800" b="0" i="0" u="none" strike="noStrike" baseline="0">
            <a:solidFill>
              <a:srgbClr val="FFFFFF"/>
            </a:solidFill>
            <a:latin typeface="Arial"/>
            <a:cs typeface="Arial"/>
          </a:endParaRPr>
        </a:p>
      </xdr:txBody>
    </xdr:sp>
    <xdr:clientData/>
  </xdr:twoCellAnchor>
  <xdr:twoCellAnchor>
    <xdr:from>
      <xdr:col>1</xdr:col>
      <xdr:colOff>136072</xdr:colOff>
      <xdr:row>25</xdr:row>
      <xdr:rowOff>54428</xdr:rowOff>
    </xdr:from>
    <xdr:to>
      <xdr:col>13</xdr:col>
      <xdr:colOff>353786</xdr:colOff>
      <xdr:row>25</xdr:row>
      <xdr:rowOff>54429</xdr:rowOff>
    </xdr:to>
    <xdr:cxnSp macro="">
      <xdr:nvCxnSpPr>
        <xdr:cNvPr id="8" name="Conector recto 7"/>
        <xdr:cNvCxnSpPr/>
      </xdr:nvCxnSpPr>
      <xdr:spPr>
        <a:xfrm flipV="1">
          <a:off x="625929" y="4136571"/>
          <a:ext cx="7184571" cy="1"/>
        </a:xfrm>
        <a:prstGeom prst="line">
          <a:avLst/>
        </a:prstGeom>
        <a:ln w="12700">
          <a:solidFill>
            <a:srgbClr val="F9B1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16</xdr:row>
      <xdr:rowOff>123824</xdr:rowOff>
    </xdr:from>
    <xdr:ext cx="8372475" cy="619125"/>
    <xdr:sp macro="" textlink="">
      <xdr:nvSpPr>
        <xdr:cNvPr id="6" name="Shape 6"/>
        <xdr:cNvSpPr/>
      </xdr:nvSpPr>
      <xdr:spPr>
        <a:xfrm>
          <a:off x="0" y="6305549"/>
          <a:ext cx="8372475" cy="619125"/>
        </a:xfrm>
        <a:prstGeom prst="rect">
          <a:avLst/>
        </a:prstGeom>
        <a:solidFill>
          <a:schemeClr val="accent5">
            <a:lumMod val="50000"/>
          </a:schemeClr>
        </a:solidFill>
        <a:ln>
          <a:noFill/>
        </a:ln>
      </xdr:spPr>
      <xdr:txBody>
        <a:bodyPr spcFirstLastPara="1" wrap="square" lIns="91425" tIns="45700" rIns="91425" bIns="45700" anchor="ctr" anchorCtr="0">
          <a:noAutofit/>
        </a:bodyPr>
        <a:lstStyle/>
        <a:p>
          <a:pPr marL="0" lvl="0" indent="0" algn="l" rtl="0">
            <a:spcBef>
              <a:spcPts val="0"/>
            </a:spcBef>
            <a:spcAft>
              <a:spcPts val="0"/>
            </a:spcAft>
            <a:buClr>
              <a:srgbClr val="FFFFFF"/>
            </a:buClr>
            <a:buSzPts val="1000"/>
            <a:buFont typeface="Calibri"/>
            <a:buNone/>
          </a:pPr>
          <a:r>
            <a:rPr lang="en-US" sz="1300" b="1" i="0" u="none" strike="noStrike">
              <a:solidFill>
                <a:schemeClr val="bg1"/>
              </a:solidFill>
              <a:latin typeface="Calibri"/>
              <a:ea typeface="Calibri"/>
              <a:cs typeface="Calibri"/>
              <a:sym typeface="Calibri"/>
            </a:rPr>
            <a:t>Coordinación de Estudios y Estadísticas de Relaciones del Trabajo</a:t>
          </a:r>
          <a:r>
            <a:rPr lang="en-US" sz="1300" b="1" i="0" u="none" strike="noStrike" baseline="0">
              <a:solidFill>
                <a:schemeClr val="bg1"/>
              </a:solidFill>
              <a:latin typeface="Calibri"/>
              <a:ea typeface="Calibri"/>
              <a:cs typeface="Calibri"/>
              <a:sym typeface="Calibri"/>
            </a:rPr>
            <a:t>, Dirección Nacional de Estudios y Estadísticas Laborales, Secretaría de Trabajo, Empleo y Seguridad Social, Ministerio de Capital Humano.</a:t>
          </a:r>
          <a:r>
            <a:rPr lang="en-US" sz="1300" b="1" i="0" u="none" strike="noStrike">
              <a:solidFill>
                <a:schemeClr val="bg1"/>
              </a:solidFill>
              <a:latin typeface="Calibri"/>
              <a:ea typeface="Calibri"/>
              <a:cs typeface="Calibri"/>
              <a:sym typeface="Calibri"/>
            </a:rPr>
            <a:t> </a:t>
          </a:r>
          <a:endParaRPr sz="1300" b="1">
            <a:solidFill>
              <a:schemeClr val="bg1"/>
            </a:solidFill>
          </a:endParaRPr>
        </a:p>
      </xdr:txBody>
    </xdr:sp>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IDOR2_DNRMT\ESTUDIOS\PROVI\GRAL\CUADROS\C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SERVIDOR2_DNRMT\ESTUDIOS\PROVI\GRAL\CUADROS\C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ERVIDOR1_DNRMT\ESTUDIOS\PROVI\GRAL\CUADROS\C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W:\SERVIDOR1_DNRMT\ESTUDIOS\PROVI\GRAL\CUADROS\C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Users\cborroni\AppData\Local\Microsoft\Windows\INetCache\Content.Outlook\LGA54D57\Copia%20de%20mteyss-informacion_estadistica_negociacion_colectiva%202024%20(00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ep pre"/>
      <sheetName val="c3_ fto"/>
      <sheetName val="C3 Base Tran"/>
      <sheetName val="pbg pbgpc "/>
      <sheetName val="pbg1 pbg2 pbg3"/>
      <sheetName val="vab rem"/>
      <sheetName val="ex"/>
      <sheetName val="pre1_4"/>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ep pre"/>
    </sheetNames>
    <sheetDataSet>
      <sheetData sheetId="0"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ep pre"/>
    </sheetNames>
    <sheetDataSet>
      <sheetData sheetId="0"/>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dep pre"/>
    </sheetNames>
    <sheetDataSet>
      <sheetData sheetId="0"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Carátula"/>
      <sheetName val="Índice"/>
      <sheetName val="1"/>
      <sheetName val="2"/>
      <sheetName val="3"/>
      <sheetName val="4"/>
      <sheetName val="5"/>
      <sheetName val="6"/>
      <sheetName val="7"/>
      <sheetName val="8"/>
      <sheetName val="9"/>
      <sheetName val="10"/>
      <sheetName val="11"/>
      <sheetName val="12"/>
      <sheetName val="13"/>
      <sheetName val="14"/>
      <sheetName val="Anexo "/>
    </sheetNames>
    <sheetDataSet>
      <sheetData sheetId="0"/>
      <sheetData sheetId="1"/>
      <sheetData sheetId="2"/>
      <sheetData sheetId="3"/>
      <sheetData sheetId="4"/>
      <sheetData sheetId="5">
        <row r="64">
          <cell r="K64">
            <v>467</v>
          </cell>
        </row>
        <row r="65">
          <cell r="K65">
            <v>408</v>
          </cell>
        </row>
        <row r="66">
          <cell r="K66">
            <v>643</v>
          </cell>
        </row>
        <row r="67">
          <cell r="K67">
            <v>1084</v>
          </cell>
        </row>
        <row r="68">
          <cell r="K68">
            <v>322</v>
          </cell>
        </row>
        <row r="69">
          <cell r="K69">
            <v>518</v>
          </cell>
        </row>
        <row r="70">
          <cell r="K70">
            <v>498</v>
          </cell>
        </row>
        <row r="71">
          <cell r="K71">
            <v>436</v>
          </cell>
        </row>
        <row r="72">
          <cell r="K72">
            <v>337</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dimension ref="O1:O87"/>
  <sheetViews>
    <sheetView showGridLines="0" tabSelected="1" topLeftCell="A11" zoomScale="70" zoomScaleNormal="70" zoomScalePageLayoutView="75" workbookViewId="0">
      <selection activeCell="O1" sqref="O1"/>
    </sheetView>
  </sheetViews>
  <sheetFormatPr baseColWidth="10" defaultColWidth="0" defaultRowHeight="12.75" customHeight="1" zeroHeight="1"/>
  <cols>
    <col min="1" max="9" width="7.28515625" style="66" customWidth="1"/>
    <col min="10" max="14" width="11.42578125" style="66" customWidth="1"/>
    <col min="15" max="15" width="11.42578125" style="66" hidden="1" customWidth="1"/>
    <col min="16" max="26" width="0" style="66" hidden="1" customWidth="1"/>
    <col min="27" max="16384" width="0" style="66" hidden="1"/>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hidden="1"/>
    <row r="63" hidden="1"/>
    <row r="64" hidden="1"/>
    <row r="65" hidden="1"/>
    <row r="66" hidden="1"/>
    <row r="67" hidden="1"/>
    <row r="68" ht="12.75" customHeight="1"/>
    <row r="69" ht="12.75" customHeight="1"/>
    <row r="70" ht="12.75" customHeight="1"/>
    <row r="71" ht="12.75" customHeight="1"/>
    <row r="72" ht="12.75" hidden="1" customHeight="1"/>
    <row r="73" ht="12.75" hidden="1" customHeight="1"/>
    <row r="74" ht="12.75" hidden="1" customHeight="1"/>
    <row r="75" ht="12.75" hidden="1" customHeight="1"/>
    <row r="76" ht="12.75" hidden="1" customHeight="1"/>
    <row r="77" ht="12.75" hidden="1" customHeight="1"/>
    <row r="78" ht="12.75" hidden="1" customHeight="1"/>
    <row r="79" ht="12.75" hidden="1" customHeight="1"/>
    <row r="80" ht="12.75" hidden="1" customHeight="1"/>
    <row r="81" ht="12.75" hidden="1" customHeight="1"/>
    <row r="82" ht="12.75" hidden="1" customHeight="1"/>
    <row r="83" ht="12.75" hidden="1" customHeight="1"/>
    <row r="84" ht="12.75" hidden="1" customHeight="1"/>
    <row r="85" ht="12.75" hidden="1" customHeight="1"/>
    <row r="86" ht="12.75" hidden="1" customHeight="1"/>
    <row r="87" ht="12.75" hidden="1" customHeight="1"/>
  </sheetData>
  <pageMargins left="0.7" right="0.7" top="0.75" bottom="0.75" header="0.3" footer="0.3"/>
  <pageSetup paperSize="9" orientation="portrait" horizontalDpi="4294967292" verticalDpi="4294967292" r:id="rId1"/>
  <drawing r:id="rId2"/>
</worksheet>
</file>

<file path=xl/worksheets/sheet2.xml><?xml version="1.0" encoding="utf-8"?>
<worksheet xmlns="http://schemas.openxmlformats.org/spreadsheetml/2006/main" xmlns:r="http://schemas.openxmlformats.org/officeDocument/2006/relationships">
  <dimension ref="A1:Z1001"/>
  <sheetViews>
    <sheetView topLeftCell="B1" workbookViewId="0">
      <selection activeCell="B1" sqref="B1:O1"/>
    </sheetView>
  </sheetViews>
  <sheetFormatPr baseColWidth="10" defaultColWidth="0" defaultRowHeight="15" customHeight="1" zeroHeight="1"/>
  <cols>
    <col min="1" max="1" width="10" hidden="1" customWidth="1"/>
    <col min="2" max="2" width="6.42578125" style="72" customWidth="1"/>
    <col min="3" max="14" width="9.140625" style="72" customWidth="1"/>
    <col min="15" max="15" width="9.42578125" style="72" customWidth="1"/>
    <col min="16" max="23" width="10" hidden="1" customWidth="1"/>
    <col min="24" max="26" width="10.7109375" hidden="1" customWidth="1"/>
    <col min="27" max="16384" width="14.42578125" hidden="1"/>
  </cols>
  <sheetData>
    <row r="1" spans="1:23" ht="35.25" customHeight="1">
      <c r="A1" s="1"/>
      <c r="B1" s="259" t="s">
        <v>254</v>
      </c>
      <c r="C1" s="260"/>
      <c r="D1" s="260"/>
      <c r="E1" s="260"/>
      <c r="F1" s="260"/>
      <c r="G1" s="260"/>
      <c r="H1" s="260"/>
      <c r="I1" s="260"/>
      <c r="J1" s="260"/>
      <c r="K1" s="260"/>
      <c r="L1" s="260"/>
      <c r="M1" s="260"/>
      <c r="N1" s="260"/>
      <c r="O1" s="261"/>
      <c r="P1" s="1"/>
      <c r="Q1" s="1"/>
      <c r="R1" s="1"/>
      <c r="S1" s="1"/>
      <c r="T1" s="1"/>
      <c r="U1" s="1"/>
      <c r="V1" s="1"/>
      <c r="W1" s="1"/>
    </row>
    <row r="2" spans="1:23" s="68" customFormat="1" ht="32.25" customHeight="1">
      <c r="A2" s="3"/>
      <c r="B2" s="67"/>
      <c r="C2" s="262" t="s">
        <v>256</v>
      </c>
      <c r="D2" s="263"/>
      <c r="E2" s="263"/>
      <c r="F2" s="263"/>
      <c r="G2" s="263"/>
      <c r="H2" s="263"/>
      <c r="I2" s="263"/>
      <c r="J2" s="263"/>
      <c r="K2" s="263"/>
      <c r="L2" s="263"/>
      <c r="M2" s="263"/>
      <c r="N2" s="263"/>
      <c r="O2" s="264"/>
      <c r="P2" s="3"/>
      <c r="Q2" s="3"/>
      <c r="R2" s="3"/>
      <c r="S2" s="3"/>
      <c r="T2" s="3"/>
      <c r="U2" s="3"/>
      <c r="V2" s="3"/>
      <c r="W2" s="3"/>
    </row>
    <row r="3" spans="1:23" s="68" customFormat="1" ht="32.25" customHeight="1">
      <c r="A3" s="3"/>
      <c r="B3" s="67"/>
      <c r="C3" s="262" t="s">
        <v>257</v>
      </c>
      <c r="D3" s="263"/>
      <c r="E3" s="263"/>
      <c r="F3" s="263"/>
      <c r="G3" s="263"/>
      <c r="H3" s="263"/>
      <c r="I3" s="263"/>
      <c r="J3" s="263"/>
      <c r="K3" s="263"/>
      <c r="L3" s="263"/>
      <c r="M3" s="263"/>
      <c r="N3" s="263"/>
      <c r="O3" s="264"/>
      <c r="P3" s="3"/>
      <c r="Q3" s="3"/>
      <c r="R3" s="3"/>
      <c r="S3" s="3"/>
      <c r="T3" s="3"/>
      <c r="U3" s="3"/>
      <c r="V3" s="3"/>
      <c r="W3" s="3"/>
    </row>
    <row r="4" spans="1:23" s="68" customFormat="1" ht="32.25" customHeight="1">
      <c r="A4" s="3"/>
      <c r="B4" s="67"/>
      <c r="C4" s="262" t="s">
        <v>258</v>
      </c>
      <c r="D4" s="263"/>
      <c r="E4" s="263"/>
      <c r="F4" s="263"/>
      <c r="G4" s="263"/>
      <c r="H4" s="263"/>
      <c r="I4" s="263"/>
      <c r="J4" s="263"/>
      <c r="K4" s="263"/>
      <c r="L4" s="263"/>
      <c r="M4" s="263"/>
      <c r="N4" s="263"/>
      <c r="O4" s="264"/>
      <c r="P4" s="3"/>
      <c r="Q4" s="3"/>
      <c r="R4" s="3"/>
      <c r="S4" s="3"/>
      <c r="T4" s="3"/>
      <c r="U4" s="3"/>
      <c r="V4" s="3"/>
      <c r="W4" s="3"/>
    </row>
    <row r="5" spans="1:23" s="68" customFormat="1" ht="32.25" customHeight="1">
      <c r="A5" s="3"/>
      <c r="B5" s="67"/>
      <c r="C5" s="262" t="s">
        <v>259</v>
      </c>
      <c r="D5" s="263"/>
      <c r="E5" s="263"/>
      <c r="F5" s="263"/>
      <c r="G5" s="263"/>
      <c r="H5" s="263"/>
      <c r="I5" s="263"/>
      <c r="J5" s="263"/>
      <c r="K5" s="263"/>
      <c r="L5" s="263"/>
      <c r="M5" s="263"/>
      <c r="N5" s="263"/>
      <c r="O5" s="264"/>
      <c r="P5" s="3"/>
      <c r="Q5" s="3"/>
      <c r="R5" s="3"/>
      <c r="S5" s="3"/>
      <c r="T5" s="3"/>
      <c r="U5" s="3"/>
      <c r="V5" s="3"/>
      <c r="W5" s="3"/>
    </row>
    <row r="6" spans="1:23" s="68" customFormat="1" ht="32.25" customHeight="1">
      <c r="A6" s="3"/>
      <c r="B6" s="67"/>
      <c r="C6" s="262" t="s">
        <v>260</v>
      </c>
      <c r="D6" s="263"/>
      <c r="E6" s="263"/>
      <c r="F6" s="263"/>
      <c r="G6" s="263"/>
      <c r="H6" s="263"/>
      <c r="I6" s="263"/>
      <c r="J6" s="263"/>
      <c r="K6" s="263"/>
      <c r="L6" s="263"/>
      <c r="M6" s="263"/>
      <c r="N6" s="263"/>
      <c r="O6" s="264"/>
      <c r="P6" s="3"/>
      <c r="Q6" s="3"/>
      <c r="R6" s="3"/>
      <c r="S6" s="3"/>
      <c r="T6" s="3"/>
      <c r="U6" s="3"/>
      <c r="V6" s="3"/>
      <c r="W6" s="3"/>
    </row>
    <row r="7" spans="1:23" s="68" customFormat="1" ht="32.25" customHeight="1">
      <c r="A7" s="3"/>
      <c r="B7" s="67"/>
      <c r="C7" s="262" t="s">
        <v>390</v>
      </c>
      <c r="D7" s="263"/>
      <c r="E7" s="263"/>
      <c r="F7" s="263"/>
      <c r="G7" s="263"/>
      <c r="H7" s="263"/>
      <c r="I7" s="263"/>
      <c r="J7" s="263"/>
      <c r="K7" s="263"/>
      <c r="L7" s="263"/>
      <c r="M7" s="263"/>
      <c r="N7" s="263"/>
      <c r="O7" s="264"/>
      <c r="P7" s="3"/>
      <c r="Q7" s="3"/>
      <c r="R7" s="3"/>
      <c r="S7" s="3"/>
      <c r="T7" s="3"/>
      <c r="U7" s="3"/>
      <c r="V7" s="3"/>
      <c r="W7" s="3"/>
    </row>
    <row r="8" spans="1:23" s="68" customFormat="1" ht="32.25" customHeight="1">
      <c r="A8" s="2"/>
      <c r="B8" s="67"/>
      <c r="C8" s="262" t="s">
        <v>389</v>
      </c>
      <c r="D8" s="263"/>
      <c r="E8" s="263"/>
      <c r="F8" s="263"/>
      <c r="G8" s="263"/>
      <c r="H8" s="263"/>
      <c r="I8" s="263"/>
      <c r="J8" s="263"/>
      <c r="K8" s="263"/>
      <c r="L8" s="263"/>
      <c r="M8" s="263"/>
      <c r="N8" s="263"/>
      <c r="O8" s="264"/>
      <c r="P8" s="2"/>
      <c r="Q8" s="2"/>
      <c r="R8" s="2"/>
      <c r="S8" s="2"/>
      <c r="T8" s="2"/>
      <c r="U8" s="2"/>
      <c r="V8" s="2"/>
      <c r="W8" s="2"/>
    </row>
    <row r="9" spans="1:23" s="68" customFormat="1" ht="32.25" customHeight="1">
      <c r="A9" s="3"/>
      <c r="B9" s="67"/>
      <c r="C9" s="262" t="s">
        <v>388</v>
      </c>
      <c r="D9" s="263"/>
      <c r="E9" s="263"/>
      <c r="F9" s="263"/>
      <c r="G9" s="263"/>
      <c r="H9" s="263"/>
      <c r="I9" s="263"/>
      <c r="J9" s="263"/>
      <c r="K9" s="263"/>
      <c r="L9" s="263"/>
      <c r="M9" s="263"/>
      <c r="N9" s="263"/>
      <c r="O9" s="264"/>
      <c r="P9" s="3"/>
      <c r="Q9" s="3"/>
      <c r="R9" s="3"/>
      <c r="S9" s="3"/>
      <c r="T9" s="3"/>
      <c r="U9" s="3"/>
      <c r="V9" s="3"/>
      <c r="W9" s="3"/>
    </row>
    <row r="10" spans="1:23" s="68" customFormat="1" ht="32.25" customHeight="1">
      <c r="A10" s="3"/>
      <c r="B10" s="67"/>
      <c r="C10" s="262" t="s">
        <v>387</v>
      </c>
      <c r="D10" s="263"/>
      <c r="E10" s="263"/>
      <c r="F10" s="263"/>
      <c r="G10" s="263"/>
      <c r="H10" s="263"/>
      <c r="I10" s="263"/>
      <c r="J10" s="263"/>
      <c r="K10" s="263"/>
      <c r="L10" s="263"/>
      <c r="M10" s="263"/>
      <c r="N10" s="263"/>
      <c r="O10" s="264"/>
      <c r="P10" s="3"/>
      <c r="Q10" s="3"/>
      <c r="R10" s="3"/>
      <c r="S10" s="3"/>
      <c r="T10" s="3"/>
      <c r="U10" s="3"/>
      <c r="V10" s="3"/>
      <c r="W10" s="3"/>
    </row>
    <row r="11" spans="1:23" s="68" customFormat="1" ht="32.25" customHeight="1">
      <c r="A11" s="3"/>
      <c r="B11" s="67"/>
      <c r="C11" s="262" t="s">
        <v>386</v>
      </c>
      <c r="D11" s="263"/>
      <c r="E11" s="263"/>
      <c r="F11" s="263"/>
      <c r="G11" s="263"/>
      <c r="H11" s="263"/>
      <c r="I11" s="263"/>
      <c r="J11" s="263"/>
      <c r="K11" s="263"/>
      <c r="L11" s="263"/>
      <c r="M11" s="263"/>
      <c r="N11" s="263"/>
      <c r="O11" s="264"/>
      <c r="P11" s="3"/>
      <c r="Q11" s="3"/>
      <c r="R11" s="3"/>
      <c r="S11" s="3"/>
      <c r="T11" s="3"/>
      <c r="U11" s="3"/>
      <c r="V11" s="3"/>
      <c r="W11" s="3"/>
    </row>
    <row r="12" spans="1:23" s="68" customFormat="1" ht="32.25" customHeight="1">
      <c r="A12" s="2"/>
      <c r="B12" s="67"/>
      <c r="C12" s="262" t="s">
        <v>385</v>
      </c>
      <c r="D12" s="263"/>
      <c r="E12" s="263"/>
      <c r="F12" s="263"/>
      <c r="G12" s="263"/>
      <c r="H12" s="263"/>
      <c r="I12" s="263"/>
      <c r="J12" s="263"/>
      <c r="K12" s="263"/>
      <c r="L12" s="263"/>
      <c r="M12" s="263"/>
      <c r="N12" s="263"/>
      <c r="O12" s="264"/>
      <c r="P12" s="2"/>
      <c r="Q12" s="2"/>
      <c r="R12" s="2"/>
      <c r="S12" s="2"/>
      <c r="T12" s="2"/>
      <c r="U12" s="2"/>
      <c r="V12" s="2"/>
      <c r="W12" s="2"/>
    </row>
    <row r="13" spans="1:23" s="68" customFormat="1" ht="32.25" customHeight="1">
      <c r="A13" s="2"/>
      <c r="B13" s="67"/>
      <c r="C13" s="262" t="s">
        <v>384</v>
      </c>
      <c r="D13" s="263"/>
      <c r="E13" s="263"/>
      <c r="F13" s="263"/>
      <c r="G13" s="263"/>
      <c r="H13" s="263"/>
      <c r="I13" s="263"/>
      <c r="J13" s="263"/>
      <c r="K13" s="263"/>
      <c r="L13" s="263"/>
      <c r="M13" s="263"/>
      <c r="N13" s="263"/>
      <c r="O13" s="264"/>
      <c r="P13" s="2"/>
      <c r="Q13" s="2"/>
      <c r="R13" s="2"/>
      <c r="S13" s="2"/>
      <c r="T13" s="2"/>
      <c r="U13" s="2"/>
      <c r="V13" s="2"/>
      <c r="W13" s="2"/>
    </row>
    <row r="14" spans="1:23" s="68" customFormat="1" ht="32.25" customHeight="1">
      <c r="A14" s="2"/>
      <c r="B14" s="67"/>
      <c r="C14" s="262" t="s">
        <v>261</v>
      </c>
      <c r="D14" s="263"/>
      <c r="E14" s="263"/>
      <c r="F14" s="263"/>
      <c r="G14" s="263"/>
      <c r="H14" s="263"/>
      <c r="I14" s="263"/>
      <c r="J14" s="263"/>
      <c r="K14" s="263"/>
      <c r="L14" s="263"/>
      <c r="M14" s="263"/>
      <c r="N14" s="263"/>
      <c r="O14" s="264"/>
      <c r="P14" s="2"/>
      <c r="Q14" s="2"/>
      <c r="R14" s="2"/>
      <c r="S14" s="2"/>
      <c r="T14" s="2"/>
      <c r="U14" s="2"/>
      <c r="V14" s="2"/>
      <c r="W14" s="2"/>
    </row>
    <row r="15" spans="1:23" s="68" customFormat="1" ht="32.25" customHeight="1">
      <c r="A15" s="2"/>
      <c r="B15" s="67"/>
      <c r="C15" s="262" t="s">
        <v>383</v>
      </c>
      <c r="D15" s="263"/>
      <c r="E15" s="263"/>
      <c r="F15" s="263"/>
      <c r="G15" s="263"/>
      <c r="H15" s="263"/>
      <c r="I15" s="263"/>
      <c r="J15" s="263"/>
      <c r="K15" s="263"/>
      <c r="L15" s="263"/>
      <c r="M15" s="263"/>
      <c r="N15" s="263"/>
      <c r="O15" s="264"/>
      <c r="P15" s="2"/>
      <c r="Q15" s="2"/>
      <c r="R15" s="2"/>
      <c r="S15" s="2"/>
      <c r="T15" s="2"/>
      <c r="U15" s="2"/>
      <c r="V15" s="2"/>
      <c r="W15" s="2"/>
    </row>
    <row r="16" spans="1:23" s="68" customFormat="1" ht="32.25" customHeight="1">
      <c r="A16" s="2"/>
      <c r="B16" s="67"/>
      <c r="C16" s="262" t="s">
        <v>255</v>
      </c>
      <c r="D16" s="263"/>
      <c r="E16" s="263"/>
      <c r="F16" s="263"/>
      <c r="G16" s="263"/>
      <c r="H16" s="263"/>
      <c r="I16" s="263"/>
      <c r="J16" s="263"/>
      <c r="K16" s="263"/>
      <c r="L16" s="263"/>
      <c r="M16" s="263"/>
      <c r="N16" s="263"/>
      <c r="O16" s="264"/>
      <c r="P16" s="2"/>
      <c r="Q16" s="2"/>
      <c r="R16" s="2"/>
      <c r="S16" s="2"/>
      <c r="T16" s="2"/>
      <c r="U16" s="2"/>
      <c r="V16" s="2"/>
      <c r="W16" s="2"/>
    </row>
    <row r="17" spans="1:23" ht="33" customHeight="1">
      <c r="A17" s="2"/>
      <c r="B17" s="69"/>
      <c r="C17" s="70"/>
      <c r="D17" s="70"/>
      <c r="E17" s="70"/>
      <c r="F17" s="70"/>
      <c r="G17" s="70"/>
      <c r="H17" s="70"/>
      <c r="I17" s="70"/>
      <c r="J17" s="70"/>
      <c r="K17" s="70"/>
      <c r="L17" s="70"/>
      <c r="M17" s="70"/>
      <c r="N17" s="70"/>
      <c r="O17" s="70"/>
      <c r="P17" s="2"/>
      <c r="Q17" s="2"/>
      <c r="R17" s="2"/>
      <c r="S17" s="2"/>
      <c r="T17" s="2"/>
      <c r="U17" s="2"/>
      <c r="V17" s="2"/>
      <c r="W17" s="2"/>
    </row>
    <row r="18" spans="1:23" ht="24" customHeight="1">
      <c r="A18" s="2"/>
      <c r="B18" s="69"/>
      <c r="C18" s="71"/>
      <c r="D18" s="71"/>
      <c r="E18" s="71"/>
      <c r="F18" s="71"/>
      <c r="G18" s="71"/>
      <c r="H18" s="71"/>
      <c r="I18" s="71"/>
      <c r="J18" s="71"/>
      <c r="K18" s="71"/>
      <c r="L18" s="71"/>
      <c r="M18" s="71"/>
      <c r="N18" s="71"/>
      <c r="O18" s="71"/>
      <c r="P18" s="2"/>
      <c r="Q18" s="2"/>
      <c r="R18" s="2"/>
      <c r="S18" s="2"/>
      <c r="T18" s="2"/>
      <c r="U18" s="2"/>
      <c r="V18" s="2"/>
      <c r="W18" s="2"/>
    </row>
    <row r="19" spans="1:23" ht="15.75" hidden="1" customHeight="1">
      <c r="A19" s="1"/>
      <c r="B19" s="71"/>
      <c r="C19" s="71"/>
      <c r="D19" s="71"/>
      <c r="E19" s="71"/>
      <c r="F19" s="71"/>
      <c r="G19" s="71"/>
      <c r="H19" s="71"/>
      <c r="I19" s="71"/>
      <c r="J19" s="71"/>
      <c r="K19" s="71"/>
      <c r="L19" s="71"/>
      <c r="M19" s="71"/>
      <c r="N19" s="71"/>
      <c r="O19" s="71"/>
      <c r="P19" s="1"/>
      <c r="Q19" s="1"/>
      <c r="R19" s="1"/>
      <c r="S19" s="1"/>
      <c r="T19" s="1"/>
      <c r="U19" s="1"/>
      <c r="V19" s="1"/>
      <c r="W19" s="1"/>
    </row>
    <row r="20" spans="1:23" ht="15.75" hidden="1" customHeight="1">
      <c r="A20" s="1"/>
      <c r="B20" s="71"/>
      <c r="C20" s="71"/>
      <c r="D20" s="71"/>
      <c r="E20" s="71"/>
      <c r="F20" s="71"/>
      <c r="G20" s="71"/>
      <c r="H20" s="71"/>
      <c r="I20" s="71"/>
      <c r="J20" s="71"/>
      <c r="K20" s="71"/>
      <c r="L20" s="71"/>
      <c r="M20" s="71"/>
      <c r="N20" s="71"/>
      <c r="O20" s="71"/>
      <c r="P20" s="1"/>
      <c r="Q20" s="1"/>
      <c r="R20" s="1"/>
      <c r="S20" s="1"/>
      <c r="T20" s="1"/>
      <c r="U20" s="1"/>
      <c r="V20" s="1"/>
      <c r="W20" s="1"/>
    </row>
    <row r="21" spans="1:23" ht="15.75" hidden="1" customHeight="1">
      <c r="A21" s="1"/>
      <c r="B21" s="71"/>
      <c r="C21" s="71"/>
      <c r="D21" s="71"/>
      <c r="E21" s="71"/>
      <c r="F21" s="71"/>
      <c r="G21" s="71"/>
      <c r="H21" s="71"/>
      <c r="I21" s="71"/>
      <c r="J21" s="71"/>
      <c r="K21" s="71"/>
      <c r="L21" s="71"/>
      <c r="M21" s="71"/>
      <c r="N21" s="71"/>
      <c r="O21" s="71"/>
      <c r="P21" s="1"/>
      <c r="Q21" s="1"/>
      <c r="R21" s="1"/>
      <c r="S21" s="1"/>
      <c r="T21" s="1"/>
      <c r="U21" s="1"/>
      <c r="V21" s="1"/>
      <c r="W21" s="1"/>
    </row>
    <row r="22" spans="1:23" ht="15.75" hidden="1" customHeight="1">
      <c r="A22" s="1"/>
      <c r="B22" s="71"/>
      <c r="C22" s="71"/>
      <c r="D22" s="71"/>
      <c r="E22" s="71"/>
      <c r="F22" s="71"/>
      <c r="G22" s="71"/>
      <c r="H22" s="71"/>
      <c r="I22" s="71"/>
      <c r="J22" s="71"/>
      <c r="K22" s="71"/>
      <c r="L22" s="71"/>
      <c r="M22" s="71"/>
      <c r="N22" s="71"/>
      <c r="O22" s="71"/>
      <c r="P22" s="1"/>
      <c r="Q22" s="1"/>
      <c r="R22" s="1"/>
      <c r="S22" s="1"/>
      <c r="T22" s="1"/>
      <c r="U22" s="1"/>
      <c r="V22" s="1"/>
      <c r="W22" s="1"/>
    </row>
    <row r="23" spans="1:23" ht="15.75" hidden="1" customHeight="1">
      <c r="A23" s="1"/>
      <c r="B23" s="71"/>
      <c r="C23" s="71"/>
      <c r="D23" s="71"/>
      <c r="E23" s="71"/>
      <c r="F23" s="71"/>
      <c r="G23" s="71"/>
      <c r="H23" s="71"/>
      <c r="I23" s="71"/>
      <c r="J23" s="71"/>
      <c r="K23" s="71"/>
      <c r="L23" s="71"/>
      <c r="M23" s="71"/>
      <c r="N23" s="71"/>
      <c r="O23" s="71"/>
      <c r="P23" s="1"/>
      <c r="Q23" s="1"/>
      <c r="R23" s="1"/>
      <c r="S23" s="1"/>
      <c r="T23" s="1"/>
      <c r="U23" s="1"/>
      <c r="V23" s="1"/>
      <c r="W23" s="1"/>
    </row>
    <row r="24" spans="1:23" ht="15.75" hidden="1" customHeight="1">
      <c r="A24" s="1"/>
      <c r="B24" s="71"/>
      <c r="C24" s="71"/>
      <c r="D24" s="71"/>
      <c r="E24" s="71"/>
      <c r="F24" s="71"/>
      <c r="G24" s="71"/>
      <c r="H24" s="71"/>
      <c r="I24" s="71"/>
      <c r="J24" s="71"/>
      <c r="K24" s="71"/>
      <c r="L24" s="71"/>
      <c r="M24" s="71"/>
      <c r="N24" s="71"/>
      <c r="O24" s="71"/>
      <c r="P24" s="1"/>
      <c r="Q24" s="1"/>
      <c r="R24" s="1"/>
      <c r="S24" s="1"/>
      <c r="T24" s="1"/>
      <c r="U24" s="1"/>
      <c r="V24" s="1"/>
      <c r="W24" s="1"/>
    </row>
    <row r="25" spans="1:23" ht="15.75" hidden="1" customHeight="1">
      <c r="A25" s="1"/>
      <c r="B25" s="71"/>
      <c r="C25" s="71"/>
      <c r="D25" s="71"/>
      <c r="E25" s="71"/>
      <c r="F25" s="71"/>
      <c r="G25" s="71"/>
      <c r="H25" s="71"/>
      <c r="I25" s="71"/>
      <c r="J25" s="71"/>
      <c r="K25" s="71"/>
      <c r="L25" s="71"/>
      <c r="M25" s="71"/>
      <c r="N25" s="71"/>
      <c r="O25" s="71"/>
      <c r="P25" s="1"/>
      <c r="Q25" s="1"/>
      <c r="R25" s="1"/>
      <c r="S25" s="1"/>
      <c r="T25" s="1"/>
      <c r="U25" s="1"/>
      <c r="V25" s="1"/>
      <c r="W25" s="1"/>
    </row>
    <row r="26" spans="1:23" ht="15.75" hidden="1" customHeight="1">
      <c r="A26" s="1"/>
      <c r="B26" s="71"/>
      <c r="C26" s="71"/>
      <c r="D26" s="71"/>
      <c r="E26" s="71"/>
      <c r="F26" s="71"/>
      <c r="G26" s="71"/>
      <c r="H26" s="71"/>
      <c r="I26" s="71"/>
      <c r="J26" s="71"/>
      <c r="K26" s="71"/>
      <c r="L26" s="71"/>
      <c r="M26" s="71"/>
      <c r="N26" s="71"/>
      <c r="O26" s="71"/>
      <c r="P26" s="1"/>
      <c r="Q26" s="1"/>
      <c r="R26" s="1"/>
      <c r="S26" s="1"/>
      <c r="T26" s="1"/>
      <c r="U26" s="1"/>
      <c r="V26" s="1"/>
      <c r="W26" s="1"/>
    </row>
    <row r="27" spans="1:23" ht="15.75" hidden="1" customHeight="1">
      <c r="A27" s="1"/>
      <c r="B27" s="71"/>
      <c r="C27" s="71"/>
      <c r="D27" s="71"/>
      <c r="E27" s="71"/>
      <c r="F27" s="71"/>
      <c r="G27" s="71"/>
      <c r="H27" s="71"/>
      <c r="I27" s="71"/>
      <c r="J27" s="71"/>
      <c r="K27" s="71"/>
      <c r="L27" s="71"/>
      <c r="M27" s="71"/>
      <c r="N27" s="71"/>
      <c r="O27" s="71"/>
      <c r="P27" s="1"/>
      <c r="Q27" s="1"/>
      <c r="R27" s="1"/>
      <c r="S27" s="1"/>
      <c r="T27" s="1"/>
      <c r="U27" s="1"/>
      <c r="V27" s="1"/>
      <c r="W27" s="1"/>
    </row>
    <row r="28" spans="1:23" ht="15.75" hidden="1" customHeight="1">
      <c r="A28" s="1"/>
      <c r="B28" s="71"/>
      <c r="C28" s="71"/>
      <c r="D28" s="71"/>
      <c r="E28" s="71"/>
      <c r="F28" s="71"/>
      <c r="G28" s="71"/>
      <c r="H28" s="71"/>
      <c r="I28" s="71"/>
      <c r="J28" s="71"/>
      <c r="K28" s="71"/>
      <c r="L28" s="71"/>
      <c r="M28" s="71"/>
      <c r="N28" s="71"/>
      <c r="O28" s="71"/>
      <c r="P28" s="1"/>
      <c r="Q28" s="1"/>
      <c r="R28" s="1"/>
      <c r="S28" s="1"/>
      <c r="T28" s="1"/>
      <c r="U28" s="1"/>
      <c r="V28" s="1"/>
      <c r="W28" s="1"/>
    </row>
    <row r="29" spans="1:23" ht="15.75" hidden="1" customHeight="1">
      <c r="A29" s="1"/>
      <c r="B29" s="71"/>
      <c r="C29" s="71"/>
      <c r="D29" s="71"/>
      <c r="E29" s="71"/>
      <c r="F29" s="71"/>
      <c r="G29" s="71"/>
      <c r="H29" s="71"/>
      <c r="I29" s="71"/>
      <c r="J29" s="71"/>
      <c r="K29" s="71"/>
      <c r="L29" s="71"/>
      <c r="M29" s="71"/>
      <c r="N29" s="71"/>
      <c r="O29" s="71"/>
      <c r="P29" s="1"/>
      <c r="Q29" s="1"/>
      <c r="R29" s="1"/>
      <c r="S29" s="1"/>
      <c r="T29" s="1"/>
      <c r="U29" s="1"/>
      <c r="V29" s="1"/>
      <c r="W29" s="1"/>
    </row>
    <row r="30" spans="1:23" ht="15.75" hidden="1" customHeight="1">
      <c r="A30" s="1"/>
      <c r="B30" s="71"/>
      <c r="C30" s="71"/>
      <c r="D30" s="71"/>
      <c r="E30" s="71"/>
      <c r="F30" s="71"/>
      <c r="G30" s="71"/>
      <c r="H30" s="71"/>
      <c r="I30" s="71"/>
      <c r="J30" s="71"/>
      <c r="K30" s="71"/>
      <c r="L30" s="71"/>
      <c r="M30" s="71"/>
      <c r="N30" s="71"/>
      <c r="O30" s="71"/>
      <c r="P30" s="1"/>
      <c r="Q30" s="1"/>
      <c r="R30" s="1"/>
      <c r="S30" s="1"/>
      <c r="T30" s="1"/>
      <c r="U30" s="1"/>
      <c r="V30" s="1"/>
      <c r="W30" s="1"/>
    </row>
    <row r="31" spans="1:23" ht="15.75" hidden="1" customHeight="1">
      <c r="A31" s="1"/>
      <c r="B31" s="71"/>
      <c r="C31" s="71"/>
      <c r="D31" s="71"/>
      <c r="E31" s="71"/>
      <c r="F31" s="71"/>
      <c r="G31" s="71"/>
      <c r="H31" s="71"/>
      <c r="I31" s="71"/>
      <c r="J31" s="71"/>
      <c r="K31" s="71"/>
      <c r="L31" s="71"/>
      <c r="M31" s="71"/>
      <c r="N31" s="71"/>
      <c r="O31" s="71"/>
      <c r="P31" s="1"/>
      <c r="Q31" s="1"/>
      <c r="R31" s="1"/>
      <c r="S31" s="1"/>
      <c r="T31" s="1"/>
      <c r="U31" s="1"/>
      <c r="V31" s="1"/>
      <c r="W31" s="1"/>
    </row>
    <row r="32" spans="1:23" ht="15.75" hidden="1" customHeight="1">
      <c r="A32" s="1"/>
      <c r="B32" s="71"/>
      <c r="C32" s="71"/>
      <c r="D32" s="71"/>
      <c r="E32" s="71"/>
      <c r="F32" s="71"/>
      <c r="G32" s="71"/>
      <c r="H32" s="71"/>
      <c r="I32" s="71"/>
      <c r="J32" s="71"/>
      <c r="K32" s="71"/>
      <c r="L32" s="71"/>
      <c r="M32" s="71"/>
      <c r="N32" s="71"/>
      <c r="O32" s="71"/>
      <c r="P32" s="1"/>
      <c r="Q32" s="1"/>
      <c r="R32" s="1"/>
      <c r="S32" s="1"/>
      <c r="T32" s="1"/>
      <c r="U32" s="1"/>
      <c r="V32" s="1"/>
      <c r="W32" s="1"/>
    </row>
    <row r="33" spans="1:23" ht="15.75" hidden="1" customHeight="1">
      <c r="A33" s="1"/>
      <c r="B33" s="71"/>
      <c r="C33" s="71"/>
      <c r="D33" s="71"/>
      <c r="E33" s="71"/>
      <c r="F33" s="71"/>
      <c r="G33" s="71"/>
      <c r="H33" s="71"/>
      <c r="I33" s="71"/>
      <c r="J33" s="71"/>
      <c r="K33" s="71"/>
      <c r="L33" s="71"/>
      <c r="M33" s="71"/>
      <c r="N33" s="71"/>
      <c r="O33" s="71"/>
      <c r="P33" s="1"/>
      <c r="Q33" s="1"/>
      <c r="R33" s="1"/>
      <c r="S33" s="1"/>
      <c r="T33" s="1"/>
      <c r="U33" s="1"/>
      <c r="V33" s="1"/>
      <c r="W33" s="1"/>
    </row>
    <row r="34" spans="1:23" ht="15.75" hidden="1" customHeight="1">
      <c r="A34" s="1"/>
      <c r="B34" s="71"/>
      <c r="C34" s="71"/>
      <c r="D34" s="71"/>
      <c r="E34" s="71"/>
      <c r="F34" s="71"/>
      <c r="G34" s="71"/>
      <c r="H34" s="71"/>
      <c r="I34" s="71"/>
      <c r="J34" s="71"/>
      <c r="K34" s="71"/>
      <c r="L34" s="71"/>
      <c r="M34" s="71"/>
      <c r="N34" s="71"/>
      <c r="O34" s="71"/>
      <c r="P34" s="1"/>
      <c r="Q34" s="1"/>
      <c r="R34" s="1"/>
      <c r="S34" s="1"/>
      <c r="T34" s="1"/>
      <c r="U34" s="1"/>
      <c r="V34" s="1"/>
      <c r="W34" s="1"/>
    </row>
    <row r="35" spans="1:23" ht="15.75" hidden="1" customHeight="1">
      <c r="A35" s="1"/>
      <c r="B35" s="71"/>
      <c r="C35" s="71"/>
      <c r="D35" s="71"/>
      <c r="E35" s="71"/>
      <c r="F35" s="71"/>
      <c r="G35" s="71"/>
      <c r="H35" s="71"/>
      <c r="I35" s="71"/>
      <c r="J35" s="71"/>
      <c r="K35" s="71"/>
      <c r="L35" s="71"/>
      <c r="M35" s="71"/>
      <c r="N35" s="71"/>
      <c r="O35" s="71"/>
      <c r="P35" s="1"/>
      <c r="Q35" s="1"/>
      <c r="R35" s="1"/>
      <c r="S35" s="1"/>
      <c r="T35" s="1"/>
      <c r="U35" s="1"/>
      <c r="V35" s="1"/>
      <c r="W35" s="1"/>
    </row>
    <row r="36" spans="1:23" ht="15.75" hidden="1" customHeight="1">
      <c r="A36" s="1"/>
      <c r="B36" s="71"/>
      <c r="C36" s="71"/>
      <c r="D36" s="71"/>
      <c r="E36" s="71"/>
      <c r="F36" s="71"/>
      <c r="G36" s="71"/>
      <c r="H36" s="71"/>
      <c r="I36" s="71"/>
      <c r="J36" s="71"/>
      <c r="K36" s="71"/>
      <c r="L36" s="71"/>
      <c r="M36" s="71"/>
      <c r="N36" s="71"/>
      <c r="O36" s="71"/>
      <c r="P36" s="1"/>
      <c r="Q36" s="1"/>
      <c r="R36" s="1"/>
      <c r="S36" s="1"/>
      <c r="T36" s="1"/>
      <c r="U36" s="1"/>
      <c r="V36" s="1"/>
      <c r="W36" s="1"/>
    </row>
    <row r="37" spans="1:23" ht="15.75" hidden="1" customHeight="1">
      <c r="A37" s="1"/>
      <c r="B37" s="71"/>
      <c r="C37" s="71"/>
      <c r="D37" s="71"/>
      <c r="E37" s="71"/>
      <c r="F37" s="71"/>
      <c r="G37" s="71"/>
      <c r="H37" s="71"/>
      <c r="I37" s="71"/>
      <c r="J37" s="71"/>
      <c r="K37" s="71"/>
      <c r="L37" s="71"/>
      <c r="M37" s="71"/>
      <c r="N37" s="71"/>
      <c r="O37" s="71"/>
      <c r="P37" s="1"/>
      <c r="Q37" s="1"/>
      <c r="R37" s="1"/>
      <c r="S37" s="1"/>
      <c r="T37" s="1"/>
      <c r="U37" s="1"/>
      <c r="V37" s="1"/>
      <c r="W37" s="1"/>
    </row>
    <row r="38" spans="1:23" ht="15.75" hidden="1" customHeight="1">
      <c r="A38" s="1"/>
      <c r="B38" s="71"/>
      <c r="C38" s="71"/>
      <c r="D38" s="71"/>
      <c r="E38" s="71"/>
      <c r="F38" s="71"/>
      <c r="G38" s="71"/>
      <c r="H38" s="71"/>
      <c r="I38" s="71"/>
      <c r="J38" s="71"/>
      <c r="K38" s="71"/>
      <c r="L38" s="71"/>
      <c r="M38" s="71"/>
      <c r="N38" s="71"/>
      <c r="O38" s="71"/>
      <c r="P38" s="1"/>
      <c r="Q38" s="1"/>
      <c r="R38" s="1"/>
      <c r="S38" s="1"/>
      <c r="T38" s="1"/>
      <c r="U38" s="1"/>
      <c r="V38" s="1"/>
      <c r="W38" s="1"/>
    </row>
    <row r="39" spans="1:23" ht="15.75" hidden="1" customHeight="1">
      <c r="A39" s="1"/>
      <c r="B39" s="71"/>
      <c r="C39" s="71"/>
      <c r="D39" s="71"/>
      <c r="E39" s="71"/>
      <c r="F39" s="71"/>
      <c r="G39" s="71"/>
      <c r="H39" s="71"/>
      <c r="I39" s="71"/>
      <c r="J39" s="71"/>
      <c r="K39" s="71"/>
      <c r="L39" s="71"/>
      <c r="M39" s="71"/>
      <c r="N39" s="71"/>
      <c r="O39" s="71"/>
      <c r="P39" s="1"/>
      <c r="Q39" s="1"/>
      <c r="R39" s="1"/>
      <c r="S39" s="1"/>
      <c r="T39" s="1"/>
      <c r="U39" s="1"/>
      <c r="V39" s="1"/>
      <c r="W39" s="1"/>
    </row>
    <row r="40" spans="1:23" ht="15.75" hidden="1" customHeight="1">
      <c r="A40" s="1"/>
      <c r="B40" s="71"/>
      <c r="C40" s="71"/>
      <c r="D40" s="71"/>
      <c r="E40" s="71"/>
      <c r="F40" s="71"/>
      <c r="G40" s="71"/>
      <c r="H40" s="71"/>
      <c r="I40" s="71"/>
      <c r="J40" s="71"/>
      <c r="K40" s="71"/>
      <c r="L40" s="71"/>
      <c r="M40" s="71"/>
      <c r="N40" s="71"/>
      <c r="O40" s="71"/>
      <c r="P40" s="1"/>
      <c r="Q40" s="1"/>
      <c r="R40" s="1"/>
      <c r="S40" s="1"/>
      <c r="T40" s="1"/>
      <c r="U40" s="1"/>
      <c r="V40" s="1"/>
      <c r="W40" s="1"/>
    </row>
    <row r="41" spans="1:23" ht="15.75" hidden="1" customHeight="1">
      <c r="A41" s="1"/>
      <c r="B41" s="71"/>
      <c r="C41" s="71"/>
      <c r="D41" s="71"/>
      <c r="E41" s="71"/>
      <c r="F41" s="71"/>
      <c r="G41" s="71"/>
      <c r="H41" s="71"/>
      <c r="I41" s="71"/>
      <c r="J41" s="71"/>
      <c r="K41" s="71"/>
      <c r="L41" s="71"/>
      <c r="M41" s="71"/>
      <c r="N41" s="71"/>
      <c r="O41" s="71"/>
      <c r="P41" s="1"/>
      <c r="Q41" s="1"/>
      <c r="R41" s="1"/>
      <c r="S41" s="1"/>
      <c r="T41" s="1"/>
      <c r="U41" s="1"/>
      <c r="V41" s="1"/>
      <c r="W41" s="1"/>
    </row>
    <row r="42" spans="1:23" ht="15.75" hidden="1" customHeight="1">
      <c r="A42" s="1"/>
      <c r="B42" s="71"/>
      <c r="C42" s="71"/>
      <c r="D42" s="71"/>
      <c r="E42" s="71"/>
      <c r="F42" s="71"/>
      <c r="G42" s="71"/>
      <c r="H42" s="71"/>
      <c r="I42" s="71"/>
      <c r="J42" s="71"/>
      <c r="K42" s="71"/>
      <c r="L42" s="71"/>
      <c r="M42" s="71"/>
      <c r="N42" s="71"/>
      <c r="O42" s="71"/>
      <c r="P42" s="1"/>
      <c r="Q42" s="1"/>
      <c r="R42" s="1"/>
      <c r="S42" s="1"/>
      <c r="T42" s="1"/>
      <c r="U42" s="1"/>
      <c r="V42" s="1"/>
      <c r="W42" s="1"/>
    </row>
    <row r="43" spans="1:23" ht="15.75" hidden="1" customHeight="1">
      <c r="A43" s="1"/>
      <c r="B43" s="71"/>
      <c r="C43" s="71"/>
      <c r="D43" s="71"/>
      <c r="E43" s="71"/>
      <c r="F43" s="71"/>
      <c r="G43" s="71"/>
      <c r="H43" s="71"/>
      <c r="I43" s="71"/>
      <c r="J43" s="71"/>
      <c r="K43" s="71"/>
      <c r="L43" s="71"/>
      <c r="M43" s="71"/>
      <c r="N43" s="71"/>
      <c r="O43" s="71"/>
      <c r="P43" s="1"/>
      <c r="Q43" s="1"/>
      <c r="R43" s="1"/>
      <c r="S43" s="1"/>
      <c r="T43" s="1"/>
      <c r="U43" s="1"/>
      <c r="V43" s="1"/>
      <c r="W43" s="1"/>
    </row>
    <row r="44" spans="1:23" ht="15.75" hidden="1" customHeight="1">
      <c r="A44" s="1"/>
      <c r="B44" s="71"/>
      <c r="C44" s="71"/>
      <c r="D44" s="71"/>
      <c r="E44" s="71"/>
      <c r="F44" s="71"/>
      <c r="G44" s="71"/>
      <c r="H44" s="71"/>
      <c r="I44" s="71"/>
      <c r="J44" s="71"/>
      <c r="K44" s="71"/>
      <c r="L44" s="71"/>
      <c r="M44" s="71"/>
      <c r="N44" s="71"/>
      <c r="O44" s="71"/>
      <c r="P44" s="1"/>
      <c r="Q44" s="1"/>
      <c r="R44" s="1"/>
      <c r="S44" s="1"/>
      <c r="T44" s="1"/>
      <c r="U44" s="1"/>
      <c r="V44" s="1"/>
      <c r="W44" s="1"/>
    </row>
    <row r="45" spans="1:23" ht="15.75" hidden="1" customHeight="1">
      <c r="A45" s="1"/>
      <c r="B45" s="71"/>
      <c r="C45" s="71"/>
      <c r="D45" s="71"/>
      <c r="E45" s="71"/>
      <c r="F45" s="71"/>
      <c r="G45" s="71"/>
      <c r="H45" s="71"/>
      <c r="I45" s="71"/>
      <c r="J45" s="71"/>
      <c r="K45" s="71"/>
      <c r="L45" s="71"/>
      <c r="M45" s="71"/>
      <c r="N45" s="71"/>
      <c r="O45" s="71"/>
      <c r="P45" s="1"/>
      <c r="Q45" s="1"/>
      <c r="R45" s="1"/>
      <c r="S45" s="1"/>
      <c r="T45" s="1"/>
      <c r="U45" s="1"/>
      <c r="V45" s="1"/>
      <c r="W45" s="1"/>
    </row>
    <row r="46" spans="1:23" ht="15.75" hidden="1" customHeight="1">
      <c r="A46" s="1"/>
      <c r="B46" s="71"/>
      <c r="C46" s="71"/>
      <c r="D46" s="71"/>
      <c r="E46" s="71"/>
      <c r="F46" s="71"/>
      <c r="G46" s="71"/>
      <c r="H46" s="71"/>
      <c r="I46" s="71"/>
      <c r="J46" s="71"/>
      <c r="K46" s="71"/>
      <c r="L46" s="71"/>
      <c r="M46" s="71"/>
      <c r="N46" s="71"/>
      <c r="O46" s="71"/>
      <c r="P46" s="1"/>
      <c r="Q46" s="1"/>
      <c r="R46" s="1"/>
      <c r="S46" s="1"/>
      <c r="T46" s="1"/>
      <c r="U46" s="1"/>
      <c r="V46" s="1"/>
      <c r="W46" s="1"/>
    </row>
    <row r="47" spans="1:23" ht="15.75" hidden="1" customHeight="1">
      <c r="A47" s="1"/>
      <c r="B47" s="71"/>
      <c r="C47" s="71"/>
      <c r="D47" s="71"/>
      <c r="E47" s="71"/>
      <c r="F47" s="71"/>
      <c r="G47" s="71"/>
      <c r="H47" s="71"/>
      <c r="I47" s="71"/>
      <c r="J47" s="71"/>
      <c r="K47" s="71"/>
      <c r="L47" s="71"/>
      <c r="M47" s="71"/>
      <c r="N47" s="71"/>
      <c r="O47" s="71"/>
      <c r="P47" s="1"/>
      <c r="Q47" s="1"/>
      <c r="R47" s="1"/>
      <c r="S47" s="1"/>
      <c r="T47" s="1"/>
      <c r="U47" s="1"/>
      <c r="V47" s="1"/>
      <c r="W47" s="1"/>
    </row>
    <row r="48" spans="1:23" ht="15.75" hidden="1" customHeight="1">
      <c r="A48" s="1"/>
      <c r="B48" s="71"/>
      <c r="C48" s="71"/>
      <c r="D48" s="71"/>
      <c r="E48" s="71"/>
      <c r="F48" s="71"/>
      <c r="G48" s="71"/>
      <c r="H48" s="71"/>
      <c r="I48" s="71"/>
      <c r="J48" s="71"/>
      <c r="K48" s="71"/>
      <c r="L48" s="71"/>
      <c r="M48" s="71"/>
      <c r="N48" s="71"/>
      <c r="O48" s="71"/>
      <c r="P48" s="1"/>
      <c r="Q48" s="1"/>
      <c r="R48" s="1"/>
      <c r="S48" s="1"/>
      <c r="T48" s="1"/>
      <c r="U48" s="1"/>
      <c r="V48" s="1"/>
      <c r="W48" s="1"/>
    </row>
    <row r="49" spans="1:23" ht="15.75" hidden="1" customHeight="1">
      <c r="A49" s="1"/>
      <c r="B49" s="71"/>
      <c r="C49" s="71"/>
      <c r="D49" s="71"/>
      <c r="E49" s="71"/>
      <c r="F49" s="71"/>
      <c r="G49" s="71"/>
      <c r="H49" s="71"/>
      <c r="I49" s="71"/>
      <c r="J49" s="71"/>
      <c r="K49" s="71"/>
      <c r="L49" s="71"/>
      <c r="M49" s="71"/>
      <c r="N49" s="71"/>
      <c r="O49" s="71"/>
      <c r="P49" s="1"/>
      <c r="Q49" s="1"/>
      <c r="R49" s="1"/>
      <c r="S49" s="1"/>
      <c r="T49" s="1"/>
      <c r="U49" s="1"/>
      <c r="V49" s="1"/>
      <c r="W49" s="1"/>
    </row>
    <row r="50" spans="1:23" ht="15.75" hidden="1" customHeight="1">
      <c r="A50" s="1"/>
      <c r="B50" s="71"/>
      <c r="C50" s="71"/>
      <c r="D50" s="71"/>
      <c r="E50" s="71"/>
      <c r="F50" s="71"/>
      <c r="G50" s="71"/>
      <c r="H50" s="71"/>
      <c r="I50" s="71"/>
      <c r="J50" s="71"/>
      <c r="K50" s="71"/>
      <c r="L50" s="71"/>
      <c r="M50" s="71"/>
      <c r="N50" s="71"/>
      <c r="O50" s="71"/>
      <c r="P50" s="1"/>
      <c r="Q50" s="1"/>
      <c r="R50" s="1"/>
      <c r="S50" s="1"/>
      <c r="T50" s="1"/>
      <c r="U50" s="1"/>
      <c r="V50" s="1"/>
      <c r="W50" s="1"/>
    </row>
    <row r="51" spans="1:23" ht="15.75" hidden="1" customHeight="1">
      <c r="A51" s="1"/>
      <c r="B51" s="71"/>
      <c r="C51" s="71"/>
      <c r="D51" s="71"/>
      <c r="E51" s="71"/>
      <c r="F51" s="71"/>
      <c r="G51" s="71"/>
      <c r="H51" s="71"/>
      <c r="I51" s="71"/>
      <c r="J51" s="71"/>
      <c r="K51" s="71"/>
      <c r="L51" s="71"/>
      <c r="M51" s="71"/>
      <c r="N51" s="71"/>
      <c r="O51" s="71"/>
      <c r="P51" s="1"/>
      <c r="Q51" s="1"/>
      <c r="R51" s="1"/>
      <c r="S51" s="1"/>
      <c r="T51" s="1"/>
      <c r="U51" s="1"/>
      <c r="V51" s="1"/>
      <c r="W51" s="1"/>
    </row>
    <row r="52" spans="1:23" ht="15.75" hidden="1" customHeight="1">
      <c r="A52" s="1"/>
      <c r="B52" s="71"/>
      <c r="C52" s="71"/>
      <c r="D52" s="71"/>
      <c r="E52" s="71"/>
      <c r="F52" s="71"/>
      <c r="G52" s="71"/>
      <c r="H52" s="71"/>
      <c r="I52" s="71"/>
      <c r="J52" s="71"/>
      <c r="K52" s="71"/>
      <c r="L52" s="71"/>
      <c r="M52" s="71"/>
      <c r="N52" s="71"/>
      <c r="O52" s="71"/>
      <c r="P52" s="1"/>
      <c r="Q52" s="1"/>
      <c r="R52" s="1"/>
      <c r="S52" s="1"/>
      <c r="T52" s="1"/>
      <c r="U52" s="1"/>
      <c r="V52" s="1"/>
      <c r="W52" s="1"/>
    </row>
    <row r="53" spans="1:23" ht="15.75" hidden="1" customHeight="1">
      <c r="A53" s="1"/>
      <c r="B53" s="71"/>
      <c r="C53" s="71"/>
      <c r="D53" s="71"/>
      <c r="E53" s="71"/>
      <c r="F53" s="71"/>
      <c r="G53" s="71"/>
      <c r="H53" s="71"/>
      <c r="I53" s="71"/>
      <c r="J53" s="71"/>
      <c r="K53" s="71"/>
      <c r="L53" s="71"/>
      <c r="M53" s="71"/>
      <c r="N53" s="71"/>
      <c r="O53" s="71"/>
      <c r="P53" s="1"/>
      <c r="Q53" s="1"/>
      <c r="R53" s="1"/>
      <c r="S53" s="1"/>
      <c r="T53" s="1"/>
      <c r="U53" s="1"/>
      <c r="V53" s="1"/>
      <c r="W53" s="1"/>
    </row>
    <row r="54" spans="1:23" ht="15.75" hidden="1" customHeight="1">
      <c r="A54" s="1"/>
      <c r="B54" s="71"/>
      <c r="C54" s="71"/>
      <c r="D54" s="71"/>
      <c r="E54" s="71"/>
      <c r="F54" s="71"/>
      <c r="G54" s="71"/>
      <c r="H54" s="71"/>
      <c r="I54" s="71"/>
      <c r="J54" s="71"/>
      <c r="K54" s="71"/>
      <c r="L54" s="71"/>
      <c r="M54" s="71"/>
      <c r="N54" s="71"/>
      <c r="O54" s="71"/>
      <c r="P54" s="1"/>
      <c r="Q54" s="1"/>
      <c r="R54" s="1"/>
      <c r="S54" s="1"/>
      <c r="T54" s="1"/>
      <c r="U54" s="1"/>
      <c r="V54" s="1"/>
      <c r="W54" s="1"/>
    </row>
    <row r="55" spans="1:23" ht="15.75" hidden="1" customHeight="1">
      <c r="A55" s="1"/>
      <c r="B55" s="71"/>
      <c r="C55" s="71"/>
      <c r="D55" s="71"/>
      <c r="E55" s="71"/>
      <c r="F55" s="71"/>
      <c r="G55" s="71"/>
      <c r="H55" s="71"/>
      <c r="I55" s="71"/>
      <c r="J55" s="71"/>
      <c r="K55" s="71"/>
      <c r="L55" s="71"/>
      <c r="M55" s="71"/>
      <c r="N55" s="71"/>
      <c r="O55" s="71"/>
      <c r="P55" s="1"/>
      <c r="Q55" s="1"/>
      <c r="R55" s="1"/>
      <c r="S55" s="1"/>
      <c r="T55" s="1"/>
      <c r="U55" s="1"/>
      <c r="V55" s="1"/>
      <c r="W55" s="1"/>
    </row>
    <row r="56" spans="1:23" ht="15.75" hidden="1" customHeight="1">
      <c r="A56" s="1"/>
      <c r="B56" s="71"/>
      <c r="C56" s="71"/>
      <c r="D56" s="71"/>
      <c r="E56" s="71"/>
      <c r="F56" s="71"/>
      <c r="G56" s="71"/>
      <c r="H56" s="71"/>
      <c r="I56" s="71"/>
      <c r="J56" s="71"/>
      <c r="K56" s="71"/>
      <c r="L56" s="71"/>
      <c r="M56" s="71"/>
      <c r="N56" s="71"/>
      <c r="O56" s="71"/>
      <c r="P56" s="1"/>
      <c r="Q56" s="1"/>
      <c r="R56" s="1"/>
      <c r="S56" s="1"/>
      <c r="T56" s="1"/>
      <c r="U56" s="1"/>
      <c r="V56" s="1"/>
      <c r="W56" s="1"/>
    </row>
    <row r="57" spans="1:23" ht="15.75" hidden="1" customHeight="1">
      <c r="A57" s="1"/>
      <c r="B57" s="71"/>
      <c r="C57" s="71"/>
      <c r="D57" s="71"/>
      <c r="E57" s="71"/>
      <c r="F57" s="71"/>
      <c r="G57" s="71"/>
      <c r="H57" s="71"/>
      <c r="I57" s="71"/>
      <c r="J57" s="71"/>
      <c r="K57" s="71"/>
      <c r="L57" s="71"/>
      <c r="M57" s="71"/>
      <c r="N57" s="71"/>
      <c r="O57" s="71"/>
      <c r="P57" s="1"/>
      <c r="Q57" s="1"/>
      <c r="R57" s="1"/>
      <c r="S57" s="1"/>
      <c r="T57" s="1"/>
      <c r="U57" s="1"/>
      <c r="V57" s="1"/>
      <c r="W57" s="1"/>
    </row>
    <row r="58" spans="1:23" ht="15.75" hidden="1" customHeight="1">
      <c r="A58" s="1"/>
      <c r="B58" s="71"/>
      <c r="C58" s="71"/>
      <c r="D58" s="71"/>
      <c r="E58" s="71"/>
      <c r="F58" s="71"/>
      <c r="G58" s="71"/>
      <c r="H58" s="71"/>
      <c r="I58" s="71"/>
      <c r="J58" s="71"/>
      <c r="K58" s="71"/>
      <c r="L58" s="71"/>
      <c r="M58" s="71"/>
      <c r="N58" s="71"/>
      <c r="O58" s="71"/>
      <c r="P58" s="1"/>
      <c r="Q58" s="1"/>
      <c r="R58" s="1"/>
      <c r="S58" s="1"/>
      <c r="T58" s="1"/>
      <c r="U58" s="1"/>
      <c r="V58" s="1"/>
      <c r="W58" s="1"/>
    </row>
    <row r="59" spans="1:23" ht="15.75" hidden="1" customHeight="1">
      <c r="A59" s="1"/>
      <c r="B59" s="71"/>
      <c r="C59" s="71"/>
      <c r="D59" s="71"/>
      <c r="E59" s="71"/>
      <c r="F59" s="71"/>
      <c r="G59" s="71"/>
      <c r="H59" s="71"/>
      <c r="I59" s="71"/>
      <c r="J59" s="71"/>
      <c r="K59" s="71"/>
      <c r="L59" s="71"/>
      <c r="M59" s="71"/>
      <c r="N59" s="71"/>
      <c r="O59" s="71"/>
      <c r="P59" s="1"/>
      <c r="Q59" s="1"/>
      <c r="R59" s="1"/>
      <c r="S59" s="1"/>
      <c r="T59" s="1"/>
      <c r="U59" s="1"/>
      <c r="V59" s="1"/>
      <c r="W59" s="1"/>
    </row>
    <row r="60" spans="1:23" ht="15.75" hidden="1" customHeight="1">
      <c r="A60" s="1"/>
      <c r="B60" s="71"/>
      <c r="C60" s="71"/>
      <c r="D60" s="71"/>
      <c r="E60" s="71"/>
      <c r="F60" s="71"/>
      <c r="G60" s="71"/>
      <c r="H60" s="71"/>
      <c r="I60" s="71"/>
      <c r="J60" s="71"/>
      <c r="K60" s="71"/>
      <c r="L60" s="71"/>
      <c r="M60" s="71"/>
      <c r="N60" s="71"/>
      <c r="O60" s="71"/>
      <c r="P60" s="1"/>
      <c r="Q60" s="1"/>
      <c r="R60" s="1"/>
      <c r="S60" s="1"/>
      <c r="T60" s="1"/>
      <c r="U60" s="1"/>
      <c r="V60" s="1"/>
      <c r="W60" s="1"/>
    </row>
    <row r="61" spans="1:23" ht="15.75" hidden="1" customHeight="1">
      <c r="A61" s="1"/>
      <c r="B61" s="71"/>
      <c r="C61" s="71"/>
      <c r="D61" s="71"/>
      <c r="E61" s="71"/>
      <c r="F61" s="71"/>
      <c r="G61" s="71"/>
      <c r="H61" s="71"/>
      <c r="I61" s="71"/>
      <c r="J61" s="71"/>
      <c r="K61" s="71"/>
      <c r="L61" s="71"/>
      <c r="M61" s="71"/>
      <c r="N61" s="71"/>
      <c r="O61" s="71"/>
      <c r="P61" s="1"/>
      <c r="Q61" s="1"/>
      <c r="R61" s="1"/>
      <c r="S61" s="1"/>
      <c r="T61" s="1"/>
      <c r="U61" s="1"/>
      <c r="V61" s="1"/>
      <c r="W61" s="1"/>
    </row>
    <row r="62" spans="1:23" ht="15.75" hidden="1" customHeight="1">
      <c r="A62" s="1"/>
      <c r="B62" s="71"/>
      <c r="C62" s="71"/>
      <c r="D62" s="71"/>
      <c r="E62" s="71"/>
      <c r="F62" s="71"/>
      <c r="G62" s="71"/>
      <c r="H62" s="71"/>
      <c r="I62" s="71"/>
      <c r="J62" s="71"/>
      <c r="K62" s="71"/>
      <c r="L62" s="71"/>
      <c r="M62" s="71"/>
      <c r="N62" s="71"/>
      <c r="O62" s="71"/>
      <c r="P62" s="1"/>
      <c r="Q62" s="1"/>
      <c r="R62" s="1"/>
      <c r="S62" s="1"/>
      <c r="T62" s="1"/>
      <c r="U62" s="1"/>
      <c r="V62" s="1"/>
      <c r="W62" s="1"/>
    </row>
    <row r="63" spans="1:23" ht="15.75" hidden="1" customHeight="1">
      <c r="A63" s="1"/>
      <c r="B63" s="71"/>
      <c r="C63" s="71"/>
      <c r="D63" s="71"/>
      <c r="E63" s="71"/>
      <c r="F63" s="71"/>
      <c r="G63" s="71"/>
      <c r="H63" s="71"/>
      <c r="I63" s="71"/>
      <c r="J63" s="71"/>
      <c r="K63" s="71"/>
      <c r="L63" s="71"/>
      <c r="M63" s="71"/>
      <c r="N63" s="71"/>
      <c r="O63" s="71"/>
      <c r="P63" s="1"/>
      <c r="Q63" s="1"/>
      <c r="R63" s="1"/>
      <c r="S63" s="1"/>
      <c r="T63" s="1"/>
      <c r="U63" s="1"/>
      <c r="V63" s="1"/>
      <c r="W63" s="1"/>
    </row>
    <row r="64" spans="1:23" ht="15.75" hidden="1" customHeight="1">
      <c r="A64" s="1"/>
      <c r="B64" s="71"/>
      <c r="C64" s="71"/>
      <c r="D64" s="71"/>
      <c r="E64" s="71"/>
      <c r="F64" s="71"/>
      <c r="G64" s="71"/>
      <c r="H64" s="71"/>
      <c r="I64" s="71"/>
      <c r="J64" s="71"/>
      <c r="K64" s="71"/>
      <c r="L64" s="71"/>
      <c r="M64" s="71"/>
      <c r="N64" s="71"/>
      <c r="O64" s="71"/>
      <c r="P64" s="1"/>
      <c r="Q64" s="1"/>
      <c r="R64" s="1"/>
      <c r="S64" s="1"/>
      <c r="T64" s="1"/>
      <c r="U64" s="1"/>
      <c r="V64" s="1"/>
      <c r="W64" s="1"/>
    </row>
    <row r="65" spans="1:23" ht="15.75" hidden="1" customHeight="1">
      <c r="A65" s="1"/>
      <c r="B65" s="71"/>
      <c r="C65" s="71"/>
      <c r="D65" s="71"/>
      <c r="E65" s="71"/>
      <c r="F65" s="71"/>
      <c r="G65" s="71"/>
      <c r="H65" s="71"/>
      <c r="I65" s="71"/>
      <c r="J65" s="71"/>
      <c r="K65" s="71"/>
      <c r="L65" s="71"/>
      <c r="M65" s="71"/>
      <c r="N65" s="71"/>
      <c r="O65" s="71"/>
      <c r="P65" s="1"/>
      <c r="Q65" s="1"/>
      <c r="R65" s="1"/>
      <c r="S65" s="1"/>
      <c r="T65" s="1"/>
      <c r="U65" s="1"/>
      <c r="V65" s="1"/>
      <c r="W65" s="1"/>
    </row>
    <row r="66" spans="1:23" ht="15.75" hidden="1" customHeight="1">
      <c r="A66" s="1"/>
      <c r="B66" s="71"/>
      <c r="C66" s="71"/>
      <c r="D66" s="71"/>
      <c r="E66" s="71"/>
      <c r="F66" s="71"/>
      <c r="G66" s="71"/>
      <c r="H66" s="71"/>
      <c r="I66" s="71"/>
      <c r="J66" s="71"/>
      <c r="K66" s="71"/>
      <c r="L66" s="71"/>
      <c r="M66" s="71"/>
      <c r="N66" s="71"/>
      <c r="O66" s="71"/>
      <c r="P66" s="1"/>
      <c r="Q66" s="1"/>
      <c r="R66" s="1"/>
      <c r="S66" s="1"/>
      <c r="T66" s="1"/>
      <c r="U66" s="1"/>
      <c r="V66" s="1"/>
      <c r="W66" s="1"/>
    </row>
    <row r="67" spans="1:23" ht="15.75" hidden="1" customHeight="1">
      <c r="A67" s="1"/>
      <c r="B67" s="71"/>
      <c r="C67" s="71"/>
      <c r="D67" s="71"/>
      <c r="E67" s="71"/>
      <c r="F67" s="71"/>
      <c r="G67" s="71"/>
      <c r="H67" s="71"/>
      <c r="I67" s="71"/>
      <c r="J67" s="71"/>
      <c r="K67" s="71"/>
      <c r="L67" s="71"/>
      <c r="M67" s="71"/>
      <c r="N67" s="71"/>
      <c r="O67" s="71"/>
      <c r="P67" s="1"/>
      <c r="Q67" s="1"/>
      <c r="R67" s="1"/>
      <c r="S67" s="1"/>
      <c r="T67" s="1"/>
      <c r="U67" s="1"/>
      <c r="V67" s="1"/>
      <c r="W67" s="1"/>
    </row>
    <row r="68" spans="1:23" ht="15.75" hidden="1" customHeight="1">
      <c r="A68" s="1"/>
      <c r="B68" s="71"/>
      <c r="C68" s="71"/>
      <c r="D68" s="71"/>
      <c r="E68" s="71"/>
      <c r="F68" s="71"/>
      <c r="G68" s="71"/>
      <c r="H68" s="71"/>
      <c r="I68" s="71"/>
      <c r="J68" s="71"/>
      <c r="K68" s="71"/>
      <c r="L68" s="71"/>
      <c r="M68" s="71"/>
      <c r="N68" s="71"/>
      <c r="O68" s="71"/>
      <c r="P68" s="1"/>
      <c r="Q68" s="1"/>
      <c r="R68" s="1"/>
      <c r="S68" s="1"/>
      <c r="T68" s="1"/>
      <c r="U68" s="1"/>
      <c r="V68" s="1"/>
      <c r="W68" s="1"/>
    </row>
    <row r="69" spans="1:23" ht="15.75" hidden="1" customHeight="1">
      <c r="A69" s="1"/>
      <c r="B69" s="71"/>
      <c r="C69" s="71"/>
      <c r="D69" s="71"/>
      <c r="E69" s="71"/>
      <c r="F69" s="71"/>
      <c r="G69" s="71"/>
      <c r="H69" s="71"/>
      <c r="I69" s="71"/>
      <c r="J69" s="71"/>
      <c r="K69" s="71"/>
      <c r="L69" s="71"/>
      <c r="M69" s="71"/>
      <c r="N69" s="71"/>
      <c r="O69" s="71"/>
      <c r="P69" s="1"/>
      <c r="Q69" s="1"/>
      <c r="R69" s="1"/>
      <c r="S69" s="1"/>
      <c r="T69" s="1"/>
      <c r="U69" s="1"/>
      <c r="V69" s="1"/>
      <c r="W69" s="1"/>
    </row>
    <row r="70" spans="1:23" ht="15.75" hidden="1" customHeight="1">
      <c r="A70" s="1"/>
      <c r="B70" s="71"/>
      <c r="C70" s="71"/>
      <c r="D70" s="71"/>
      <c r="E70" s="71"/>
      <c r="F70" s="71"/>
      <c r="G70" s="71"/>
      <c r="H70" s="71"/>
      <c r="I70" s="71"/>
      <c r="J70" s="71"/>
      <c r="K70" s="71"/>
      <c r="L70" s="71"/>
      <c r="M70" s="71"/>
      <c r="N70" s="71"/>
      <c r="O70" s="71"/>
      <c r="P70" s="1"/>
      <c r="Q70" s="1"/>
      <c r="R70" s="1"/>
      <c r="S70" s="1"/>
      <c r="T70" s="1"/>
      <c r="U70" s="1"/>
      <c r="V70" s="1"/>
      <c r="W70" s="1"/>
    </row>
    <row r="71" spans="1:23" ht="15.75" hidden="1" customHeight="1">
      <c r="A71" s="1"/>
      <c r="B71" s="71"/>
      <c r="C71" s="71"/>
      <c r="D71" s="71"/>
      <c r="E71" s="71"/>
      <c r="F71" s="71"/>
      <c r="G71" s="71"/>
      <c r="H71" s="71"/>
      <c r="I71" s="71"/>
      <c r="J71" s="71"/>
      <c r="K71" s="71"/>
      <c r="L71" s="71"/>
      <c r="M71" s="71"/>
      <c r="N71" s="71"/>
      <c r="O71" s="71"/>
      <c r="P71" s="1"/>
      <c r="Q71" s="1"/>
      <c r="R71" s="1"/>
      <c r="S71" s="1"/>
      <c r="T71" s="1"/>
      <c r="U71" s="1"/>
      <c r="V71" s="1"/>
      <c r="W71" s="1"/>
    </row>
    <row r="72" spans="1:23" ht="15.75" hidden="1" customHeight="1">
      <c r="A72" s="1"/>
      <c r="B72" s="71"/>
      <c r="C72" s="71"/>
      <c r="D72" s="71"/>
      <c r="E72" s="71"/>
      <c r="F72" s="71"/>
      <c r="G72" s="71"/>
      <c r="H72" s="71"/>
      <c r="I72" s="71"/>
      <c r="J72" s="71"/>
      <c r="K72" s="71"/>
      <c r="L72" s="71"/>
      <c r="M72" s="71"/>
      <c r="N72" s="71"/>
      <c r="O72" s="71"/>
      <c r="P72" s="1"/>
      <c r="Q72" s="1"/>
      <c r="R72" s="1"/>
      <c r="S72" s="1"/>
      <c r="T72" s="1"/>
      <c r="U72" s="1"/>
      <c r="V72" s="1"/>
      <c r="W72" s="1"/>
    </row>
    <row r="73" spans="1:23" ht="15.75" hidden="1" customHeight="1">
      <c r="A73" s="1"/>
      <c r="B73" s="71"/>
      <c r="C73" s="71"/>
      <c r="D73" s="71"/>
      <c r="E73" s="71"/>
      <c r="F73" s="71"/>
      <c r="G73" s="71"/>
      <c r="H73" s="71"/>
      <c r="I73" s="71"/>
      <c r="J73" s="71"/>
      <c r="K73" s="71"/>
      <c r="L73" s="71"/>
      <c r="M73" s="71"/>
      <c r="N73" s="71"/>
      <c r="O73" s="71"/>
      <c r="P73" s="1"/>
      <c r="Q73" s="1"/>
      <c r="R73" s="1"/>
      <c r="S73" s="1"/>
      <c r="T73" s="1"/>
      <c r="U73" s="1"/>
      <c r="V73" s="1"/>
      <c r="W73" s="1"/>
    </row>
    <row r="74" spans="1:23" ht="15.75" hidden="1" customHeight="1">
      <c r="A74" s="1"/>
      <c r="B74" s="71"/>
      <c r="C74" s="71"/>
      <c r="D74" s="71"/>
      <c r="E74" s="71"/>
      <c r="F74" s="71"/>
      <c r="G74" s="71"/>
      <c r="H74" s="71"/>
      <c r="I74" s="71"/>
      <c r="J74" s="71"/>
      <c r="K74" s="71"/>
      <c r="L74" s="71"/>
      <c r="M74" s="71"/>
      <c r="N74" s="71"/>
      <c r="O74" s="71"/>
      <c r="P74" s="1"/>
      <c r="Q74" s="1"/>
      <c r="R74" s="1"/>
      <c r="S74" s="1"/>
      <c r="T74" s="1"/>
      <c r="U74" s="1"/>
      <c r="V74" s="1"/>
      <c r="W74" s="1"/>
    </row>
    <row r="75" spans="1:23" ht="15.75" hidden="1" customHeight="1">
      <c r="A75" s="1"/>
      <c r="B75" s="71"/>
      <c r="C75" s="71"/>
      <c r="D75" s="71"/>
      <c r="E75" s="71"/>
      <c r="F75" s="71"/>
      <c r="G75" s="71"/>
      <c r="H75" s="71"/>
      <c r="I75" s="71"/>
      <c r="J75" s="71"/>
      <c r="K75" s="71"/>
      <c r="L75" s="71"/>
      <c r="M75" s="71"/>
      <c r="N75" s="71"/>
      <c r="O75" s="71"/>
      <c r="P75" s="1"/>
      <c r="Q75" s="1"/>
      <c r="R75" s="1"/>
      <c r="S75" s="1"/>
      <c r="T75" s="1"/>
      <c r="U75" s="1"/>
      <c r="V75" s="1"/>
      <c r="W75" s="1"/>
    </row>
    <row r="76" spans="1:23" ht="15.75" hidden="1" customHeight="1">
      <c r="A76" s="1"/>
      <c r="B76" s="71"/>
      <c r="C76" s="71"/>
      <c r="D76" s="71"/>
      <c r="E76" s="71"/>
      <c r="F76" s="71"/>
      <c r="G76" s="71"/>
      <c r="H76" s="71"/>
      <c r="I76" s="71"/>
      <c r="J76" s="71"/>
      <c r="K76" s="71"/>
      <c r="L76" s="71"/>
      <c r="M76" s="71"/>
      <c r="N76" s="71"/>
      <c r="O76" s="71"/>
      <c r="P76" s="1"/>
      <c r="Q76" s="1"/>
      <c r="R76" s="1"/>
      <c r="S76" s="1"/>
      <c r="T76" s="1"/>
      <c r="U76" s="1"/>
      <c r="V76" s="1"/>
      <c r="W76" s="1"/>
    </row>
    <row r="77" spans="1:23" ht="15.75" hidden="1" customHeight="1">
      <c r="A77" s="1"/>
      <c r="B77" s="71"/>
      <c r="C77" s="71"/>
      <c r="D77" s="71"/>
      <c r="E77" s="71"/>
      <c r="F77" s="71"/>
      <c r="G77" s="71"/>
      <c r="H77" s="71"/>
      <c r="I77" s="71"/>
      <c r="J77" s="71"/>
      <c r="K77" s="71"/>
      <c r="L77" s="71"/>
      <c r="M77" s="71"/>
      <c r="N77" s="71"/>
      <c r="O77" s="71"/>
      <c r="P77" s="1"/>
      <c r="Q77" s="1"/>
      <c r="R77" s="1"/>
      <c r="S77" s="1"/>
      <c r="T77" s="1"/>
      <c r="U77" s="1"/>
      <c r="V77" s="1"/>
      <c r="W77" s="1"/>
    </row>
    <row r="78" spans="1:23" ht="15.75" hidden="1" customHeight="1">
      <c r="A78" s="1"/>
      <c r="B78" s="71"/>
      <c r="C78" s="71"/>
      <c r="D78" s="71"/>
      <c r="E78" s="71"/>
      <c r="F78" s="71"/>
      <c r="G78" s="71"/>
      <c r="H78" s="71"/>
      <c r="I78" s="71"/>
      <c r="J78" s="71"/>
      <c r="K78" s="71"/>
      <c r="L78" s="71"/>
      <c r="M78" s="71"/>
      <c r="N78" s="71"/>
      <c r="O78" s="71"/>
      <c r="P78" s="1"/>
      <c r="Q78" s="1"/>
      <c r="R78" s="1"/>
      <c r="S78" s="1"/>
      <c r="T78" s="1"/>
      <c r="U78" s="1"/>
      <c r="V78" s="1"/>
      <c r="W78" s="1"/>
    </row>
    <row r="79" spans="1:23" ht="15.75" hidden="1" customHeight="1">
      <c r="A79" s="1"/>
      <c r="B79" s="71"/>
      <c r="C79" s="71"/>
      <c r="D79" s="71"/>
      <c r="E79" s="71"/>
      <c r="F79" s="71"/>
      <c r="G79" s="71"/>
      <c r="H79" s="71"/>
      <c r="I79" s="71"/>
      <c r="J79" s="71"/>
      <c r="K79" s="71"/>
      <c r="L79" s="71"/>
      <c r="M79" s="71"/>
      <c r="N79" s="71"/>
      <c r="O79" s="71"/>
      <c r="P79" s="1"/>
      <c r="Q79" s="1"/>
      <c r="R79" s="1"/>
      <c r="S79" s="1"/>
      <c r="T79" s="1"/>
      <c r="U79" s="1"/>
      <c r="V79" s="1"/>
      <c r="W79" s="1"/>
    </row>
    <row r="80" spans="1:23" ht="15.75" hidden="1" customHeight="1">
      <c r="A80" s="1"/>
      <c r="B80" s="71"/>
      <c r="C80" s="71"/>
      <c r="D80" s="71"/>
      <c r="E80" s="71"/>
      <c r="F80" s="71"/>
      <c r="G80" s="71"/>
      <c r="H80" s="71"/>
      <c r="I80" s="71"/>
      <c r="J80" s="71"/>
      <c r="K80" s="71"/>
      <c r="L80" s="71"/>
      <c r="M80" s="71"/>
      <c r="N80" s="71"/>
      <c r="O80" s="71"/>
      <c r="P80" s="1"/>
      <c r="Q80" s="1"/>
      <c r="R80" s="1"/>
      <c r="S80" s="1"/>
      <c r="T80" s="1"/>
      <c r="U80" s="1"/>
      <c r="V80" s="1"/>
      <c r="W80" s="1"/>
    </row>
    <row r="81" spans="1:23" ht="15.75" hidden="1" customHeight="1">
      <c r="A81" s="1"/>
      <c r="B81" s="71"/>
      <c r="C81" s="71"/>
      <c r="D81" s="71"/>
      <c r="E81" s="71"/>
      <c r="F81" s="71"/>
      <c r="G81" s="71"/>
      <c r="H81" s="71"/>
      <c r="I81" s="71"/>
      <c r="J81" s="71"/>
      <c r="K81" s="71"/>
      <c r="L81" s="71"/>
      <c r="M81" s="71"/>
      <c r="N81" s="71"/>
      <c r="O81" s="71"/>
      <c r="P81" s="1"/>
      <c r="Q81" s="1"/>
      <c r="R81" s="1"/>
      <c r="S81" s="1"/>
      <c r="T81" s="1"/>
      <c r="U81" s="1"/>
      <c r="V81" s="1"/>
      <c r="W81" s="1"/>
    </row>
    <row r="82" spans="1:23" ht="15.75" hidden="1" customHeight="1">
      <c r="A82" s="1"/>
      <c r="B82" s="71"/>
      <c r="C82" s="71"/>
      <c r="D82" s="71"/>
      <c r="E82" s="71"/>
      <c r="F82" s="71"/>
      <c r="G82" s="71"/>
      <c r="H82" s="71"/>
      <c r="I82" s="71"/>
      <c r="J82" s="71"/>
      <c r="K82" s="71"/>
      <c r="L82" s="71"/>
      <c r="M82" s="71"/>
      <c r="N82" s="71"/>
      <c r="O82" s="71"/>
      <c r="P82" s="1"/>
      <c r="Q82" s="1"/>
      <c r="R82" s="1"/>
      <c r="S82" s="1"/>
      <c r="T82" s="1"/>
      <c r="U82" s="1"/>
      <c r="V82" s="1"/>
      <c r="W82" s="1"/>
    </row>
    <row r="83" spans="1:23" ht="15.75" hidden="1" customHeight="1">
      <c r="A83" s="1"/>
      <c r="B83" s="71"/>
      <c r="C83" s="71"/>
      <c r="D83" s="71"/>
      <c r="E83" s="71"/>
      <c r="F83" s="71"/>
      <c r="G83" s="71"/>
      <c r="H83" s="71"/>
      <c r="I83" s="71"/>
      <c r="J83" s="71"/>
      <c r="K83" s="71"/>
      <c r="L83" s="71"/>
      <c r="M83" s="71"/>
      <c r="N83" s="71"/>
      <c r="O83" s="71"/>
      <c r="P83" s="1"/>
      <c r="Q83" s="1"/>
      <c r="R83" s="1"/>
      <c r="S83" s="1"/>
      <c r="T83" s="1"/>
      <c r="U83" s="1"/>
      <c r="V83" s="1"/>
      <c r="W83" s="1"/>
    </row>
    <row r="84" spans="1:23" ht="15.75" hidden="1" customHeight="1">
      <c r="A84" s="1"/>
      <c r="B84" s="71"/>
      <c r="C84" s="71"/>
      <c r="D84" s="71"/>
      <c r="E84" s="71"/>
      <c r="F84" s="71"/>
      <c r="G84" s="71"/>
      <c r="H84" s="71"/>
      <c r="I84" s="71"/>
      <c r="J84" s="71"/>
      <c r="K84" s="71"/>
      <c r="L84" s="71"/>
      <c r="M84" s="71"/>
      <c r="N84" s="71"/>
      <c r="O84" s="71"/>
      <c r="P84" s="1"/>
      <c r="Q84" s="1"/>
      <c r="R84" s="1"/>
      <c r="S84" s="1"/>
      <c r="T84" s="1"/>
      <c r="U84" s="1"/>
      <c r="V84" s="1"/>
      <c r="W84" s="1"/>
    </row>
    <row r="85" spans="1:23" ht="15.75" hidden="1" customHeight="1">
      <c r="A85" s="1"/>
      <c r="B85" s="71"/>
      <c r="C85" s="71"/>
      <c r="D85" s="71"/>
      <c r="E85" s="71"/>
      <c r="F85" s="71"/>
      <c r="G85" s="71"/>
      <c r="H85" s="71"/>
      <c r="I85" s="71"/>
      <c r="J85" s="71"/>
      <c r="K85" s="71"/>
      <c r="L85" s="71"/>
      <c r="M85" s="71"/>
      <c r="N85" s="71"/>
      <c r="O85" s="71"/>
      <c r="P85" s="1"/>
      <c r="Q85" s="1"/>
      <c r="R85" s="1"/>
      <c r="S85" s="1"/>
      <c r="T85" s="1"/>
      <c r="U85" s="1"/>
      <c r="V85" s="1"/>
      <c r="W85" s="1"/>
    </row>
    <row r="86" spans="1:23" ht="15.75" hidden="1" customHeight="1">
      <c r="A86" s="1"/>
      <c r="B86" s="71"/>
      <c r="C86" s="71"/>
      <c r="D86" s="71"/>
      <c r="E86" s="71"/>
      <c r="F86" s="71"/>
      <c r="G86" s="71"/>
      <c r="H86" s="71"/>
      <c r="I86" s="71"/>
      <c r="J86" s="71"/>
      <c r="K86" s="71"/>
      <c r="L86" s="71"/>
      <c r="M86" s="71"/>
      <c r="N86" s="71"/>
      <c r="O86" s="71"/>
      <c r="P86" s="1"/>
      <c r="Q86" s="1"/>
      <c r="R86" s="1"/>
      <c r="S86" s="1"/>
      <c r="T86" s="1"/>
      <c r="U86" s="1"/>
      <c r="V86" s="1"/>
      <c r="W86" s="1"/>
    </row>
    <row r="87" spans="1:23" ht="15.75" hidden="1" customHeight="1">
      <c r="A87" s="1"/>
      <c r="B87" s="71"/>
      <c r="C87" s="71"/>
      <c r="D87" s="71"/>
      <c r="E87" s="71"/>
      <c r="F87" s="71"/>
      <c r="G87" s="71"/>
      <c r="H87" s="71"/>
      <c r="I87" s="71"/>
      <c r="J87" s="71"/>
      <c r="K87" s="71"/>
      <c r="L87" s="71"/>
      <c r="M87" s="71"/>
      <c r="N87" s="71"/>
      <c r="O87" s="71"/>
      <c r="P87" s="1"/>
      <c r="Q87" s="1"/>
      <c r="R87" s="1"/>
      <c r="S87" s="1"/>
      <c r="T87" s="1"/>
      <c r="U87" s="1"/>
      <c r="V87" s="1"/>
      <c r="W87" s="1"/>
    </row>
    <row r="88" spans="1:23" ht="15.75" hidden="1" customHeight="1">
      <c r="A88" s="1"/>
      <c r="B88" s="71"/>
      <c r="C88" s="71"/>
      <c r="D88" s="71"/>
      <c r="E88" s="71"/>
      <c r="F88" s="71"/>
      <c r="G88" s="71"/>
      <c r="H88" s="71"/>
      <c r="I88" s="71"/>
      <c r="J88" s="71"/>
      <c r="K88" s="71"/>
      <c r="L88" s="71"/>
      <c r="M88" s="71"/>
      <c r="N88" s="71"/>
      <c r="O88" s="71"/>
      <c r="P88" s="1"/>
      <c r="Q88" s="1"/>
      <c r="R88" s="1"/>
      <c r="S88" s="1"/>
      <c r="T88" s="1"/>
      <c r="U88" s="1"/>
      <c r="V88" s="1"/>
      <c r="W88" s="1"/>
    </row>
    <row r="89" spans="1:23" ht="15.75" hidden="1" customHeight="1">
      <c r="A89" s="1"/>
      <c r="B89" s="71"/>
      <c r="C89" s="71"/>
      <c r="D89" s="71"/>
      <c r="E89" s="71"/>
      <c r="F89" s="71"/>
      <c r="G89" s="71"/>
      <c r="H89" s="71"/>
      <c r="I89" s="71"/>
      <c r="J89" s="71"/>
      <c r="K89" s="71"/>
      <c r="L89" s="71"/>
      <c r="M89" s="71"/>
      <c r="N89" s="71"/>
      <c r="O89" s="71"/>
      <c r="P89" s="1"/>
      <c r="Q89" s="1"/>
      <c r="R89" s="1"/>
      <c r="S89" s="1"/>
      <c r="T89" s="1"/>
      <c r="U89" s="1"/>
      <c r="V89" s="1"/>
      <c r="W89" s="1"/>
    </row>
    <row r="90" spans="1:23" ht="15.75" hidden="1" customHeight="1">
      <c r="A90" s="1"/>
      <c r="B90" s="71"/>
      <c r="C90" s="71"/>
      <c r="D90" s="71"/>
      <c r="E90" s="71"/>
      <c r="F90" s="71"/>
      <c r="G90" s="71"/>
      <c r="H90" s="71"/>
      <c r="I90" s="71"/>
      <c r="J90" s="71"/>
      <c r="K90" s="71"/>
      <c r="L90" s="71"/>
      <c r="M90" s="71"/>
      <c r="N90" s="71"/>
      <c r="O90" s="71"/>
      <c r="P90" s="1"/>
      <c r="Q90" s="1"/>
      <c r="R90" s="1"/>
      <c r="S90" s="1"/>
      <c r="T90" s="1"/>
      <c r="U90" s="1"/>
      <c r="V90" s="1"/>
      <c r="W90" s="1"/>
    </row>
    <row r="91" spans="1:23" ht="15.75" hidden="1" customHeight="1">
      <c r="A91" s="1"/>
      <c r="B91" s="71"/>
      <c r="C91" s="71"/>
      <c r="D91" s="71"/>
      <c r="E91" s="71"/>
      <c r="F91" s="71"/>
      <c r="G91" s="71"/>
      <c r="H91" s="71"/>
      <c r="I91" s="71"/>
      <c r="J91" s="71"/>
      <c r="K91" s="71"/>
      <c r="L91" s="71"/>
      <c r="M91" s="71"/>
      <c r="N91" s="71"/>
      <c r="O91" s="71"/>
      <c r="P91" s="1"/>
      <c r="Q91" s="1"/>
      <c r="R91" s="1"/>
      <c r="S91" s="1"/>
      <c r="T91" s="1"/>
      <c r="U91" s="1"/>
      <c r="V91" s="1"/>
      <c r="W91" s="1"/>
    </row>
    <row r="92" spans="1:23" ht="15.75" hidden="1" customHeight="1">
      <c r="A92" s="1"/>
      <c r="B92" s="71"/>
      <c r="C92" s="71"/>
      <c r="D92" s="71"/>
      <c r="E92" s="71"/>
      <c r="F92" s="71"/>
      <c r="G92" s="71"/>
      <c r="H92" s="71"/>
      <c r="I92" s="71"/>
      <c r="J92" s="71"/>
      <c r="K92" s="71"/>
      <c r="L92" s="71"/>
      <c r="M92" s="71"/>
      <c r="N92" s="71"/>
      <c r="O92" s="71"/>
      <c r="P92" s="1"/>
      <c r="Q92" s="1"/>
      <c r="R92" s="1"/>
      <c r="S92" s="1"/>
      <c r="T92" s="1"/>
      <c r="U92" s="1"/>
      <c r="V92" s="1"/>
      <c r="W92" s="1"/>
    </row>
    <row r="93" spans="1:23" ht="15.75" hidden="1" customHeight="1">
      <c r="A93" s="1"/>
      <c r="B93" s="71"/>
      <c r="C93" s="71"/>
      <c r="D93" s="71"/>
      <c r="E93" s="71"/>
      <c r="F93" s="71"/>
      <c r="G93" s="71"/>
      <c r="H93" s="71"/>
      <c r="I93" s="71"/>
      <c r="J93" s="71"/>
      <c r="K93" s="71"/>
      <c r="L93" s="71"/>
      <c r="M93" s="71"/>
      <c r="N93" s="71"/>
      <c r="O93" s="71"/>
      <c r="P93" s="1"/>
      <c r="Q93" s="1"/>
      <c r="R93" s="1"/>
      <c r="S93" s="1"/>
      <c r="T93" s="1"/>
      <c r="U93" s="1"/>
      <c r="V93" s="1"/>
      <c r="W93" s="1"/>
    </row>
    <row r="94" spans="1:23" ht="15.75" hidden="1" customHeight="1">
      <c r="A94" s="1"/>
      <c r="B94" s="71"/>
      <c r="C94" s="71"/>
      <c r="D94" s="71"/>
      <c r="E94" s="71"/>
      <c r="F94" s="71"/>
      <c r="G94" s="71"/>
      <c r="H94" s="71"/>
      <c r="I94" s="71"/>
      <c r="J94" s="71"/>
      <c r="K94" s="71"/>
      <c r="L94" s="71"/>
      <c r="M94" s="71"/>
      <c r="N94" s="71"/>
      <c r="O94" s="71"/>
      <c r="P94" s="1"/>
      <c r="Q94" s="1"/>
      <c r="R94" s="1"/>
      <c r="S94" s="1"/>
      <c r="T94" s="1"/>
      <c r="U94" s="1"/>
      <c r="V94" s="1"/>
      <c r="W94" s="1"/>
    </row>
    <row r="95" spans="1:23" ht="15.75" hidden="1" customHeight="1">
      <c r="A95" s="1"/>
      <c r="B95" s="71"/>
      <c r="C95" s="71"/>
      <c r="D95" s="71"/>
      <c r="E95" s="71"/>
      <c r="F95" s="71"/>
      <c r="G95" s="71"/>
      <c r="H95" s="71"/>
      <c r="I95" s="71"/>
      <c r="J95" s="71"/>
      <c r="K95" s="71"/>
      <c r="L95" s="71"/>
      <c r="M95" s="71"/>
      <c r="N95" s="71"/>
      <c r="O95" s="71"/>
      <c r="P95" s="1"/>
      <c r="Q95" s="1"/>
      <c r="R95" s="1"/>
      <c r="S95" s="1"/>
      <c r="T95" s="1"/>
      <c r="U95" s="1"/>
      <c r="V95" s="1"/>
      <c r="W95" s="1"/>
    </row>
    <row r="96" spans="1:23" ht="15.75" hidden="1" customHeight="1">
      <c r="A96" s="1"/>
      <c r="B96" s="71"/>
      <c r="C96" s="71"/>
      <c r="D96" s="71"/>
      <c r="E96" s="71"/>
      <c r="F96" s="71"/>
      <c r="G96" s="71"/>
      <c r="H96" s="71"/>
      <c r="I96" s="71"/>
      <c r="J96" s="71"/>
      <c r="K96" s="71"/>
      <c r="L96" s="71"/>
      <c r="M96" s="71"/>
      <c r="N96" s="71"/>
      <c r="O96" s="71"/>
      <c r="P96" s="1"/>
      <c r="Q96" s="1"/>
      <c r="R96" s="1"/>
      <c r="S96" s="1"/>
      <c r="T96" s="1"/>
      <c r="U96" s="1"/>
      <c r="V96" s="1"/>
      <c r="W96" s="1"/>
    </row>
    <row r="97" spans="1:23" ht="15.75" hidden="1" customHeight="1">
      <c r="A97" s="1"/>
      <c r="B97" s="71"/>
      <c r="C97" s="71"/>
      <c r="D97" s="71"/>
      <c r="E97" s="71"/>
      <c r="F97" s="71"/>
      <c r="G97" s="71"/>
      <c r="H97" s="71"/>
      <c r="I97" s="71"/>
      <c r="J97" s="71"/>
      <c r="K97" s="71"/>
      <c r="L97" s="71"/>
      <c r="M97" s="71"/>
      <c r="N97" s="71"/>
      <c r="O97" s="71"/>
      <c r="P97" s="1"/>
      <c r="Q97" s="1"/>
      <c r="R97" s="1"/>
      <c r="S97" s="1"/>
      <c r="T97" s="1"/>
      <c r="U97" s="1"/>
      <c r="V97" s="1"/>
      <c r="W97" s="1"/>
    </row>
    <row r="98" spans="1:23" ht="15.75" hidden="1" customHeight="1">
      <c r="A98" s="1"/>
      <c r="B98" s="71"/>
      <c r="C98" s="71"/>
      <c r="D98" s="71"/>
      <c r="E98" s="71"/>
      <c r="F98" s="71"/>
      <c r="G98" s="71"/>
      <c r="H98" s="71"/>
      <c r="I98" s="71"/>
      <c r="J98" s="71"/>
      <c r="K98" s="71"/>
      <c r="L98" s="71"/>
      <c r="M98" s="71"/>
      <c r="N98" s="71"/>
      <c r="O98" s="71"/>
      <c r="P98" s="1"/>
      <c r="Q98" s="1"/>
      <c r="R98" s="1"/>
      <c r="S98" s="1"/>
      <c r="T98" s="1"/>
      <c r="U98" s="1"/>
      <c r="V98" s="1"/>
      <c r="W98" s="1"/>
    </row>
    <row r="99" spans="1:23" ht="15.75" hidden="1" customHeight="1">
      <c r="A99" s="1"/>
      <c r="B99" s="71"/>
      <c r="C99" s="71"/>
      <c r="D99" s="71"/>
      <c r="E99" s="71"/>
      <c r="F99" s="71"/>
      <c r="G99" s="71"/>
      <c r="H99" s="71"/>
      <c r="I99" s="71"/>
      <c r="J99" s="71"/>
      <c r="K99" s="71"/>
      <c r="L99" s="71"/>
      <c r="M99" s="71"/>
      <c r="N99" s="71"/>
      <c r="O99" s="71"/>
      <c r="P99" s="1"/>
      <c r="Q99" s="1"/>
      <c r="R99" s="1"/>
      <c r="S99" s="1"/>
      <c r="T99" s="1"/>
      <c r="U99" s="1"/>
      <c r="V99" s="1"/>
      <c r="W99" s="1"/>
    </row>
    <row r="100" spans="1:23" ht="15.75" hidden="1" customHeight="1">
      <c r="A100" s="1"/>
      <c r="B100" s="71"/>
      <c r="C100" s="71"/>
      <c r="D100" s="71"/>
      <c r="E100" s="71"/>
      <c r="F100" s="71"/>
      <c r="G100" s="71"/>
      <c r="H100" s="71"/>
      <c r="I100" s="71"/>
      <c r="J100" s="71"/>
      <c r="K100" s="71"/>
      <c r="L100" s="71"/>
      <c r="M100" s="71"/>
      <c r="N100" s="71"/>
      <c r="O100" s="71"/>
      <c r="P100" s="1"/>
      <c r="Q100" s="1"/>
      <c r="R100" s="1"/>
      <c r="S100" s="1"/>
      <c r="T100" s="1"/>
      <c r="U100" s="1"/>
      <c r="V100" s="1"/>
      <c r="W100" s="1"/>
    </row>
    <row r="101" spans="1:23" ht="15.75" hidden="1" customHeight="1">
      <c r="A101" s="1"/>
      <c r="B101" s="71"/>
      <c r="C101" s="71"/>
      <c r="D101" s="71"/>
      <c r="E101" s="71"/>
      <c r="F101" s="71"/>
      <c r="G101" s="71"/>
      <c r="H101" s="71"/>
      <c r="I101" s="71"/>
      <c r="J101" s="71"/>
      <c r="K101" s="71"/>
      <c r="L101" s="71"/>
      <c r="M101" s="71"/>
      <c r="N101" s="71"/>
      <c r="O101" s="71"/>
      <c r="P101" s="1"/>
      <c r="Q101" s="1"/>
      <c r="R101" s="1"/>
      <c r="S101" s="1"/>
      <c r="T101" s="1"/>
      <c r="U101" s="1"/>
      <c r="V101" s="1"/>
      <c r="W101" s="1"/>
    </row>
    <row r="102" spans="1:23" ht="15.75" hidden="1" customHeight="1">
      <c r="A102" s="1"/>
      <c r="B102" s="71"/>
      <c r="C102" s="71"/>
      <c r="D102" s="71"/>
      <c r="E102" s="71"/>
      <c r="F102" s="71"/>
      <c r="G102" s="71"/>
      <c r="H102" s="71"/>
      <c r="I102" s="71"/>
      <c r="J102" s="71"/>
      <c r="K102" s="71"/>
      <c r="L102" s="71"/>
      <c r="M102" s="71"/>
      <c r="N102" s="71"/>
      <c r="O102" s="71"/>
      <c r="P102" s="1"/>
      <c r="Q102" s="1"/>
      <c r="R102" s="1"/>
      <c r="S102" s="1"/>
      <c r="T102" s="1"/>
      <c r="U102" s="1"/>
      <c r="V102" s="1"/>
      <c r="W102" s="1"/>
    </row>
    <row r="103" spans="1:23" ht="15.75" hidden="1" customHeight="1">
      <c r="A103" s="1"/>
      <c r="B103" s="71"/>
      <c r="C103" s="71"/>
      <c r="D103" s="71"/>
      <c r="E103" s="71"/>
      <c r="F103" s="71"/>
      <c r="G103" s="71"/>
      <c r="H103" s="71"/>
      <c r="I103" s="71"/>
      <c r="J103" s="71"/>
      <c r="K103" s="71"/>
      <c r="L103" s="71"/>
      <c r="M103" s="71"/>
      <c r="N103" s="71"/>
      <c r="O103" s="71"/>
      <c r="P103" s="1"/>
      <c r="Q103" s="1"/>
      <c r="R103" s="1"/>
      <c r="S103" s="1"/>
      <c r="T103" s="1"/>
      <c r="U103" s="1"/>
      <c r="V103" s="1"/>
      <c r="W103" s="1"/>
    </row>
    <row r="104" spans="1:23" ht="15.75" hidden="1" customHeight="1">
      <c r="A104" s="1"/>
      <c r="B104" s="71"/>
      <c r="C104" s="71"/>
      <c r="D104" s="71"/>
      <c r="E104" s="71"/>
      <c r="F104" s="71"/>
      <c r="G104" s="71"/>
      <c r="H104" s="71"/>
      <c r="I104" s="71"/>
      <c r="J104" s="71"/>
      <c r="K104" s="71"/>
      <c r="L104" s="71"/>
      <c r="M104" s="71"/>
      <c r="N104" s="71"/>
      <c r="O104" s="71"/>
      <c r="P104" s="1"/>
      <c r="Q104" s="1"/>
      <c r="R104" s="1"/>
      <c r="S104" s="1"/>
      <c r="T104" s="1"/>
      <c r="U104" s="1"/>
      <c r="V104" s="1"/>
      <c r="W104" s="1"/>
    </row>
    <row r="105" spans="1:23" ht="15.75" hidden="1" customHeight="1">
      <c r="A105" s="1"/>
      <c r="B105" s="71"/>
      <c r="C105" s="71"/>
      <c r="D105" s="71"/>
      <c r="E105" s="71"/>
      <c r="F105" s="71"/>
      <c r="G105" s="71"/>
      <c r="H105" s="71"/>
      <c r="I105" s="71"/>
      <c r="J105" s="71"/>
      <c r="K105" s="71"/>
      <c r="L105" s="71"/>
      <c r="M105" s="71"/>
      <c r="N105" s="71"/>
      <c r="O105" s="71"/>
      <c r="P105" s="1"/>
      <c r="Q105" s="1"/>
      <c r="R105" s="1"/>
      <c r="S105" s="1"/>
      <c r="T105" s="1"/>
      <c r="U105" s="1"/>
      <c r="V105" s="1"/>
      <c r="W105" s="1"/>
    </row>
    <row r="106" spans="1:23" ht="15.75" hidden="1" customHeight="1">
      <c r="A106" s="1"/>
      <c r="B106" s="71"/>
      <c r="C106" s="71"/>
      <c r="D106" s="71"/>
      <c r="E106" s="71"/>
      <c r="F106" s="71"/>
      <c r="G106" s="71"/>
      <c r="H106" s="71"/>
      <c r="I106" s="71"/>
      <c r="J106" s="71"/>
      <c r="K106" s="71"/>
      <c r="L106" s="71"/>
      <c r="M106" s="71"/>
      <c r="N106" s="71"/>
      <c r="O106" s="71"/>
      <c r="P106" s="1"/>
      <c r="Q106" s="1"/>
      <c r="R106" s="1"/>
      <c r="S106" s="1"/>
      <c r="T106" s="1"/>
      <c r="U106" s="1"/>
      <c r="V106" s="1"/>
      <c r="W106" s="1"/>
    </row>
    <row r="107" spans="1:23" ht="15.75" hidden="1" customHeight="1">
      <c r="A107" s="1"/>
      <c r="B107" s="71"/>
      <c r="C107" s="71"/>
      <c r="D107" s="71"/>
      <c r="E107" s="71"/>
      <c r="F107" s="71"/>
      <c r="G107" s="71"/>
      <c r="H107" s="71"/>
      <c r="I107" s="71"/>
      <c r="J107" s="71"/>
      <c r="K107" s="71"/>
      <c r="L107" s="71"/>
      <c r="M107" s="71"/>
      <c r="N107" s="71"/>
      <c r="O107" s="71"/>
      <c r="P107" s="1"/>
      <c r="Q107" s="1"/>
      <c r="R107" s="1"/>
      <c r="S107" s="1"/>
      <c r="T107" s="1"/>
      <c r="U107" s="1"/>
      <c r="V107" s="1"/>
      <c r="W107" s="1"/>
    </row>
    <row r="108" spans="1:23" ht="15.75" hidden="1" customHeight="1">
      <c r="A108" s="1"/>
      <c r="B108" s="71"/>
      <c r="C108" s="71"/>
      <c r="D108" s="71"/>
      <c r="E108" s="71"/>
      <c r="F108" s="71"/>
      <c r="G108" s="71"/>
      <c r="H108" s="71"/>
      <c r="I108" s="71"/>
      <c r="J108" s="71"/>
      <c r="K108" s="71"/>
      <c r="L108" s="71"/>
      <c r="M108" s="71"/>
      <c r="N108" s="71"/>
      <c r="O108" s="71"/>
      <c r="P108" s="1"/>
      <c r="Q108" s="1"/>
      <c r="R108" s="1"/>
      <c r="S108" s="1"/>
      <c r="T108" s="1"/>
      <c r="U108" s="1"/>
      <c r="V108" s="1"/>
      <c r="W108" s="1"/>
    </row>
    <row r="109" spans="1:23" ht="15.75" hidden="1" customHeight="1">
      <c r="A109" s="1"/>
      <c r="B109" s="71"/>
      <c r="C109" s="71"/>
      <c r="D109" s="71"/>
      <c r="E109" s="71"/>
      <c r="F109" s="71"/>
      <c r="G109" s="71"/>
      <c r="H109" s="71"/>
      <c r="I109" s="71"/>
      <c r="J109" s="71"/>
      <c r="K109" s="71"/>
      <c r="L109" s="71"/>
      <c r="M109" s="71"/>
      <c r="N109" s="71"/>
      <c r="O109" s="71"/>
      <c r="P109" s="1"/>
      <c r="Q109" s="1"/>
      <c r="R109" s="1"/>
      <c r="S109" s="1"/>
      <c r="T109" s="1"/>
      <c r="U109" s="1"/>
      <c r="V109" s="1"/>
      <c r="W109" s="1"/>
    </row>
    <row r="110" spans="1:23" ht="15.75" hidden="1" customHeight="1">
      <c r="A110" s="1"/>
      <c r="B110" s="71"/>
      <c r="C110" s="71"/>
      <c r="D110" s="71"/>
      <c r="E110" s="71"/>
      <c r="F110" s="71"/>
      <c r="G110" s="71"/>
      <c r="H110" s="71"/>
      <c r="I110" s="71"/>
      <c r="J110" s="71"/>
      <c r="K110" s="71"/>
      <c r="L110" s="71"/>
      <c r="M110" s="71"/>
      <c r="N110" s="71"/>
      <c r="O110" s="71"/>
      <c r="P110" s="1"/>
      <c r="Q110" s="1"/>
      <c r="R110" s="1"/>
      <c r="S110" s="1"/>
      <c r="T110" s="1"/>
      <c r="U110" s="1"/>
      <c r="V110" s="1"/>
      <c r="W110" s="1"/>
    </row>
    <row r="111" spans="1:23" ht="15.75" hidden="1" customHeight="1">
      <c r="A111" s="1"/>
      <c r="B111" s="71"/>
      <c r="C111" s="71"/>
      <c r="D111" s="71"/>
      <c r="E111" s="71"/>
      <c r="F111" s="71"/>
      <c r="G111" s="71"/>
      <c r="H111" s="71"/>
      <c r="I111" s="71"/>
      <c r="J111" s="71"/>
      <c r="K111" s="71"/>
      <c r="L111" s="71"/>
      <c r="M111" s="71"/>
      <c r="N111" s="71"/>
      <c r="O111" s="71"/>
      <c r="P111" s="1"/>
      <c r="Q111" s="1"/>
      <c r="R111" s="1"/>
      <c r="S111" s="1"/>
      <c r="T111" s="1"/>
      <c r="U111" s="1"/>
      <c r="V111" s="1"/>
      <c r="W111" s="1"/>
    </row>
    <row r="112" spans="1:23" ht="15.75" hidden="1" customHeight="1">
      <c r="A112" s="1"/>
      <c r="B112" s="71"/>
      <c r="C112" s="71"/>
      <c r="D112" s="71"/>
      <c r="E112" s="71"/>
      <c r="F112" s="71"/>
      <c r="G112" s="71"/>
      <c r="H112" s="71"/>
      <c r="I112" s="71"/>
      <c r="J112" s="71"/>
      <c r="K112" s="71"/>
      <c r="L112" s="71"/>
      <c r="M112" s="71"/>
      <c r="N112" s="71"/>
      <c r="O112" s="71"/>
      <c r="P112" s="1"/>
      <c r="Q112" s="1"/>
      <c r="R112" s="1"/>
      <c r="S112" s="1"/>
      <c r="T112" s="1"/>
      <c r="U112" s="1"/>
      <c r="V112" s="1"/>
      <c r="W112" s="1"/>
    </row>
    <row r="113" spans="1:23" ht="15.75" hidden="1" customHeight="1">
      <c r="A113" s="1"/>
      <c r="B113" s="71"/>
      <c r="C113" s="71"/>
      <c r="D113" s="71"/>
      <c r="E113" s="71"/>
      <c r="F113" s="71"/>
      <c r="G113" s="71"/>
      <c r="H113" s="71"/>
      <c r="I113" s="71"/>
      <c r="J113" s="71"/>
      <c r="K113" s="71"/>
      <c r="L113" s="71"/>
      <c r="M113" s="71"/>
      <c r="N113" s="71"/>
      <c r="O113" s="71"/>
      <c r="P113" s="1"/>
      <c r="Q113" s="1"/>
      <c r="R113" s="1"/>
      <c r="S113" s="1"/>
      <c r="T113" s="1"/>
      <c r="U113" s="1"/>
      <c r="V113" s="1"/>
      <c r="W113" s="1"/>
    </row>
    <row r="114" spans="1:23" ht="15.75" hidden="1" customHeight="1">
      <c r="A114" s="1"/>
      <c r="B114" s="71"/>
      <c r="C114" s="71"/>
      <c r="D114" s="71"/>
      <c r="E114" s="71"/>
      <c r="F114" s="71"/>
      <c r="G114" s="71"/>
      <c r="H114" s="71"/>
      <c r="I114" s="71"/>
      <c r="J114" s="71"/>
      <c r="K114" s="71"/>
      <c r="L114" s="71"/>
      <c r="M114" s="71"/>
      <c r="N114" s="71"/>
      <c r="O114" s="71"/>
      <c r="P114" s="1"/>
      <c r="Q114" s="1"/>
      <c r="R114" s="1"/>
      <c r="S114" s="1"/>
      <c r="T114" s="1"/>
      <c r="U114" s="1"/>
      <c r="V114" s="1"/>
      <c r="W114" s="1"/>
    </row>
    <row r="115" spans="1:23" ht="15.75" hidden="1" customHeight="1">
      <c r="A115" s="1"/>
      <c r="B115" s="71"/>
      <c r="C115" s="71"/>
      <c r="D115" s="71"/>
      <c r="E115" s="71"/>
      <c r="F115" s="71"/>
      <c r="G115" s="71"/>
      <c r="H115" s="71"/>
      <c r="I115" s="71"/>
      <c r="J115" s="71"/>
      <c r="K115" s="71"/>
      <c r="L115" s="71"/>
      <c r="M115" s="71"/>
      <c r="N115" s="71"/>
      <c r="O115" s="71"/>
      <c r="P115" s="1"/>
      <c r="Q115" s="1"/>
      <c r="R115" s="1"/>
      <c r="S115" s="1"/>
      <c r="T115" s="1"/>
      <c r="U115" s="1"/>
      <c r="V115" s="1"/>
      <c r="W115" s="1"/>
    </row>
    <row r="116" spans="1:23" ht="15.75" hidden="1" customHeight="1">
      <c r="A116" s="1"/>
      <c r="B116" s="71"/>
      <c r="C116" s="71"/>
      <c r="D116" s="71"/>
      <c r="E116" s="71"/>
      <c r="F116" s="71"/>
      <c r="G116" s="71"/>
      <c r="H116" s="71"/>
      <c r="I116" s="71"/>
      <c r="J116" s="71"/>
      <c r="K116" s="71"/>
      <c r="L116" s="71"/>
      <c r="M116" s="71"/>
      <c r="N116" s="71"/>
      <c r="O116" s="71"/>
      <c r="P116" s="1"/>
      <c r="Q116" s="1"/>
      <c r="R116" s="1"/>
      <c r="S116" s="1"/>
      <c r="T116" s="1"/>
      <c r="U116" s="1"/>
      <c r="V116" s="1"/>
      <c r="W116" s="1"/>
    </row>
    <row r="117" spans="1:23" ht="15.75" hidden="1" customHeight="1">
      <c r="A117" s="1"/>
      <c r="B117" s="71"/>
      <c r="C117" s="71"/>
      <c r="D117" s="71"/>
      <c r="E117" s="71"/>
      <c r="F117" s="71"/>
      <c r="G117" s="71"/>
      <c r="H117" s="71"/>
      <c r="I117" s="71"/>
      <c r="J117" s="71"/>
      <c r="K117" s="71"/>
      <c r="L117" s="71"/>
      <c r="M117" s="71"/>
      <c r="N117" s="71"/>
      <c r="O117" s="71"/>
      <c r="P117" s="1"/>
      <c r="Q117" s="1"/>
      <c r="R117" s="1"/>
      <c r="S117" s="1"/>
      <c r="T117" s="1"/>
      <c r="U117" s="1"/>
      <c r="V117" s="1"/>
      <c r="W117" s="1"/>
    </row>
    <row r="118" spans="1:23" ht="15.75" hidden="1" customHeight="1">
      <c r="A118" s="1"/>
      <c r="B118" s="71"/>
      <c r="C118" s="71"/>
      <c r="D118" s="71"/>
      <c r="E118" s="71"/>
      <c r="F118" s="71"/>
      <c r="G118" s="71"/>
      <c r="H118" s="71"/>
      <c r="I118" s="71"/>
      <c r="J118" s="71"/>
      <c r="K118" s="71"/>
      <c r="L118" s="71"/>
      <c r="M118" s="71"/>
      <c r="N118" s="71"/>
      <c r="O118" s="71"/>
      <c r="P118" s="1"/>
      <c r="Q118" s="1"/>
      <c r="R118" s="1"/>
      <c r="S118" s="1"/>
      <c r="T118" s="1"/>
      <c r="U118" s="1"/>
      <c r="V118" s="1"/>
      <c r="W118" s="1"/>
    </row>
    <row r="119" spans="1:23" ht="15.75" hidden="1" customHeight="1">
      <c r="A119" s="1"/>
      <c r="B119" s="71"/>
      <c r="C119" s="71"/>
      <c r="D119" s="71"/>
      <c r="E119" s="71"/>
      <c r="F119" s="71"/>
      <c r="G119" s="71"/>
      <c r="H119" s="71"/>
      <c r="I119" s="71"/>
      <c r="J119" s="71"/>
      <c r="K119" s="71"/>
      <c r="L119" s="71"/>
      <c r="M119" s="71"/>
      <c r="N119" s="71"/>
      <c r="O119" s="71"/>
      <c r="P119" s="1"/>
      <c r="Q119" s="1"/>
      <c r="R119" s="1"/>
      <c r="S119" s="1"/>
      <c r="T119" s="1"/>
      <c r="U119" s="1"/>
      <c r="V119" s="1"/>
      <c r="W119" s="1"/>
    </row>
    <row r="120" spans="1:23" ht="15.75" hidden="1" customHeight="1">
      <c r="A120" s="1"/>
      <c r="B120" s="71"/>
      <c r="C120" s="71"/>
      <c r="D120" s="71"/>
      <c r="E120" s="71"/>
      <c r="F120" s="71"/>
      <c r="G120" s="71"/>
      <c r="H120" s="71"/>
      <c r="I120" s="71"/>
      <c r="J120" s="71"/>
      <c r="K120" s="71"/>
      <c r="L120" s="71"/>
      <c r="M120" s="71"/>
      <c r="N120" s="71"/>
      <c r="O120" s="71"/>
      <c r="P120" s="1"/>
      <c r="Q120" s="1"/>
      <c r="R120" s="1"/>
      <c r="S120" s="1"/>
      <c r="T120" s="1"/>
      <c r="U120" s="1"/>
      <c r="V120" s="1"/>
      <c r="W120" s="1"/>
    </row>
    <row r="121" spans="1:23" ht="15.75" hidden="1" customHeight="1">
      <c r="A121" s="1"/>
      <c r="B121" s="71"/>
      <c r="C121" s="71"/>
      <c r="D121" s="71"/>
      <c r="E121" s="71"/>
      <c r="F121" s="71"/>
      <c r="G121" s="71"/>
      <c r="H121" s="71"/>
      <c r="I121" s="71"/>
      <c r="J121" s="71"/>
      <c r="K121" s="71"/>
      <c r="L121" s="71"/>
      <c r="M121" s="71"/>
      <c r="N121" s="71"/>
      <c r="O121" s="71"/>
      <c r="P121" s="1"/>
      <c r="Q121" s="1"/>
      <c r="R121" s="1"/>
      <c r="S121" s="1"/>
      <c r="T121" s="1"/>
      <c r="U121" s="1"/>
      <c r="V121" s="1"/>
      <c r="W121" s="1"/>
    </row>
    <row r="122" spans="1:23" ht="15.75" hidden="1" customHeight="1">
      <c r="A122" s="1"/>
      <c r="B122" s="71"/>
      <c r="C122" s="71"/>
      <c r="D122" s="71"/>
      <c r="E122" s="71"/>
      <c r="F122" s="71"/>
      <c r="G122" s="71"/>
      <c r="H122" s="71"/>
      <c r="I122" s="71"/>
      <c r="J122" s="71"/>
      <c r="K122" s="71"/>
      <c r="L122" s="71"/>
      <c r="M122" s="71"/>
      <c r="N122" s="71"/>
      <c r="O122" s="71"/>
      <c r="P122" s="1"/>
      <c r="Q122" s="1"/>
      <c r="R122" s="1"/>
      <c r="S122" s="1"/>
      <c r="T122" s="1"/>
      <c r="U122" s="1"/>
      <c r="V122" s="1"/>
      <c r="W122" s="1"/>
    </row>
    <row r="123" spans="1:23" ht="15.75" hidden="1" customHeight="1">
      <c r="A123" s="1"/>
      <c r="B123" s="71"/>
      <c r="C123" s="71"/>
      <c r="D123" s="71"/>
      <c r="E123" s="71"/>
      <c r="F123" s="71"/>
      <c r="G123" s="71"/>
      <c r="H123" s="71"/>
      <c r="I123" s="71"/>
      <c r="J123" s="71"/>
      <c r="K123" s="71"/>
      <c r="L123" s="71"/>
      <c r="M123" s="71"/>
      <c r="N123" s="71"/>
      <c r="O123" s="71"/>
      <c r="P123" s="1"/>
      <c r="Q123" s="1"/>
      <c r="R123" s="1"/>
      <c r="S123" s="1"/>
      <c r="T123" s="1"/>
      <c r="U123" s="1"/>
      <c r="V123" s="1"/>
      <c r="W123" s="1"/>
    </row>
    <row r="124" spans="1:23" ht="15.75" hidden="1" customHeight="1">
      <c r="A124" s="1"/>
      <c r="B124" s="71"/>
      <c r="C124" s="71"/>
      <c r="D124" s="71"/>
      <c r="E124" s="71"/>
      <c r="F124" s="71"/>
      <c r="G124" s="71"/>
      <c r="H124" s="71"/>
      <c r="I124" s="71"/>
      <c r="J124" s="71"/>
      <c r="K124" s="71"/>
      <c r="L124" s="71"/>
      <c r="M124" s="71"/>
      <c r="N124" s="71"/>
      <c r="O124" s="71"/>
      <c r="P124" s="1"/>
      <c r="Q124" s="1"/>
      <c r="R124" s="1"/>
      <c r="S124" s="1"/>
      <c r="T124" s="1"/>
      <c r="U124" s="1"/>
      <c r="V124" s="1"/>
      <c r="W124" s="1"/>
    </row>
    <row r="125" spans="1:23" ht="15.75" hidden="1" customHeight="1">
      <c r="A125" s="1"/>
      <c r="B125" s="71"/>
      <c r="C125" s="71"/>
      <c r="D125" s="71"/>
      <c r="E125" s="71"/>
      <c r="F125" s="71"/>
      <c r="G125" s="71"/>
      <c r="H125" s="71"/>
      <c r="I125" s="71"/>
      <c r="J125" s="71"/>
      <c r="K125" s="71"/>
      <c r="L125" s="71"/>
      <c r="M125" s="71"/>
      <c r="N125" s="71"/>
      <c r="O125" s="71"/>
      <c r="P125" s="1"/>
      <c r="Q125" s="1"/>
      <c r="R125" s="1"/>
      <c r="S125" s="1"/>
      <c r="T125" s="1"/>
      <c r="U125" s="1"/>
      <c r="V125" s="1"/>
      <c r="W125" s="1"/>
    </row>
    <row r="126" spans="1:23" ht="15.75" hidden="1" customHeight="1">
      <c r="A126" s="1"/>
      <c r="B126" s="71"/>
      <c r="C126" s="71"/>
      <c r="D126" s="71"/>
      <c r="E126" s="71"/>
      <c r="F126" s="71"/>
      <c r="G126" s="71"/>
      <c r="H126" s="71"/>
      <c r="I126" s="71"/>
      <c r="J126" s="71"/>
      <c r="K126" s="71"/>
      <c r="L126" s="71"/>
      <c r="M126" s="71"/>
      <c r="N126" s="71"/>
      <c r="O126" s="71"/>
      <c r="P126" s="1"/>
      <c r="Q126" s="1"/>
      <c r="R126" s="1"/>
      <c r="S126" s="1"/>
      <c r="T126" s="1"/>
      <c r="U126" s="1"/>
      <c r="V126" s="1"/>
      <c r="W126" s="1"/>
    </row>
    <row r="127" spans="1:23" ht="15.75" hidden="1" customHeight="1">
      <c r="A127" s="1"/>
      <c r="B127" s="71"/>
      <c r="C127" s="71"/>
      <c r="D127" s="71"/>
      <c r="E127" s="71"/>
      <c r="F127" s="71"/>
      <c r="G127" s="71"/>
      <c r="H127" s="71"/>
      <c r="I127" s="71"/>
      <c r="J127" s="71"/>
      <c r="K127" s="71"/>
      <c r="L127" s="71"/>
      <c r="M127" s="71"/>
      <c r="N127" s="71"/>
      <c r="O127" s="71"/>
      <c r="P127" s="1"/>
      <c r="Q127" s="1"/>
      <c r="R127" s="1"/>
      <c r="S127" s="1"/>
      <c r="T127" s="1"/>
      <c r="U127" s="1"/>
      <c r="V127" s="1"/>
      <c r="W127" s="1"/>
    </row>
    <row r="128" spans="1:23" ht="15.75" hidden="1" customHeight="1">
      <c r="A128" s="1"/>
      <c r="B128" s="71"/>
      <c r="C128" s="71"/>
      <c r="D128" s="71"/>
      <c r="E128" s="71"/>
      <c r="F128" s="71"/>
      <c r="G128" s="71"/>
      <c r="H128" s="71"/>
      <c r="I128" s="71"/>
      <c r="J128" s="71"/>
      <c r="K128" s="71"/>
      <c r="L128" s="71"/>
      <c r="M128" s="71"/>
      <c r="N128" s="71"/>
      <c r="O128" s="71"/>
      <c r="P128" s="1"/>
      <c r="Q128" s="1"/>
      <c r="R128" s="1"/>
      <c r="S128" s="1"/>
      <c r="T128" s="1"/>
      <c r="U128" s="1"/>
      <c r="V128" s="1"/>
      <c r="W128" s="1"/>
    </row>
    <row r="129" spans="1:23" ht="15.75" hidden="1" customHeight="1">
      <c r="A129" s="1"/>
      <c r="B129" s="71"/>
      <c r="C129" s="71"/>
      <c r="D129" s="71"/>
      <c r="E129" s="71"/>
      <c r="F129" s="71"/>
      <c r="G129" s="71"/>
      <c r="H129" s="71"/>
      <c r="I129" s="71"/>
      <c r="J129" s="71"/>
      <c r="K129" s="71"/>
      <c r="L129" s="71"/>
      <c r="M129" s="71"/>
      <c r="N129" s="71"/>
      <c r="O129" s="71"/>
      <c r="P129" s="1"/>
      <c r="Q129" s="1"/>
      <c r="R129" s="1"/>
      <c r="S129" s="1"/>
      <c r="T129" s="1"/>
      <c r="U129" s="1"/>
      <c r="V129" s="1"/>
      <c r="W129" s="1"/>
    </row>
    <row r="130" spans="1:23" ht="15.75" hidden="1" customHeight="1">
      <c r="A130" s="1"/>
      <c r="B130" s="71"/>
      <c r="C130" s="71"/>
      <c r="D130" s="71"/>
      <c r="E130" s="71"/>
      <c r="F130" s="71"/>
      <c r="G130" s="71"/>
      <c r="H130" s="71"/>
      <c r="I130" s="71"/>
      <c r="J130" s="71"/>
      <c r="K130" s="71"/>
      <c r="L130" s="71"/>
      <c r="M130" s="71"/>
      <c r="N130" s="71"/>
      <c r="O130" s="71"/>
      <c r="P130" s="1"/>
      <c r="Q130" s="1"/>
      <c r="R130" s="1"/>
      <c r="S130" s="1"/>
      <c r="T130" s="1"/>
      <c r="U130" s="1"/>
      <c r="V130" s="1"/>
      <c r="W130" s="1"/>
    </row>
    <row r="131" spans="1:23" ht="15.75" hidden="1" customHeight="1">
      <c r="A131" s="1"/>
      <c r="B131" s="71"/>
      <c r="C131" s="71"/>
      <c r="D131" s="71"/>
      <c r="E131" s="71"/>
      <c r="F131" s="71"/>
      <c r="G131" s="71"/>
      <c r="H131" s="71"/>
      <c r="I131" s="71"/>
      <c r="J131" s="71"/>
      <c r="K131" s="71"/>
      <c r="L131" s="71"/>
      <c r="M131" s="71"/>
      <c r="N131" s="71"/>
      <c r="O131" s="71"/>
      <c r="P131" s="1"/>
      <c r="Q131" s="1"/>
      <c r="R131" s="1"/>
      <c r="S131" s="1"/>
      <c r="T131" s="1"/>
      <c r="U131" s="1"/>
      <c r="V131" s="1"/>
      <c r="W131" s="1"/>
    </row>
    <row r="132" spans="1:23" ht="15.75" hidden="1" customHeight="1">
      <c r="A132" s="1"/>
      <c r="B132" s="71"/>
      <c r="C132" s="71"/>
      <c r="D132" s="71"/>
      <c r="E132" s="71"/>
      <c r="F132" s="71"/>
      <c r="G132" s="71"/>
      <c r="H132" s="71"/>
      <c r="I132" s="71"/>
      <c r="J132" s="71"/>
      <c r="K132" s="71"/>
      <c r="L132" s="71"/>
      <c r="M132" s="71"/>
      <c r="N132" s="71"/>
      <c r="O132" s="71"/>
      <c r="P132" s="1"/>
      <c r="Q132" s="1"/>
      <c r="R132" s="1"/>
      <c r="S132" s="1"/>
      <c r="T132" s="1"/>
      <c r="U132" s="1"/>
      <c r="V132" s="1"/>
      <c r="W132" s="1"/>
    </row>
    <row r="133" spans="1:23" ht="15.75" hidden="1" customHeight="1">
      <c r="A133" s="1"/>
      <c r="B133" s="71"/>
      <c r="C133" s="71"/>
      <c r="D133" s="71"/>
      <c r="E133" s="71"/>
      <c r="F133" s="71"/>
      <c r="G133" s="71"/>
      <c r="H133" s="71"/>
      <c r="I133" s="71"/>
      <c r="J133" s="71"/>
      <c r="K133" s="71"/>
      <c r="L133" s="71"/>
      <c r="M133" s="71"/>
      <c r="N133" s="71"/>
      <c r="O133" s="71"/>
      <c r="P133" s="1"/>
      <c r="Q133" s="1"/>
      <c r="R133" s="1"/>
      <c r="S133" s="1"/>
      <c r="T133" s="1"/>
      <c r="U133" s="1"/>
      <c r="V133" s="1"/>
      <c r="W133" s="1"/>
    </row>
    <row r="134" spans="1:23" ht="15.75" hidden="1" customHeight="1">
      <c r="A134" s="1"/>
      <c r="B134" s="71"/>
      <c r="C134" s="71"/>
      <c r="D134" s="71"/>
      <c r="E134" s="71"/>
      <c r="F134" s="71"/>
      <c r="G134" s="71"/>
      <c r="H134" s="71"/>
      <c r="I134" s="71"/>
      <c r="J134" s="71"/>
      <c r="K134" s="71"/>
      <c r="L134" s="71"/>
      <c r="M134" s="71"/>
      <c r="N134" s="71"/>
      <c r="O134" s="71"/>
      <c r="P134" s="1"/>
      <c r="Q134" s="1"/>
      <c r="R134" s="1"/>
      <c r="S134" s="1"/>
      <c r="T134" s="1"/>
      <c r="U134" s="1"/>
      <c r="V134" s="1"/>
      <c r="W134" s="1"/>
    </row>
    <row r="135" spans="1:23" ht="15.75" hidden="1" customHeight="1">
      <c r="A135" s="1"/>
      <c r="B135" s="71"/>
      <c r="C135" s="71"/>
      <c r="D135" s="71"/>
      <c r="E135" s="71"/>
      <c r="F135" s="71"/>
      <c r="G135" s="71"/>
      <c r="H135" s="71"/>
      <c r="I135" s="71"/>
      <c r="J135" s="71"/>
      <c r="K135" s="71"/>
      <c r="L135" s="71"/>
      <c r="M135" s="71"/>
      <c r="N135" s="71"/>
      <c r="O135" s="71"/>
      <c r="P135" s="1"/>
      <c r="Q135" s="1"/>
      <c r="R135" s="1"/>
      <c r="S135" s="1"/>
      <c r="T135" s="1"/>
      <c r="U135" s="1"/>
      <c r="V135" s="1"/>
      <c r="W135" s="1"/>
    </row>
    <row r="136" spans="1:23" ht="15.75" hidden="1" customHeight="1">
      <c r="A136" s="1"/>
      <c r="B136" s="71"/>
      <c r="C136" s="71"/>
      <c r="D136" s="71"/>
      <c r="E136" s="71"/>
      <c r="F136" s="71"/>
      <c r="G136" s="71"/>
      <c r="H136" s="71"/>
      <c r="I136" s="71"/>
      <c r="J136" s="71"/>
      <c r="K136" s="71"/>
      <c r="L136" s="71"/>
      <c r="M136" s="71"/>
      <c r="N136" s="71"/>
      <c r="O136" s="71"/>
      <c r="P136" s="1"/>
      <c r="Q136" s="1"/>
      <c r="R136" s="1"/>
      <c r="S136" s="1"/>
      <c r="T136" s="1"/>
      <c r="U136" s="1"/>
      <c r="V136" s="1"/>
      <c r="W136" s="1"/>
    </row>
    <row r="137" spans="1:23" ht="15.75" hidden="1" customHeight="1">
      <c r="A137" s="1"/>
      <c r="B137" s="71"/>
      <c r="C137" s="71"/>
      <c r="D137" s="71"/>
      <c r="E137" s="71"/>
      <c r="F137" s="71"/>
      <c r="G137" s="71"/>
      <c r="H137" s="71"/>
      <c r="I137" s="71"/>
      <c r="J137" s="71"/>
      <c r="K137" s="71"/>
      <c r="L137" s="71"/>
      <c r="M137" s="71"/>
      <c r="N137" s="71"/>
      <c r="O137" s="71"/>
      <c r="P137" s="1"/>
      <c r="Q137" s="1"/>
      <c r="R137" s="1"/>
      <c r="S137" s="1"/>
      <c r="T137" s="1"/>
      <c r="U137" s="1"/>
      <c r="V137" s="1"/>
      <c r="W137" s="1"/>
    </row>
    <row r="138" spans="1:23" ht="15.75" hidden="1" customHeight="1">
      <c r="A138" s="1"/>
      <c r="B138" s="71"/>
      <c r="C138" s="71"/>
      <c r="D138" s="71"/>
      <c r="E138" s="71"/>
      <c r="F138" s="71"/>
      <c r="G138" s="71"/>
      <c r="H138" s="71"/>
      <c r="I138" s="71"/>
      <c r="J138" s="71"/>
      <c r="K138" s="71"/>
      <c r="L138" s="71"/>
      <c r="M138" s="71"/>
      <c r="N138" s="71"/>
      <c r="O138" s="71"/>
      <c r="P138" s="1"/>
      <c r="Q138" s="1"/>
      <c r="R138" s="1"/>
      <c r="S138" s="1"/>
      <c r="T138" s="1"/>
      <c r="U138" s="1"/>
      <c r="V138" s="1"/>
      <c r="W138" s="1"/>
    </row>
    <row r="139" spans="1:23" ht="15.75" hidden="1" customHeight="1">
      <c r="A139" s="1"/>
      <c r="B139" s="71"/>
      <c r="C139" s="71"/>
      <c r="D139" s="71"/>
      <c r="E139" s="71"/>
      <c r="F139" s="71"/>
      <c r="G139" s="71"/>
      <c r="H139" s="71"/>
      <c r="I139" s="71"/>
      <c r="J139" s="71"/>
      <c r="K139" s="71"/>
      <c r="L139" s="71"/>
      <c r="M139" s="71"/>
      <c r="N139" s="71"/>
      <c r="O139" s="71"/>
      <c r="P139" s="1"/>
      <c r="Q139" s="1"/>
      <c r="R139" s="1"/>
      <c r="S139" s="1"/>
      <c r="T139" s="1"/>
      <c r="U139" s="1"/>
      <c r="V139" s="1"/>
      <c r="W139" s="1"/>
    </row>
    <row r="140" spans="1:23" ht="15.75" hidden="1" customHeight="1">
      <c r="A140" s="1"/>
      <c r="B140" s="71"/>
      <c r="C140" s="71"/>
      <c r="D140" s="71"/>
      <c r="E140" s="71"/>
      <c r="F140" s="71"/>
      <c r="G140" s="71"/>
      <c r="H140" s="71"/>
      <c r="I140" s="71"/>
      <c r="J140" s="71"/>
      <c r="K140" s="71"/>
      <c r="L140" s="71"/>
      <c r="M140" s="71"/>
      <c r="N140" s="71"/>
      <c r="O140" s="71"/>
      <c r="P140" s="1"/>
      <c r="Q140" s="1"/>
      <c r="R140" s="1"/>
      <c r="S140" s="1"/>
      <c r="T140" s="1"/>
      <c r="U140" s="1"/>
      <c r="V140" s="1"/>
      <c r="W140" s="1"/>
    </row>
    <row r="141" spans="1:23" ht="15.75" hidden="1" customHeight="1">
      <c r="A141" s="1"/>
      <c r="B141" s="71"/>
      <c r="C141" s="71"/>
      <c r="D141" s="71"/>
      <c r="E141" s="71"/>
      <c r="F141" s="71"/>
      <c r="G141" s="71"/>
      <c r="H141" s="71"/>
      <c r="I141" s="71"/>
      <c r="J141" s="71"/>
      <c r="K141" s="71"/>
      <c r="L141" s="71"/>
      <c r="M141" s="71"/>
      <c r="N141" s="71"/>
      <c r="O141" s="71"/>
      <c r="P141" s="1"/>
      <c r="Q141" s="1"/>
      <c r="R141" s="1"/>
      <c r="S141" s="1"/>
      <c r="T141" s="1"/>
      <c r="U141" s="1"/>
      <c r="V141" s="1"/>
      <c r="W141" s="1"/>
    </row>
    <row r="142" spans="1:23" ht="15.75" hidden="1" customHeight="1">
      <c r="A142" s="1"/>
      <c r="B142" s="71"/>
      <c r="C142" s="71"/>
      <c r="D142" s="71"/>
      <c r="E142" s="71"/>
      <c r="F142" s="71"/>
      <c r="G142" s="71"/>
      <c r="H142" s="71"/>
      <c r="I142" s="71"/>
      <c r="J142" s="71"/>
      <c r="K142" s="71"/>
      <c r="L142" s="71"/>
      <c r="M142" s="71"/>
      <c r="N142" s="71"/>
      <c r="O142" s="71"/>
      <c r="P142" s="1"/>
      <c r="Q142" s="1"/>
      <c r="R142" s="1"/>
      <c r="S142" s="1"/>
      <c r="T142" s="1"/>
      <c r="U142" s="1"/>
      <c r="V142" s="1"/>
      <c r="W142" s="1"/>
    </row>
    <row r="143" spans="1:23" ht="15.75" hidden="1" customHeight="1">
      <c r="A143" s="1"/>
      <c r="B143" s="71"/>
      <c r="C143" s="71"/>
      <c r="D143" s="71"/>
      <c r="E143" s="71"/>
      <c r="F143" s="71"/>
      <c r="G143" s="71"/>
      <c r="H143" s="71"/>
      <c r="I143" s="71"/>
      <c r="J143" s="71"/>
      <c r="K143" s="71"/>
      <c r="L143" s="71"/>
      <c r="M143" s="71"/>
      <c r="N143" s="71"/>
      <c r="O143" s="71"/>
      <c r="P143" s="1"/>
      <c r="Q143" s="1"/>
      <c r="R143" s="1"/>
      <c r="S143" s="1"/>
      <c r="T143" s="1"/>
      <c r="U143" s="1"/>
      <c r="V143" s="1"/>
      <c r="W143" s="1"/>
    </row>
    <row r="144" spans="1:23" ht="15.75" hidden="1" customHeight="1">
      <c r="A144" s="1"/>
      <c r="B144" s="71"/>
      <c r="C144" s="71"/>
      <c r="D144" s="71"/>
      <c r="E144" s="71"/>
      <c r="F144" s="71"/>
      <c r="G144" s="71"/>
      <c r="H144" s="71"/>
      <c r="I144" s="71"/>
      <c r="J144" s="71"/>
      <c r="K144" s="71"/>
      <c r="L144" s="71"/>
      <c r="M144" s="71"/>
      <c r="N144" s="71"/>
      <c r="O144" s="71"/>
      <c r="P144" s="1"/>
      <c r="Q144" s="1"/>
      <c r="R144" s="1"/>
      <c r="S144" s="1"/>
      <c r="T144" s="1"/>
      <c r="U144" s="1"/>
      <c r="V144" s="1"/>
      <c r="W144" s="1"/>
    </row>
    <row r="145" spans="1:23" ht="15.75" hidden="1" customHeight="1">
      <c r="A145" s="1"/>
      <c r="B145" s="71"/>
      <c r="C145" s="71"/>
      <c r="D145" s="71"/>
      <c r="E145" s="71"/>
      <c r="F145" s="71"/>
      <c r="G145" s="71"/>
      <c r="H145" s="71"/>
      <c r="I145" s="71"/>
      <c r="J145" s="71"/>
      <c r="K145" s="71"/>
      <c r="L145" s="71"/>
      <c r="M145" s="71"/>
      <c r="N145" s="71"/>
      <c r="O145" s="71"/>
      <c r="P145" s="1"/>
      <c r="Q145" s="1"/>
      <c r="R145" s="1"/>
      <c r="S145" s="1"/>
      <c r="T145" s="1"/>
      <c r="U145" s="1"/>
      <c r="V145" s="1"/>
      <c r="W145" s="1"/>
    </row>
    <row r="146" spans="1:23" ht="15.75" hidden="1" customHeight="1">
      <c r="A146" s="1"/>
      <c r="B146" s="71"/>
      <c r="C146" s="71"/>
      <c r="D146" s="71"/>
      <c r="E146" s="71"/>
      <c r="F146" s="71"/>
      <c r="G146" s="71"/>
      <c r="H146" s="71"/>
      <c r="I146" s="71"/>
      <c r="J146" s="71"/>
      <c r="K146" s="71"/>
      <c r="L146" s="71"/>
      <c r="M146" s="71"/>
      <c r="N146" s="71"/>
      <c r="O146" s="71"/>
      <c r="P146" s="1"/>
      <c r="Q146" s="1"/>
      <c r="R146" s="1"/>
      <c r="S146" s="1"/>
      <c r="T146" s="1"/>
      <c r="U146" s="1"/>
      <c r="V146" s="1"/>
      <c r="W146" s="1"/>
    </row>
    <row r="147" spans="1:23" ht="15.75" hidden="1" customHeight="1">
      <c r="A147" s="1"/>
      <c r="B147" s="71"/>
      <c r="C147" s="71"/>
      <c r="D147" s="71"/>
      <c r="E147" s="71"/>
      <c r="F147" s="71"/>
      <c r="G147" s="71"/>
      <c r="H147" s="71"/>
      <c r="I147" s="71"/>
      <c r="J147" s="71"/>
      <c r="K147" s="71"/>
      <c r="L147" s="71"/>
      <c r="M147" s="71"/>
      <c r="N147" s="71"/>
      <c r="O147" s="71"/>
      <c r="P147" s="1"/>
      <c r="Q147" s="1"/>
      <c r="R147" s="1"/>
      <c r="S147" s="1"/>
      <c r="T147" s="1"/>
      <c r="U147" s="1"/>
      <c r="V147" s="1"/>
      <c r="W147" s="1"/>
    </row>
    <row r="148" spans="1:23" ht="15.75" hidden="1" customHeight="1">
      <c r="A148" s="1"/>
      <c r="B148" s="71"/>
      <c r="C148" s="71"/>
      <c r="D148" s="71"/>
      <c r="E148" s="71"/>
      <c r="F148" s="71"/>
      <c r="G148" s="71"/>
      <c r="H148" s="71"/>
      <c r="I148" s="71"/>
      <c r="J148" s="71"/>
      <c r="K148" s="71"/>
      <c r="L148" s="71"/>
      <c r="M148" s="71"/>
      <c r="N148" s="71"/>
      <c r="O148" s="71"/>
      <c r="P148" s="1"/>
      <c r="Q148" s="1"/>
      <c r="R148" s="1"/>
      <c r="S148" s="1"/>
      <c r="T148" s="1"/>
      <c r="U148" s="1"/>
      <c r="V148" s="1"/>
      <c r="W148" s="1"/>
    </row>
    <row r="149" spans="1:23" ht="15.75" hidden="1" customHeight="1">
      <c r="A149" s="1"/>
      <c r="B149" s="71"/>
      <c r="C149" s="71"/>
      <c r="D149" s="71"/>
      <c r="E149" s="71"/>
      <c r="F149" s="71"/>
      <c r="G149" s="71"/>
      <c r="H149" s="71"/>
      <c r="I149" s="71"/>
      <c r="J149" s="71"/>
      <c r="K149" s="71"/>
      <c r="L149" s="71"/>
      <c r="M149" s="71"/>
      <c r="N149" s="71"/>
      <c r="O149" s="71"/>
      <c r="P149" s="1"/>
      <c r="Q149" s="1"/>
      <c r="R149" s="1"/>
      <c r="S149" s="1"/>
      <c r="T149" s="1"/>
      <c r="U149" s="1"/>
      <c r="V149" s="1"/>
      <c r="W149" s="1"/>
    </row>
    <row r="150" spans="1:23" ht="15.75" hidden="1" customHeight="1">
      <c r="A150" s="1"/>
      <c r="B150" s="71"/>
      <c r="C150" s="71"/>
      <c r="D150" s="71"/>
      <c r="E150" s="71"/>
      <c r="F150" s="71"/>
      <c r="G150" s="71"/>
      <c r="H150" s="71"/>
      <c r="I150" s="71"/>
      <c r="J150" s="71"/>
      <c r="K150" s="71"/>
      <c r="L150" s="71"/>
      <c r="M150" s="71"/>
      <c r="N150" s="71"/>
      <c r="O150" s="71"/>
      <c r="P150" s="1"/>
      <c r="Q150" s="1"/>
      <c r="R150" s="1"/>
      <c r="S150" s="1"/>
      <c r="T150" s="1"/>
      <c r="U150" s="1"/>
      <c r="V150" s="1"/>
      <c r="W150" s="1"/>
    </row>
    <row r="151" spans="1:23" ht="15.75" hidden="1" customHeight="1">
      <c r="A151" s="1"/>
      <c r="B151" s="71"/>
      <c r="C151" s="71"/>
      <c r="D151" s="71"/>
      <c r="E151" s="71"/>
      <c r="F151" s="71"/>
      <c r="G151" s="71"/>
      <c r="H151" s="71"/>
      <c r="I151" s="71"/>
      <c r="J151" s="71"/>
      <c r="K151" s="71"/>
      <c r="L151" s="71"/>
      <c r="M151" s="71"/>
      <c r="N151" s="71"/>
      <c r="O151" s="71"/>
      <c r="P151" s="1"/>
      <c r="Q151" s="1"/>
      <c r="R151" s="1"/>
      <c r="S151" s="1"/>
      <c r="T151" s="1"/>
      <c r="U151" s="1"/>
      <c r="V151" s="1"/>
      <c r="W151" s="1"/>
    </row>
    <row r="152" spans="1:23" ht="15.75" hidden="1" customHeight="1">
      <c r="A152" s="1"/>
      <c r="B152" s="71"/>
      <c r="C152" s="71"/>
      <c r="D152" s="71"/>
      <c r="E152" s="71"/>
      <c r="F152" s="71"/>
      <c r="G152" s="71"/>
      <c r="H152" s="71"/>
      <c r="I152" s="71"/>
      <c r="J152" s="71"/>
      <c r="K152" s="71"/>
      <c r="L152" s="71"/>
      <c r="M152" s="71"/>
      <c r="N152" s="71"/>
      <c r="O152" s="71"/>
      <c r="P152" s="1"/>
      <c r="Q152" s="1"/>
      <c r="R152" s="1"/>
      <c r="S152" s="1"/>
      <c r="T152" s="1"/>
      <c r="U152" s="1"/>
      <c r="V152" s="1"/>
      <c r="W152" s="1"/>
    </row>
    <row r="153" spans="1:23" ht="15.75" hidden="1" customHeight="1">
      <c r="A153" s="1"/>
      <c r="B153" s="71"/>
      <c r="C153" s="71"/>
      <c r="D153" s="71"/>
      <c r="E153" s="71"/>
      <c r="F153" s="71"/>
      <c r="G153" s="71"/>
      <c r="H153" s="71"/>
      <c r="I153" s="71"/>
      <c r="J153" s="71"/>
      <c r="K153" s="71"/>
      <c r="L153" s="71"/>
      <c r="M153" s="71"/>
      <c r="N153" s="71"/>
      <c r="O153" s="71"/>
      <c r="P153" s="1"/>
      <c r="Q153" s="1"/>
      <c r="R153" s="1"/>
      <c r="S153" s="1"/>
      <c r="T153" s="1"/>
      <c r="U153" s="1"/>
      <c r="V153" s="1"/>
      <c r="W153" s="1"/>
    </row>
    <row r="154" spans="1:23" ht="15.75" hidden="1" customHeight="1">
      <c r="A154" s="1"/>
      <c r="B154" s="71"/>
      <c r="C154" s="71"/>
      <c r="D154" s="71"/>
      <c r="E154" s="71"/>
      <c r="F154" s="71"/>
      <c r="G154" s="71"/>
      <c r="H154" s="71"/>
      <c r="I154" s="71"/>
      <c r="J154" s="71"/>
      <c r="K154" s="71"/>
      <c r="L154" s="71"/>
      <c r="M154" s="71"/>
      <c r="N154" s="71"/>
      <c r="O154" s="71"/>
      <c r="P154" s="1"/>
      <c r="Q154" s="1"/>
      <c r="R154" s="1"/>
      <c r="S154" s="1"/>
      <c r="T154" s="1"/>
      <c r="U154" s="1"/>
      <c r="V154" s="1"/>
      <c r="W154" s="1"/>
    </row>
    <row r="155" spans="1:23" ht="15.75" hidden="1" customHeight="1">
      <c r="A155" s="1"/>
      <c r="B155" s="71"/>
      <c r="C155" s="71"/>
      <c r="D155" s="71"/>
      <c r="E155" s="71"/>
      <c r="F155" s="71"/>
      <c r="G155" s="71"/>
      <c r="H155" s="71"/>
      <c r="I155" s="71"/>
      <c r="J155" s="71"/>
      <c r="K155" s="71"/>
      <c r="L155" s="71"/>
      <c r="M155" s="71"/>
      <c r="N155" s="71"/>
      <c r="O155" s="71"/>
      <c r="P155" s="1"/>
      <c r="Q155" s="1"/>
      <c r="R155" s="1"/>
      <c r="S155" s="1"/>
      <c r="T155" s="1"/>
      <c r="U155" s="1"/>
      <c r="V155" s="1"/>
      <c r="W155" s="1"/>
    </row>
    <row r="156" spans="1:23" ht="15.75" hidden="1" customHeight="1">
      <c r="A156" s="1"/>
      <c r="B156" s="71"/>
      <c r="C156" s="71"/>
      <c r="D156" s="71"/>
      <c r="E156" s="71"/>
      <c r="F156" s="71"/>
      <c r="G156" s="71"/>
      <c r="H156" s="71"/>
      <c r="I156" s="71"/>
      <c r="J156" s="71"/>
      <c r="K156" s="71"/>
      <c r="L156" s="71"/>
      <c r="M156" s="71"/>
      <c r="N156" s="71"/>
      <c r="O156" s="71"/>
      <c r="P156" s="1"/>
      <c r="Q156" s="1"/>
      <c r="R156" s="1"/>
      <c r="S156" s="1"/>
      <c r="T156" s="1"/>
      <c r="U156" s="1"/>
      <c r="V156" s="1"/>
      <c r="W156" s="1"/>
    </row>
    <row r="157" spans="1:23" ht="15.75" hidden="1" customHeight="1">
      <c r="A157" s="1"/>
      <c r="B157" s="71"/>
      <c r="C157" s="71"/>
      <c r="D157" s="71"/>
      <c r="E157" s="71"/>
      <c r="F157" s="71"/>
      <c r="G157" s="71"/>
      <c r="H157" s="71"/>
      <c r="I157" s="71"/>
      <c r="J157" s="71"/>
      <c r="K157" s="71"/>
      <c r="L157" s="71"/>
      <c r="M157" s="71"/>
      <c r="N157" s="71"/>
      <c r="O157" s="71"/>
      <c r="P157" s="1"/>
      <c r="Q157" s="1"/>
      <c r="R157" s="1"/>
      <c r="S157" s="1"/>
      <c r="T157" s="1"/>
      <c r="U157" s="1"/>
      <c r="V157" s="1"/>
      <c r="W157" s="1"/>
    </row>
    <row r="158" spans="1:23" ht="15.75" hidden="1" customHeight="1">
      <c r="A158" s="1"/>
      <c r="B158" s="71"/>
      <c r="C158" s="71"/>
      <c r="D158" s="71"/>
      <c r="E158" s="71"/>
      <c r="F158" s="71"/>
      <c r="G158" s="71"/>
      <c r="H158" s="71"/>
      <c r="I158" s="71"/>
      <c r="J158" s="71"/>
      <c r="K158" s="71"/>
      <c r="L158" s="71"/>
      <c r="M158" s="71"/>
      <c r="N158" s="71"/>
      <c r="O158" s="71"/>
      <c r="P158" s="1"/>
      <c r="Q158" s="1"/>
      <c r="R158" s="1"/>
      <c r="S158" s="1"/>
      <c r="T158" s="1"/>
      <c r="U158" s="1"/>
      <c r="V158" s="1"/>
      <c r="W158" s="1"/>
    </row>
    <row r="159" spans="1:23" ht="15.75" hidden="1" customHeight="1">
      <c r="A159" s="1"/>
      <c r="B159" s="71"/>
      <c r="C159" s="71"/>
      <c r="D159" s="71"/>
      <c r="E159" s="71"/>
      <c r="F159" s="71"/>
      <c r="G159" s="71"/>
      <c r="H159" s="71"/>
      <c r="I159" s="71"/>
      <c r="J159" s="71"/>
      <c r="K159" s="71"/>
      <c r="L159" s="71"/>
      <c r="M159" s="71"/>
      <c r="N159" s="71"/>
      <c r="O159" s="71"/>
      <c r="P159" s="1"/>
      <c r="Q159" s="1"/>
      <c r="R159" s="1"/>
      <c r="S159" s="1"/>
      <c r="T159" s="1"/>
      <c r="U159" s="1"/>
      <c r="V159" s="1"/>
      <c r="W159" s="1"/>
    </row>
    <row r="160" spans="1:23" ht="15.75" hidden="1" customHeight="1">
      <c r="A160" s="1"/>
      <c r="B160" s="71"/>
      <c r="C160" s="71"/>
      <c r="D160" s="71"/>
      <c r="E160" s="71"/>
      <c r="F160" s="71"/>
      <c r="G160" s="71"/>
      <c r="H160" s="71"/>
      <c r="I160" s="71"/>
      <c r="J160" s="71"/>
      <c r="K160" s="71"/>
      <c r="L160" s="71"/>
      <c r="M160" s="71"/>
      <c r="N160" s="71"/>
      <c r="O160" s="71"/>
      <c r="P160" s="1"/>
      <c r="Q160" s="1"/>
      <c r="R160" s="1"/>
      <c r="S160" s="1"/>
      <c r="T160" s="1"/>
      <c r="U160" s="1"/>
      <c r="V160" s="1"/>
      <c r="W160" s="1"/>
    </row>
    <row r="161" spans="1:23" ht="15.75" hidden="1" customHeight="1">
      <c r="A161" s="1"/>
      <c r="B161" s="71"/>
      <c r="C161" s="71"/>
      <c r="D161" s="71"/>
      <c r="E161" s="71"/>
      <c r="F161" s="71"/>
      <c r="G161" s="71"/>
      <c r="H161" s="71"/>
      <c r="I161" s="71"/>
      <c r="J161" s="71"/>
      <c r="K161" s="71"/>
      <c r="L161" s="71"/>
      <c r="M161" s="71"/>
      <c r="N161" s="71"/>
      <c r="O161" s="71"/>
      <c r="P161" s="1"/>
      <c r="Q161" s="1"/>
      <c r="R161" s="1"/>
      <c r="S161" s="1"/>
      <c r="T161" s="1"/>
      <c r="U161" s="1"/>
      <c r="V161" s="1"/>
      <c r="W161" s="1"/>
    </row>
    <row r="162" spans="1:23" ht="15.75" hidden="1" customHeight="1">
      <c r="A162" s="1"/>
      <c r="B162" s="71"/>
      <c r="C162" s="71"/>
      <c r="D162" s="71"/>
      <c r="E162" s="71"/>
      <c r="F162" s="71"/>
      <c r="G162" s="71"/>
      <c r="H162" s="71"/>
      <c r="I162" s="71"/>
      <c r="J162" s="71"/>
      <c r="K162" s="71"/>
      <c r="L162" s="71"/>
      <c r="M162" s="71"/>
      <c r="N162" s="71"/>
      <c r="O162" s="71"/>
      <c r="P162" s="1"/>
      <c r="Q162" s="1"/>
      <c r="R162" s="1"/>
      <c r="S162" s="1"/>
      <c r="T162" s="1"/>
      <c r="U162" s="1"/>
      <c r="V162" s="1"/>
      <c r="W162" s="1"/>
    </row>
    <row r="163" spans="1:23" ht="15.75" hidden="1" customHeight="1">
      <c r="A163" s="1"/>
      <c r="B163" s="71"/>
      <c r="C163" s="71"/>
      <c r="D163" s="71"/>
      <c r="E163" s="71"/>
      <c r="F163" s="71"/>
      <c r="G163" s="71"/>
      <c r="H163" s="71"/>
      <c r="I163" s="71"/>
      <c r="J163" s="71"/>
      <c r="K163" s="71"/>
      <c r="L163" s="71"/>
      <c r="M163" s="71"/>
      <c r="N163" s="71"/>
      <c r="O163" s="71"/>
      <c r="P163" s="1"/>
      <c r="Q163" s="1"/>
      <c r="R163" s="1"/>
      <c r="S163" s="1"/>
      <c r="T163" s="1"/>
      <c r="U163" s="1"/>
      <c r="V163" s="1"/>
      <c r="W163" s="1"/>
    </row>
    <row r="164" spans="1:23" ht="15.75" hidden="1" customHeight="1">
      <c r="A164" s="1"/>
      <c r="B164" s="71"/>
      <c r="C164" s="71"/>
      <c r="D164" s="71"/>
      <c r="E164" s="71"/>
      <c r="F164" s="71"/>
      <c r="G164" s="71"/>
      <c r="H164" s="71"/>
      <c r="I164" s="71"/>
      <c r="J164" s="71"/>
      <c r="K164" s="71"/>
      <c r="L164" s="71"/>
      <c r="M164" s="71"/>
      <c r="N164" s="71"/>
      <c r="O164" s="71"/>
      <c r="P164" s="1"/>
      <c r="Q164" s="1"/>
      <c r="R164" s="1"/>
      <c r="S164" s="1"/>
      <c r="T164" s="1"/>
      <c r="U164" s="1"/>
      <c r="V164" s="1"/>
      <c r="W164" s="1"/>
    </row>
    <row r="165" spans="1:23" ht="15.75" hidden="1" customHeight="1">
      <c r="A165" s="1"/>
      <c r="B165" s="71"/>
      <c r="C165" s="71"/>
      <c r="D165" s="71"/>
      <c r="E165" s="71"/>
      <c r="F165" s="71"/>
      <c r="G165" s="71"/>
      <c r="H165" s="71"/>
      <c r="I165" s="71"/>
      <c r="J165" s="71"/>
      <c r="K165" s="71"/>
      <c r="L165" s="71"/>
      <c r="M165" s="71"/>
      <c r="N165" s="71"/>
      <c r="O165" s="71"/>
      <c r="P165" s="1"/>
      <c r="Q165" s="1"/>
      <c r="R165" s="1"/>
      <c r="S165" s="1"/>
      <c r="T165" s="1"/>
      <c r="U165" s="1"/>
      <c r="V165" s="1"/>
      <c r="W165" s="1"/>
    </row>
    <row r="166" spans="1:23" ht="15.75" hidden="1" customHeight="1">
      <c r="A166" s="1"/>
      <c r="B166" s="71"/>
      <c r="C166" s="71"/>
      <c r="D166" s="71"/>
      <c r="E166" s="71"/>
      <c r="F166" s="71"/>
      <c r="G166" s="71"/>
      <c r="H166" s="71"/>
      <c r="I166" s="71"/>
      <c r="J166" s="71"/>
      <c r="K166" s="71"/>
      <c r="L166" s="71"/>
      <c r="M166" s="71"/>
      <c r="N166" s="71"/>
      <c r="O166" s="71"/>
      <c r="P166" s="1"/>
      <c r="Q166" s="1"/>
      <c r="R166" s="1"/>
      <c r="S166" s="1"/>
      <c r="T166" s="1"/>
      <c r="U166" s="1"/>
      <c r="V166" s="1"/>
      <c r="W166" s="1"/>
    </row>
    <row r="167" spans="1:23" ht="15.75" hidden="1" customHeight="1">
      <c r="A167" s="1"/>
      <c r="B167" s="71"/>
      <c r="C167" s="71"/>
      <c r="D167" s="71"/>
      <c r="E167" s="71"/>
      <c r="F167" s="71"/>
      <c r="G167" s="71"/>
      <c r="H167" s="71"/>
      <c r="I167" s="71"/>
      <c r="J167" s="71"/>
      <c r="K167" s="71"/>
      <c r="L167" s="71"/>
      <c r="M167" s="71"/>
      <c r="N167" s="71"/>
      <c r="O167" s="71"/>
      <c r="P167" s="1"/>
      <c r="Q167" s="1"/>
      <c r="R167" s="1"/>
      <c r="S167" s="1"/>
      <c r="T167" s="1"/>
      <c r="U167" s="1"/>
      <c r="V167" s="1"/>
      <c r="W167" s="1"/>
    </row>
    <row r="168" spans="1:23" ht="15.75" hidden="1" customHeight="1">
      <c r="A168" s="1"/>
      <c r="B168" s="71"/>
      <c r="C168" s="71"/>
      <c r="D168" s="71"/>
      <c r="E168" s="71"/>
      <c r="F168" s="71"/>
      <c r="G168" s="71"/>
      <c r="H168" s="71"/>
      <c r="I168" s="71"/>
      <c r="J168" s="71"/>
      <c r="K168" s="71"/>
      <c r="L168" s="71"/>
      <c r="M168" s="71"/>
      <c r="N168" s="71"/>
      <c r="O168" s="71"/>
      <c r="P168" s="1"/>
      <c r="Q168" s="1"/>
      <c r="R168" s="1"/>
      <c r="S168" s="1"/>
      <c r="T168" s="1"/>
      <c r="U168" s="1"/>
      <c r="V168" s="1"/>
      <c r="W168" s="1"/>
    </row>
    <row r="169" spans="1:23" ht="15.75" hidden="1" customHeight="1">
      <c r="A169" s="1"/>
      <c r="B169" s="71"/>
      <c r="C169" s="71"/>
      <c r="D169" s="71"/>
      <c r="E169" s="71"/>
      <c r="F169" s="71"/>
      <c r="G169" s="71"/>
      <c r="H169" s="71"/>
      <c r="I169" s="71"/>
      <c r="J169" s="71"/>
      <c r="K169" s="71"/>
      <c r="L169" s="71"/>
      <c r="M169" s="71"/>
      <c r="N169" s="71"/>
      <c r="O169" s="71"/>
      <c r="P169" s="1"/>
      <c r="Q169" s="1"/>
      <c r="R169" s="1"/>
      <c r="S169" s="1"/>
      <c r="T169" s="1"/>
      <c r="U169" s="1"/>
      <c r="V169" s="1"/>
      <c r="W169" s="1"/>
    </row>
    <row r="170" spans="1:23" ht="15.75" hidden="1" customHeight="1">
      <c r="A170" s="1"/>
      <c r="B170" s="71"/>
      <c r="C170" s="71"/>
      <c r="D170" s="71"/>
      <c r="E170" s="71"/>
      <c r="F170" s="71"/>
      <c r="G170" s="71"/>
      <c r="H170" s="71"/>
      <c r="I170" s="71"/>
      <c r="J170" s="71"/>
      <c r="K170" s="71"/>
      <c r="L170" s="71"/>
      <c r="M170" s="71"/>
      <c r="N170" s="71"/>
      <c r="O170" s="71"/>
      <c r="P170" s="1"/>
      <c r="Q170" s="1"/>
      <c r="R170" s="1"/>
      <c r="S170" s="1"/>
      <c r="T170" s="1"/>
      <c r="U170" s="1"/>
      <c r="V170" s="1"/>
      <c r="W170" s="1"/>
    </row>
    <row r="171" spans="1:23" ht="15.75" hidden="1" customHeight="1">
      <c r="A171" s="1"/>
      <c r="B171" s="71"/>
      <c r="C171" s="71"/>
      <c r="D171" s="71"/>
      <c r="E171" s="71"/>
      <c r="F171" s="71"/>
      <c r="G171" s="71"/>
      <c r="H171" s="71"/>
      <c r="I171" s="71"/>
      <c r="J171" s="71"/>
      <c r="K171" s="71"/>
      <c r="L171" s="71"/>
      <c r="M171" s="71"/>
      <c r="N171" s="71"/>
      <c r="O171" s="71"/>
      <c r="P171" s="1"/>
      <c r="Q171" s="1"/>
      <c r="R171" s="1"/>
      <c r="S171" s="1"/>
      <c r="T171" s="1"/>
      <c r="U171" s="1"/>
      <c r="V171" s="1"/>
      <c r="W171" s="1"/>
    </row>
    <row r="172" spans="1:23" ht="15.75" hidden="1" customHeight="1">
      <c r="A172" s="1"/>
      <c r="B172" s="71"/>
      <c r="C172" s="71"/>
      <c r="D172" s="71"/>
      <c r="E172" s="71"/>
      <c r="F172" s="71"/>
      <c r="G172" s="71"/>
      <c r="H172" s="71"/>
      <c r="I172" s="71"/>
      <c r="J172" s="71"/>
      <c r="K172" s="71"/>
      <c r="L172" s="71"/>
      <c r="M172" s="71"/>
      <c r="N172" s="71"/>
      <c r="O172" s="71"/>
      <c r="P172" s="1"/>
      <c r="Q172" s="1"/>
      <c r="R172" s="1"/>
      <c r="S172" s="1"/>
      <c r="T172" s="1"/>
      <c r="U172" s="1"/>
      <c r="V172" s="1"/>
      <c r="W172" s="1"/>
    </row>
    <row r="173" spans="1:23" ht="15.75" hidden="1" customHeight="1">
      <c r="A173" s="1"/>
      <c r="B173" s="71"/>
      <c r="C173" s="71"/>
      <c r="D173" s="71"/>
      <c r="E173" s="71"/>
      <c r="F173" s="71"/>
      <c r="G173" s="71"/>
      <c r="H173" s="71"/>
      <c r="I173" s="71"/>
      <c r="J173" s="71"/>
      <c r="K173" s="71"/>
      <c r="L173" s="71"/>
      <c r="M173" s="71"/>
      <c r="N173" s="71"/>
      <c r="O173" s="71"/>
      <c r="P173" s="1"/>
      <c r="Q173" s="1"/>
      <c r="R173" s="1"/>
      <c r="S173" s="1"/>
      <c r="T173" s="1"/>
      <c r="U173" s="1"/>
      <c r="V173" s="1"/>
      <c r="W173" s="1"/>
    </row>
    <row r="174" spans="1:23" ht="15.75" hidden="1" customHeight="1">
      <c r="A174" s="1"/>
      <c r="B174" s="71"/>
      <c r="C174" s="71"/>
      <c r="D174" s="71"/>
      <c r="E174" s="71"/>
      <c r="F174" s="71"/>
      <c r="G174" s="71"/>
      <c r="H174" s="71"/>
      <c r="I174" s="71"/>
      <c r="J174" s="71"/>
      <c r="K174" s="71"/>
      <c r="L174" s="71"/>
      <c r="M174" s="71"/>
      <c r="N174" s="71"/>
      <c r="O174" s="71"/>
      <c r="P174" s="1"/>
      <c r="Q174" s="1"/>
      <c r="R174" s="1"/>
      <c r="S174" s="1"/>
      <c r="T174" s="1"/>
      <c r="U174" s="1"/>
      <c r="V174" s="1"/>
      <c r="W174" s="1"/>
    </row>
    <row r="175" spans="1:23" ht="15.75" hidden="1" customHeight="1">
      <c r="A175" s="1"/>
      <c r="B175" s="71"/>
      <c r="C175" s="71"/>
      <c r="D175" s="71"/>
      <c r="E175" s="71"/>
      <c r="F175" s="71"/>
      <c r="G175" s="71"/>
      <c r="H175" s="71"/>
      <c r="I175" s="71"/>
      <c r="J175" s="71"/>
      <c r="K175" s="71"/>
      <c r="L175" s="71"/>
      <c r="M175" s="71"/>
      <c r="N175" s="71"/>
      <c r="O175" s="71"/>
      <c r="P175" s="1"/>
      <c r="Q175" s="1"/>
      <c r="R175" s="1"/>
      <c r="S175" s="1"/>
      <c r="T175" s="1"/>
      <c r="U175" s="1"/>
      <c r="V175" s="1"/>
      <c r="W175" s="1"/>
    </row>
    <row r="176" spans="1:23" ht="15.75" hidden="1" customHeight="1">
      <c r="A176" s="1"/>
      <c r="B176" s="71"/>
      <c r="C176" s="71"/>
      <c r="D176" s="71"/>
      <c r="E176" s="71"/>
      <c r="F176" s="71"/>
      <c r="G176" s="71"/>
      <c r="H176" s="71"/>
      <c r="I176" s="71"/>
      <c r="J176" s="71"/>
      <c r="K176" s="71"/>
      <c r="L176" s="71"/>
      <c r="M176" s="71"/>
      <c r="N176" s="71"/>
      <c r="O176" s="71"/>
      <c r="P176" s="1"/>
      <c r="Q176" s="1"/>
      <c r="R176" s="1"/>
      <c r="S176" s="1"/>
      <c r="T176" s="1"/>
      <c r="U176" s="1"/>
      <c r="V176" s="1"/>
      <c r="W176" s="1"/>
    </row>
    <row r="177" spans="1:23" ht="15.75" hidden="1" customHeight="1">
      <c r="A177" s="1"/>
      <c r="B177" s="71"/>
      <c r="C177" s="71"/>
      <c r="D177" s="71"/>
      <c r="E177" s="71"/>
      <c r="F177" s="71"/>
      <c r="G177" s="71"/>
      <c r="H177" s="71"/>
      <c r="I177" s="71"/>
      <c r="J177" s="71"/>
      <c r="K177" s="71"/>
      <c r="L177" s="71"/>
      <c r="M177" s="71"/>
      <c r="N177" s="71"/>
      <c r="O177" s="71"/>
      <c r="P177" s="1"/>
      <c r="Q177" s="1"/>
      <c r="R177" s="1"/>
      <c r="S177" s="1"/>
      <c r="T177" s="1"/>
      <c r="U177" s="1"/>
      <c r="V177" s="1"/>
      <c r="W177" s="1"/>
    </row>
    <row r="178" spans="1:23" ht="15.75" hidden="1" customHeight="1">
      <c r="A178" s="1"/>
      <c r="B178" s="71"/>
      <c r="C178" s="71"/>
      <c r="D178" s="71"/>
      <c r="E178" s="71"/>
      <c r="F178" s="71"/>
      <c r="G178" s="71"/>
      <c r="H178" s="71"/>
      <c r="I178" s="71"/>
      <c r="J178" s="71"/>
      <c r="K178" s="71"/>
      <c r="L178" s="71"/>
      <c r="M178" s="71"/>
      <c r="N178" s="71"/>
      <c r="O178" s="71"/>
      <c r="P178" s="1"/>
      <c r="Q178" s="1"/>
      <c r="R178" s="1"/>
      <c r="S178" s="1"/>
      <c r="T178" s="1"/>
      <c r="U178" s="1"/>
      <c r="V178" s="1"/>
      <c r="W178" s="1"/>
    </row>
    <row r="179" spans="1:23" ht="15.75" hidden="1" customHeight="1">
      <c r="A179" s="1"/>
      <c r="B179" s="71"/>
      <c r="C179" s="71"/>
      <c r="D179" s="71"/>
      <c r="E179" s="71"/>
      <c r="F179" s="71"/>
      <c r="G179" s="71"/>
      <c r="H179" s="71"/>
      <c r="I179" s="71"/>
      <c r="J179" s="71"/>
      <c r="K179" s="71"/>
      <c r="L179" s="71"/>
      <c r="M179" s="71"/>
      <c r="N179" s="71"/>
      <c r="O179" s="71"/>
      <c r="P179" s="1"/>
      <c r="Q179" s="1"/>
      <c r="R179" s="1"/>
      <c r="S179" s="1"/>
      <c r="T179" s="1"/>
      <c r="U179" s="1"/>
      <c r="V179" s="1"/>
      <c r="W179" s="1"/>
    </row>
    <row r="180" spans="1:23" ht="15.75" hidden="1" customHeight="1">
      <c r="A180" s="1"/>
      <c r="B180" s="71"/>
      <c r="C180" s="71"/>
      <c r="D180" s="71"/>
      <c r="E180" s="71"/>
      <c r="F180" s="71"/>
      <c r="G180" s="71"/>
      <c r="H180" s="71"/>
      <c r="I180" s="71"/>
      <c r="J180" s="71"/>
      <c r="K180" s="71"/>
      <c r="L180" s="71"/>
      <c r="M180" s="71"/>
      <c r="N180" s="71"/>
      <c r="O180" s="71"/>
      <c r="P180" s="1"/>
      <c r="Q180" s="1"/>
      <c r="R180" s="1"/>
      <c r="S180" s="1"/>
      <c r="T180" s="1"/>
      <c r="U180" s="1"/>
      <c r="V180" s="1"/>
      <c r="W180" s="1"/>
    </row>
    <row r="181" spans="1:23" ht="15.75" hidden="1" customHeight="1">
      <c r="A181" s="1"/>
      <c r="B181" s="71"/>
      <c r="C181" s="71"/>
      <c r="D181" s="71"/>
      <c r="E181" s="71"/>
      <c r="F181" s="71"/>
      <c r="G181" s="71"/>
      <c r="H181" s="71"/>
      <c r="I181" s="71"/>
      <c r="J181" s="71"/>
      <c r="K181" s="71"/>
      <c r="L181" s="71"/>
      <c r="M181" s="71"/>
      <c r="N181" s="71"/>
      <c r="O181" s="71"/>
      <c r="P181" s="1"/>
      <c r="Q181" s="1"/>
      <c r="R181" s="1"/>
      <c r="S181" s="1"/>
      <c r="T181" s="1"/>
      <c r="U181" s="1"/>
      <c r="V181" s="1"/>
      <c r="W181" s="1"/>
    </row>
    <row r="182" spans="1:23" ht="15.75" hidden="1" customHeight="1">
      <c r="A182" s="1"/>
      <c r="B182" s="71"/>
      <c r="C182" s="71"/>
      <c r="D182" s="71"/>
      <c r="E182" s="71"/>
      <c r="F182" s="71"/>
      <c r="G182" s="71"/>
      <c r="H182" s="71"/>
      <c r="I182" s="71"/>
      <c r="J182" s="71"/>
      <c r="K182" s="71"/>
      <c r="L182" s="71"/>
      <c r="M182" s="71"/>
      <c r="N182" s="71"/>
      <c r="O182" s="71"/>
      <c r="P182" s="1"/>
      <c r="Q182" s="1"/>
      <c r="R182" s="1"/>
      <c r="S182" s="1"/>
      <c r="T182" s="1"/>
      <c r="U182" s="1"/>
      <c r="V182" s="1"/>
      <c r="W182" s="1"/>
    </row>
    <row r="183" spans="1:23" ht="15.75" hidden="1" customHeight="1">
      <c r="A183" s="1"/>
      <c r="B183" s="71"/>
      <c r="C183" s="71"/>
      <c r="D183" s="71"/>
      <c r="E183" s="71"/>
      <c r="F183" s="71"/>
      <c r="G183" s="71"/>
      <c r="H183" s="71"/>
      <c r="I183" s="71"/>
      <c r="J183" s="71"/>
      <c r="K183" s="71"/>
      <c r="L183" s="71"/>
      <c r="M183" s="71"/>
      <c r="N183" s="71"/>
      <c r="O183" s="71"/>
      <c r="P183" s="1"/>
      <c r="Q183" s="1"/>
      <c r="R183" s="1"/>
      <c r="S183" s="1"/>
      <c r="T183" s="1"/>
      <c r="U183" s="1"/>
      <c r="V183" s="1"/>
      <c r="W183" s="1"/>
    </row>
    <row r="184" spans="1:23" ht="15.75" hidden="1" customHeight="1">
      <c r="A184" s="1"/>
      <c r="B184" s="71"/>
      <c r="C184" s="71"/>
      <c r="D184" s="71"/>
      <c r="E184" s="71"/>
      <c r="F184" s="71"/>
      <c r="G184" s="71"/>
      <c r="H184" s="71"/>
      <c r="I184" s="71"/>
      <c r="J184" s="71"/>
      <c r="K184" s="71"/>
      <c r="L184" s="71"/>
      <c r="M184" s="71"/>
      <c r="N184" s="71"/>
      <c r="O184" s="71"/>
      <c r="P184" s="1"/>
      <c r="Q184" s="1"/>
      <c r="R184" s="1"/>
      <c r="S184" s="1"/>
      <c r="T184" s="1"/>
      <c r="U184" s="1"/>
      <c r="V184" s="1"/>
      <c r="W184" s="1"/>
    </row>
    <row r="185" spans="1:23" ht="15.75" hidden="1" customHeight="1">
      <c r="A185" s="1"/>
      <c r="B185" s="71"/>
      <c r="C185" s="71"/>
      <c r="D185" s="71"/>
      <c r="E185" s="71"/>
      <c r="F185" s="71"/>
      <c r="G185" s="71"/>
      <c r="H185" s="71"/>
      <c r="I185" s="71"/>
      <c r="J185" s="71"/>
      <c r="K185" s="71"/>
      <c r="L185" s="71"/>
      <c r="M185" s="71"/>
      <c r="N185" s="71"/>
      <c r="O185" s="71"/>
      <c r="P185" s="1"/>
      <c r="Q185" s="1"/>
      <c r="R185" s="1"/>
      <c r="S185" s="1"/>
      <c r="T185" s="1"/>
      <c r="U185" s="1"/>
      <c r="V185" s="1"/>
      <c r="W185" s="1"/>
    </row>
    <row r="186" spans="1:23" ht="15.75" hidden="1" customHeight="1">
      <c r="A186" s="1"/>
      <c r="B186" s="71"/>
      <c r="C186" s="71"/>
      <c r="D186" s="71"/>
      <c r="E186" s="71"/>
      <c r="F186" s="71"/>
      <c r="G186" s="71"/>
      <c r="H186" s="71"/>
      <c r="I186" s="71"/>
      <c r="J186" s="71"/>
      <c r="K186" s="71"/>
      <c r="L186" s="71"/>
      <c r="M186" s="71"/>
      <c r="N186" s="71"/>
      <c r="O186" s="71"/>
      <c r="P186" s="1"/>
      <c r="Q186" s="1"/>
      <c r="R186" s="1"/>
      <c r="S186" s="1"/>
      <c r="T186" s="1"/>
      <c r="U186" s="1"/>
      <c r="V186" s="1"/>
      <c r="W186" s="1"/>
    </row>
    <row r="187" spans="1:23" ht="15.75" hidden="1" customHeight="1">
      <c r="A187" s="1"/>
      <c r="B187" s="71"/>
      <c r="C187" s="71"/>
      <c r="D187" s="71"/>
      <c r="E187" s="71"/>
      <c r="F187" s="71"/>
      <c r="G187" s="71"/>
      <c r="H187" s="71"/>
      <c r="I187" s="71"/>
      <c r="J187" s="71"/>
      <c r="K187" s="71"/>
      <c r="L187" s="71"/>
      <c r="M187" s="71"/>
      <c r="N187" s="71"/>
      <c r="O187" s="71"/>
      <c r="P187" s="1"/>
      <c r="Q187" s="1"/>
      <c r="R187" s="1"/>
      <c r="S187" s="1"/>
      <c r="T187" s="1"/>
      <c r="U187" s="1"/>
      <c r="V187" s="1"/>
      <c r="W187" s="1"/>
    </row>
    <row r="188" spans="1:23" ht="15.75" hidden="1" customHeight="1">
      <c r="A188" s="1"/>
      <c r="B188" s="71"/>
      <c r="C188" s="71"/>
      <c r="D188" s="71"/>
      <c r="E188" s="71"/>
      <c r="F188" s="71"/>
      <c r="G188" s="71"/>
      <c r="H188" s="71"/>
      <c r="I188" s="71"/>
      <c r="J188" s="71"/>
      <c r="K188" s="71"/>
      <c r="L188" s="71"/>
      <c r="M188" s="71"/>
      <c r="N188" s="71"/>
      <c r="O188" s="71"/>
      <c r="P188" s="1"/>
      <c r="Q188" s="1"/>
      <c r="R188" s="1"/>
      <c r="S188" s="1"/>
      <c r="T188" s="1"/>
      <c r="U188" s="1"/>
      <c r="V188" s="1"/>
      <c r="W188" s="1"/>
    </row>
    <row r="189" spans="1:23" ht="15.75" hidden="1" customHeight="1">
      <c r="A189" s="1"/>
      <c r="B189" s="71"/>
      <c r="C189" s="71"/>
      <c r="D189" s="71"/>
      <c r="E189" s="71"/>
      <c r="F189" s="71"/>
      <c r="G189" s="71"/>
      <c r="H189" s="71"/>
      <c r="I189" s="71"/>
      <c r="J189" s="71"/>
      <c r="K189" s="71"/>
      <c r="L189" s="71"/>
      <c r="M189" s="71"/>
      <c r="N189" s="71"/>
      <c r="O189" s="71"/>
      <c r="P189" s="1"/>
      <c r="Q189" s="1"/>
      <c r="R189" s="1"/>
      <c r="S189" s="1"/>
      <c r="T189" s="1"/>
      <c r="U189" s="1"/>
      <c r="V189" s="1"/>
      <c r="W189" s="1"/>
    </row>
    <row r="190" spans="1:23" ht="15.75" hidden="1" customHeight="1">
      <c r="A190" s="1"/>
      <c r="B190" s="71"/>
      <c r="C190" s="71"/>
      <c r="D190" s="71"/>
      <c r="E190" s="71"/>
      <c r="F190" s="71"/>
      <c r="G190" s="71"/>
      <c r="H190" s="71"/>
      <c r="I190" s="71"/>
      <c r="J190" s="71"/>
      <c r="K190" s="71"/>
      <c r="L190" s="71"/>
      <c r="M190" s="71"/>
      <c r="N190" s="71"/>
      <c r="O190" s="71"/>
      <c r="P190" s="1"/>
      <c r="Q190" s="1"/>
      <c r="R190" s="1"/>
      <c r="S190" s="1"/>
      <c r="T190" s="1"/>
      <c r="U190" s="1"/>
      <c r="V190" s="1"/>
      <c r="W190" s="1"/>
    </row>
    <row r="191" spans="1:23" ht="15.75" hidden="1" customHeight="1">
      <c r="A191" s="1"/>
      <c r="B191" s="71"/>
      <c r="C191" s="71"/>
      <c r="D191" s="71"/>
      <c r="E191" s="71"/>
      <c r="F191" s="71"/>
      <c r="G191" s="71"/>
      <c r="H191" s="71"/>
      <c r="I191" s="71"/>
      <c r="J191" s="71"/>
      <c r="K191" s="71"/>
      <c r="L191" s="71"/>
      <c r="M191" s="71"/>
      <c r="N191" s="71"/>
      <c r="O191" s="71"/>
      <c r="P191" s="1"/>
      <c r="Q191" s="1"/>
      <c r="R191" s="1"/>
      <c r="S191" s="1"/>
      <c r="T191" s="1"/>
      <c r="U191" s="1"/>
      <c r="V191" s="1"/>
      <c r="W191" s="1"/>
    </row>
    <row r="192" spans="1:23" ht="15.75" hidden="1" customHeight="1">
      <c r="A192" s="1"/>
      <c r="B192" s="71"/>
      <c r="C192" s="71"/>
      <c r="D192" s="71"/>
      <c r="E192" s="71"/>
      <c r="F192" s="71"/>
      <c r="G192" s="71"/>
      <c r="H192" s="71"/>
      <c r="I192" s="71"/>
      <c r="J192" s="71"/>
      <c r="K192" s="71"/>
      <c r="L192" s="71"/>
      <c r="M192" s="71"/>
      <c r="N192" s="71"/>
      <c r="O192" s="71"/>
      <c r="P192" s="1"/>
      <c r="Q192" s="1"/>
      <c r="R192" s="1"/>
      <c r="S192" s="1"/>
      <c r="T192" s="1"/>
      <c r="U192" s="1"/>
      <c r="V192" s="1"/>
      <c r="W192" s="1"/>
    </row>
    <row r="193" spans="1:23" ht="15.75" hidden="1" customHeight="1">
      <c r="A193" s="1"/>
      <c r="B193" s="71"/>
      <c r="C193" s="71"/>
      <c r="D193" s="71"/>
      <c r="E193" s="71"/>
      <c r="F193" s="71"/>
      <c r="G193" s="71"/>
      <c r="H193" s="71"/>
      <c r="I193" s="71"/>
      <c r="J193" s="71"/>
      <c r="K193" s="71"/>
      <c r="L193" s="71"/>
      <c r="M193" s="71"/>
      <c r="N193" s="71"/>
      <c r="O193" s="71"/>
      <c r="P193" s="1"/>
      <c r="Q193" s="1"/>
      <c r="R193" s="1"/>
      <c r="S193" s="1"/>
      <c r="T193" s="1"/>
      <c r="U193" s="1"/>
      <c r="V193" s="1"/>
      <c r="W193" s="1"/>
    </row>
    <row r="194" spans="1:23" ht="15.75" hidden="1" customHeight="1">
      <c r="A194" s="1"/>
      <c r="B194" s="71"/>
      <c r="C194" s="71"/>
      <c r="D194" s="71"/>
      <c r="E194" s="71"/>
      <c r="F194" s="71"/>
      <c r="G194" s="71"/>
      <c r="H194" s="71"/>
      <c r="I194" s="71"/>
      <c r="J194" s="71"/>
      <c r="K194" s="71"/>
      <c r="L194" s="71"/>
      <c r="M194" s="71"/>
      <c r="N194" s="71"/>
      <c r="O194" s="71"/>
      <c r="P194" s="1"/>
      <c r="Q194" s="1"/>
      <c r="R194" s="1"/>
      <c r="S194" s="1"/>
      <c r="T194" s="1"/>
      <c r="U194" s="1"/>
      <c r="V194" s="1"/>
      <c r="W194" s="1"/>
    </row>
    <row r="195" spans="1:23" ht="15.75" hidden="1" customHeight="1">
      <c r="A195" s="1"/>
      <c r="B195" s="71"/>
      <c r="C195" s="71"/>
      <c r="D195" s="71"/>
      <c r="E195" s="71"/>
      <c r="F195" s="71"/>
      <c r="G195" s="71"/>
      <c r="H195" s="71"/>
      <c r="I195" s="71"/>
      <c r="J195" s="71"/>
      <c r="K195" s="71"/>
      <c r="L195" s="71"/>
      <c r="M195" s="71"/>
      <c r="N195" s="71"/>
      <c r="O195" s="71"/>
      <c r="P195" s="1"/>
      <c r="Q195" s="1"/>
      <c r="R195" s="1"/>
      <c r="S195" s="1"/>
      <c r="T195" s="1"/>
      <c r="U195" s="1"/>
      <c r="V195" s="1"/>
      <c r="W195" s="1"/>
    </row>
    <row r="196" spans="1:23" ht="15.75" hidden="1" customHeight="1">
      <c r="A196" s="1"/>
      <c r="B196" s="71"/>
      <c r="C196" s="71"/>
      <c r="D196" s="71"/>
      <c r="E196" s="71"/>
      <c r="F196" s="71"/>
      <c r="G196" s="71"/>
      <c r="H196" s="71"/>
      <c r="I196" s="71"/>
      <c r="J196" s="71"/>
      <c r="K196" s="71"/>
      <c r="L196" s="71"/>
      <c r="M196" s="71"/>
      <c r="N196" s="71"/>
      <c r="O196" s="71"/>
      <c r="P196" s="1"/>
      <c r="Q196" s="1"/>
      <c r="R196" s="1"/>
      <c r="S196" s="1"/>
      <c r="T196" s="1"/>
      <c r="U196" s="1"/>
      <c r="V196" s="1"/>
      <c r="W196" s="1"/>
    </row>
    <row r="197" spans="1:23" ht="15.75" hidden="1" customHeight="1">
      <c r="A197" s="1"/>
      <c r="B197" s="71"/>
      <c r="C197" s="71"/>
      <c r="D197" s="71"/>
      <c r="E197" s="71"/>
      <c r="F197" s="71"/>
      <c r="G197" s="71"/>
      <c r="H197" s="71"/>
      <c r="I197" s="71"/>
      <c r="J197" s="71"/>
      <c r="K197" s="71"/>
      <c r="L197" s="71"/>
      <c r="M197" s="71"/>
      <c r="N197" s="71"/>
      <c r="O197" s="71"/>
      <c r="P197" s="1"/>
      <c r="Q197" s="1"/>
      <c r="R197" s="1"/>
      <c r="S197" s="1"/>
      <c r="T197" s="1"/>
      <c r="U197" s="1"/>
      <c r="V197" s="1"/>
      <c r="W197" s="1"/>
    </row>
    <row r="198" spans="1:23" ht="15.75" hidden="1" customHeight="1">
      <c r="A198" s="1"/>
      <c r="B198" s="71"/>
      <c r="C198" s="71"/>
      <c r="D198" s="71"/>
      <c r="E198" s="71"/>
      <c r="F198" s="71"/>
      <c r="G198" s="71"/>
      <c r="H198" s="71"/>
      <c r="I198" s="71"/>
      <c r="J198" s="71"/>
      <c r="K198" s="71"/>
      <c r="L198" s="71"/>
      <c r="M198" s="71"/>
      <c r="N198" s="71"/>
      <c r="O198" s="71"/>
      <c r="P198" s="1"/>
      <c r="Q198" s="1"/>
      <c r="R198" s="1"/>
      <c r="S198" s="1"/>
      <c r="T198" s="1"/>
      <c r="U198" s="1"/>
      <c r="V198" s="1"/>
      <c r="W198" s="1"/>
    </row>
    <row r="199" spans="1:23" ht="15.75" hidden="1" customHeight="1">
      <c r="A199" s="1"/>
      <c r="B199" s="71"/>
      <c r="C199" s="71"/>
      <c r="D199" s="71"/>
      <c r="E199" s="71"/>
      <c r="F199" s="71"/>
      <c r="G199" s="71"/>
      <c r="H199" s="71"/>
      <c r="I199" s="71"/>
      <c r="J199" s="71"/>
      <c r="K199" s="71"/>
      <c r="L199" s="71"/>
      <c r="M199" s="71"/>
      <c r="N199" s="71"/>
      <c r="O199" s="71"/>
      <c r="P199" s="1"/>
      <c r="Q199" s="1"/>
      <c r="R199" s="1"/>
      <c r="S199" s="1"/>
      <c r="T199" s="1"/>
      <c r="U199" s="1"/>
      <c r="V199" s="1"/>
      <c r="W199" s="1"/>
    </row>
    <row r="200" spans="1:23" ht="15.75" hidden="1" customHeight="1">
      <c r="A200" s="1"/>
      <c r="B200" s="71"/>
      <c r="C200" s="71"/>
      <c r="D200" s="71"/>
      <c r="E200" s="71"/>
      <c r="F200" s="71"/>
      <c r="G200" s="71"/>
      <c r="H200" s="71"/>
      <c r="I200" s="71"/>
      <c r="J200" s="71"/>
      <c r="K200" s="71"/>
      <c r="L200" s="71"/>
      <c r="M200" s="71"/>
      <c r="N200" s="71"/>
      <c r="O200" s="71"/>
      <c r="P200" s="1"/>
      <c r="Q200" s="1"/>
      <c r="R200" s="1"/>
      <c r="S200" s="1"/>
      <c r="T200" s="1"/>
      <c r="U200" s="1"/>
      <c r="V200" s="1"/>
      <c r="W200" s="1"/>
    </row>
    <row r="201" spans="1:23" ht="15.75" hidden="1" customHeight="1">
      <c r="A201" s="1"/>
      <c r="B201" s="71"/>
      <c r="C201" s="71"/>
      <c r="D201" s="71"/>
      <c r="E201" s="71"/>
      <c r="F201" s="71"/>
      <c r="G201" s="71"/>
      <c r="H201" s="71"/>
      <c r="I201" s="71"/>
      <c r="J201" s="71"/>
      <c r="K201" s="71"/>
      <c r="L201" s="71"/>
      <c r="M201" s="71"/>
      <c r="N201" s="71"/>
      <c r="O201" s="71"/>
      <c r="P201" s="1"/>
      <c r="Q201" s="1"/>
      <c r="R201" s="1"/>
      <c r="S201" s="1"/>
      <c r="T201" s="1"/>
      <c r="U201" s="1"/>
      <c r="V201" s="1"/>
      <c r="W201" s="1"/>
    </row>
    <row r="202" spans="1:23" ht="15.75" hidden="1" customHeight="1">
      <c r="A202" s="1"/>
      <c r="B202" s="71"/>
      <c r="C202" s="71"/>
      <c r="D202" s="71"/>
      <c r="E202" s="71"/>
      <c r="F202" s="71"/>
      <c r="G202" s="71"/>
      <c r="H202" s="71"/>
      <c r="I202" s="71"/>
      <c r="J202" s="71"/>
      <c r="K202" s="71"/>
      <c r="L202" s="71"/>
      <c r="M202" s="71"/>
      <c r="N202" s="71"/>
      <c r="O202" s="71"/>
      <c r="P202" s="1"/>
      <c r="Q202" s="1"/>
      <c r="R202" s="1"/>
      <c r="S202" s="1"/>
      <c r="T202" s="1"/>
      <c r="U202" s="1"/>
      <c r="V202" s="1"/>
      <c r="W202" s="1"/>
    </row>
    <row r="203" spans="1:23" ht="15.75" hidden="1" customHeight="1">
      <c r="A203" s="1"/>
      <c r="B203" s="71"/>
      <c r="C203" s="71"/>
      <c r="D203" s="71"/>
      <c r="E203" s="71"/>
      <c r="F203" s="71"/>
      <c r="G203" s="71"/>
      <c r="H203" s="71"/>
      <c r="I203" s="71"/>
      <c r="J203" s="71"/>
      <c r="K203" s="71"/>
      <c r="L203" s="71"/>
      <c r="M203" s="71"/>
      <c r="N203" s="71"/>
      <c r="O203" s="71"/>
      <c r="P203" s="1"/>
      <c r="Q203" s="1"/>
      <c r="R203" s="1"/>
      <c r="S203" s="1"/>
      <c r="T203" s="1"/>
      <c r="U203" s="1"/>
      <c r="V203" s="1"/>
      <c r="W203" s="1"/>
    </row>
    <row r="204" spans="1:23" ht="15.75" hidden="1" customHeight="1">
      <c r="A204" s="1"/>
      <c r="B204" s="71"/>
      <c r="C204" s="71"/>
      <c r="D204" s="71"/>
      <c r="E204" s="71"/>
      <c r="F204" s="71"/>
      <c r="G204" s="71"/>
      <c r="H204" s="71"/>
      <c r="I204" s="71"/>
      <c r="J204" s="71"/>
      <c r="K204" s="71"/>
      <c r="L204" s="71"/>
      <c r="M204" s="71"/>
      <c r="N204" s="71"/>
      <c r="O204" s="71"/>
      <c r="P204" s="1"/>
      <c r="Q204" s="1"/>
      <c r="R204" s="1"/>
      <c r="S204" s="1"/>
      <c r="T204" s="1"/>
      <c r="U204" s="1"/>
      <c r="V204" s="1"/>
      <c r="W204" s="1"/>
    </row>
    <row r="205" spans="1:23" ht="15.75" hidden="1" customHeight="1">
      <c r="A205" s="1"/>
      <c r="B205" s="71"/>
      <c r="C205" s="71"/>
      <c r="D205" s="71"/>
      <c r="E205" s="71"/>
      <c r="F205" s="71"/>
      <c r="G205" s="71"/>
      <c r="H205" s="71"/>
      <c r="I205" s="71"/>
      <c r="J205" s="71"/>
      <c r="K205" s="71"/>
      <c r="L205" s="71"/>
      <c r="M205" s="71"/>
      <c r="N205" s="71"/>
      <c r="O205" s="71"/>
      <c r="P205" s="1"/>
      <c r="Q205" s="1"/>
      <c r="R205" s="1"/>
      <c r="S205" s="1"/>
      <c r="T205" s="1"/>
      <c r="U205" s="1"/>
      <c r="V205" s="1"/>
      <c r="W205" s="1"/>
    </row>
    <row r="206" spans="1:23" ht="15.75" hidden="1" customHeight="1">
      <c r="A206" s="1"/>
      <c r="B206" s="71"/>
      <c r="C206" s="71"/>
      <c r="D206" s="71"/>
      <c r="E206" s="71"/>
      <c r="F206" s="71"/>
      <c r="G206" s="71"/>
      <c r="H206" s="71"/>
      <c r="I206" s="71"/>
      <c r="J206" s="71"/>
      <c r="K206" s="71"/>
      <c r="L206" s="71"/>
      <c r="M206" s="71"/>
      <c r="N206" s="71"/>
      <c r="O206" s="71"/>
      <c r="P206" s="1"/>
      <c r="Q206" s="1"/>
      <c r="R206" s="1"/>
      <c r="S206" s="1"/>
      <c r="T206" s="1"/>
      <c r="U206" s="1"/>
      <c r="V206" s="1"/>
      <c r="W206" s="1"/>
    </row>
    <row r="207" spans="1:23" ht="15.75" hidden="1" customHeight="1">
      <c r="A207" s="1"/>
      <c r="B207" s="71"/>
      <c r="C207" s="71"/>
      <c r="D207" s="71"/>
      <c r="E207" s="71"/>
      <c r="F207" s="71"/>
      <c r="G207" s="71"/>
      <c r="H207" s="71"/>
      <c r="I207" s="71"/>
      <c r="J207" s="71"/>
      <c r="K207" s="71"/>
      <c r="L207" s="71"/>
      <c r="M207" s="71"/>
      <c r="N207" s="71"/>
      <c r="O207" s="71"/>
      <c r="P207" s="1"/>
      <c r="Q207" s="1"/>
      <c r="R207" s="1"/>
      <c r="S207" s="1"/>
      <c r="T207" s="1"/>
      <c r="U207" s="1"/>
      <c r="V207" s="1"/>
      <c r="W207" s="1"/>
    </row>
    <row r="208" spans="1:23" ht="15.75" hidden="1" customHeight="1">
      <c r="A208" s="1"/>
      <c r="B208" s="71"/>
      <c r="C208" s="71"/>
      <c r="D208" s="71"/>
      <c r="E208" s="71"/>
      <c r="F208" s="71"/>
      <c r="G208" s="71"/>
      <c r="H208" s="71"/>
      <c r="I208" s="71"/>
      <c r="J208" s="71"/>
      <c r="K208" s="71"/>
      <c r="L208" s="71"/>
      <c r="M208" s="71"/>
      <c r="N208" s="71"/>
      <c r="O208" s="71"/>
      <c r="P208" s="1"/>
      <c r="Q208" s="1"/>
      <c r="R208" s="1"/>
      <c r="S208" s="1"/>
      <c r="T208" s="1"/>
      <c r="U208" s="1"/>
      <c r="V208" s="1"/>
      <c r="W208" s="1"/>
    </row>
    <row r="209" spans="1:23" ht="15.75" hidden="1" customHeight="1">
      <c r="A209" s="1"/>
      <c r="B209" s="71"/>
      <c r="C209" s="71"/>
      <c r="D209" s="71"/>
      <c r="E209" s="71"/>
      <c r="F209" s="71"/>
      <c r="G209" s="71"/>
      <c r="H209" s="71"/>
      <c r="I209" s="71"/>
      <c r="J209" s="71"/>
      <c r="K209" s="71"/>
      <c r="L209" s="71"/>
      <c r="M209" s="71"/>
      <c r="N209" s="71"/>
      <c r="O209" s="71"/>
      <c r="P209" s="1"/>
      <c r="Q209" s="1"/>
      <c r="R209" s="1"/>
      <c r="S209" s="1"/>
      <c r="T209" s="1"/>
      <c r="U209" s="1"/>
      <c r="V209" s="1"/>
      <c r="W209" s="1"/>
    </row>
    <row r="210" spans="1:23" ht="15.75" hidden="1" customHeight="1">
      <c r="A210" s="1"/>
      <c r="B210" s="71"/>
      <c r="C210" s="71"/>
      <c r="D210" s="71"/>
      <c r="E210" s="71"/>
      <c r="F210" s="71"/>
      <c r="G210" s="71"/>
      <c r="H210" s="71"/>
      <c r="I210" s="71"/>
      <c r="J210" s="71"/>
      <c r="K210" s="71"/>
      <c r="L210" s="71"/>
      <c r="M210" s="71"/>
      <c r="N210" s="71"/>
      <c r="O210" s="71"/>
      <c r="P210" s="1"/>
      <c r="Q210" s="1"/>
      <c r="R210" s="1"/>
      <c r="S210" s="1"/>
      <c r="T210" s="1"/>
      <c r="U210" s="1"/>
      <c r="V210" s="1"/>
      <c r="W210" s="1"/>
    </row>
    <row r="211" spans="1:23" ht="15.75" hidden="1" customHeight="1">
      <c r="A211" s="1"/>
      <c r="B211" s="71"/>
      <c r="C211" s="71"/>
      <c r="D211" s="71"/>
      <c r="E211" s="71"/>
      <c r="F211" s="71"/>
      <c r="G211" s="71"/>
      <c r="H211" s="71"/>
      <c r="I211" s="71"/>
      <c r="J211" s="71"/>
      <c r="K211" s="71"/>
      <c r="L211" s="71"/>
      <c r="M211" s="71"/>
      <c r="N211" s="71"/>
      <c r="O211" s="71"/>
      <c r="P211" s="1"/>
      <c r="Q211" s="1"/>
      <c r="R211" s="1"/>
      <c r="S211" s="1"/>
      <c r="T211" s="1"/>
      <c r="U211" s="1"/>
      <c r="V211" s="1"/>
      <c r="W211" s="1"/>
    </row>
    <row r="212" spans="1:23" ht="15.75" hidden="1" customHeight="1">
      <c r="A212" s="1"/>
      <c r="B212" s="71"/>
      <c r="C212" s="71"/>
      <c r="D212" s="71"/>
      <c r="E212" s="71"/>
      <c r="F212" s="71"/>
      <c r="G212" s="71"/>
      <c r="H212" s="71"/>
      <c r="I212" s="71"/>
      <c r="J212" s="71"/>
      <c r="K212" s="71"/>
      <c r="L212" s="71"/>
      <c r="M212" s="71"/>
      <c r="N212" s="71"/>
      <c r="O212" s="71"/>
      <c r="P212" s="1"/>
      <c r="Q212" s="1"/>
      <c r="R212" s="1"/>
      <c r="S212" s="1"/>
      <c r="T212" s="1"/>
      <c r="U212" s="1"/>
      <c r="V212" s="1"/>
      <c r="W212" s="1"/>
    </row>
    <row r="213" spans="1:23" ht="15.75" hidden="1" customHeight="1">
      <c r="A213" s="1"/>
      <c r="B213" s="71"/>
      <c r="C213" s="71"/>
      <c r="D213" s="71"/>
      <c r="E213" s="71"/>
      <c r="F213" s="71"/>
      <c r="G213" s="71"/>
      <c r="H213" s="71"/>
      <c r="I213" s="71"/>
      <c r="J213" s="71"/>
      <c r="K213" s="71"/>
      <c r="L213" s="71"/>
      <c r="M213" s="71"/>
      <c r="N213" s="71"/>
      <c r="O213" s="71"/>
      <c r="P213" s="1"/>
      <c r="Q213" s="1"/>
      <c r="R213" s="1"/>
      <c r="S213" s="1"/>
      <c r="T213" s="1"/>
      <c r="U213" s="1"/>
      <c r="V213" s="1"/>
      <c r="W213" s="1"/>
    </row>
    <row r="214" spans="1:23" ht="15.75" hidden="1" customHeight="1">
      <c r="A214" s="1"/>
      <c r="B214" s="71"/>
      <c r="C214" s="71"/>
      <c r="D214" s="71"/>
      <c r="E214" s="71"/>
      <c r="F214" s="71"/>
      <c r="G214" s="71"/>
      <c r="H214" s="71"/>
      <c r="I214" s="71"/>
      <c r="J214" s="71"/>
      <c r="K214" s="71"/>
      <c r="L214" s="71"/>
      <c r="M214" s="71"/>
      <c r="N214" s="71"/>
      <c r="O214" s="71"/>
      <c r="P214" s="1"/>
      <c r="Q214" s="1"/>
      <c r="R214" s="1"/>
      <c r="S214" s="1"/>
      <c r="T214" s="1"/>
      <c r="U214" s="1"/>
      <c r="V214" s="1"/>
      <c r="W214" s="1"/>
    </row>
    <row r="215" spans="1:23" ht="15.75" hidden="1" customHeight="1">
      <c r="A215" s="1"/>
      <c r="B215" s="71"/>
      <c r="C215" s="71"/>
      <c r="D215" s="71"/>
      <c r="E215" s="71"/>
      <c r="F215" s="71"/>
      <c r="G215" s="71"/>
      <c r="H215" s="71"/>
      <c r="I215" s="71"/>
      <c r="J215" s="71"/>
      <c r="K215" s="71"/>
      <c r="L215" s="71"/>
      <c r="M215" s="71"/>
      <c r="N215" s="71"/>
      <c r="O215" s="71"/>
      <c r="P215" s="1"/>
      <c r="Q215" s="1"/>
      <c r="R215" s="1"/>
      <c r="S215" s="1"/>
      <c r="T215" s="1"/>
      <c r="U215" s="1"/>
      <c r="V215" s="1"/>
      <c r="W215" s="1"/>
    </row>
    <row r="216" spans="1:23" ht="15.75" hidden="1" customHeight="1">
      <c r="A216" s="1"/>
      <c r="B216" s="71"/>
      <c r="C216" s="71"/>
      <c r="D216" s="71"/>
      <c r="E216" s="71"/>
      <c r="F216" s="71"/>
      <c r="G216" s="71"/>
      <c r="H216" s="71"/>
      <c r="I216" s="71"/>
      <c r="J216" s="71"/>
      <c r="K216" s="71"/>
      <c r="L216" s="71"/>
      <c r="M216" s="71"/>
      <c r="N216" s="71"/>
      <c r="O216" s="71"/>
      <c r="P216" s="1"/>
      <c r="Q216" s="1"/>
      <c r="R216" s="1"/>
      <c r="S216" s="1"/>
      <c r="T216" s="1"/>
      <c r="U216" s="1"/>
      <c r="V216" s="1"/>
      <c r="W216" s="1"/>
    </row>
    <row r="217" spans="1:23" ht="15.75" hidden="1" customHeight="1">
      <c r="A217" s="1"/>
      <c r="B217" s="71"/>
      <c r="C217" s="71"/>
      <c r="D217" s="71"/>
      <c r="E217" s="71"/>
      <c r="F217" s="71"/>
      <c r="G217" s="71"/>
      <c r="H217" s="71"/>
      <c r="I217" s="71"/>
      <c r="J217" s="71"/>
      <c r="K217" s="71"/>
      <c r="L217" s="71"/>
      <c r="M217" s="71"/>
      <c r="N217" s="71"/>
      <c r="O217" s="71"/>
      <c r="P217" s="1"/>
      <c r="Q217" s="1"/>
      <c r="R217" s="1"/>
      <c r="S217" s="1"/>
      <c r="T217" s="1"/>
      <c r="U217" s="1"/>
      <c r="V217" s="1"/>
      <c r="W217" s="1"/>
    </row>
    <row r="218" spans="1:23" ht="15.75" hidden="1" customHeight="1">
      <c r="A218" s="1"/>
      <c r="B218" s="71"/>
      <c r="C218" s="70"/>
      <c r="D218" s="70"/>
      <c r="E218" s="70"/>
      <c r="F218" s="70"/>
      <c r="G218" s="70"/>
      <c r="H218" s="70"/>
      <c r="I218" s="70"/>
      <c r="J218" s="70"/>
      <c r="K218" s="70"/>
      <c r="L218" s="70"/>
      <c r="M218" s="70"/>
      <c r="N218" s="70"/>
      <c r="O218" s="70"/>
      <c r="P218" s="1"/>
      <c r="Q218" s="1"/>
      <c r="R218" s="1"/>
      <c r="S218" s="1"/>
      <c r="T218" s="1"/>
      <c r="U218" s="1"/>
      <c r="V218" s="1"/>
      <c r="W218" s="1"/>
    </row>
    <row r="219" spans="1:23" ht="15.75" hidden="1" customHeight="1">
      <c r="B219" s="70"/>
      <c r="C219" s="70"/>
      <c r="D219" s="70"/>
      <c r="E219" s="70"/>
      <c r="F219" s="70"/>
      <c r="G219" s="70"/>
      <c r="H219" s="70"/>
      <c r="I219" s="70"/>
      <c r="J219" s="70"/>
      <c r="K219" s="70"/>
      <c r="L219" s="70"/>
      <c r="M219" s="70"/>
      <c r="N219" s="70"/>
      <c r="O219" s="70"/>
    </row>
    <row r="220" spans="1:23" ht="15.75" hidden="1" customHeight="1">
      <c r="B220" s="70"/>
      <c r="C220" s="70"/>
      <c r="D220" s="70"/>
      <c r="E220" s="70"/>
      <c r="F220" s="70"/>
      <c r="G220" s="70"/>
      <c r="H220" s="70"/>
      <c r="I220" s="70"/>
      <c r="J220" s="70"/>
      <c r="K220" s="70"/>
      <c r="L220" s="70"/>
      <c r="M220" s="70"/>
      <c r="N220" s="70"/>
      <c r="O220" s="70"/>
    </row>
    <row r="221" spans="1:23" ht="15.75" hidden="1" customHeight="1">
      <c r="B221" s="70"/>
      <c r="C221" s="70"/>
      <c r="D221" s="70"/>
      <c r="E221" s="70"/>
      <c r="F221" s="70"/>
      <c r="G221" s="70"/>
      <c r="H221" s="70"/>
      <c r="I221" s="70"/>
      <c r="J221" s="70"/>
      <c r="K221" s="70"/>
      <c r="L221" s="70"/>
      <c r="M221" s="70"/>
      <c r="N221" s="70"/>
      <c r="O221" s="70"/>
    </row>
    <row r="222" spans="1:23" ht="15.75" hidden="1" customHeight="1">
      <c r="B222" s="70"/>
      <c r="C222" s="70"/>
      <c r="D222" s="70"/>
      <c r="E222" s="70"/>
      <c r="F222" s="70"/>
      <c r="G222" s="70"/>
      <c r="H222" s="70"/>
      <c r="I222" s="70"/>
      <c r="J222" s="70"/>
      <c r="K222" s="70"/>
      <c r="L222" s="70"/>
      <c r="M222" s="70"/>
      <c r="N222" s="70"/>
      <c r="O222" s="70"/>
    </row>
    <row r="223" spans="1:23" ht="15.75" hidden="1" customHeight="1">
      <c r="B223" s="70"/>
      <c r="C223" s="70"/>
      <c r="D223" s="70"/>
      <c r="E223" s="70"/>
      <c r="F223" s="70"/>
      <c r="G223" s="70"/>
      <c r="H223" s="70"/>
      <c r="I223" s="70"/>
      <c r="J223" s="70"/>
      <c r="K223" s="70"/>
      <c r="L223" s="70"/>
      <c r="M223" s="70"/>
      <c r="N223" s="70"/>
      <c r="O223" s="70"/>
    </row>
    <row r="224" spans="1:23" ht="15.75" hidden="1" customHeight="1">
      <c r="B224" s="70"/>
      <c r="C224" s="70"/>
      <c r="D224" s="70"/>
      <c r="E224" s="70"/>
      <c r="F224" s="70"/>
      <c r="G224" s="70"/>
      <c r="H224" s="70"/>
      <c r="I224" s="70"/>
      <c r="J224" s="70"/>
      <c r="K224" s="70"/>
      <c r="L224" s="70"/>
      <c r="M224" s="70"/>
      <c r="N224" s="70"/>
      <c r="O224" s="70"/>
    </row>
    <row r="225" spans="2:15" ht="15.75" hidden="1" customHeight="1">
      <c r="B225" s="70"/>
      <c r="C225" s="70"/>
      <c r="D225" s="70"/>
      <c r="E225" s="70"/>
      <c r="F225" s="70"/>
      <c r="G225" s="70"/>
      <c r="H225" s="70"/>
      <c r="I225" s="70"/>
      <c r="J225" s="70"/>
      <c r="K225" s="70"/>
      <c r="L225" s="70"/>
      <c r="M225" s="70"/>
      <c r="N225" s="70"/>
      <c r="O225" s="70"/>
    </row>
    <row r="226" spans="2:15" ht="15.75" hidden="1" customHeight="1">
      <c r="B226" s="70"/>
      <c r="C226" s="70"/>
      <c r="D226" s="70"/>
      <c r="E226" s="70"/>
      <c r="F226" s="70"/>
      <c r="G226" s="70"/>
      <c r="H226" s="70"/>
      <c r="I226" s="70"/>
      <c r="J226" s="70"/>
      <c r="K226" s="70"/>
      <c r="L226" s="70"/>
      <c r="M226" s="70"/>
      <c r="N226" s="70"/>
      <c r="O226" s="70"/>
    </row>
    <row r="227" spans="2:15" ht="15.75" hidden="1" customHeight="1">
      <c r="B227" s="70"/>
      <c r="C227" s="70"/>
      <c r="D227" s="70"/>
      <c r="E227" s="70"/>
      <c r="F227" s="70"/>
      <c r="G227" s="70"/>
      <c r="H227" s="70"/>
      <c r="I227" s="70"/>
      <c r="J227" s="70"/>
      <c r="K227" s="70"/>
      <c r="L227" s="70"/>
      <c r="M227" s="70"/>
      <c r="N227" s="70"/>
      <c r="O227" s="70"/>
    </row>
    <row r="228" spans="2:15" ht="15.75" hidden="1" customHeight="1">
      <c r="B228" s="70"/>
      <c r="C228" s="70"/>
      <c r="D228" s="70"/>
      <c r="E228" s="70"/>
      <c r="F228" s="70"/>
      <c r="G228" s="70"/>
      <c r="H228" s="70"/>
      <c r="I228" s="70"/>
      <c r="J228" s="70"/>
      <c r="K228" s="70"/>
      <c r="L228" s="70"/>
      <c r="M228" s="70"/>
      <c r="N228" s="70"/>
      <c r="O228" s="70"/>
    </row>
    <row r="229" spans="2:15" ht="15.75" hidden="1" customHeight="1">
      <c r="B229" s="70"/>
      <c r="C229" s="70"/>
      <c r="D229" s="70"/>
      <c r="E229" s="70"/>
      <c r="F229" s="70"/>
      <c r="G229" s="70"/>
      <c r="H229" s="70"/>
      <c r="I229" s="70"/>
      <c r="J229" s="70"/>
      <c r="K229" s="70"/>
      <c r="L229" s="70"/>
      <c r="M229" s="70"/>
      <c r="N229" s="70"/>
      <c r="O229" s="70"/>
    </row>
    <row r="230" spans="2:15" ht="15.75" hidden="1" customHeight="1">
      <c r="B230" s="70"/>
      <c r="C230" s="70"/>
      <c r="D230" s="70"/>
      <c r="E230" s="70"/>
      <c r="F230" s="70"/>
      <c r="G230" s="70"/>
      <c r="H230" s="70"/>
      <c r="I230" s="70"/>
      <c r="J230" s="70"/>
      <c r="K230" s="70"/>
      <c r="L230" s="70"/>
      <c r="M230" s="70"/>
      <c r="N230" s="70"/>
      <c r="O230" s="70"/>
    </row>
    <row r="231" spans="2:15" ht="15.75" hidden="1" customHeight="1">
      <c r="B231" s="70"/>
      <c r="C231" s="70"/>
      <c r="D231" s="70"/>
      <c r="E231" s="70"/>
      <c r="F231" s="70"/>
      <c r="G231" s="70"/>
      <c r="H231" s="70"/>
      <c r="I231" s="70"/>
      <c r="J231" s="70"/>
      <c r="K231" s="70"/>
      <c r="L231" s="70"/>
      <c r="M231" s="70"/>
      <c r="N231" s="70"/>
      <c r="O231" s="70"/>
    </row>
    <row r="232" spans="2:15" ht="15.75" hidden="1" customHeight="1">
      <c r="B232" s="70"/>
      <c r="C232" s="70"/>
      <c r="D232" s="70"/>
      <c r="E232" s="70"/>
      <c r="F232" s="70"/>
      <c r="G232" s="70"/>
      <c r="H232" s="70"/>
      <c r="I232" s="70"/>
      <c r="J232" s="70"/>
      <c r="K232" s="70"/>
      <c r="L232" s="70"/>
      <c r="M232" s="70"/>
      <c r="N232" s="70"/>
      <c r="O232" s="70"/>
    </row>
    <row r="233" spans="2:15" ht="15.75" hidden="1" customHeight="1">
      <c r="B233" s="70"/>
      <c r="C233" s="70"/>
      <c r="D233" s="70"/>
      <c r="E233" s="70"/>
      <c r="F233" s="70"/>
      <c r="G233" s="70"/>
      <c r="H233" s="70"/>
      <c r="I233" s="70"/>
      <c r="J233" s="70"/>
      <c r="K233" s="70"/>
      <c r="L233" s="70"/>
      <c r="M233" s="70"/>
      <c r="N233" s="70"/>
      <c r="O233" s="70"/>
    </row>
    <row r="234" spans="2:15" ht="15.75" hidden="1" customHeight="1">
      <c r="B234" s="70"/>
      <c r="C234" s="70"/>
      <c r="D234" s="70"/>
      <c r="E234" s="70"/>
      <c r="F234" s="70"/>
      <c r="G234" s="70"/>
      <c r="H234" s="70"/>
      <c r="I234" s="70"/>
      <c r="J234" s="70"/>
      <c r="K234" s="70"/>
      <c r="L234" s="70"/>
      <c r="M234" s="70"/>
      <c r="N234" s="70"/>
      <c r="O234" s="70"/>
    </row>
    <row r="235" spans="2:15" ht="15.75" hidden="1" customHeight="1">
      <c r="B235" s="70"/>
      <c r="C235" s="70"/>
      <c r="D235" s="70"/>
      <c r="E235" s="70"/>
      <c r="F235" s="70"/>
      <c r="G235" s="70"/>
      <c r="H235" s="70"/>
      <c r="I235" s="70"/>
      <c r="J235" s="70"/>
      <c r="K235" s="70"/>
      <c r="L235" s="70"/>
      <c r="M235" s="70"/>
      <c r="N235" s="70"/>
      <c r="O235" s="70"/>
    </row>
    <row r="236" spans="2:15" ht="15.75" hidden="1" customHeight="1">
      <c r="B236" s="70"/>
      <c r="C236" s="70"/>
      <c r="D236" s="70"/>
      <c r="E236" s="70"/>
      <c r="F236" s="70"/>
      <c r="G236" s="70"/>
      <c r="H236" s="70"/>
      <c r="I236" s="70"/>
      <c r="J236" s="70"/>
      <c r="K236" s="70"/>
      <c r="L236" s="70"/>
      <c r="M236" s="70"/>
      <c r="N236" s="70"/>
      <c r="O236" s="70"/>
    </row>
    <row r="237" spans="2:15" ht="15.75" hidden="1" customHeight="1">
      <c r="B237" s="70"/>
      <c r="C237" s="70"/>
      <c r="D237" s="70"/>
      <c r="E237" s="70"/>
      <c r="F237" s="70"/>
      <c r="G237" s="70"/>
      <c r="H237" s="70"/>
      <c r="I237" s="70"/>
      <c r="J237" s="70"/>
      <c r="K237" s="70"/>
      <c r="L237" s="70"/>
      <c r="M237" s="70"/>
      <c r="N237" s="70"/>
      <c r="O237" s="70"/>
    </row>
    <row r="238" spans="2:15" ht="15.75" hidden="1" customHeight="1">
      <c r="B238" s="70"/>
      <c r="C238" s="70"/>
      <c r="D238" s="70"/>
      <c r="E238" s="70"/>
      <c r="F238" s="70"/>
      <c r="G238" s="70"/>
      <c r="H238" s="70"/>
      <c r="I238" s="70"/>
      <c r="J238" s="70"/>
      <c r="K238" s="70"/>
      <c r="L238" s="70"/>
      <c r="M238" s="70"/>
      <c r="N238" s="70"/>
      <c r="O238" s="70"/>
    </row>
    <row r="239" spans="2:15" ht="15.75" hidden="1" customHeight="1">
      <c r="B239" s="70"/>
      <c r="C239" s="70"/>
      <c r="D239" s="70"/>
      <c r="E239" s="70"/>
      <c r="F239" s="70"/>
      <c r="G239" s="70"/>
      <c r="H239" s="70"/>
      <c r="I239" s="70"/>
      <c r="J239" s="70"/>
      <c r="K239" s="70"/>
      <c r="L239" s="70"/>
      <c r="M239" s="70"/>
      <c r="N239" s="70"/>
      <c r="O239" s="70"/>
    </row>
    <row r="240" spans="2:15" ht="15.75" hidden="1" customHeight="1">
      <c r="B240" s="70"/>
      <c r="C240" s="70"/>
      <c r="D240" s="70"/>
      <c r="E240" s="70"/>
      <c r="F240" s="70"/>
      <c r="G240" s="70"/>
      <c r="H240" s="70"/>
      <c r="I240" s="70"/>
      <c r="J240" s="70"/>
      <c r="K240" s="70"/>
      <c r="L240" s="70"/>
      <c r="M240" s="70"/>
      <c r="N240" s="70"/>
      <c r="O240" s="70"/>
    </row>
    <row r="241" spans="2:15" ht="15.75" hidden="1" customHeight="1">
      <c r="B241" s="70"/>
      <c r="C241" s="70"/>
      <c r="D241" s="70"/>
      <c r="E241" s="70"/>
      <c r="F241" s="70"/>
      <c r="G241" s="70"/>
      <c r="H241" s="70"/>
      <c r="I241" s="70"/>
      <c r="J241" s="70"/>
      <c r="K241" s="70"/>
      <c r="L241" s="70"/>
      <c r="M241" s="70"/>
      <c r="N241" s="70"/>
      <c r="O241" s="70"/>
    </row>
    <row r="242" spans="2:15" ht="15.75" hidden="1" customHeight="1">
      <c r="B242" s="70"/>
      <c r="C242" s="70"/>
      <c r="D242" s="70"/>
      <c r="E242" s="70"/>
      <c r="F242" s="70"/>
      <c r="G242" s="70"/>
      <c r="H242" s="70"/>
      <c r="I242" s="70"/>
      <c r="J242" s="70"/>
      <c r="K242" s="70"/>
      <c r="L242" s="70"/>
      <c r="M242" s="70"/>
      <c r="N242" s="70"/>
      <c r="O242" s="70"/>
    </row>
    <row r="243" spans="2:15" ht="15.75" hidden="1" customHeight="1">
      <c r="B243" s="70"/>
      <c r="C243" s="70"/>
      <c r="D243" s="70"/>
      <c r="E243" s="70"/>
      <c r="F243" s="70"/>
      <c r="G243" s="70"/>
      <c r="H243" s="70"/>
      <c r="I243" s="70"/>
      <c r="J243" s="70"/>
      <c r="K243" s="70"/>
      <c r="L243" s="70"/>
      <c r="M243" s="70"/>
      <c r="N243" s="70"/>
      <c r="O243" s="70"/>
    </row>
    <row r="244" spans="2:15" ht="15.75" hidden="1" customHeight="1">
      <c r="B244" s="70"/>
      <c r="C244" s="70"/>
      <c r="D244" s="70"/>
      <c r="E244" s="70"/>
      <c r="F244" s="70"/>
      <c r="G244" s="70"/>
      <c r="H244" s="70"/>
      <c r="I244" s="70"/>
      <c r="J244" s="70"/>
      <c r="K244" s="70"/>
      <c r="L244" s="70"/>
      <c r="M244" s="70"/>
      <c r="N244" s="70"/>
      <c r="O244" s="70"/>
    </row>
    <row r="245" spans="2:15" ht="15.75" hidden="1" customHeight="1">
      <c r="B245" s="70"/>
      <c r="C245" s="70"/>
      <c r="D245" s="70"/>
      <c r="E245" s="70"/>
      <c r="F245" s="70"/>
      <c r="G245" s="70"/>
      <c r="H245" s="70"/>
      <c r="I245" s="70"/>
      <c r="J245" s="70"/>
      <c r="K245" s="70"/>
      <c r="L245" s="70"/>
      <c r="M245" s="70"/>
      <c r="N245" s="70"/>
      <c r="O245" s="70"/>
    </row>
    <row r="246" spans="2:15" ht="15.75" hidden="1" customHeight="1">
      <c r="B246" s="70"/>
      <c r="C246" s="70"/>
      <c r="D246" s="70"/>
      <c r="E246" s="70"/>
      <c r="F246" s="70"/>
      <c r="G246" s="70"/>
      <c r="H246" s="70"/>
      <c r="I246" s="70"/>
      <c r="J246" s="70"/>
      <c r="K246" s="70"/>
      <c r="L246" s="70"/>
      <c r="M246" s="70"/>
      <c r="N246" s="70"/>
      <c r="O246" s="70"/>
    </row>
    <row r="247" spans="2:15" ht="15.75" hidden="1" customHeight="1">
      <c r="B247" s="70"/>
      <c r="C247" s="70"/>
      <c r="D247" s="70"/>
      <c r="E247" s="70"/>
      <c r="F247" s="70"/>
      <c r="G247" s="70"/>
      <c r="H247" s="70"/>
      <c r="I247" s="70"/>
      <c r="J247" s="70"/>
      <c r="K247" s="70"/>
      <c r="L247" s="70"/>
      <c r="M247" s="70"/>
      <c r="N247" s="70"/>
      <c r="O247" s="70"/>
    </row>
    <row r="248" spans="2:15" ht="15.75" hidden="1" customHeight="1">
      <c r="B248" s="70"/>
      <c r="C248" s="70"/>
      <c r="D248" s="70"/>
      <c r="E248" s="70"/>
      <c r="F248" s="70"/>
      <c r="G248" s="70"/>
      <c r="H248" s="70"/>
      <c r="I248" s="70"/>
      <c r="J248" s="70"/>
      <c r="K248" s="70"/>
      <c r="L248" s="70"/>
      <c r="M248" s="70"/>
      <c r="N248" s="70"/>
      <c r="O248" s="70"/>
    </row>
    <row r="249" spans="2:15" ht="15.75" hidden="1" customHeight="1">
      <c r="B249" s="70"/>
      <c r="C249" s="70"/>
      <c r="D249" s="70"/>
      <c r="E249" s="70"/>
      <c r="F249" s="70"/>
      <c r="G249" s="70"/>
      <c r="H249" s="70"/>
      <c r="I249" s="70"/>
      <c r="J249" s="70"/>
      <c r="K249" s="70"/>
      <c r="L249" s="70"/>
      <c r="M249" s="70"/>
      <c r="N249" s="70"/>
      <c r="O249" s="70"/>
    </row>
    <row r="250" spans="2:15" ht="15.75" hidden="1" customHeight="1">
      <c r="B250" s="70"/>
      <c r="C250" s="70"/>
      <c r="D250" s="70"/>
      <c r="E250" s="70"/>
      <c r="F250" s="70"/>
      <c r="G250" s="70"/>
      <c r="H250" s="70"/>
      <c r="I250" s="70"/>
      <c r="J250" s="70"/>
      <c r="K250" s="70"/>
      <c r="L250" s="70"/>
      <c r="M250" s="70"/>
      <c r="N250" s="70"/>
      <c r="O250" s="70"/>
    </row>
    <row r="251" spans="2:15" ht="15.75" hidden="1" customHeight="1">
      <c r="B251" s="70"/>
      <c r="C251" s="70"/>
      <c r="D251" s="70"/>
      <c r="E251" s="70"/>
      <c r="F251" s="70"/>
      <c r="G251" s="70"/>
      <c r="H251" s="70"/>
      <c r="I251" s="70"/>
      <c r="J251" s="70"/>
      <c r="K251" s="70"/>
      <c r="L251" s="70"/>
      <c r="M251" s="70"/>
      <c r="N251" s="70"/>
      <c r="O251" s="70"/>
    </row>
    <row r="252" spans="2:15" ht="15.75" hidden="1" customHeight="1">
      <c r="B252" s="70"/>
      <c r="C252" s="70"/>
      <c r="D252" s="70"/>
      <c r="E252" s="70"/>
      <c r="F252" s="70"/>
      <c r="G252" s="70"/>
      <c r="H252" s="70"/>
      <c r="I252" s="70"/>
      <c r="J252" s="70"/>
      <c r="K252" s="70"/>
      <c r="L252" s="70"/>
      <c r="M252" s="70"/>
      <c r="N252" s="70"/>
      <c r="O252" s="70"/>
    </row>
    <row r="253" spans="2:15" ht="15.75" hidden="1" customHeight="1">
      <c r="B253" s="70"/>
      <c r="C253" s="70"/>
      <c r="D253" s="70"/>
      <c r="E253" s="70"/>
      <c r="F253" s="70"/>
      <c r="G253" s="70"/>
      <c r="H253" s="70"/>
      <c r="I253" s="70"/>
      <c r="J253" s="70"/>
      <c r="K253" s="70"/>
      <c r="L253" s="70"/>
      <c r="M253" s="70"/>
      <c r="N253" s="70"/>
      <c r="O253" s="70"/>
    </row>
    <row r="254" spans="2:15" ht="15.75" hidden="1" customHeight="1">
      <c r="B254" s="70"/>
      <c r="C254" s="70"/>
      <c r="D254" s="70"/>
      <c r="E254" s="70"/>
      <c r="F254" s="70"/>
      <c r="G254" s="70"/>
      <c r="H254" s="70"/>
      <c r="I254" s="70"/>
      <c r="J254" s="70"/>
      <c r="K254" s="70"/>
      <c r="L254" s="70"/>
      <c r="M254" s="70"/>
      <c r="N254" s="70"/>
      <c r="O254" s="70"/>
    </row>
    <row r="255" spans="2:15" ht="15.75" hidden="1" customHeight="1">
      <c r="B255" s="70"/>
      <c r="C255" s="70"/>
      <c r="D255" s="70"/>
      <c r="E255" s="70"/>
      <c r="F255" s="70"/>
      <c r="G255" s="70"/>
      <c r="H255" s="70"/>
      <c r="I255" s="70"/>
      <c r="J255" s="70"/>
      <c r="K255" s="70"/>
      <c r="L255" s="70"/>
      <c r="M255" s="70"/>
      <c r="N255" s="70"/>
      <c r="O255" s="70"/>
    </row>
    <row r="256" spans="2:15" ht="15.75" hidden="1" customHeight="1">
      <c r="B256" s="70"/>
      <c r="C256" s="70"/>
      <c r="D256" s="70"/>
      <c r="E256" s="70"/>
      <c r="F256" s="70"/>
      <c r="G256" s="70"/>
      <c r="H256" s="70"/>
      <c r="I256" s="70"/>
      <c r="J256" s="70"/>
      <c r="K256" s="70"/>
      <c r="L256" s="70"/>
      <c r="M256" s="70"/>
      <c r="N256" s="70"/>
      <c r="O256" s="70"/>
    </row>
    <row r="257" spans="2:15" ht="15.75" hidden="1" customHeight="1">
      <c r="B257" s="70"/>
      <c r="C257" s="70"/>
      <c r="D257" s="70"/>
      <c r="E257" s="70"/>
      <c r="F257" s="70"/>
      <c r="G257" s="70"/>
      <c r="H257" s="70"/>
      <c r="I257" s="70"/>
      <c r="J257" s="70"/>
      <c r="K257" s="70"/>
      <c r="L257" s="70"/>
      <c r="M257" s="70"/>
      <c r="N257" s="70"/>
      <c r="O257" s="70"/>
    </row>
    <row r="258" spans="2:15" ht="15.75" hidden="1" customHeight="1">
      <c r="B258" s="70"/>
      <c r="C258" s="70"/>
      <c r="D258" s="70"/>
      <c r="E258" s="70"/>
      <c r="F258" s="70"/>
      <c r="G258" s="70"/>
      <c r="H258" s="70"/>
      <c r="I258" s="70"/>
      <c r="J258" s="70"/>
      <c r="K258" s="70"/>
      <c r="L258" s="70"/>
      <c r="M258" s="70"/>
      <c r="N258" s="70"/>
      <c r="O258" s="70"/>
    </row>
    <row r="259" spans="2:15" ht="15.75" hidden="1" customHeight="1">
      <c r="B259" s="70"/>
      <c r="C259" s="70"/>
      <c r="D259" s="70"/>
      <c r="E259" s="70"/>
      <c r="F259" s="70"/>
      <c r="G259" s="70"/>
      <c r="H259" s="70"/>
      <c r="I259" s="70"/>
      <c r="J259" s="70"/>
      <c r="K259" s="70"/>
      <c r="L259" s="70"/>
      <c r="M259" s="70"/>
      <c r="N259" s="70"/>
      <c r="O259" s="70"/>
    </row>
    <row r="260" spans="2:15" ht="15.75" hidden="1" customHeight="1">
      <c r="B260" s="70"/>
      <c r="C260" s="70"/>
      <c r="D260" s="70"/>
      <c r="E260" s="70"/>
      <c r="F260" s="70"/>
      <c r="G260" s="70"/>
      <c r="H260" s="70"/>
      <c r="I260" s="70"/>
      <c r="J260" s="70"/>
      <c r="K260" s="70"/>
      <c r="L260" s="70"/>
      <c r="M260" s="70"/>
      <c r="N260" s="70"/>
      <c r="O260" s="70"/>
    </row>
    <row r="261" spans="2:15" ht="15.75" hidden="1" customHeight="1">
      <c r="B261" s="70"/>
      <c r="C261" s="70"/>
      <c r="D261" s="70"/>
      <c r="E261" s="70"/>
      <c r="F261" s="70"/>
      <c r="G261" s="70"/>
      <c r="H261" s="70"/>
      <c r="I261" s="70"/>
      <c r="J261" s="70"/>
      <c r="K261" s="70"/>
      <c r="L261" s="70"/>
      <c r="M261" s="70"/>
      <c r="N261" s="70"/>
      <c r="O261" s="70"/>
    </row>
    <row r="262" spans="2:15" ht="15.75" hidden="1" customHeight="1">
      <c r="B262" s="70"/>
      <c r="C262" s="70"/>
      <c r="D262" s="70"/>
      <c r="E262" s="70"/>
      <c r="F262" s="70"/>
      <c r="G262" s="70"/>
      <c r="H262" s="70"/>
      <c r="I262" s="70"/>
      <c r="J262" s="70"/>
      <c r="K262" s="70"/>
      <c r="L262" s="70"/>
      <c r="M262" s="70"/>
      <c r="N262" s="70"/>
      <c r="O262" s="70"/>
    </row>
    <row r="263" spans="2:15" ht="15.75" hidden="1" customHeight="1">
      <c r="B263" s="70"/>
      <c r="C263" s="70"/>
      <c r="D263" s="70"/>
      <c r="E263" s="70"/>
      <c r="F263" s="70"/>
      <c r="G263" s="70"/>
      <c r="H263" s="70"/>
      <c r="I263" s="70"/>
      <c r="J263" s="70"/>
      <c r="K263" s="70"/>
      <c r="L263" s="70"/>
      <c r="M263" s="70"/>
      <c r="N263" s="70"/>
      <c r="O263" s="70"/>
    </row>
    <row r="264" spans="2:15" ht="15.75" hidden="1" customHeight="1">
      <c r="B264" s="70"/>
      <c r="C264" s="70"/>
      <c r="D264" s="70"/>
      <c r="E264" s="70"/>
      <c r="F264" s="70"/>
      <c r="G264" s="70"/>
      <c r="H264" s="70"/>
      <c r="I264" s="70"/>
      <c r="J264" s="70"/>
      <c r="K264" s="70"/>
      <c r="L264" s="70"/>
      <c r="M264" s="70"/>
      <c r="N264" s="70"/>
      <c r="O264" s="70"/>
    </row>
    <row r="265" spans="2:15" ht="15.75" hidden="1" customHeight="1">
      <c r="B265" s="70"/>
      <c r="C265" s="70"/>
      <c r="D265" s="70"/>
      <c r="E265" s="70"/>
      <c r="F265" s="70"/>
      <c r="G265" s="70"/>
      <c r="H265" s="70"/>
      <c r="I265" s="70"/>
      <c r="J265" s="70"/>
      <c r="K265" s="70"/>
      <c r="L265" s="70"/>
      <c r="M265" s="70"/>
      <c r="N265" s="70"/>
      <c r="O265" s="70"/>
    </row>
    <row r="266" spans="2:15" ht="15.75" hidden="1" customHeight="1">
      <c r="B266" s="70"/>
      <c r="C266" s="70"/>
      <c r="D266" s="70"/>
      <c r="E266" s="70"/>
      <c r="F266" s="70"/>
      <c r="G266" s="70"/>
      <c r="H266" s="70"/>
      <c r="I266" s="70"/>
      <c r="J266" s="70"/>
      <c r="K266" s="70"/>
      <c r="L266" s="70"/>
      <c r="M266" s="70"/>
      <c r="N266" s="70"/>
      <c r="O266" s="70"/>
    </row>
    <row r="267" spans="2:15" ht="15.75" hidden="1" customHeight="1">
      <c r="B267" s="70"/>
      <c r="C267" s="70"/>
      <c r="D267" s="70"/>
      <c r="E267" s="70"/>
      <c r="F267" s="70"/>
      <c r="G267" s="70"/>
      <c r="H267" s="70"/>
      <c r="I267" s="70"/>
      <c r="J267" s="70"/>
      <c r="K267" s="70"/>
      <c r="L267" s="70"/>
      <c r="M267" s="70"/>
      <c r="N267" s="70"/>
      <c r="O267" s="70"/>
    </row>
    <row r="268" spans="2:15" ht="15.75" hidden="1" customHeight="1">
      <c r="B268" s="70"/>
      <c r="C268" s="70"/>
      <c r="D268" s="70"/>
      <c r="E268" s="70"/>
      <c r="F268" s="70"/>
      <c r="G268" s="70"/>
      <c r="H268" s="70"/>
      <c r="I268" s="70"/>
      <c r="J268" s="70"/>
      <c r="K268" s="70"/>
      <c r="L268" s="70"/>
      <c r="M268" s="70"/>
      <c r="N268" s="70"/>
      <c r="O268" s="70"/>
    </row>
    <row r="269" spans="2:15" ht="15.75" hidden="1" customHeight="1">
      <c r="B269" s="70"/>
      <c r="C269" s="70"/>
      <c r="D269" s="70"/>
      <c r="E269" s="70"/>
      <c r="F269" s="70"/>
      <c r="G269" s="70"/>
      <c r="H269" s="70"/>
      <c r="I269" s="70"/>
      <c r="J269" s="70"/>
      <c r="K269" s="70"/>
      <c r="L269" s="70"/>
      <c r="M269" s="70"/>
      <c r="N269" s="70"/>
      <c r="O269" s="70"/>
    </row>
    <row r="270" spans="2:15" ht="15.75" hidden="1" customHeight="1">
      <c r="B270" s="70"/>
      <c r="C270" s="70"/>
      <c r="D270" s="70"/>
      <c r="E270" s="70"/>
      <c r="F270" s="70"/>
      <c r="G270" s="70"/>
      <c r="H270" s="70"/>
      <c r="I270" s="70"/>
      <c r="J270" s="70"/>
      <c r="K270" s="70"/>
      <c r="L270" s="70"/>
      <c r="M270" s="70"/>
      <c r="N270" s="70"/>
      <c r="O270" s="70"/>
    </row>
    <row r="271" spans="2:15" ht="15.75" hidden="1" customHeight="1">
      <c r="B271" s="70"/>
      <c r="C271" s="70"/>
      <c r="D271" s="70"/>
      <c r="E271" s="70"/>
      <c r="F271" s="70"/>
      <c r="G271" s="70"/>
      <c r="H271" s="70"/>
      <c r="I271" s="70"/>
      <c r="J271" s="70"/>
      <c r="K271" s="70"/>
      <c r="L271" s="70"/>
      <c r="M271" s="70"/>
      <c r="N271" s="70"/>
      <c r="O271" s="70"/>
    </row>
    <row r="272" spans="2:15" ht="15.75" hidden="1" customHeight="1">
      <c r="B272" s="70"/>
      <c r="C272" s="70"/>
      <c r="D272" s="70"/>
      <c r="E272" s="70"/>
      <c r="F272" s="70"/>
      <c r="G272" s="70"/>
      <c r="H272" s="70"/>
      <c r="I272" s="70"/>
      <c r="J272" s="70"/>
      <c r="K272" s="70"/>
      <c r="L272" s="70"/>
      <c r="M272" s="70"/>
      <c r="N272" s="70"/>
      <c r="O272" s="70"/>
    </row>
    <row r="273" spans="2:15" ht="15.75" hidden="1" customHeight="1">
      <c r="B273" s="70"/>
      <c r="C273" s="70"/>
      <c r="D273" s="70"/>
      <c r="E273" s="70"/>
      <c r="F273" s="70"/>
      <c r="G273" s="70"/>
      <c r="H273" s="70"/>
      <c r="I273" s="70"/>
      <c r="J273" s="70"/>
      <c r="K273" s="70"/>
      <c r="L273" s="70"/>
      <c r="M273" s="70"/>
      <c r="N273" s="70"/>
      <c r="O273" s="70"/>
    </row>
    <row r="274" spans="2:15" ht="15.75" hidden="1" customHeight="1">
      <c r="B274" s="70"/>
      <c r="C274" s="70"/>
      <c r="D274" s="70"/>
      <c r="E274" s="70"/>
      <c r="F274" s="70"/>
      <c r="G274" s="70"/>
      <c r="H274" s="70"/>
      <c r="I274" s="70"/>
      <c r="J274" s="70"/>
      <c r="K274" s="70"/>
      <c r="L274" s="70"/>
      <c r="M274" s="70"/>
      <c r="N274" s="70"/>
      <c r="O274" s="70"/>
    </row>
    <row r="275" spans="2:15" ht="15.75" hidden="1" customHeight="1">
      <c r="B275" s="70"/>
      <c r="C275" s="70"/>
      <c r="D275" s="70"/>
      <c r="E275" s="70"/>
      <c r="F275" s="70"/>
      <c r="G275" s="70"/>
      <c r="H275" s="70"/>
      <c r="I275" s="70"/>
      <c r="J275" s="70"/>
      <c r="K275" s="70"/>
      <c r="L275" s="70"/>
      <c r="M275" s="70"/>
      <c r="N275" s="70"/>
      <c r="O275" s="70"/>
    </row>
    <row r="276" spans="2:15" ht="15.75" hidden="1" customHeight="1">
      <c r="B276" s="70"/>
      <c r="C276" s="70"/>
      <c r="D276" s="70"/>
      <c r="E276" s="70"/>
      <c r="F276" s="70"/>
      <c r="G276" s="70"/>
      <c r="H276" s="70"/>
      <c r="I276" s="70"/>
      <c r="J276" s="70"/>
      <c r="K276" s="70"/>
      <c r="L276" s="70"/>
      <c r="M276" s="70"/>
      <c r="N276" s="70"/>
      <c r="O276" s="70"/>
    </row>
    <row r="277" spans="2:15" ht="15.75" hidden="1" customHeight="1">
      <c r="B277" s="70"/>
      <c r="C277" s="70"/>
      <c r="D277" s="70"/>
      <c r="E277" s="70"/>
      <c r="F277" s="70"/>
      <c r="G277" s="70"/>
      <c r="H277" s="70"/>
      <c r="I277" s="70"/>
      <c r="J277" s="70"/>
      <c r="K277" s="70"/>
      <c r="L277" s="70"/>
      <c r="M277" s="70"/>
      <c r="N277" s="70"/>
      <c r="O277" s="70"/>
    </row>
    <row r="278" spans="2:15" ht="15.75" hidden="1" customHeight="1">
      <c r="B278" s="70"/>
      <c r="C278" s="70"/>
      <c r="D278" s="70"/>
      <c r="E278" s="70"/>
      <c r="F278" s="70"/>
      <c r="G278" s="70"/>
      <c r="H278" s="70"/>
      <c r="I278" s="70"/>
      <c r="J278" s="70"/>
      <c r="K278" s="70"/>
      <c r="L278" s="70"/>
      <c r="M278" s="70"/>
      <c r="N278" s="70"/>
      <c r="O278" s="70"/>
    </row>
    <row r="279" spans="2:15" ht="15.75" hidden="1" customHeight="1">
      <c r="B279" s="70"/>
      <c r="C279" s="70"/>
      <c r="D279" s="70"/>
      <c r="E279" s="70"/>
      <c r="F279" s="70"/>
      <c r="G279" s="70"/>
      <c r="H279" s="70"/>
      <c r="I279" s="70"/>
      <c r="J279" s="70"/>
      <c r="K279" s="70"/>
      <c r="L279" s="70"/>
      <c r="M279" s="70"/>
      <c r="N279" s="70"/>
      <c r="O279" s="70"/>
    </row>
    <row r="280" spans="2:15" ht="15.75" hidden="1" customHeight="1">
      <c r="B280" s="70"/>
      <c r="C280" s="70"/>
      <c r="D280" s="70"/>
      <c r="E280" s="70"/>
      <c r="F280" s="70"/>
      <c r="G280" s="70"/>
      <c r="H280" s="70"/>
      <c r="I280" s="70"/>
      <c r="J280" s="70"/>
      <c r="K280" s="70"/>
      <c r="L280" s="70"/>
      <c r="M280" s="70"/>
      <c r="N280" s="70"/>
      <c r="O280" s="70"/>
    </row>
    <row r="281" spans="2:15" ht="15.75" hidden="1" customHeight="1">
      <c r="B281" s="70"/>
      <c r="C281" s="70"/>
      <c r="D281" s="70"/>
      <c r="E281" s="70"/>
      <c r="F281" s="70"/>
      <c r="G281" s="70"/>
      <c r="H281" s="70"/>
      <c r="I281" s="70"/>
      <c r="J281" s="70"/>
      <c r="K281" s="70"/>
      <c r="L281" s="70"/>
      <c r="M281" s="70"/>
      <c r="N281" s="70"/>
      <c r="O281" s="70"/>
    </row>
    <row r="282" spans="2:15" ht="15.75" hidden="1" customHeight="1">
      <c r="B282" s="70"/>
      <c r="C282" s="70"/>
      <c r="D282" s="70"/>
      <c r="E282" s="70"/>
      <c r="F282" s="70"/>
      <c r="G282" s="70"/>
      <c r="H282" s="70"/>
      <c r="I282" s="70"/>
      <c r="J282" s="70"/>
      <c r="K282" s="70"/>
      <c r="L282" s="70"/>
      <c r="M282" s="70"/>
      <c r="N282" s="70"/>
      <c r="O282" s="70"/>
    </row>
    <row r="283" spans="2:15" ht="15.75" hidden="1" customHeight="1">
      <c r="B283" s="70"/>
      <c r="C283" s="70"/>
      <c r="D283" s="70"/>
      <c r="E283" s="70"/>
      <c r="F283" s="70"/>
      <c r="G283" s="70"/>
      <c r="H283" s="70"/>
      <c r="I283" s="70"/>
      <c r="J283" s="70"/>
      <c r="K283" s="70"/>
      <c r="L283" s="70"/>
      <c r="M283" s="70"/>
      <c r="N283" s="70"/>
      <c r="O283" s="70"/>
    </row>
    <row r="284" spans="2:15" ht="15.75" hidden="1" customHeight="1">
      <c r="B284" s="70"/>
      <c r="C284" s="70"/>
      <c r="D284" s="70"/>
      <c r="E284" s="70"/>
      <c r="F284" s="70"/>
      <c r="G284" s="70"/>
      <c r="H284" s="70"/>
      <c r="I284" s="70"/>
      <c r="J284" s="70"/>
      <c r="K284" s="70"/>
      <c r="L284" s="70"/>
      <c r="M284" s="70"/>
      <c r="N284" s="70"/>
      <c r="O284" s="70"/>
    </row>
    <row r="285" spans="2:15" ht="15.75" hidden="1" customHeight="1">
      <c r="B285" s="70"/>
      <c r="C285" s="70"/>
      <c r="D285" s="70"/>
      <c r="E285" s="70"/>
      <c r="F285" s="70"/>
      <c r="G285" s="70"/>
      <c r="H285" s="70"/>
      <c r="I285" s="70"/>
      <c r="J285" s="70"/>
      <c r="K285" s="70"/>
      <c r="L285" s="70"/>
      <c r="M285" s="70"/>
      <c r="N285" s="70"/>
      <c r="O285" s="70"/>
    </row>
    <row r="286" spans="2:15" ht="15.75" hidden="1" customHeight="1">
      <c r="B286" s="70"/>
      <c r="C286" s="70"/>
      <c r="D286" s="70"/>
      <c r="E286" s="70"/>
      <c r="F286" s="70"/>
      <c r="G286" s="70"/>
      <c r="H286" s="70"/>
      <c r="I286" s="70"/>
      <c r="J286" s="70"/>
      <c r="K286" s="70"/>
      <c r="L286" s="70"/>
      <c r="M286" s="70"/>
      <c r="N286" s="70"/>
      <c r="O286" s="70"/>
    </row>
    <row r="287" spans="2:15" ht="15.75" hidden="1" customHeight="1">
      <c r="B287" s="70"/>
      <c r="C287" s="70"/>
      <c r="D287" s="70"/>
      <c r="E287" s="70"/>
      <c r="F287" s="70"/>
      <c r="G287" s="70"/>
      <c r="H287" s="70"/>
      <c r="I287" s="70"/>
      <c r="J287" s="70"/>
      <c r="K287" s="70"/>
      <c r="L287" s="70"/>
      <c r="M287" s="70"/>
      <c r="N287" s="70"/>
      <c r="O287" s="70"/>
    </row>
    <row r="288" spans="2:15" ht="15.75" hidden="1" customHeight="1">
      <c r="B288" s="70"/>
      <c r="C288" s="70"/>
      <c r="D288" s="70"/>
      <c r="E288" s="70"/>
      <c r="F288" s="70"/>
      <c r="G288" s="70"/>
      <c r="H288" s="70"/>
      <c r="I288" s="70"/>
      <c r="J288" s="70"/>
      <c r="K288" s="70"/>
      <c r="L288" s="70"/>
      <c r="M288" s="70"/>
      <c r="N288" s="70"/>
      <c r="O288" s="70"/>
    </row>
    <row r="289" spans="2:15" ht="15.75" hidden="1" customHeight="1">
      <c r="B289" s="70"/>
      <c r="C289" s="70"/>
      <c r="D289" s="70"/>
      <c r="E289" s="70"/>
      <c r="F289" s="70"/>
      <c r="G289" s="70"/>
      <c r="H289" s="70"/>
      <c r="I289" s="70"/>
      <c r="J289" s="70"/>
      <c r="K289" s="70"/>
      <c r="L289" s="70"/>
      <c r="M289" s="70"/>
      <c r="N289" s="70"/>
      <c r="O289" s="70"/>
    </row>
    <row r="290" spans="2:15" ht="15.75" hidden="1" customHeight="1">
      <c r="B290" s="70"/>
      <c r="C290" s="70"/>
      <c r="D290" s="70"/>
      <c r="E290" s="70"/>
      <c r="F290" s="70"/>
      <c r="G290" s="70"/>
      <c r="H290" s="70"/>
      <c r="I290" s="70"/>
      <c r="J290" s="70"/>
      <c r="K290" s="70"/>
      <c r="L290" s="70"/>
      <c r="M290" s="70"/>
      <c r="N290" s="70"/>
      <c r="O290" s="70"/>
    </row>
    <row r="291" spans="2:15" ht="15.75" hidden="1" customHeight="1">
      <c r="B291" s="70"/>
      <c r="C291" s="70"/>
      <c r="D291" s="70"/>
      <c r="E291" s="70"/>
      <c r="F291" s="70"/>
      <c r="G291" s="70"/>
      <c r="H291" s="70"/>
      <c r="I291" s="70"/>
      <c r="J291" s="70"/>
      <c r="K291" s="70"/>
      <c r="L291" s="70"/>
      <c r="M291" s="70"/>
      <c r="N291" s="70"/>
      <c r="O291" s="70"/>
    </row>
    <row r="292" spans="2:15" ht="15.75" hidden="1" customHeight="1">
      <c r="B292" s="70"/>
      <c r="C292" s="70"/>
      <c r="D292" s="70"/>
      <c r="E292" s="70"/>
      <c r="F292" s="70"/>
      <c r="G292" s="70"/>
      <c r="H292" s="70"/>
      <c r="I292" s="70"/>
      <c r="J292" s="70"/>
      <c r="K292" s="70"/>
      <c r="L292" s="70"/>
      <c r="M292" s="70"/>
      <c r="N292" s="70"/>
      <c r="O292" s="70"/>
    </row>
    <row r="293" spans="2:15" ht="15.75" hidden="1" customHeight="1">
      <c r="B293" s="70"/>
      <c r="C293" s="70"/>
      <c r="D293" s="70"/>
      <c r="E293" s="70"/>
      <c r="F293" s="70"/>
      <c r="G293" s="70"/>
      <c r="H293" s="70"/>
      <c r="I293" s="70"/>
      <c r="J293" s="70"/>
      <c r="K293" s="70"/>
      <c r="L293" s="70"/>
      <c r="M293" s="70"/>
      <c r="N293" s="70"/>
      <c r="O293" s="70"/>
    </row>
    <row r="294" spans="2:15" ht="15.75" hidden="1" customHeight="1">
      <c r="B294" s="70"/>
      <c r="C294" s="70"/>
      <c r="D294" s="70"/>
      <c r="E294" s="70"/>
      <c r="F294" s="70"/>
      <c r="G294" s="70"/>
      <c r="H294" s="70"/>
      <c r="I294" s="70"/>
      <c r="J294" s="70"/>
      <c r="K294" s="70"/>
      <c r="L294" s="70"/>
      <c r="M294" s="70"/>
      <c r="N294" s="70"/>
      <c r="O294" s="70"/>
    </row>
    <row r="295" spans="2:15" ht="15.75" hidden="1" customHeight="1">
      <c r="B295" s="70"/>
      <c r="C295" s="70"/>
      <c r="D295" s="70"/>
      <c r="E295" s="70"/>
      <c r="F295" s="70"/>
      <c r="G295" s="70"/>
      <c r="H295" s="70"/>
      <c r="I295" s="70"/>
      <c r="J295" s="70"/>
      <c r="K295" s="70"/>
      <c r="L295" s="70"/>
      <c r="M295" s="70"/>
      <c r="N295" s="70"/>
      <c r="O295" s="70"/>
    </row>
    <row r="296" spans="2:15" ht="15.75" hidden="1" customHeight="1">
      <c r="B296" s="70"/>
      <c r="C296" s="70"/>
      <c r="D296" s="70"/>
      <c r="E296" s="70"/>
      <c r="F296" s="70"/>
      <c r="G296" s="70"/>
      <c r="H296" s="70"/>
      <c r="I296" s="70"/>
      <c r="J296" s="70"/>
      <c r="K296" s="70"/>
      <c r="L296" s="70"/>
      <c r="M296" s="70"/>
      <c r="N296" s="70"/>
      <c r="O296" s="70"/>
    </row>
    <row r="297" spans="2:15" ht="15.75" hidden="1" customHeight="1">
      <c r="B297" s="70"/>
      <c r="C297" s="70"/>
      <c r="D297" s="70"/>
      <c r="E297" s="70"/>
      <c r="F297" s="70"/>
      <c r="G297" s="70"/>
      <c r="H297" s="70"/>
      <c r="I297" s="70"/>
      <c r="J297" s="70"/>
      <c r="K297" s="70"/>
      <c r="L297" s="70"/>
      <c r="M297" s="70"/>
      <c r="N297" s="70"/>
      <c r="O297" s="70"/>
    </row>
    <row r="298" spans="2:15" ht="15.75" hidden="1" customHeight="1">
      <c r="B298" s="70"/>
      <c r="C298" s="70"/>
      <c r="D298" s="70"/>
      <c r="E298" s="70"/>
      <c r="F298" s="70"/>
      <c r="G298" s="70"/>
      <c r="H298" s="70"/>
      <c r="I298" s="70"/>
      <c r="J298" s="70"/>
      <c r="K298" s="70"/>
      <c r="L298" s="70"/>
      <c r="M298" s="70"/>
      <c r="N298" s="70"/>
      <c r="O298" s="70"/>
    </row>
    <row r="299" spans="2:15" ht="15.75" hidden="1" customHeight="1">
      <c r="B299" s="70"/>
      <c r="C299" s="70"/>
      <c r="D299" s="70"/>
      <c r="E299" s="70"/>
      <c r="F299" s="70"/>
      <c r="G299" s="70"/>
      <c r="H299" s="70"/>
      <c r="I299" s="70"/>
      <c r="J299" s="70"/>
      <c r="K299" s="70"/>
      <c r="L299" s="70"/>
      <c r="M299" s="70"/>
      <c r="N299" s="70"/>
      <c r="O299" s="70"/>
    </row>
    <row r="300" spans="2:15" ht="15.75" hidden="1" customHeight="1">
      <c r="B300" s="70"/>
      <c r="C300" s="70"/>
      <c r="D300" s="70"/>
      <c r="E300" s="70"/>
      <c r="F300" s="70"/>
      <c r="G300" s="70"/>
      <c r="H300" s="70"/>
      <c r="I300" s="70"/>
      <c r="J300" s="70"/>
      <c r="K300" s="70"/>
      <c r="L300" s="70"/>
      <c r="M300" s="70"/>
      <c r="N300" s="70"/>
      <c r="O300" s="70"/>
    </row>
    <row r="301" spans="2:15" ht="15.75" hidden="1" customHeight="1">
      <c r="B301" s="70"/>
      <c r="C301" s="70"/>
      <c r="D301" s="70"/>
      <c r="E301" s="70"/>
      <c r="F301" s="70"/>
      <c r="G301" s="70"/>
      <c r="H301" s="70"/>
      <c r="I301" s="70"/>
      <c r="J301" s="70"/>
      <c r="K301" s="70"/>
      <c r="L301" s="70"/>
      <c r="M301" s="70"/>
      <c r="N301" s="70"/>
      <c r="O301" s="70"/>
    </row>
    <row r="302" spans="2:15" ht="15.75" hidden="1" customHeight="1">
      <c r="B302" s="70"/>
      <c r="C302" s="70"/>
      <c r="D302" s="70"/>
      <c r="E302" s="70"/>
      <c r="F302" s="70"/>
      <c r="G302" s="70"/>
      <c r="H302" s="70"/>
      <c r="I302" s="70"/>
      <c r="J302" s="70"/>
      <c r="K302" s="70"/>
      <c r="L302" s="70"/>
      <c r="M302" s="70"/>
      <c r="N302" s="70"/>
      <c r="O302" s="70"/>
    </row>
    <row r="303" spans="2:15" ht="15.75" hidden="1" customHeight="1">
      <c r="B303" s="70"/>
      <c r="C303" s="70"/>
      <c r="D303" s="70"/>
      <c r="E303" s="70"/>
      <c r="F303" s="70"/>
      <c r="G303" s="70"/>
      <c r="H303" s="70"/>
      <c r="I303" s="70"/>
      <c r="J303" s="70"/>
      <c r="K303" s="70"/>
      <c r="L303" s="70"/>
      <c r="M303" s="70"/>
      <c r="N303" s="70"/>
      <c r="O303" s="70"/>
    </row>
    <row r="304" spans="2:15" ht="15.75" hidden="1" customHeight="1">
      <c r="B304" s="70"/>
      <c r="C304" s="70"/>
      <c r="D304" s="70"/>
      <c r="E304" s="70"/>
      <c r="F304" s="70"/>
      <c r="G304" s="70"/>
      <c r="H304" s="70"/>
      <c r="I304" s="70"/>
      <c r="J304" s="70"/>
      <c r="K304" s="70"/>
      <c r="L304" s="70"/>
      <c r="M304" s="70"/>
      <c r="N304" s="70"/>
      <c r="O304" s="70"/>
    </row>
    <row r="305" spans="2:15" ht="15.75" hidden="1" customHeight="1">
      <c r="B305" s="70"/>
      <c r="C305" s="70"/>
      <c r="D305" s="70"/>
      <c r="E305" s="70"/>
      <c r="F305" s="70"/>
      <c r="G305" s="70"/>
      <c r="H305" s="70"/>
      <c r="I305" s="70"/>
      <c r="J305" s="70"/>
      <c r="K305" s="70"/>
      <c r="L305" s="70"/>
      <c r="M305" s="70"/>
      <c r="N305" s="70"/>
      <c r="O305" s="70"/>
    </row>
    <row r="306" spans="2:15" ht="15.75" hidden="1" customHeight="1">
      <c r="B306" s="70"/>
      <c r="C306" s="70"/>
      <c r="D306" s="70"/>
      <c r="E306" s="70"/>
      <c r="F306" s="70"/>
      <c r="G306" s="70"/>
      <c r="H306" s="70"/>
      <c r="I306" s="70"/>
      <c r="J306" s="70"/>
      <c r="K306" s="70"/>
      <c r="L306" s="70"/>
      <c r="M306" s="70"/>
      <c r="N306" s="70"/>
      <c r="O306" s="70"/>
    </row>
    <row r="307" spans="2:15" ht="15.75" hidden="1" customHeight="1">
      <c r="B307" s="70"/>
      <c r="C307" s="70"/>
      <c r="D307" s="70"/>
      <c r="E307" s="70"/>
      <c r="F307" s="70"/>
      <c r="G307" s="70"/>
      <c r="H307" s="70"/>
      <c r="I307" s="70"/>
      <c r="J307" s="70"/>
      <c r="K307" s="70"/>
      <c r="L307" s="70"/>
      <c r="M307" s="70"/>
      <c r="N307" s="70"/>
      <c r="O307" s="70"/>
    </row>
    <row r="308" spans="2:15" ht="15.75" hidden="1" customHeight="1">
      <c r="B308" s="70"/>
      <c r="C308" s="70"/>
      <c r="D308" s="70"/>
      <c r="E308" s="70"/>
      <c r="F308" s="70"/>
      <c r="G308" s="70"/>
      <c r="H308" s="70"/>
      <c r="I308" s="70"/>
      <c r="J308" s="70"/>
      <c r="K308" s="70"/>
      <c r="L308" s="70"/>
      <c r="M308" s="70"/>
      <c r="N308" s="70"/>
      <c r="O308" s="70"/>
    </row>
    <row r="309" spans="2:15" ht="15.75" hidden="1" customHeight="1">
      <c r="B309" s="70"/>
      <c r="C309" s="70"/>
      <c r="D309" s="70"/>
      <c r="E309" s="70"/>
      <c r="F309" s="70"/>
      <c r="G309" s="70"/>
      <c r="H309" s="70"/>
      <c r="I309" s="70"/>
      <c r="J309" s="70"/>
      <c r="K309" s="70"/>
      <c r="L309" s="70"/>
      <c r="M309" s="70"/>
      <c r="N309" s="70"/>
      <c r="O309" s="70"/>
    </row>
    <row r="310" spans="2:15" ht="15.75" hidden="1" customHeight="1">
      <c r="B310" s="70"/>
      <c r="C310" s="70"/>
      <c r="D310" s="70"/>
      <c r="E310" s="70"/>
      <c r="F310" s="70"/>
      <c r="G310" s="70"/>
      <c r="H310" s="70"/>
      <c r="I310" s="70"/>
      <c r="J310" s="70"/>
      <c r="K310" s="70"/>
      <c r="L310" s="70"/>
      <c r="M310" s="70"/>
      <c r="N310" s="70"/>
      <c r="O310" s="70"/>
    </row>
    <row r="311" spans="2:15" ht="15.75" hidden="1" customHeight="1">
      <c r="B311" s="70"/>
      <c r="C311" s="70"/>
      <c r="D311" s="70"/>
      <c r="E311" s="70"/>
      <c r="F311" s="70"/>
      <c r="G311" s="70"/>
      <c r="H311" s="70"/>
      <c r="I311" s="70"/>
      <c r="J311" s="70"/>
      <c r="K311" s="70"/>
      <c r="L311" s="70"/>
      <c r="M311" s="70"/>
      <c r="N311" s="70"/>
      <c r="O311" s="70"/>
    </row>
    <row r="312" spans="2:15" ht="15.75" hidden="1" customHeight="1">
      <c r="B312" s="70"/>
      <c r="C312" s="70"/>
      <c r="D312" s="70"/>
      <c r="E312" s="70"/>
      <c r="F312" s="70"/>
      <c r="G312" s="70"/>
      <c r="H312" s="70"/>
      <c r="I312" s="70"/>
      <c r="J312" s="70"/>
      <c r="K312" s="70"/>
      <c r="L312" s="70"/>
      <c r="M312" s="70"/>
      <c r="N312" s="70"/>
      <c r="O312" s="70"/>
    </row>
    <row r="313" spans="2:15" ht="15.75" hidden="1" customHeight="1">
      <c r="B313" s="70"/>
      <c r="C313" s="70"/>
      <c r="D313" s="70"/>
      <c r="E313" s="70"/>
      <c r="F313" s="70"/>
      <c r="G313" s="70"/>
      <c r="H313" s="70"/>
      <c r="I313" s="70"/>
      <c r="J313" s="70"/>
      <c r="K313" s="70"/>
      <c r="L313" s="70"/>
      <c r="M313" s="70"/>
      <c r="N313" s="70"/>
      <c r="O313" s="70"/>
    </row>
    <row r="314" spans="2:15" ht="15.75" hidden="1" customHeight="1">
      <c r="B314" s="70"/>
      <c r="C314" s="70"/>
      <c r="D314" s="70"/>
      <c r="E314" s="70"/>
      <c r="F314" s="70"/>
      <c r="G314" s="70"/>
      <c r="H314" s="70"/>
      <c r="I314" s="70"/>
      <c r="J314" s="70"/>
      <c r="K314" s="70"/>
      <c r="L314" s="70"/>
      <c r="M314" s="70"/>
      <c r="N314" s="70"/>
      <c r="O314" s="70"/>
    </row>
    <row r="315" spans="2:15" ht="15.75" hidden="1" customHeight="1">
      <c r="B315" s="70"/>
      <c r="C315" s="70"/>
      <c r="D315" s="70"/>
      <c r="E315" s="70"/>
      <c r="F315" s="70"/>
      <c r="G315" s="70"/>
      <c r="H315" s="70"/>
      <c r="I315" s="70"/>
      <c r="J315" s="70"/>
      <c r="K315" s="70"/>
      <c r="L315" s="70"/>
      <c r="M315" s="70"/>
      <c r="N315" s="70"/>
      <c r="O315" s="70"/>
    </row>
    <row r="316" spans="2:15" ht="15.75" hidden="1" customHeight="1">
      <c r="B316" s="70"/>
      <c r="C316" s="70"/>
      <c r="D316" s="70"/>
      <c r="E316" s="70"/>
      <c r="F316" s="70"/>
      <c r="G316" s="70"/>
      <c r="H316" s="70"/>
      <c r="I316" s="70"/>
      <c r="J316" s="70"/>
      <c r="K316" s="70"/>
      <c r="L316" s="70"/>
      <c r="M316" s="70"/>
      <c r="N316" s="70"/>
      <c r="O316" s="70"/>
    </row>
    <row r="317" spans="2:15" ht="15.75" hidden="1" customHeight="1">
      <c r="B317" s="70"/>
      <c r="C317" s="70"/>
      <c r="D317" s="70"/>
      <c r="E317" s="70"/>
      <c r="F317" s="70"/>
      <c r="G317" s="70"/>
      <c r="H317" s="70"/>
      <c r="I317" s="70"/>
      <c r="J317" s="70"/>
      <c r="K317" s="70"/>
      <c r="L317" s="70"/>
      <c r="M317" s="70"/>
      <c r="N317" s="70"/>
      <c r="O317" s="70"/>
    </row>
    <row r="318" spans="2:15" ht="15.75" hidden="1" customHeight="1">
      <c r="B318" s="70"/>
      <c r="C318" s="70"/>
      <c r="D318" s="70"/>
      <c r="E318" s="70"/>
      <c r="F318" s="70"/>
      <c r="G318" s="70"/>
      <c r="H318" s="70"/>
      <c r="I318" s="70"/>
      <c r="J318" s="70"/>
      <c r="K318" s="70"/>
      <c r="L318" s="70"/>
      <c r="M318" s="70"/>
      <c r="N318" s="70"/>
      <c r="O318" s="70"/>
    </row>
    <row r="319" spans="2:15" ht="15.75" hidden="1" customHeight="1">
      <c r="B319" s="70"/>
      <c r="C319" s="70"/>
      <c r="D319" s="70"/>
      <c r="E319" s="70"/>
      <c r="F319" s="70"/>
      <c r="G319" s="70"/>
      <c r="H319" s="70"/>
      <c r="I319" s="70"/>
      <c r="J319" s="70"/>
      <c r="K319" s="70"/>
      <c r="L319" s="70"/>
      <c r="M319" s="70"/>
      <c r="N319" s="70"/>
      <c r="O319" s="70"/>
    </row>
    <row r="320" spans="2:15" ht="15.75" hidden="1" customHeight="1">
      <c r="B320" s="70"/>
      <c r="C320" s="70"/>
      <c r="D320" s="70"/>
      <c r="E320" s="70"/>
      <c r="F320" s="70"/>
      <c r="G320" s="70"/>
      <c r="H320" s="70"/>
      <c r="I320" s="70"/>
      <c r="J320" s="70"/>
      <c r="K320" s="70"/>
      <c r="L320" s="70"/>
      <c r="M320" s="70"/>
      <c r="N320" s="70"/>
      <c r="O320" s="70"/>
    </row>
    <row r="321" spans="2:15" ht="15.75" hidden="1" customHeight="1">
      <c r="B321" s="70"/>
      <c r="C321" s="70"/>
      <c r="D321" s="70"/>
      <c r="E321" s="70"/>
      <c r="F321" s="70"/>
      <c r="G321" s="70"/>
      <c r="H321" s="70"/>
      <c r="I321" s="70"/>
      <c r="J321" s="70"/>
      <c r="K321" s="70"/>
      <c r="L321" s="70"/>
      <c r="M321" s="70"/>
      <c r="N321" s="70"/>
      <c r="O321" s="70"/>
    </row>
    <row r="322" spans="2:15" ht="15.75" hidden="1" customHeight="1">
      <c r="B322" s="70"/>
      <c r="C322" s="70"/>
      <c r="D322" s="70"/>
      <c r="E322" s="70"/>
      <c r="F322" s="70"/>
      <c r="G322" s="70"/>
      <c r="H322" s="70"/>
      <c r="I322" s="70"/>
      <c r="J322" s="70"/>
      <c r="K322" s="70"/>
      <c r="L322" s="70"/>
      <c r="M322" s="70"/>
      <c r="N322" s="70"/>
      <c r="O322" s="70"/>
    </row>
    <row r="323" spans="2:15" ht="15.75" hidden="1" customHeight="1">
      <c r="B323" s="70"/>
      <c r="C323" s="70"/>
      <c r="D323" s="70"/>
      <c r="E323" s="70"/>
      <c r="F323" s="70"/>
      <c r="G323" s="70"/>
      <c r="H323" s="70"/>
      <c r="I323" s="70"/>
      <c r="J323" s="70"/>
      <c r="K323" s="70"/>
      <c r="L323" s="70"/>
      <c r="M323" s="70"/>
      <c r="N323" s="70"/>
      <c r="O323" s="70"/>
    </row>
    <row r="324" spans="2:15" ht="15.75" hidden="1" customHeight="1">
      <c r="B324" s="70"/>
      <c r="C324" s="70"/>
      <c r="D324" s="70"/>
      <c r="E324" s="70"/>
      <c r="F324" s="70"/>
      <c r="G324" s="70"/>
      <c r="H324" s="70"/>
      <c r="I324" s="70"/>
      <c r="J324" s="70"/>
      <c r="K324" s="70"/>
      <c r="L324" s="70"/>
      <c r="M324" s="70"/>
      <c r="N324" s="70"/>
      <c r="O324" s="70"/>
    </row>
    <row r="325" spans="2:15" ht="15.75" hidden="1" customHeight="1">
      <c r="B325" s="70"/>
      <c r="C325" s="70"/>
      <c r="D325" s="70"/>
      <c r="E325" s="70"/>
      <c r="F325" s="70"/>
      <c r="G325" s="70"/>
      <c r="H325" s="70"/>
      <c r="I325" s="70"/>
      <c r="J325" s="70"/>
      <c r="K325" s="70"/>
      <c r="L325" s="70"/>
      <c r="M325" s="70"/>
      <c r="N325" s="70"/>
      <c r="O325" s="70"/>
    </row>
    <row r="326" spans="2:15" ht="15.75" hidden="1" customHeight="1">
      <c r="B326" s="70"/>
      <c r="C326" s="70"/>
      <c r="D326" s="70"/>
      <c r="E326" s="70"/>
      <c r="F326" s="70"/>
      <c r="G326" s="70"/>
      <c r="H326" s="70"/>
      <c r="I326" s="70"/>
      <c r="J326" s="70"/>
      <c r="K326" s="70"/>
      <c r="L326" s="70"/>
      <c r="M326" s="70"/>
      <c r="N326" s="70"/>
      <c r="O326" s="70"/>
    </row>
    <row r="327" spans="2:15" ht="15.75" hidden="1" customHeight="1">
      <c r="B327" s="70"/>
      <c r="C327" s="70"/>
      <c r="D327" s="70"/>
      <c r="E327" s="70"/>
      <c r="F327" s="70"/>
      <c r="G327" s="70"/>
      <c r="H327" s="70"/>
      <c r="I327" s="70"/>
      <c r="J327" s="70"/>
      <c r="K327" s="70"/>
      <c r="L327" s="70"/>
      <c r="M327" s="70"/>
      <c r="N327" s="70"/>
      <c r="O327" s="70"/>
    </row>
    <row r="328" spans="2:15" ht="15.75" hidden="1" customHeight="1">
      <c r="B328" s="70"/>
      <c r="C328" s="70"/>
      <c r="D328" s="70"/>
      <c r="E328" s="70"/>
      <c r="F328" s="70"/>
      <c r="G328" s="70"/>
      <c r="H328" s="70"/>
      <c r="I328" s="70"/>
      <c r="J328" s="70"/>
      <c r="K328" s="70"/>
      <c r="L328" s="70"/>
      <c r="M328" s="70"/>
      <c r="N328" s="70"/>
      <c r="O328" s="70"/>
    </row>
    <row r="329" spans="2:15" ht="15.75" hidden="1" customHeight="1">
      <c r="B329" s="70"/>
      <c r="C329" s="70"/>
      <c r="D329" s="70"/>
      <c r="E329" s="70"/>
      <c r="F329" s="70"/>
      <c r="G329" s="70"/>
      <c r="H329" s="70"/>
      <c r="I329" s="70"/>
      <c r="J329" s="70"/>
      <c r="K329" s="70"/>
      <c r="L329" s="70"/>
      <c r="M329" s="70"/>
      <c r="N329" s="70"/>
      <c r="O329" s="70"/>
    </row>
    <row r="330" spans="2:15" ht="15.75" hidden="1" customHeight="1">
      <c r="B330" s="70"/>
      <c r="C330" s="70"/>
      <c r="D330" s="70"/>
      <c r="E330" s="70"/>
      <c r="F330" s="70"/>
      <c r="G330" s="70"/>
      <c r="H330" s="70"/>
      <c r="I330" s="70"/>
      <c r="J330" s="70"/>
      <c r="K330" s="70"/>
      <c r="L330" s="70"/>
      <c r="M330" s="70"/>
      <c r="N330" s="70"/>
      <c r="O330" s="70"/>
    </row>
    <row r="331" spans="2:15" ht="15.75" hidden="1" customHeight="1">
      <c r="B331" s="70"/>
      <c r="C331" s="70"/>
      <c r="D331" s="70"/>
      <c r="E331" s="70"/>
      <c r="F331" s="70"/>
      <c r="G331" s="70"/>
      <c r="H331" s="70"/>
      <c r="I331" s="70"/>
      <c r="J331" s="70"/>
      <c r="K331" s="70"/>
      <c r="L331" s="70"/>
      <c r="M331" s="70"/>
      <c r="N331" s="70"/>
      <c r="O331" s="70"/>
    </row>
    <row r="332" spans="2:15" ht="15.75" hidden="1" customHeight="1">
      <c r="B332" s="70"/>
      <c r="C332" s="70"/>
      <c r="D332" s="70"/>
      <c r="E332" s="70"/>
      <c r="F332" s="70"/>
      <c r="G332" s="70"/>
      <c r="H332" s="70"/>
      <c r="I332" s="70"/>
      <c r="J332" s="70"/>
      <c r="K332" s="70"/>
      <c r="L332" s="70"/>
      <c r="M332" s="70"/>
      <c r="N332" s="70"/>
      <c r="O332" s="70"/>
    </row>
    <row r="333" spans="2:15" ht="15.75" hidden="1" customHeight="1">
      <c r="B333" s="70"/>
      <c r="C333" s="70"/>
      <c r="D333" s="70"/>
      <c r="E333" s="70"/>
      <c r="F333" s="70"/>
      <c r="G333" s="70"/>
      <c r="H333" s="70"/>
      <c r="I333" s="70"/>
      <c r="J333" s="70"/>
      <c r="K333" s="70"/>
      <c r="L333" s="70"/>
      <c r="M333" s="70"/>
      <c r="N333" s="70"/>
      <c r="O333" s="70"/>
    </row>
    <row r="334" spans="2:15" ht="15.75" hidden="1" customHeight="1">
      <c r="B334" s="70"/>
      <c r="C334" s="70"/>
      <c r="D334" s="70"/>
      <c r="E334" s="70"/>
      <c r="F334" s="70"/>
      <c r="G334" s="70"/>
      <c r="H334" s="70"/>
      <c r="I334" s="70"/>
      <c r="J334" s="70"/>
      <c r="K334" s="70"/>
      <c r="L334" s="70"/>
      <c r="M334" s="70"/>
      <c r="N334" s="70"/>
      <c r="O334" s="70"/>
    </row>
    <row r="335" spans="2:15" ht="15.75" hidden="1" customHeight="1">
      <c r="B335" s="70"/>
      <c r="C335" s="70"/>
      <c r="D335" s="70"/>
      <c r="E335" s="70"/>
      <c r="F335" s="70"/>
      <c r="G335" s="70"/>
      <c r="H335" s="70"/>
      <c r="I335" s="70"/>
      <c r="J335" s="70"/>
      <c r="K335" s="70"/>
      <c r="L335" s="70"/>
      <c r="M335" s="70"/>
      <c r="N335" s="70"/>
      <c r="O335" s="70"/>
    </row>
    <row r="336" spans="2:15" ht="15.75" hidden="1" customHeight="1">
      <c r="B336" s="70"/>
      <c r="C336" s="70"/>
      <c r="D336" s="70"/>
      <c r="E336" s="70"/>
      <c r="F336" s="70"/>
      <c r="G336" s="70"/>
      <c r="H336" s="70"/>
      <c r="I336" s="70"/>
      <c r="J336" s="70"/>
      <c r="K336" s="70"/>
      <c r="L336" s="70"/>
      <c r="M336" s="70"/>
      <c r="N336" s="70"/>
      <c r="O336" s="70"/>
    </row>
    <row r="337" spans="2:15" ht="15.75" hidden="1" customHeight="1">
      <c r="B337" s="70"/>
      <c r="C337" s="70"/>
      <c r="D337" s="70"/>
      <c r="E337" s="70"/>
      <c r="F337" s="70"/>
      <c r="G337" s="70"/>
      <c r="H337" s="70"/>
      <c r="I337" s="70"/>
      <c r="J337" s="70"/>
      <c r="K337" s="70"/>
      <c r="L337" s="70"/>
      <c r="M337" s="70"/>
      <c r="N337" s="70"/>
      <c r="O337" s="70"/>
    </row>
    <row r="338" spans="2:15" ht="15.75" hidden="1" customHeight="1">
      <c r="B338" s="70"/>
      <c r="C338" s="70"/>
      <c r="D338" s="70"/>
      <c r="E338" s="70"/>
      <c r="F338" s="70"/>
      <c r="G338" s="70"/>
      <c r="H338" s="70"/>
      <c r="I338" s="70"/>
      <c r="J338" s="70"/>
      <c r="K338" s="70"/>
      <c r="L338" s="70"/>
      <c r="M338" s="70"/>
      <c r="N338" s="70"/>
      <c r="O338" s="70"/>
    </row>
    <row r="339" spans="2:15" ht="15.75" hidden="1" customHeight="1">
      <c r="B339" s="70"/>
      <c r="C339" s="70"/>
      <c r="D339" s="70"/>
      <c r="E339" s="70"/>
      <c r="F339" s="70"/>
      <c r="G339" s="70"/>
      <c r="H339" s="70"/>
      <c r="I339" s="70"/>
      <c r="J339" s="70"/>
      <c r="K339" s="70"/>
      <c r="L339" s="70"/>
      <c r="M339" s="70"/>
      <c r="N339" s="70"/>
      <c r="O339" s="70"/>
    </row>
    <row r="340" spans="2:15" ht="15.75" hidden="1" customHeight="1">
      <c r="B340" s="70"/>
      <c r="C340" s="70"/>
      <c r="D340" s="70"/>
      <c r="E340" s="70"/>
      <c r="F340" s="70"/>
      <c r="G340" s="70"/>
      <c r="H340" s="70"/>
      <c r="I340" s="70"/>
      <c r="J340" s="70"/>
      <c r="K340" s="70"/>
      <c r="L340" s="70"/>
      <c r="M340" s="70"/>
      <c r="N340" s="70"/>
      <c r="O340" s="70"/>
    </row>
    <row r="341" spans="2:15" ht="15.75" hidden="1" customHeight="1">
      <c r="B341" s="70"/>
      <c r="C341" s="70"/>
      <c r="D341" s="70"/>
      <c r="E341" s="70"/>
      <c r="F341" s="70"/>
      <c r="G341" s="70"/>
      <c r="H341" s="70"/>
      <c r="I341" s="70"/>
      <c r="J341" s="70"/>
      <c r="K341" s="70"/>
      <c r="L341" s="70"/>
      <c r="M341" s="70"/>
      <c r="N341" s="70"/>
      <c r="O341" s="70"/>
    </row>
    <row r="342" spans="2:15" ht="15.75" hidden="1" customHeight="1">
      <c r="B342" s="70"/>
      <c r="C342" s="70"/>
      <c r="D342" s="70"/>
      <c r="E342" s="70"/>
      <c r="F342" s="70"/>
      <c r="G342" s="70"/>
      <c r="H342" s="70"/>
      <c r="I342" s="70"/>
      <c r="J342" s="70"/>
      <c r="K342" s="70"/>
      <c r="L342" s="70"/>
      <c r="M342" s="70"/>
      <c r="N342" s="70"/>
      <c r="O342" s="70"/>
    </row>
    <row r="343" spans="2:15" ht="15.75" hidden="1" customHeight="1">
      <c r="B343" s="70"/>
      <c r="C343" s="70"/>
      <c r="D343" s="70"/>
      <c r="E343" s="70"/>
      <c r="F343" s="70"/>
      <c r="G343" s="70"/>
      <c r="H343" s="70"/>
      <c r="I343" s="70"/>
      <c r="J343" s="70"/>
      <c r="K343" s="70"/>
      <c r="L343" s="70"/>
      <c r="M343" s="70"/>
      <c r="N343" s="70"/>
      <c r="O343" s="70"/>
    </row>
    <row r="344" spans="2:15" ht="15.75" hidden="1" customHeight="1">
      <c r="B344" s="70"/>
      <c r="C344" s="70"/>
      <c r="D344" s="70"/>
      <c r="E344" s="70"/>
      <c r="F344" s="70"/>
      <c r="G344" s="70"/>
      <c r="H344" s="70"/>
      <c r="I344" s="70"/>
      <c r="J344" s="70"/>
      <c r="K344" s="70"/>
      <c r="L344" s="70"/>
      <c r="M344" s="70"/>
      <c r="N344" s="70"/>
      <c r="O344" s="70"/>
    </row>
    <row r="345" spans="2:15" ht="15.75" hidden="1" customHeight="1">
      <c r="B345" s="70"/>
      <c r="C345" s="70"/>
      <c r="D345" s="70"/>
      <c r="E345" s="70"/>
      <c r="F345" s="70"/>
      <c r="G345" s="70"/>
      <c r="H345" s="70"/>
      <c r="I345" s="70"/>
      <c r="J345" s="70"/>
      <c r="K345" s="70"/>
      <c r="L345" s="70"/>
      <c r="M345" s="70"/>
      <c r="N345" s="70"/>
      <c r="O345" s="70"/>
    </row>
    <row r="346" spans="2:15" ht="15.75" hidden="1" customHeight="1">
      <c r="B346" s="70"/>
      <c r="C346" s="70"/>
      <c r="D346" s="70"/>
      <c r="E346" s="70"/>
      <c r="F346" s="70"/>
      <c r="G346" s="70"/>
      <c r="H346" s="70"/>
      <c r="I346" s="70"/>
      <c r="J346" s="70"/>
      <c r="K346" s="70"/>
      <c r="L346" s="70"/>
      <c r="M346" s="70"/>
      <c r="N346" s="70"/>
      <c r="O346" s="70"/>
    </row>
    <row r="347" spans="2:15" ht="15.75" hidden="1" customHeight="1">
      <c r="B347" s="70"/>
      <c r="C347" s="70"/>
      <c r="D347" s="70"/>
      <c r="E347" s="70"/>
      <c r="F347" s="70"/>
      <c r="G347" s="70"/>
      <c r="H347" s="70"/>
      <c r="I347" s="70"/>
      <c r="J347" s="70"/>
      <c r="K347" s="70"/>
      <c r="L347" s="70"/>
      <c r="M347" s="70"/>
      <c r="N347" s="70"/>
      <c r="O347" s="70"/>
    </row>
    <row r="348" spans="2:15" ht="15.75" hidden="1" customHeight="1">
      <c r="B348" s="70"/>
      <c r="C348" s="70"/>
      <c r="D348" s="70"/>
      <c r="E348" s="70"/>
      <c r="F348" s="70"/>
      <c r="G348" s="70"/>
      <c r="H348" s="70"/>
      <c r="I348" s="70"/>
      <c r="J348" s="70"/>
      <c r="K348" s="70"/>
      <c r="L348" s="70"/>
      <c r="M348" s="70"/>
      <c r="N348" s="70"/>
      <c r="O348" s="70"/>
    </row>
    <row r="349" spans="2:15" ht="15.75" hidden="1" customHeight="1">
      <c r="B349" s="70"/>
      <c r="C349" s="70"/>
      <c r="D349" s="70"/>
      <c r="E349" s="70"/>
      <c r="F349" s="70"/>
      <c r="G349" s="70"/>
      <c r="H349" s="70"/>
      <c r="I349" s="70"/>
      <c r="J349" s="70"/>
      <c r="K349" s="70"/>
      <c r="L349" s="70"/>
      <c r="M349" s="70"/>
      <c r="N349" s="70"/>
      <c r="O349" s="70"/>
    </row>
    <row r="350" spans="2:15" ht="15.75" hidden="1" customHeight="1">
      <c r="B350" s="70"/>
      <c r="C350" s="70"/>
      <c r="D350" s="70"/>
      <c r="E350" s="70"/>
      <c r="F350" s="70"/>
      <c r="G350" s="70"/>
      <c r="H350" s="70"/>
      <c r="I350" s="70"/>
      <c r="J350" s="70"/>
      <c r="K350" s="70"/>
      <c r="L350" s="70"/>
      <c r="M350" s="70"/>
      <c r="N350" s="70"/>
      <c r="O350" s="70"/>
    </row>
    <row r="351" spans="2:15" ht="15.75" hidden="1" customHeight="1">
      <c r="B351" s="70"/>
      <c r="C351" s="70"/>
      <c r="D351" s="70"/>
      <c r="E351" s="70"/>
      <c r="F351" s="70"/>
      <c r="G351" s="70"/>
      <c r="H351" s="70"/>
      <c r="I351" s="70"/>
      <c r="J351" s="70"/>
      <c r="K351" s="70"/>
      <c r="L351" s="70"/>
      <c r="M351" s="70"/>
      <c r="N351" s="70"/>
      <c r="O351" s="70"/>
    </row>
    <row r="352" spans="2:15" ht="15.75" hidden="1" customHeight="1">
      <c r="B352" s="70"/>
      <c r="C352" s="70"/>
      <c r="D352" s="70"/>
      <c r="E352" s="70"/>
      <c r="F352" s="70"/>
      <c r="G352" s="70"/>
      <c r="H352" s="70"/>
      <c r="I352" s="70"/>
      <c r="J352" s="70"/>
      <c r="K352" s="70"/>
      <c r="L352" s="70"/>
      <c r="M352" s="70"/>
      <c r="N352" s="70"/>
      <c r="O352" s="70"/>
    </row>
    <row r="353" spans="2:15" ht="15.75" hidden="1" customHeight="1">
      <c r="B353" s="70"/>
      <c r="C353" s="70"/>
      <c r="D353" s="70"/>
      <c r="E353" s="70"/>
      <c r="F353" s="70"/>
      <c r="G353" s="70"/>
      <c r="H353" s="70"/>
      <c r="I353" s="70"/>
      <c r="J353" s="70"/>
      <c r="K353" s="70"/>
      <c r="L353" s="70"/>
      <c r="M353" s="70"/>
      <c r="N353" s="70"/>
      <c r="O353" s="70"/>
    </row>
    <row r="354" spans="2:15" ht="15.75" hidden="1" customHeight="1">
      <c r="B354" s="70"/>
      <c r="C354" s="70"/>
      <c r="D354" s="70"/>
      <c r="E354" s="70"/>
      <c r="F354" s="70"/>
      <c r="G354" s="70"/>
      <c r="H354" s="70"/>
      <c r="I354" s="70"/>
      <c r="J354" s="70"/>
      <c r="K354" s="70"/>
      <c r="L354" s="70"/>
      <c r="M354" s="70"/>
      <c r="N354" s="70"/>
      <c r="O354" s="70"/>
    </row>
    <row r="355" spans="2:15" ht="15.75" hidden="1" customHeight="1">
      <c r="B355" s="70"/>
      <c r="C355" s="70"/>
      <c r="D355" s="70"/>
      <c r="E355" s="70"/>
      <c r="F355" s="70"/>
      <c r="G355" s="70"/>
      <c r="H355" s="70"/>
      <c r="I355" s="70"/>
      <c r="J355" s="70"/>
      <c r="K355" s="70"/>
      <c r="L355" s="70"/>
      <c r="M355" s="70"/>
      <c r="N355" s="70"/>
      <c r="O355" s="70"/>
    </row>
    <row r="356" spans="2:15" ht="15.75" hidden="1" customHeight="1">
      <c r="B356" s="70"/>
      <c r="C356" s="70"/>
      <c r="D356" s="70"/>
      <c r="E356" s="70"/>
      <c r="F356" s="70"/>
      <c r="G356" s="70"/>
      <c r="H356" s="70"/>
      <c r="I356" s="70"/>
      <c r="J356" s="70"/>
      <c r="K356" s="70"/>
      <c r="L356" s="70"/>
      <c r="M356" s="70"/>
      <c r="N356" s="70"/>
      <c r="O356" s="70"/>
    </row>
    <row r="357" spans="2:15" ht="15.75" hidden="1" customHeight="1">
      <c r="B357" s="70"/>
      <c r="C357" s="70"/>
      <c r="D357" s="70"/>
      <c r="E357" s="70"/>
      <c r="F357" s="70"/>
      <c r="G357" s="70"/>
      <c r="H357" s="70"/>
      <c r="I357" s="70"/>
      <c r="J357" s="70"/>
      <c r="K357" s="70"/>
      <c r="L357" s="70"/>
      <c r="M357" s="70"/>
      <c r="N357" s="70"/>
      <c r="O357" s="70"/>
    </row>
    <row r="358" spans="2:15" ht="15.75" hidden="1" customHeight="1">
      <c r="B358" s="70"/>
      <c r="C358" s="70"/>
      <c r="D358" s="70"/>
      <c r="E358" s="70"/>
      <c r="F358" s="70"/>
      <c r="G358" s="70"/>
      <c r="H358" s="70"/>
      <c r="I358" s="70"/>
      <c r="J358" s="70"/>
      <c r="K358" s="70"/>
      <c r="L358" s="70"/>
      <c r="M358" s="70"/>
      <c r="N358" s="70"/>
      <c r="O358" s="70"/>
    </row>
    <row r="359" spans="2:15" ht="15.75" hidden="1" customHeight="1">
      <c r="B359" s="70"/>
      <c r="C359" s="70"/>
      <c r="D359" s="70"/>
      <c r="E359" s="70"/>
      <c r="F359" s="70"/>
      <c r="G359" s="70"/>
      <c r="H359" s="70"/>
      <c r="I359" s="70"/>
      <c r="J359" s="70"/>
      <c r="K359" s="70"/>
      <c r="L359" s="70"/>
      <c r="M359" s="70"/>
      <c r="N359" s="70"/>
      <c r="O359" s="70"/>
    </row>
    <row r="360" spans="2:15" ht="15.75" hidden="1" customHeight="1">
      <c r="B360" s="70"/>
      <c r="C360" s="70"/>
      <c r="D360" s="70"/>
      <c r="E360" s="70"/>
      <c r="F360" s="70"/>
      <c r="G360" s="70"/>
      <c r="H360" s="70"/>
      <c r="I360" s="70"/>
      <c r="J360" s="70"/>
      <c r="K360" s="70"/>
      <c r="L360" s="70"/>
      <c r="M360" s="70"/>
      <c r="N360" s="70"/>
      <c r="O360" s="70"/>
    </row>
    <row r="361" spans="2:15" ht="15.75" hidden="1" customHeight="1">
      <c r="B361" s="70"/>
      <c r="C361" s="70"/>
      <c r="D361" s="70"/>
      <c r="E361" s="70"/>
      <c r="F361" s="70"/>
      <c r="G361" s="70"/>
      <c r="H361" s="70"/>
      <c r="I361" s="70"/>
      <c r="J361" s="70"/>
      <c r="K361" s="70"/>
      <c r="L361" s="70"/>
      <c r="M361" s="70"/>
      <c r="N361" s="70"/>
      <c r="O361" s="70"/>
    </row>
    <row r="362" spans="2:15" ht="15.75" hidden="1" customHeight="1">
      <c r="B362" s="70"/>
      <c r="C362" s="70"/>
      <c r="D362" s="70"/>
      <c r="E362" s="70"/>
      <c r="F362" s="70"/>
      <c r="G362" s="70"/>
      <c r="H362" s="70"/>
      <c r="I362" s="70"/>
      <c r="J362" s="70"/>
      <c r="K362" s="70"/>
      <c r="L362" s="70"/>
      <c r="M362" s="70"/>
      <c r="N362" s="70"/>
      <c r="O362" s="70"/>
    </row>
    <row r="363" spans="2:15" ht="15.75" hidden="1" customHeight="1">
      <c r="B363" s="70"/>
      <c r="C363" s="70"/>
      <c r="D363" s="70"/>
      <c r="E363" s="70"/>
      <c r="F363" s="70"/>
      <c r="G363" s="70"/>
      <c r="H363" s="70"/>
      <c r="I363" s="70"/>
      <c r="J363" s="70"/>
      <c r="K363" s="70"/>
      <c r="L363" s="70"/>
      <c r="M363" s="70"/>
      <c r="N363" s="70"/>
      <c r="O363" s="70"/>
    </row>
    <row r="364" spans="2:15" ht="15.75" hidden="1" customHeight="1">
      <c r="B364" s="70"/>
      <c r="C364" s="70"/>
      <c r="D364" s="70"/>
      <c r="E364" s="70"/>
      <c r="F364" s="70"/>
      <c r="G364" s="70"/>
      <c r="H364" s="70"/>
      <c r="I364" s="70"/>
      <c r="J364" s="70"/>
      <c r="K364" s="70"/>
      <c r="L364" s="70"/>
      <c r="M364" s="70"/>
      <c r="N364" s="70"/>
      <c r="O364" s="70"/>
    </row>
    <row r="365" spans="2:15" ht="15.75" hidden="1" customHeight="1">
      <c r="B365" s="70"/>
      <c r="C365" s="70"/>
      <c r="D365" s="70"/>
      <c r="E365" s="70"/>
      <c r="F365" s="70"/>
      <c r="G365" s="70"/>
      <c r="H365" s="70"/>
      <c r="I365" s="70"/>
      <c r="J365" s="70"/>
      <c r="K365" s="70"/>
      <c r="L365" s="70"/>
      <c r="M365" s="70"/>
      <c r="N365" s="70"/>
      <c r="O365" s="70"/>
    </row>
    <row r="366" spans="2:15" ht="15.75" hidden="1" customHeight="1">
      <c r="B366" s="70"/>
      <c r="C366" s="70"/>
      <c r="D366" s="70"/>
      <c r="E366" s="70"/>
      <c r="F366" s="70"/>
      <c r="G366" s="70"/>
      <c r="H366" s="70"/>
      <c r="I366" s="70"/>
      <c r="J366" s="70"/>
      <c r="K366" s="70"/>
      <c r="L366" s="70"/>
      <c r="M366" s="70"/>
      <c r="N366" s="70"/>
      <c r="O366" s="70"/>
    </row>
    <row r="367" spans="2:15" ht="15.75" hidden="1" customHeight="1">
      <c r="B367" s="70"/>
      <c r="C367" s="70"/>
      <c r="D367" s="70"/>
      <c r="E367" s="70"/>
      <c r="F367" s="70"/>
      <c r="G367" s="70"/>
      <c r="H367" s="70"/>
      <c r="I367" s="70"/>
      <c r="J367" s="70"/>
      <c r="K367" s="70"/>
      <c r="L367" s="70"/>
      <c r="M367" s="70"/>
      <c r="N367" s="70"/>
      <c r="O367" s="70"/>
    </row>
    <row r="368" spans="2:15" ht="15.75" hidden="1" customHeight="1">
      <c r="B368" s="70"/>
      <c r="C368" s="70"/>
      <c r="D368" s="70"/>
      <c r="E368" s="70"/>
      <c r="F368" s="70"/>
      <c r="G368" s="70"/>
      <c r="H368" s="70"/>
      <c r="I368" s="70"/>
      <c r="J368" s="70"/>
      <c r="K368" s="70"/>
      <c r="L368" s="70"/>
      <c r="M368" s="70"/>
      <c r="N368" s="70"/>
      <c r="O368" s="70"/>
    </row>
    <row r="369" spans="2:15" ht="15.75" hidden="1" customHeight="1">
      <c r="B369" s="70"/>
      <c r="C369" s="70"/>
      <c r="D369" s="70"/>
      <c r="E369" s="70"/>
      <c r="F369" s="70"/>
      <c r="G369" s="70"/>
      <c r="H369" s="70"/>
      <c r="I369" s="70"/>
      <c r="J369" s="70"/>
      <c r="K369" s="70"/>
      <c r="L369" s="70"/>
      <c r="M369" s="70"/>
      <c r="N369" s="70"/>
      <c r="O369" s="70"/>
    </row>
    <row r="370" spans="2:15" ht="15.75" hidden="1" customHeight="1">
      <c r="B370" s="70"/>
      <c r="C370" s="70"/>
      <c r="D370" s="70"/>
      <c r="E370" s="70"/>
      <c r="F370" s="70"/>
      <c r="G370" s="70"/>
      <c r="H370" s="70"/>
      <c r="I370" s="70"/>
      <c r="J370" s="70"/>
      <c r="K370" s="70"/>
      <c r="L370" s="70"/>
      <c r="M370" s="70"/>
      <c r="N370" s="70"/>
      <c r="O370" s="70"/>
    </row>
    <row r="371" spans="2:15" ht="15.75" hidden="1" customHeight="1">
      <c r="B371" s="70"/>
      <c r="C371" s="70"/>
      <c r="D371" s="70"/>
      <c r="E371" s="70"/>
      <c r="F371" s="70"/>
      <c r="G371" s="70"/>
      <c r="H371" s="70"/>
      <c r="I371" s="70"/>
      <c r="J371" s="70"/>
      <c r="K371" s="70"/>
      <c r="L371" s="70"/>
      <c r="M371" s="70"/>
      <c r="N371" s="70"/>
      <c r="O371" s="70"/>
    </row>
    <row r="372" spans="2:15" ht="15.75" hidden="1" customHeight="1">
      <c r="B372" s="70"/>
      <c r="C372" s="70"/>
      <c r="D372" s="70"/>
      <c r="E372" s="70"/>
      <c r="F372" s="70"/>
      <c r="G372" s="70"/>
      <c r="H372" s="70"/>
      <c r="I372" s="70"/>
      <c r="J372" s="70"/>
      <c r="K372" s="70"/>
      <c r="L372" s="70"/>
      <c r="M372" s="70"/>
      <c r="N372" s="70"/>
      <c r="O372" s="70"/>
    </row>
    <row r="373" spans="2:15" ht="15.75" hidden="1" customHeight="1">
      <c r="B373" s="70"/>
      <c r="C373" s="70"/>
      <c r="D373" s="70"/>
      <c r="E373" s="70"/>
      <c r="F373" s="70"/>
      <c r="G373" s="70"/>
      <c r="H373" s="70"/>
      <c r="I373" s="70"/>
      <c r="J373" s="70"/>
      <c r="K373" s="70"/>
      <c r="L373" s="70"/>
      <c r="M373" s="70"/>
      <c r="N373" s="70"/>
      <c r="O373" s="70"/>
    </row>
    <row r="374" spans="2:15" ht="15.75" hidden="1" customHeight="1">
      <c r="B374" s="70"/>
      <c r="C374" s="70"/>
      <c r="D374" s="70"/>
      <c r="E374" s="70"/>
      <c r="F374" s="70"/>
      <c r="G374" s="70"/>
      <c r="H374" s="70"/>
      <c r="I374" s="70"/>
      <c r="J374" s="70"/>
      <c r="K374" s="70"/>
      <c r="L374" s="70"/>
      <c r="M374" s="70"/>
      <c r="N374" s="70"/>
      <c r="O374" s="70"/>
    </row>
    <row r="375" spans="2:15" ht="15.75" hidden="1" customHeight="1">
      <c r="B375" s="70"/>
      <c r="C375" s="70"/>
      <c r="D375" s="70"/>
      <c r="E375" s="70"/>
      <c r="F375" s="70"/>
      <c r="G375" s="70"/>
      <c r="H375" s="70"/>
      <c r="I375" s="70"/>
      <c r="J375" s="70"/>
      <c r="K375" s="70"/>
      <c r="L375" s="70"/>
      <c r="M375" s="70"/>
      <c r="N375" s="70"/>
      <c r="O375" s="70"/>
    </row>
    <row r="376" spans="2:15" ht="15.75" hidden="1" customHeight="1">
      <c r="B376" s="70"/>
      <c r="C376" s="70"/>
      <c r="D376" s="70"/>
      <c r="E376" s="70"/>
      <c r="F376" s="70"/>
      <c r="G376" s="70"/>
      <c r="H376" s="70"/>
      <c r="I376" s="70"/>
      <c r="J376" s="70"/>
      <c r="K376" s="70"/>
      <c r="L376" s="70"/>
      <c r="M376" s="70"/>
      <c r="N376" s="70"/>
      <c r="O376" s="70"/>
    </row>
    <row r="377" spans="2:15" ht="15.75" hidden="1" customHeight="1">
      <c r="B377" s="70"/>
      <c r="C377" s="70"/>
      <c r="D377" s="70"/>
      <c r="E377" s="70"/>
      <c r="F377" s="70"/>
      <c r="G377" s="70"/>
      <c r="H377" s="70"/>
      <c r="I377" s="70"/>
      <c r="J377" s="70"/>
      <c r="K377" s="70"/>
      <c r="L377" s="70"/>
      <c r="M377" s="70"/>
      <c r="N377" s="70"/>
      <c r="O377" s="70"/>
    </row>
    <row r="378" spans="2:15" ht="15.75" hidden="1" customHeight="1">
      <c r="B378" s="70"/>
      <c r="C378" s="70"/>
      <c r="D378" s="70"/>
      <c r="E378" s="70"/>
      <c r="F378" s="70"/>
      <c r="G378" s="70"/>
      <c r="H378" s="70"/>
      <c r="I378" s="70"/>
      <c r="J378" s="70"/>
      <c r="K378" s="70"/>
      <c r="L378" s="70"/>
      <c r="M378" s="70"/>
      <c r="N378" s="70"/>
      <c r="O378" s="70"/>
    </row>
    <row r="379" spans="2:15" ht="15.75" hidden="1" customHeight="1">
      <c r="B379" s="70"/>
      <c r="C379" s="70"/>
      <c r="D379" s="70"/>
      <c r="E379" s="70"/>
      <c r="F379" s="70"/>
      <c r="G379" s="70"/>
      <c r="H379" s="70"/>
      <c r="I379" s="70"/>
      <c r="J379" s="70"/>
      <c r="K379" s="70"/>
      <c r="L379" s="70"/>
      <c r="M379" s="70"/>
      <c r="N379" s="70"/>
      <c r="O379" s="70"/>
    </row>
    <row r="380" spans="2:15" ht="15.75" hidden="1" customHeight="1">
      <c r="B380" s="70"/>
      <c r="C380" s="70"/>
      <c r="D380" s="70"/>
      <c r="E380" s="70"/>
      <c r="F380" s="70"/>
      <c r="G380" s="70"/>
      <c r="H380" s="70"/>
      <c r="I380" s="70"/>
      <c r="J380" s="70"/>
      <c r="K380" s="70"/>
      <c r="L380" s="70"/>
      <c r="M380" s="70"/>
      <c r="N380" s="70"/>
      <c r="O380" s="70"/>
    </row>
    <row r="381" spans="2:15" ht="15.75" hidden="1" customHeight="1">
      <c r="B381" s="70"/>
      <c r="C381" s="70"/>
      <c r="D381" s="70"/>
      <c r="E381" s="70"/>
      <c r="F381" s="70"/>
      <c r="G381" s="70"/>
      <c r="H381" s="70"/>
      <c r="I381" s="70"/>
      <c r="J381" s="70"/>
      <c r="K381" s="70"/>
      <c r="L381" s="70"/>
      <c r="M381" s="70"/>
      <c r="N381" s="70"/>
      <c r="O381" s="70"/>
    </row>
    <row r="382" spans="2:15" ht="15.75" hidden="1" customHeight="1">
      <c r="B382" s="70"/>
      <c r="C382" s="70"/>
      <c r="D382" s="70"/>
      <c r="E382" s="70"/>
      <c r="F382" s="70"/>
      <c r="G382" s="70"/>
      <c r="H382" s="70"/>
      <c r="I382" s="70"/>
      <c r="J382" s="70"/>
      <c r="K382" s="70"/>
      <c r="L382" s="70"/>
      <c r="M382" s="70"/>
      <c r="N382" s="70"/>
      <c r="O382" s="70"/>
    </row>
    <row r="383" spans="2:15" ht="15.75" hidden="1" customHeight="1">
      <c r="B383" s="70"/>
      <c r="C383" s="70"/>
      <c r="D383" s="70"/>
      <c r="E383" s="70"/>
      <c r="F383" s="70"/>
      <c r="G383" s="70"/>
      <c r="H383" s="70"/>
      <c r="I383" s="70"/>
      <c r="J383" s="70"/>
      <c r="K383" s="70"/>
      <c r="L383" s="70"/>
      <c r="M383" s="70"/>
      <c r="N383" s="70"/>
      <c r="O383" s="70"/>
    </row>
    <row r="384" spans="2:15" ht="15.75" hidden="1" customHeight="1">
      <c r="B384" s="70"/>
      <c r="C384" s="70"/>
      <c r="D384" s="70"/>
      <c r="E384" s="70"/>
      <c r="F384" s="70"/>
      <c r="G384" s="70"/>
      <c r="H384" s="70"/>
      <c r="I384" s="70"/>
      <c r="J384" s="70"/>
      <c r="K384" s="70"/>
      <c r="L384" s="70"/>
      <c r="M384" s="70"/>
      <c r="N384" s="70"/>
      <c r="O384" s="70"/>
    </row>
    <row r="385" spans="2:15" ht="15.75" hidden="1" customHeight="1">
      <c r="B385" s="70"/>
      <c r="C385" s="70"/>
      <c r="D385" s="70"/>
      <c r="E385" s="70"/>
      <c r="F385" s="70"/>
      <c r="G385" s="70"/>
      <c r="H385" s="70"/>
      <c r="I385" s="70"/>
      <c r="J385" s="70"/>
      <c r="K385" s="70"/>
      <c r="L385" s="70"/>
      <c r="M385" s="70"/>
      <c r="N385" s="70"/>
      <c r="O385" s="70"/>
    </row>
    <row r="386" spans="2:15" ht="15.75" hidden="1" customHeight="1">
      <c r="B386" s="70"/>
      <c r="C386" s="70"/>
      <c r="D386" s="70"/>
      <c r="E386" s="70"/>
      <c r="F386" s="70"/>
      <c r="G386" s="70"/>
      <c r="H386" s="70"/>
      <c r="I386" s="70"/>
      <c r="J386" s="70"/>
      <c r="K386" s="70"/>
      <c r="L386" s="70"/>
      <c r="M386" s="70"/>
      <c r="N386" s="70"/>
      <c r="O386" s="70"/>
    </row>
    <row r="387" spans="2:15" ht="15.75" hidden="1" customHeight="1">
      <c r="B387" s="70"/>
      <c r="C387" s="70"/>
      <c r="D387" s="70"/>
      <c r="E387" s="70"/>
      <c r="F387" s="70"/>
      <c r="G387" s="70"/>
      <c r="H387" s="70"/>
      <c r="I387" s="70"/>
      <c r="J387" s="70"/>
      <c r="K387" s="70"/>
      <c r="L387" s="70"/>
      <c r="M387" s="70"/>
      <c r="N387" s="70"/>
      <c r="O387" s="70"/>
    </row>
    <row r="388" spans="2:15" ht="15.75" hidden="1" customHeight="1">
      <c r="B388" s="70"/>
      <c r="C388" s="70"/>
      <c r="D388" s="70"/>
      <c r="E388" s="70"/>
      <c r="F388" s="70"/>
      <c r="G388" s="70"/>
      <c r="H388" s="70"/>
      <c r="I388" s="70"/>
      <c r="J388" s="70"/>
      <c r="K388" s="70"/>
      <c r="L388" s="70"/>
      <c r="M388" s="70"/>
      <c r="N388" s="70"/>
      <c r="O388" s="70"/>
    </row>
    <row r="389" spans="2:15" ht="15.75" hidden="1" customHeight="1">
      <c r="B389" s="70"/>
      <c r="C389" s="70"/>
      <c r="D389" s="70"/>
      <c r="E389" s="70"/>
      <c r="F389" s="70"/>
      <c r="G389" s="70"/>
      <c r="H389" s="70"/>
      <c r="I389" s="70"/>
      <c r="J389" s="70"/>
      <c r="K389" s="70"/>
      <c r="L389" s="70"/>
      <c r="M389" s="70"/>
      <c r="N389" s="70"/>
      <c r="O389" s="70"/>
    </row>
    <row r="390" spans="2:15" ht="15.75" hidden="1" customHeight="1">
      <c r="B390" s="70"/>
      <c r="C390" s="70"/>
      <c r="D390" s="70"/>
      <c r="E390" s="70"/>
      <c r="F390" s="70"/>
      <c r="G390" s="70"/>
      <c r="H390" s="70"/>
      <c r="I390" s="70"/>
      <c r="J390" s="70"/>
      <c r="K390" s="70"/>
      <c r="L390" s="70"/>
      <c r="M390" s="70"/>
      <c r="N390" s="70"/>
      <c r="O390" s="70"/>
    </row>
    <row r="391" spans="2:15" ht="15.75" hidden="1" customHeight="1">
      <c r="B391" s="70"/>
      <c r="C391" s="70"/>
      <c r="D391" s="70"/>
      <c r="E391" s="70"/>
      <c r="F391" s="70"/>
      <c r="G391" s="70"/>
      <c r="H391" s="70"/>
      <c r="I391" s="70"/>
      <c r="J391" s="70"/>
      <c r="K391" s="70"/>
      <c r="L391" s="70"/>
      <c r="M391" s="70"/>
      <c r="N391" s="70"/>
      <c r="O391" s="70"/>
    </row>
    <row r="392" spans="2:15" ht="15.75" hidden="1" customHeight="1">
      <c r="B392" s="70"/>
      <c r="C392" s="70"/>
      <c r="D392" s="70"/>
      <c r="E392" s="70"/>
      <c r="F392" s="70"/>
      <c r="G392" s="70"/>
      <c r="H392" s="70"/>
      <c r="I392" s="70"/>
      <c r="J392" s="70"/>
      <c r="K392" s="70"/>
      <c r="L392" s="70"/>
      <c r="M392" s="70"/>
      <c r="N392" s="70"/>
      <c r="O392" s="70"/>
    </row>
    <row r="393" spans="2:15" ht="15.75" hidden="1" customHeight="1">
      <c r="B393" s="70"/>
      <c r="C393" s="70"/>
      <c r="D393" s="70"/>
      <c r="E393" s="70"/>
      <c r="F393" s="70"/>
      <c r="G393" s="70"/>
      <c r="H393" s="70"/>
      <c r="I393" s="70"/>
      <c r="J393" s="70"/>
      <c r="K393" s="70"/>
      <c r="L393" s="70"/>
      <c r="M393" s="70"/>
      <c r="N393" s="70"/>
      <c r="O393" s="70"/>
    </row>
    <row r="394" spans="2:15" ht="15.75" hidden="1" customHeight="1">
      <c r="B394" s="70"/>
      <c r="C394" s="70"/>
      <c r="D394" s="70"/>
      <c r="E394" s="70"/>
      <c r="F394" s="70"/>
      <c r="G394" s="70"/>
      <c r="H394" s="70"/>
      <c r="I394" s="70"/>
      <c r="J394" s="70"/>
      <c r="K394" s="70"/>
      <c r="L394" s="70"/>
      <c r="M394" s="70"/>
      <c r="N394" s="70"/>
      <c r="O394" s="70"/>
    </row>
    <row r="395" spans="2:15" ht="15.75" hidden="1" customHeight="1">
      <c r="B395" s="70"/>
      <c r="C395" s="70"/>
      <c r="D395" s="70"/>
      <c r="E395" s="70"/>
      <c r="F395" s="70"/>
      <c r="G395" s="70"/>
      <c r="H395" s="70"/>
      <c r="I395" s="70"/>
      <c r="J395" s="70"/>
      <c r="K395" s="70"/>
      <c r="L395" s="70"/>
      <c r="M395" s="70"/>
      <c r="N395" s="70"/>
      <c r="O395" s="70"/>
    </row>
    <row r="396" spans="2:15" ht="15.75" hidden="1" customHeight="1">
      <c r="B396" s="70"/>
      <c r="C396" s="70"/>
      <c r="D396" s="70"/>
      <c r="E396" s="70"/>
      <c r="F396" s="70"/>
      <c r="G396" s="70"/>
      <c r="H396" s="70"/>
      <c r="I396" s="70"/>
      <c r="J396" s="70"/>
      <c r="K396" s="70"/>
      <c r="L396" s="70"/>
      <c r="M396" s="70"/>
      <c r="N396" s="70"/>
      <c r="O396" s="70"/>
    </row>
    <row r="397" spans="2:15" ht="15.75" hidden="1" customHeight="1">
      <c r="B397" s="70"/>
      <c r="C397" s="70"/>
      <c r="D397" s="70"/>
      <c r="E397" s="70"/>
      <c r="F397" s="70"/>
      <c r="G397" s="70"/>
      <c r="H397" s="70"/>
      <c r="I397" s="70"/>
      <c r="J397" s="70"/>
      <c r="K397" s="70"/>
      <c r="L397" s="70"/>
      <c r="M397" s="70"/>
      <c r="N397" s="70"/>
      <c r="O397" s="70"/>
    </row>
    <row r="398" spans="2:15" ht="15.75" hidden="1" customHeight="1">
      <c r="B398" s="70"/>
      <c r="C398" s="70"/>
      <c r="D398" s="70"/>
      <c r="E398" s="70"/>
      <c r="F398" s="70"/>
      <c r="G398" s="70"/>
      <c r="H398" s="70"/>
      <c r="I398" s="70"/>
      <c r="J398" s="70"/>
      <c r="K398" s="70"/>
      <c r="L398" s="70"/>
      <c r="M398" s="70"/>
      <c r="N398" s="70"/>
      <c r="O398" s="70"/>
    </row>
    <row r="399" spans="2:15" ht="15.75" hidden="1" customHeight="1">
      <c r="B399" s="70"/>
      <c r="C399" s="70"/>
      <c r="D399" s="70"/>
      <c r="E399" s="70"/>
      <c r="F399" s="70"/>
      <c r="G399" s="70"/>
      <c r="H399" s="70"/>
      <c r="I399" s="70"/>
      <c r="J399" s="70"/>
      <c r="K399" s="70"/>
      <c r="L399" s="70"/>
      <c r="M399" s="70"/>
      <c r="N399" s="70"/>
      <c r="O399" s="70"/>
    </row>
    <row r="400" spans="2:15" ht="15.75" hidden="1" customHeight="1">
      <c r="B400" s="70"/>
      <c r="C400" s="70"/>
      <c r="D400" s="70"/>
      <c r="E400" s="70"/>
      <c r="F400" s="70"/>
      <c r="G400" s="70"/>
      <c r="H400" s="70"/>
      <c r="I400" s="70"/>
      <c r="J400" s="70"/>
      <c r="K400" s="70"/>
      <c r="L400" s="70"/>
      <c r="M400" s="70"/>
      <c r="N400" s="70"/>
      <c r="O400" s="70"/>
    </row>
    <row r="401" spans="2:15" ht="15.75" hidden="1" customHeight="1">
      <c r="B401" s="70"/>
      <c r="C401" s="70"/>
      <c r="D401" s="70"/>
      <c r="E401" s="70"/>
      <c r="F401" s="70"/>
      <c r="G401" s="70"/>
      <c r="H401" s="70"/>
      <c r="I401" s="70"/>
      <c r="J401" s="70"/>
      <c r="K401" s="70"/>
      <c r="L401" s="70"/>
      <c r="M401" s="70"/>
      <c r="N401" s="70"/>
      <c r="O401" s="70"/>
    </row>
    <row r="402" spans="2:15" ht="15.75" hidden="1" customHeight="1">
      <c r="B402" s="70"/>
      <c r="C402" s="70"/>
      <c r="D402" s="70"/>
      <c r="E402" s="70"/>
      <c r="F402" s="70"/>
      <c r="G402" s="70"/>
      <c r="H402" s="70"/>
      <c r="I402" s="70"/>
      <c r="J402" s="70"/>
      <c r="K402" s="70"/>
      <c r="L402" s="70"/>
      <c r="M402" s="70"/>
      <c r="N402" s="70"/>
      <c r="O402" s="70"/>
    </row>
    <row r="403" spans="2:15" ht="15.75" hidden="1" customHeight="1">
      <c r="B403" s="70"/>
      <c r="C403" s="70"/>
      <c r="D403" s="70"/>
      <c r="E403" s="70"/>
      <c r="F403" s="70"/>
      <c r="G403" s="70"/>
      <c r="H403" s="70"/>
      <c r="I403" s="70"/>
      <c r="J403" s="70"/>
      <c r="K403" s="70"/>
      <c r="L403" s="70"/>
      <c r="M403" s="70"/>
      <c r="N403" s="70"/>
      <c r="O403" s="70"/>
    </row>
    <row r="404" spans="2:15" ht="15.75" hidden="1" customHeight="1">
      <c r="B404" s="70"/>
      <c r="C404" s="70"/>
      <c r="D404" s="70"/>
      <c r="E404" s="70"/>
      <c r="F404" s="70"/>
      <c r="G404" s="70"/>
      <c r="H404" s="70"/>
      <c r="I404" s="70"/>
      <c r="J404" s="70"/>
      <c r="K404" s="70"/>
      <c r="L404" s="70"/>
      <c r="M404" s="70"/>
      <c r="N404" s="70"/>
      <c r="O404" s="70"/>
    </row>
    <row r="405" spans="2:15" ht="15.75" hidden="1" customHeight="1">
      <c r="B405" s="70"/>
      <c r="C405" s="70"/>
      <c r="D405" s="70"/>
      <c r="E405" s="70"/>
      <c r="F405" s="70"/>
      <c r="G405" s="70"/>
      <c r="H405" s="70"/>
      <c r="I405" s="70"/>
      <c r="J405" s="70"/>
      <c r="K405" s="70"/>
      <c r="L405" s="70"/>
      <c r="M405" s="70"/>
      <c r="N405" s="70"/>
      <c r="O405" s="70"/>
    </row>
    <row r="406" spans="2:15" ht="15.75" hidden="1" customHeight="1">
      <c r="B406" s="70"/>
      <c r="C406" s="70"/>
      <c r="D406" s="70"/>
      <c r="E406" s="70"/>
      <c r="F406" s="70"/>
      <c r="G406" s="70"/>
      <c r="H406" s="70"/>
      <c r="I406" s="70"/>
      <c r="J406" s="70"/>
      <c r="K406" s="70"/>
      <c r="L406" s="70"/>
      <c r="M406" s="70"/>
      <c r="N406" s="70"/>
      <c r="O406" s="70"/>
    </row>
    <row r="407" spans="2:15" ht="15.75" hidden="1" customHeight="1">
      <c r="B407" s="70"/>
      <c r="C407" s="70"/>
      <c r="D407" s="70"/>
      <c r="E407" s="70"/>
      <c r="F407" s="70"/>
      <c r="G407" s="70"/>
      <c r="H407" s="70"/>
      <c r="I407" s="70"/>
      <c r="J407" s="70"/>
      <c r="K407" s="70"/>
      <c r="L407" s="70"/>
      <c r="M407" s="70"/>
      <c r="N407" s="70"/>
      <c r="O407" s="70"/>
    </row>
    <row r="408" spans="2:15" ht="15.75" hidden="1" customHeight="1">
      <c r="B408" s="70"/>
      <c r="C408" s="70"/>
      <c r="D408" s="70"/>
      <c r="E408" s="70"/>
      <c r="F408" s="70"/>
      <c r="G408" s="70"/>
      <c r="H408" s="70"/>
      <c r="I408" s="70"/>
      <c r="J408" s="70"/>
      <c r="K408" s="70"/>
      <c r="L408" s="70"/>
      <c r="M408" s="70"/>
      <c r="N408" s="70"/>
      <c r="O408" s="70"/>
    </row>
    <row r="409" spans="2:15" ht="15.75" hidden="1" customHeight="1">
      <c r="B409" s="70"/>
      <c r="C409" s="70"/>
      <c r="D409" s="70"/>
      <c r="E409" s="70"/>
      <c r="F409" s="70"/>
      <c r="G409" s="70"/>
      <c r="H409" s="70"/>
      <c r="I409" s="70"/>
      <c r="J409" s="70"/>
      <c r="K409" s="70"/>
      <c r="L409" s="70"/>
      <c r="M409" s="70"/>
      <c r="N409" s="70"/>
      <c r="O409" s="70"/>
    </row>
    <row r="410" spans="2:15" ht="15.75" hidden="1" customHeight="1">
      <c r="B410" s="70"/>
      <c r="C410" s="70"/>
      <c r="D410" s="70"/>
      <c r="E410" s="70"/>
      <c r="F410" s="70"/>
      <c r="G410" s="70"/>
      <c r="H410" s="70"/>
      <c r="I410" s="70"/>
      <c r="J410" s="70"/>
      <c r="K410" s="70"/>
      <c r="L410" s="70"/>
      <c r="M410" s="70"/>
      <c r="N410" s="70"/>
      <c r="O410" s="70"/>
    </row>
    <row r="411" spans="2:15" ht="15.75" hidden="1" customHeight="1">
      <c r="B411" s="70"/>
      <c r="C411" s="70"/>
      <c r="D411" s="70"/>
      <c r="E411" s="70"/>
      <c r="F411" s="70"/>
      <c r="G411" s="70"/>
      <c r="H411" s="70"/>
      <c r="I411" s="70"/>
      <c r="J411" s="70"/>
      <c r="K411" s="70"/>
      <c r="L411" s="70"/>
      <c r="M411" s="70"/>
      <c r="N411" s="70"/>
      <c r="O411" s="70"/>
    </row>
    <row r="412" spans="2:15" ht="15.75" hidden="1" customHeight="1">
      <c r="B412" s="70"/>
      <c r="C412" s="70"/>
      <c r="D412" s="70"/>
      <c r="E412" s="70"/>
      <c r="F412" s="70"/>
      <c r="G412" s="70"/>
      <c r="H412" s="70"/>
      <c r="I412" s="70"/>
      <c r="J412" s="70"/>
      <c r="K412" s="70"/>
      <c r="L412" s="70"/>
      <c r="M412" s="70"/>
      <c r="N412" s="70"/>
      <c r="O412" s="70"/>
    </row>
    <row r="413" spans="2:15" ht="15.75" hidden="1" customHeight="1">
      <c r="B413" s="70"/>
      <c r="C413" s="70"/>
      <c r="D413" s="70"/>
      <c r="E413" s="70"/>
      <c r="F413" s="70"/>
      <c r="G413" s="70"/>
      <c r="H413" s="70"/>
      <c r="I413" s="70"/>
      <c r="J413" s="70"/>
      <c r="K413" s="70"/>
      <c r="L413" s="70"/>
      <c r="M413" s="70"/>
      <c r="N413" s="70"/>
      <c r="O413" s="70"/>
    </row>
    <row r="414" spans="2:15" ht="15.75" hidden="1" customHeight="1">
      <c r="B414" s="70"/>
      <c r="C414" s="70"/>
      <c r="D414" s="70"/>
      <c r="E414" s="70"/>
      <c r="F414" s="70"/>
      <c r="G414" s="70"/>
      <c r="H414" s="70"/>
      <c r="I414" s="70"/>
      <c r="J414" s="70"/>
      <c r="K414" s="70"/>
      <c r="L414" s="70"/>
      <c r="M414" s="70"/>
      <c r="N414" s="70"/>
      <c r="O414" s="70"/>
    </row>
    <row r="415" spans="2:15" ht="15.75" hidden="1" customHeight="1">
      <c r="B415" s="70"/>
      <c r="C415" s="70"/>
      <c r="D415" s="70"/>
      <c r="E415" s="70"/>
      <c r="F415" s="70"/>
      <c r="G415" s="70"/>
      <c r="H415" s="70"/>
      <c r="I415" s="70"/>
      <c r="J415" s="70"/>
      <c r="K415" s="70"/>
      <c r="L415" s="70"/>
      <c r="M415" s="70"/>
      <c r="N415" s="70"/>
      <c r="O415" s="70"/>
    </row>
    <row r="416" spans="2:15" ht="15.75" hidden="1" customHeight="1">
      <c r="B416" s="70"/>
      <c r="C416" s="70"/>
      <c r="D416" s="70"/>
      <c r="E416" s="70"/>
      <c r="F416" s="70"/>
      <c r="G416" s="70"/>
      <c r="H416" s="70"/>
      <c r="I416" s="70"/>
      <c r="J416" s="70"/>
      <c r="K416" s="70"/>
      <c r="L416" s="70"/>
      <c r="M416" s="70"/>
      <c r="N416" s="70"/>
      <c r="O416" s="70"/>
    </row>
    <row r="417" spans="2:15" ht="15.75" hidden="1" customHeight="1">
      <c r="B417" s="70"/>
      <c r="C417" s="70"/>
      <c r="D417" s="70"/>
      <c r="E417" s="70"/>
      <c r="F417" s="70"/>
      <c r="G417" s="70"/>
      <c r="H417" s="70"/>
      <c r="I417" s="70"/>
      <c r="J417" s="70"/>
      <c r="K417" s="70"/>
      <c r="L417" s="70"/>
      <c r="M417" s="70"/>
      <c r="N417" s="70"/>
      <c r="O417" s="70"/>
    </row>
    <row r="418" spans="2:15" ht="15.75" hidden="1" customHeight="1">
      <c r="B418" s="70"/>
      <c r="C418" s="70"/>
      <c r="D418" s="70"/>
      <c r="E418" s="70"/>
      <c r="F418" s="70"/>
      <c r="G418" s="70"/>
      <c r="H418" s="70"/>
      <c r="I418" s="70"/>
      <c r="J418" s="70"/>
      <c r="K418" s="70"/>
      <c r="L418" s="70"/>
      <c r="M418" s="70"/>
      <c r="N418" s="70"/>
      <c r="O418" s="70"/>
    </row>
    <row r="419" spans="2:15" ht="15.75" hidden="1" customHeight="1">
      <c r="B419" s="70"/>
      <c r="C419" s="70"/>
      <c r="D419" s="70"/>
      <c r="E419" s="70"/>
      <c r="F419" s="70"/>
      <c r="G419" s="70"/>
      <c r="H419" s="70"/>
      <c r="I419" s="70"/>
      <c r="J419" s="70"/>
      <c r="K419" s="70"/>
      <c r="L419" s="70"/>
      <c r="M419" s="70"/>
      <c r="N419" s="70"/>
      <c r="O419" s="70"/>
    </row>
    <row r="420" spans="2:15" ht="15.75" hidden="1" customHeight="1">
      <c r="B420" s="70"/>
      <c r="C420" s="70"/>
      <c r="D420" s="70"/>
      <c r="E420" s="70"/>
      <c r="F420" s="70"/>
      <c r="G420" s="70"/>
      <c r="H420" s="70"/>
      <c r="I420" s="70"/>
      <c r="J420" s="70"/>
      <c r="K420" s="70"/>
      <c r="L420" s="70"/>
      <c r="M420" s="70"/>
      <c r="N420" s="70"/>
      <c r="O420" s="70"/>
    </row>
    <row r="421" spans="2:15" ht="15.75" hidden="1" customHeight="1">
      <c r="B421" s="70"/>
      <c r="C421" s="70"/>
      <c r="D421" s="70"/>
      <c r="E421" s="70"/>
      <c r="F421" s="70"/>
      <c r="G421" s="70"/>
      <c r="H421" s="70"/>
      <c r="I421" s="70"/>
      <c r="J421" s="70"/>
      <c r="K421" s="70"/>
      <c r="L421" s="70"/>
      <c r="M421" s="70"/>
      <c r="N421" s="70"/>
      <c r="O421" s="70"/>
    </row>
    <row r="422" spans="2:15" ht="15.75" hidden="1" customHeight="1">
      <c r="B422" s="70"/>
      <c r="C422" s="70"/>
      <c r="D422" s="70"/>
      <c r="E422" s="70"/>
      <c r="F422" s="70"/>
      <c r="G422" s="70"/>
      <c r="H422" s="70"/>
      <c r="I422" s="70"/>
      <c r="J422" s="70"/>
      <c r="K422" s="70"/>
      <c r="L422" s="70"/>
      <c r="M422" s="70"/>
      <c r="N422" s="70"/>
      <c r="O422" s="70"/>
    </row>
    <row r="423" spans="2:15" ht="15.75" hidden="1" customHeight="1">
      <c r="B423" s="70"/>
      <c r="C423" s="70"/>
      <c r="D423" s="70"/>
      <c r="E423" s="70"/>
      <c r="F423" s="70"/>
      <c r="G423" s="70"/>
      <c r="H423" s="70"/>
      <c r="I423" s="70"/>
      <c r="J423" s="70"/>
      <c r="K423" s="70"/>
      <c r="L423" s="70"/>
      <c r="M423" s="70"/>
      <c r="N423" s="70"/>
      <c r="O423" s="70"/>
    </row>
    <row r="424" spans="2:15" ht="15.75" hidden="1" customHeight="1">
      <c r="B424" s="70"/>
      <c r="C424" s="70"/>
      <c r="D424" s="70"/>
      <c r="E424" s="70"/>
      <c r="F424" s="70"/>
      <c r="G424" s="70"/>
      <c r="H424" s="70"/>
      <c r="I424" s="70"/>
      <c r="J424" s="70"/>
      <c r="K424" s="70"/>
      <c r="L424" s="70"/>
      <c r="M424" s="70"/>
      <c r="N424" s="70"/>
      <c r="O424" s="70"/>
    </row>
    <row r="425" spans="2:15" ht="15.75" hidden="1" customHeight="1">
      <c r="B425" s="70"/>
      <c r="C425" s="70"/>
      <c r="D425" s="70"/>
      <c r="E425" s="70"/>
      <c r="F425" s="70"/>
      <c r="G425" s="70"/>
      <c r="H425" s="70"/>
      <c r="I425" s="70"/>
      <c r="J425" s="70"/>
      <c r="K425" s="70"/>
      <c r="L425" s="70"/>
      <c r="M425" s="70"/>
      <c r="N425" s="70"/>
      <c r="O425" s="70"/>
    </row>
    <row r="426" spans="2:15" ht="15.75" hidden="1" customHeight="1">
      <c r="B426" s="70"/>
      <c r="C426" s="70"/>
      <c r="D426" s="70"/>
      <c r="E426" s="70"/>
      <c r="F426" s="70"/>
      <c r="G426" s="70"/>
      <c r="H426" s="70"/>
      <c r="I426" s="70"/>
      <c r="J426" s="70"/>
      <c r="K426" s="70"/>
      <c r="L426" s="70"/>
      <c r="M426" s="70"/>
      <c r="N426" s="70"/>
      <c r="O426" s="70"/>
    </row>
    <row r="427" spans="2:15" ht="15.75" hidden="1" customHeight="1">
      <c r="B427" s="70"/>
      <c r="C427" s="70"/>
      <c r="D427" s="70"/>
      <c r="E427" s="70"/>
      <c r="F427" s="70"/>
      <c r="G427" s="70"/>
      <c r="H427" s="70"/>
      <c r="I427" s="70"/>
      <c r="J427" s="70"/>
      <c r="K427" s="70"/>
      <c r="L427" s="70"/>
      <c r="M427" s="70"/>
      <c r="N427" s="70"/>
      <c r="O427" s="70"/>
    </row>
    <row r="428" spans="2:15" ht="15.75" hidden="1" customHeight="1">
      <c r="B428" s="70"/>
      <c r="C428" s="70"/>
      <c r="D428" s="70"/>
      <c r="E428" s="70"/>
      <c r="F428" s="70"/>
      <c r="G428" s="70"/>
      <c r="H428" s="70"/>
      <c r="I428" s="70"/>
      <c r="J428" s="70"/>
      <c r="K428" s="70"/>
      <c r="L428" s="70"/>
      <c r="M428" s="70"/>
      <c r="N428" s="70"/>
      <c r="O428" s="70"/>
    </row>
    <row r="429" spans="2:15" ht="15.75" hidden="1" customHeight="1">
      <c r="B429" s="70"/>
      <c r="C429" s="70"/>
      <c r="D429" s="70"/>
      <c r="E429" s="70"/>
      <c r="F429" s="70"/>
      <c r="G429" s="70"/>
      <c r="H429" s="70"/>
      <c r="I429" s="70"/>
      <c r="J429" s="70"/>
      <c r="K429" s="70"/>
      <c r="L429" s="70"/>
      <c r="M429" s="70"/>
      <c r="N429" s="70"/>
      <c r="O429" s="70"/>
    </row>
    <row r="430" spans="2:15" ht="15.75" hidden="1" customHeight="1">
      <c r="B430" s="70"/>
      <c r="C430" s="70"/>
      <c r="D430" s="70"/>
      <c r="E430" s="70"/>
      <c r="F430" s="70"/>
      <c r="G430" s="70"/>
      <c r="H430" s="70"/>
      <c r="I430" s="70"/>
      <c r="J430" s="70"/>
      <c r="K430" s="70"/>
      <c r="L430" s="70"/>
      <c r="M430" s="70"/>
      <c r="N430" s="70"/>
      <c r="O430" s="70"/>
    </row>
    <row r="431" spans="2:15" ht="15.75" hidden="1" customHeight="1">
      <c r="B431" s="70"/>
      <c r="C431" s="70"/>
      <c r="D431" s="70"/>
      <c r="E431" s="70"/>
      <c r="F431" s="70"/>
      <c r="G431" s="70"/>
      <c r="H431" s="70"/>
      <c r="I431" s="70"/>
      <c r="J431" s="70"/>
      <c r="K431" s="70"/>
      <c r="L431" s="70"/>
      <c r="M431" s="70"/>
      <c r="N431" s="70"/>
      <c r="O431" s="70"/>
    </row>
    <row r="432" spans="2:15" ht="15.75" hidden="1" customHeight="1">
      <c r="B432" s="70"/>
      <c r="C432" s="70"/>
      <c r="D432" s="70"/>
      <c r="E432" s="70"/>
      <c r="F432" s="70"/>
      <c r="G432" s="70"/>
      <c r="H432" s="70"/>
      <c r="I432" s="70"/>
      <c r="J432" s="70"/>
      <c r="K432" s="70"/>
      <c r="L432" s="70"/>
      <c r="M432" s="70"/>
      <c r="N432" s="70"/>
      <c r="O432" s="70"/>
    </row>
    <row r="433" spans="2:15" ht="15.75" hidden="1" customHeight="1">
      <c r="B433" s="70"/>
      <c r="C433" s="70"/>
      <c r="D433" s="70"/>
      <c r="E433" s="70"/>
      <c r="F433" s="70"/>
      <c r="G433" s="70"/>
      <c r="H433" s="70"/>
      <c r="I433" s="70"/>
      <c r="J433" s="70"/>
      <c r="K433" s="70"/>
      <c r="L433" s="70"/>
      <c r="M433" s="70"/>
      <c r="N433" s="70"/>
      <c r="O433" s="70"/>
    </row>
    <row r="434" spans="2:15" ht="15.75" hidden="1" customHeight="1">
      <c r="B434" s="70"/>
      <c r="C434" s="70"/>
      <c r="D434" s="70"/>
      <c r="E434" s="70"/>
      <c r="F434" s="70"/>
      <c r="G434" s="70"/>
      <c r="H434" s="70"/>
      <c r="I434" s="70"/>
      <c r="J434" s="70"/>
      <c r="K434" s="70"/>
      <c r="L434" s="70"/>
      <c r="M434" s="70"/>
      <c r="N434" s="70"/>
      <c r="O434" s="70"/>
    </row>
    <row r="435" spans="2:15" ht="15.75" hidden="1" customHeight="1">
      <c r="B435" s="70"/>
      <c r="C435" s="70"/>
      <c r="D435" s="70"/>
      <c r="E435" s="70"/>
      <c r="F435" s="70"/>
      <c r="G435" s="70"/>
      <c r="H435" s="70"/>
      <c r="I435" s="70"/>
      <c r="J435" s="70"/>
      <c r="K435" s="70"/>
      <c r="L435" s="70"/>
      <c r="M435" s="70"/>
      <c r="N435" s="70"/>
      <c r="O435" s="70"/>
    </row>
    <row r="436" spans="2:15" ht="15.75" hidden="1" customHeight="1">
      <c r="B436" s="70"/>
      <c r="C436" s="70"/>
      <c r="D436" s="70"/>
      <c r="E436" s="70"/>
      <c r="F436" s="70"/>
      <c r="G436" s="70"/>
      <c r="H436" s="70"/>
      <c r="I436" s="70"/>
      <c r="J436" s="70"/>
      <c r="K436" s="70"/>
      <c r="L436" s="70"/>
      <c r="M436" s="70"/>
      <c r="N436" s="70"/>
      <c r="O436" s="70"/>
    </row>
    <row r="437" spans="2:15" ht="15.75" hidden="1" customHeight="1">
      <c r="B437" s="70"/>
      <c r="C437" s="70"/>
      <c r="D437" s="70"/>
      <c r="E437" s="70"/>
      <c r="F437" s="70"/>
      <c r="G437" s="70"/>
      <c r="H437" s="70"/>
      <c r="I437" s="70"/>
      <c r="J437" s="70"/>
      <c r="K437" s="70"/>
      <c r="L437" s="70"/>
      <c r="M437" s="70"/>
      <c r="N437" s="70"/>
      <c r="O437" s="70"/>
    </row>
    <row r="438" spans="2:15" ht="15.75" hidden="1" customHeight="1">
      <c r="B438" s="70"/>
      <c r="C438" s="70"/>
      <c r="D438" s="70"/>
      <c r="E438" s="70"/>
      <c r="F438" s="70"/>
      <c r="G438" s="70"/>
      <c r="H438" s="70"/>
      <c r="I438" s="70"/>
      <c r="J438" s="70"/>
      <c r="K438" s="70"/>
      <c r="L438" s="70"/>
      <c r="M438" s="70"/>
      <c r="N438" s="70"/>
      <c r="O438" s="70"/>
    </row>
    <row r="439" spans="2:15" ht="15.75" hidden="1" customHeight="1">
      <c r="B439" s="70"/>
      <c r="C439" s="70"/>
      <c r="D439" s="70"/>
      <c r="E439" s="70"/>
      <c r="F439" s="70"/>
      <c r="G439" s="70"/>
      <c r="H439" s="70"/>
      <c r="I439" s="70"/>
      <c r="J439" s="70"/>
      <c r="K439" s="70"/>
      <c r="L439" s="70"/>
      <c r="M439" s="70"/>
      <c r="N439" s="70"/>
      <c r="O439" s="70"/>
    </row>
    <row r="440" spans="2:15" ht="15.75" hidden="1" customHeight="1">
      <c r="B440" s="70"/>
      <c r="C440" s="70"/>
      <c r="D440" s="70"/>
      <c r="E440" s="70"/>
      <c r="F440" s="70"/>
      <c r="G440" s="70"/>
      <c r="H440" s="70"/>
      <c r="I440" s="70"/>
      <c r="J440" s="70"/>
      <c r="K440" s="70"/>
      <c r="L440" s="70"/>
      <c r="M440" s="70"/>
      <c r="N440" s="70"/>
      <c r="O440" s="70"/>
    </row>
    <row r="441" spans="2:15" ht="15.75" hidden="1" customHeight="1">
      <c r="B441" s="70"/>
      <c r="C441" s="70"/>
      <c r="D441" s="70"/>
      <c r="E441" s="70"/>
      <c r="F441" s="70"/>
      <c r="G441" s="70"/>
      <c r="H441" s="70"/>
      <c r="I441" s="70"/>
      <c r="J441" s="70"/>
      <c r="K441" s="70"/>
      <c r="L441" s="70"/>
      <c r="M441" s="70"/>
      <c r="N441" s="70"/>
      <c r="O441" s="70"/>
    </row>
    <row r="442" spans="2:15" ht="15.75" hidden="1" customHeight="1">
      <c r="B442" s="70"/>
      <c r="C442" s="70"/>
      <c r="D442" s="70"/>
      <c r="E442" s="70"/>
      <c r="F442" s="70"/>
      <c r="G442" s="70"/>
      <c r="H442" s="70"/>
      <c r="I442" s="70"/>
      <c r="J442" s="70"/>
      <c r="K442" s="70"/>
      <c r="L442" s="70"/>
      <c r="M442" s="70"/>
      <c r="N442" s="70"/>
      <c r="O442" s="70"/>
    </row>
    <row r="443" spans="2:15" ht="15.75" hidden="1" customHeight="1">
      <c r="B443" s="70"/>
      <c r="C443" s="70"/>
      <c r="D443" s="70"/>
      <c r="E443" s="70"/>
      <c r="F443" s="70"/>
      <c r="G443" s="70"/>
      <c r="H443" s="70"/>
      <c r="I443" s="70"/>
      <c r="J443" s="70"/>
      <c r="K443" s="70"/>
      <c r="L443" s="70"/>
      <c r="M443" s="70"/>
      <c r="N443" s="70"/>
      <c r="O443" s="70"/>
    </row>
    <row r="444" spans="2:15" ht="15.75" hidden="1" customHeight="1">
      <c r="B444" s="70"/>
      <c r="C444" s="70"/>
      <c r="D444" s="70"/>
      <c r="E444" s="70"/>
      <c r="F444" s="70"/>
      <c r="G444" s="70"/>
      <c r="H444" s="70"/>
      <c r="I444" s="70"/>
      <c r="J444" s="70"/>
      <c r="K444" s="70"/>
      <c r="L444" s="70"/>
      <c r="M444" s="70"/>
      <c r="N444" s="70"/>
      <c r="O444" s="70"/>
    </row>
    <row r="445" spans="2:15" ht="15.75" hidden="1" customHeight="1">
      <c r="B445" s="70"/>
      <c r="C445" s="70"/>
      <c r="D445" s="70"/>
      <c r="E445" s="70"/>
      <c r="F445" s="70"/>
      <c r="G445" s="70"/>
      <c r="H445" s="70"/>
      <c r="I445" s="70"/>
      <c r="J445" s="70"/>
      <c r="K445" s="70"/>
      <c r="L445" s="70"/>
      <c r="M445" s="70"/>
      <c r="N445" s="70"/>
      <c r="O445" s="70"/>
    </row>
    <row r="446" spans="2:15" ht="15.75" hidden="1" customHeight="1">
      <c r="B446" s="70"/>
      <c r="C446" s="70"/>
      <c r="D446" s="70"/>
      <c r="E446" s="70"/>
      <c r="F446" s="70"/>
      <c r="G446" s="70"/>
      <c r="H446" s="70"/>
      <c r="I446" s="70"/>
      <c r="J446" s="70"/>
      <c r="K446" s="70"/>
      <c r="L446" s="70"/>
      <c r="M446" s="70"/>
      <c r="N446" s="70"/>
      <c r="O446" s="70"/>
    </row>
    <row r="447" spans="2:15" ht="15.75" hidden="1" customHeight="1">
      <c r="B447" s="70"/>
      <c r="C447" s="70"/>
      <c r="D447" s="70"/>
      <c r="E447" s="70"/>
      <c r="F447" s="70"/>
      <c r="G447" s="70"/>
      <c r="H447" s="70"/>
      <c r="I447" s="70"/>
      <c r="J447" s="70"/>
      <c r="K447" s="70"/>
      <c r="L447" s="70"/>
      <c r="M447" s="70"/>
      <c r="N447" s="70"/>
      <c r="O447" s="70"/>
    </row>
    <row r="448" spans="2:15" ht="15.75" hidden="1" customHeight="1">
      <c r="B448" s="70"/>
      <c r="C448" s="70"/>
      <c r="D448" s="70"/>
      <c r="E448" s="70"/>
      <c r="F448" s="70"/>
      <c r="G448" s="70"/>
      <c r="H448" s="70"/>
      <c r="I448" s="70"/>
      <c r="J448" s="70"/>
      <c r="K448" s="70"/>
      <c r="L448" s="70"/>
      <c r="M448" s="70"/>
      <c r="N448" s="70"/>
      <c r="O448" s="70"/>
    </row>
    <row r="449" spans="2:15" ht="15.75" hidden="1" customHeight="1">
      <c r="B449" s="70"/>
      <c r="C449" s="70"/>
      <c r="D449" s="70"/>
      <c r="E449" s="70"/>
      <c r="F449" s="70"/>
      <c r="G449" s="70"/>
      <c r="H449" s="70"/>
      <c r="I449" s="70"/>
      <c r="J449" s="70"/>
      <c r="K449" s="70"/>
      <c r="L449" s="70"/>
      <c r="M449" s="70"/>
      <c r="N449" s="70"/>
      <c r="O449" s="70"/>
    </row>
    <row r="450" spans="2:15" ht="15.75" hidden="1" customHeight="1">
      <c r="B450" s="70"/>
      <c r="C450" s="70"/>
      <c r="D450" s="70"/>
      <c r="E450" s="70"/>
      <c r="F450" s="70"/>
      <c r="G450" s="70"/>
      <c r="H450" s="70"/>
      <c r="I450" s="70"/>
      <c r="J450" s="70"/>
      <c r="K450" s="70"/>
      <c r="L450" s="70"/>
      <c r="M450" s="70"/>
      <c r="N450" s="70"/>
      <c r="O450" s="70"/>
    </row>
    <row r="451" spans="2:15" ht="15.75" hidden="1" customHeight="1">
      <c r="B451" s="70"/>
      <c r="C451" s="70"/>
      <c r="D451" s="70"/>
      <c r="E451" s="70"/>
      <c r="F451" s="70"/>
      <c r="G451" s="70"/>
      <c r="H451" s="70"/>
      <c r="I451" s="70"/>
      <c r="J451" s="70"/>
      <c r="K451" s="70"/>
      <c r="L451" s="70"/>
      <c r="M451" s="70"/>
      <c r="N451" s="70"/>
      <c r="O451" s="70"/>
    </row>
    <row r="452" spans="2:15" ht="15.75" hidden="1" customHeight="1">
      <c r="B452" s="70"/>
      <c r="C452" s="70"/>
      <c r="D452" s="70"/>
      <c r="E452" s="70"/>
      <c r="F452" s="70"/>
      <c r="G452" s="70"/>
      <c r="H452" s="70"/>
      <c r="I452" s="70"/>
      <c r="J452" s="70"/>
      <c r="K452" s="70"/>
      <c r="L452" s="70"/>
      <c r="M452" s="70"/>
      <c r="N452" s="70"/>
      <c r="O452" s="70"/>
    </row>
    <row r="453" spans="2:15" ht="15.75" hidden="1" customHeight="1">
      <c r="B453" s="70"/>
      <c r="C453" s="70"/>
      <c r="D453" s="70"/>
      <c r="E453" s="70"/>
      <c r="F453" s="70"/>
      <c r="G453" s="70"/>
      <c r="H453" s="70"/>
      <c r="I453" s="70"/>
      <c r="J453" s="70"/>
      <c r="K453" s="70"/>
      <c r="L453" s="70"/>
      <c r="M453" s="70"/>
      <c r="N453" s="70"/>
      <c r="O453" s="70"/>
    </row>
    <row r="454" spans="2:15" ht="15.75" hidden="1" customHeight="1">
      <c r="B454" s="70"/>
      <c r="C454" s="70"/>
      <c r="D454" s="70"/>
      <c r="E454" s="70"/>
      <c r="F454" s="70"/>
      <c r="G454" s="70"/>
      <c r="H454" s="70"/>
      <c r="I454" s="70"/>
      <c r="J454" s="70"/>
      <c r="K454" s="70"/>
      <c r="L454" s="70"/>
      <c r="M454" s="70"/>
      <c r="N454" s="70"/>
      <c r="O454" s="70"/>
    </row>
    <row r="455" spans="2:15" ht="15.75" hidden="1" customHeight="1">
      <c r="B455" s="70"/>
      <c r="C455" s="70"/>
      <c r="D455" s="70"/>
      <c r="E455" s="70"/>
      <c r="F455" s="70"/>
      <c r="G455" s="70"/>
      <c r="H455" s="70"/>
      <c r="I455" s="70"/>
      <c r="J455" s="70"/>
      <c r="K455" s="70"/>
      <c r="L455" s="70"/>
      <c r="M455" s="70"/>
      <c r="N455" s="70"/>
      <c r="O455" s="70"/>
    </row>
    <row r="456" spans="2:15" ht="15.75" hidden="1" customHeight="1">
      <c r="B456" s="70"/>
      <c r="C456" s="70"/>
      <c r="D456" s="70"/>
      <c r="E456" s="70"/>
      <c r="F456" s="70"/>
      <c r="G456" s="70"/>
      <c r="H456" s="70"/>
      <c r="I456" s="70"/>
      <c r="J456" s="70"/>
      <c r="K456" s="70"/>
      <c r="L456" s="70"/>
      <c r="M456" s="70"/>
      <c r="N456" s="70"/>
      <c r="O456" s="70"/>
    </row>
    <row r="457" spans="2:15" ht="15.75" hidden="1" customHeight="1">
      <c r="B457" s="70"/>
      <c r="C457" s="70"/>
      <c r="D457" s="70"/>
      <c r="E457" s="70"/>
      <c r="F457" s="70"/>
      <c r="G457" s="70"/>
      <c r="H457" s="70"/>
      <c r="I457" s="70"/>
      <c r="J457" s="70"/>
      <c r="K457" s="70"/>
      <c r="L457" s="70"/>
      <c r="M457" s="70"/>
      <c r="N457" s="70"/>
      <c r="O457" s="70"/>
    </row>
    <row r="458" spans="2:15" ht="15.75" hidden="1" customHeight="1">
      <c r="B458" s="70"/>
      <c r="C458" s="70"/>
      <c r="D458" s="70"/>
      <c r="E458" s="70"/>
      <c r="F458" s="70"/>
      <c r="G458" s="70"/>
      <c r="H458" s="70"/>
      <c r="I458" s="70"/>
      <c r="J458" s="70"/>
      <c r="K458" s="70"/>
      <c r="L458" s="70"/>
      <c r="M458" s="70"/>
      <c r="N458" s="70"/>
      <c r="O458" s="70"/>
    </row>
    <row r="459" spans="2:15" ht="15.75" hidden="1" customHeight="1">
      <c r="B459" s="70"/>
      <c r="C459" s="70"/>
      <c r="D459" s="70"/>
      <c r="E459" s="70"/>
      <c r="F459" s="70"/>
      <c r="G459" s="70"/>
      <c r="H459" s="70"/>
      <c r="I459" s="70"/>
      <c r="J459" s="70"/>
      <c r="K459" s="70"/>
      <c r="L459" s="70"/>
      <c r="M459" s="70"/>
      <c r="N459" s="70"/>
      <c r="O459" s="70"/>
    </row>
    <row r="460" spans="2:15" ht="15.75" hidden="1" customHeight="1">
      <c r="B460" s="70"/>
      <c r="C460" s="70"/>
      <c r="D460" s="70"/>
      <c r="E460" s="70"/>
      <c r="F460" s="70"/>
      <c r="G460" s="70"/>
      <c r="H460" s="70"/>
      <c r="I460" s="70"/>
      <c r="J460" s="70"/>
      <c r="K460" s="70"/>
      <c r="L460" s="70"/>
      <c r="M460" s="70"/>
      <c r="N460" s="70"/>
      <c r="O460" s="70"/>
    </row>
    <row r="461" spans="2:15" ht="15.75" hidden="1" customHeight="1">
      <c r="B461" s="70"/>
      <c r="C461" s="70"/>
      <c r="D461" s="70"/>
      <c r="E461" s="70"/>
      <c r="F461" s="70"/>
      <c r="G461" s="70"/>
      <c r="H461" s="70"/>
      <c r="I461" s="70"/>
      <c r="J461" s="70"/>
      <c r="K461" s="70"/>
      <c r="L461" s="70"/>
      <c r="M461" s="70"/>
      <c r="N461" s="70"/>
      <c r="O461" s="70"/>
    </row>
    <row r="462" spans="2:15" ht="15.75" hidden="1" customHeight="1">
      <c r="B462" s="70"/>
      <c r="C462" s="70"/>
      <c r="D462" s="70"/>
      <c r="E462" s="70"/>
      <c r="F462" s="70"/>
      <c r="G462" s="70"/>
      <c r="H462" s="70"/>
      <c r="I462" s="70"/>
      <c r="J462" s="70"/>
      <c r="K462" s="70"/>
      <c r="L462" s="70"/>
      <c r="M462" s="70"/>
      <c r="N462" s="70"/>
      <c r="O462" s="70"/>
    </row>
    <row r="463" spans="2:15" ht="15.75" hidden="1" customHeight="1">
      <c r="B463" s="70"/>
      <c r="C463" s="70"/>
      <c r="D463" s="70"/>
      <c r="E463" s="70"/>
      <c r="F463" s="70"/>
      <c r="G463" s="70"/>
      <c r="H463" s="70"/>
      <c r="I463" s="70"/>
      <c r="J463" s="70"/>
      <c r="K463" s="70"/>
      <c r="L463" s="70"/>
      <c r="M463" s="70"/>
      <c r="N463" s="70"/>
      <c r="O463" s="70"/>
    </row>
    <row r="464" spans="2:15" ht="15.75" hidden="1" customHeight="1">
      <c r="B464" s="70"/>
      <c r="C464" s="70"/>
      <c r="D464" s="70"/>
      <c r="E464" s="70"/>
      <c r="F464" s="70"/>
      <c r="G464" s="70"/>
      <c r="H464" s="70"/>
      <c r="I464" s="70"/>
      <c r="J464" s="70"/>
      <c r="K464" s="70"/>
      <c r="L464" s="70"/>
      <c r="M464" s="70"/>
      <c r="N464" s="70"/>
      <c r="O464" s="70"/>
    </row>
    <row r="465" spans="2:15" ht="15.75" hidden="1" customHeight="1">
      <c r="B465" s="70"/>
      <c r="C465" s="70"/>
      <c r="D465" s="70"/>
      <c r="E465" s="70"/>
      <c r="F465" s="70"/>
      <c r="G465" s="70"/>
      <c r="H465" s="70"/>
      <c r="I465" s="70"/>
      <c r="J465" s="70"/>
      <c r="K465" s="70"/>
      <c r="L465" s="70"/>
      <c r="M465" s="70"/>
      <c r="N465" s="70"/>
      <c r="O465" s="70"/>
    </row>
    <row r="466" spans="2:15" ht="15.75" hidden="1" customHeight="1">
      <c r="B466" s="70"/>
      <c r="C466" s="70"/>
      <c r="D466" s="70"/>
      <c r="E466" s="70"/>
      <c r="F466" s="70"/>
      <c r="G466" s="70"/>
      <c r="H466" s="70"/>
      <c r="I466" s="70"/>
      <c r="J466" s="70"/>
      <c r="K466" s="70"/>
      <c r="L466" s="70"/>
      <c r="M466" s="70"/>
      <c r="N466" s="70"/>
      <c r="O466" s="70"/>
    </row>
    <row r="467" spans="2:15" ht="15.75" hidden="1" customHeight="1">
      <c r="B467" s="70"/>
      <c r="C467" s="70"/>
      <c r="D467" s="70"/>
      <c r="E467" s="70"/>
      <c r="F467" s="70"/>
      <c r="G467" s="70"/>
      <c r="H467" s="70"/>
      <c r="I467" s="70"/>
      <c r="J467" s="70"/>
      <c r="K467" s="70"/>
      <c r="L467" s="70"/>
      <c r="M467" s="70"/>
      <c r="N467" s="70"/>
      <c r="O467" s="70"/>
    </row>
    <row r="468" spans="2:15" ht="15.75" hidden="1" customHeight="1">
      <c r="B468" s="70"/>
      <c r="C468" s="70"/>
      <c r="D468" s="70"/>
      <c r="E468" s="70"/>
      <c r="F468" s="70"/>
      <c r="G468" s="70"/>
      <c r="H468" s="70"/>
      <c r="I468" s="70"/>
      <c r="J468" s="70"/>
      <c r="K468" s="70"/>
      <c r="L468" s="70"/>
      <c r="M468" s="70"/>
      <c r="N468" s="70"/>
      <c r="O468" s="70"/>
    </row>
    <row r="469" spans="2:15" ht="15.75" hidden="1" customHeight="1">
      <c r="B469" s="70"/>
      <c r="C469" s="70"/>
      <c r="D469" s="70"/>
      <c r="E469" s="70"/>
      <c r="F469" s="70"/>
      <c r="G469" s="70"/>
      <c r="H469" s="70"/>
      <c r="I469" s="70"/>
      <c r="J469" s="70"/>
      <c r="K469" s="70"/>
      <c r="L469" s="70"/>
      <c r="M469" s="70"/>
      <c r="N469" s="70"/>
      <c r="O469" s="70"/>
    </row>
    <row r="470" spans="2:15" ht="15.75" hidden="1" customHeight="1">
      <c r="B470" s="70"/>
      <c r="C470" s="70"/>
      <c r="D470" s="70"/>
      <c r="E470" s="70"/>
      <c r="F470" s="70"/>
      <c r="G470" s="70"/>
      <c r="H470" s="70"/>
      <c r="I470" s="70"/>
      <c r="J470" s="70"/>
      <c r="K470" s="70"/>
      <c r="L470" s="70"/>
      <c r="M470" s="70"/>
      <c r="N470" s="70"/>
      <c r="O470" s="70"/>
    </row>
    <row r="471" spans="2:15" ht="15.75" hidden="1" customHeight="1">
      <c r="B471" s="70"/>
      <c r="C471" s="70"/>
      <c r="D471" s="70"/>
      <c r="E471" s="70"/>
      <c r="F471" s="70"/>
      <c r="G471" s="70"/>
      <c r="H471" s="70"/>
      <c r="I471" s="70"/>
      <c r="J471" s="70"/>
      <c r="K471" s="70"/>
      <c r="L471" s="70"/>
      <c r="M471" s="70"/>
      <c r="N471" s="70"/>
      <c r="O471" s="70"/>
    </row>
    <row r="472" spans="2:15" ht="15.75" hidden="1" customHeight="1">
      <c r="B472" s="70"/>
      <c r="C472" s="70"/>
      <c r="D472" s="70"/>
      <c r="E472" s="70"/>
      <c r="F472" s="70"/>
      <c r="G472" s="70"/>
      <c r="H472" s="70"/>
      <c r="I472" s="70"/>
      <c r="J472" s="70"/>
      <c r="K472" s="70"/>
      <c r="L472" s="70"/>
      <c r="M472" s="70"/>
      <c r="N472" s="70"/>
      <c r="O472" s="70"/>
    </row>
    <row r="473" spans="2:15" ht="15.75" hidden="1" customHeight="1">
      <c r="B473" s="70"/>
      <c r="C473" s="70"/>
      <c r="D473" s="70"/>
      <c r="E473" s="70"/>
      <c r="F473" s="70"/>
      <c r="G473" s="70"/>
      <c r="H473" s="70"/>
      <c r="I473" s="70"/>
      <c r="J473" s="70"/>
      <c r="K473" s="70"/>
      <c r="L473" s="70"/>
      <c r="M473" s="70"/>
      <c r="N473" s="70"/>
      <c r="O473" s="70"/>
    </row>
    <row r="474" spans="2:15" ht="15.75" hidden="1" customHeight="1">
      <c r="B474" s="70"/>
      <c r="C474" s="70"/>
      <c r="D474" s="70"/>
      <c r="E474" s="70"/>
      <c r="F474" s="70"/>
      <c r="G474" s="70"/>
      <c r="H474" s="70"/>
      <c r="I474" s="70"/>
      <c r="J474" s="70"/>
      <c r="K474" s="70"/>
      <c r="L474" s="70"/>
      <c r="M474" s="70"/>
      <c r="N474" s="70"/>
      <c r="O474" s="70"/>
    </row>
    <row r="475" spans="2:15" ht="15.75" hidden="1" customHeight="1">
      <c r="B475" s="70"/>
      <c r="C475" s="70"/>
      <c r="D475" s="70"/>
      <c r="E475" s="70"/>
      <c r="F475" s="70"/>
      <c r="G475" s="70"/>
      <c r="H475" s="70"/>
      <c r="I475" s="70"/>
      <c r="J475" s="70"/>
      <c r="K475" s="70"/>
      <c r="L475" s="70"/>
      <c r="M475" s="70"/>
      <c r="N475" s="70"/>
      <c r="O475" s="70"/>
    </row>
    <row r="476" spans="2:15" ht="15.75" hidden="1" customHeight="1">
      <c r="B476" s="70"/>
      <c r="C476" s="70"/>
      <c r="D476" s="70"/>
      <c r="E476" s="70"/>
      <c r="F476" s="70"/>
      <c r="G476" s="70"/>
      <c r="H476" s="70"/>
      <c r="I476" s="70"/>
      <c r="J476" s="70"/>
      <c r="K476" s="70"/>
      <c r="L476" s="70"/>
      <c r="M476" s="70"/>
      <c r="N476" s="70"/>
      <c r="O476" s="70"/>
    </row>
    <row r="477" spans="2:15" ht="15.75" hidden="1" customHeight="1">
      <c r="B477" s="70"/>
      <c r="C477" s="70"/>
      <c r="D477" s="70"/>
      <c r="E477" s="70"/>
      <c r="F477" s="70"/>
      <c r="G477" s="70"/>
      <c r="H477" s="70"/>
      <c r="I477" s="70"/>
      <c r="J477" s="70"/>
      <c r="K477" s="70"/>
      <c r="L477" s="70"/>
      <c r="M477" s="70"/>
      <c r="N477" s="70"/>
      <c r="O477" s="70"/>
    </row>
    <row r="478" spans="2:15" ht="15.75" hidden="1" customHeight="1">
      <c r="B478" s="70"/>
      <c r="C478" s="70"/>
      <c r="D478" s="70"/>
      <c r="E478" s="70"/>
      <c r="F478" s="70"/>
      <c r="G478" s="70"/>
      <c r="H478" s="70"/>
      <c r="I478" s="70"/>
      <c r="J478" s="70"/>
      <c r="K478" s="70"/>
      <c r="L478" s="70"/>
      <c r="M478" s="70"/>
      <c r="N478" s="70"/>
      <c r="O478" s="70"/>
    </row>
    <row r="479" spans="2:15" ht="15.75" hidden="1" customHeight="1">
      <c r="B479" s="70"/>
      <c r="C479" s="70"/>
      <c r="D479" s="70"/>
      <c r="E479" s="70"/>
      <c r="F479" s="70"/>
      <c r="G479" s="70"/>
      <c r="H479" s="70"/>
      <c r="I479" s="70"/>
      <c r="J479" s="70"/>
      <c r="K479" s="70"/>
      <c r="L479" s="70"/>
      <c r="M479" s="70"/>
      <c r="N479" s="70"/>
      <c r="O479" s="70"/>
    </row>
    <row r="480" spans="2:15" ht="15.75" hidden="1" customHeight="1">
      <c r="B480" s="70"/>
      <c r="C480" s="70"/>
      <c r="D480" s="70"/>
      <c r="E480" s="70"/>
      <c r="F480" s="70"/>
      <c r="G480" s="70"/>
      <c r="H480" s="70"/>
      <c r="I480" s="70"/>
      <c r="J480" s="70"/>
      <c r="K480" s="70"/>
      <c r="L480" s="70"/>
      <c r="M480" s="70"/>
      <c r="N480" s="70"/>
      <c r="O480" s="70"/>
    </row>
    <row r="481" spans="2:15" ht="15.75" hidden="1" customHeight="1">
      <c r="B481" s="70"/>
      <c r="C481" s="70"/>
      <c r="D481" s="70"/>
      <c r="E481" s="70"/>
      <c r="F481" s="70"/>
      <c r="G481" s="70"/>
      <c r="H481" s="70"/>
      <c r="I481" s="70"/>
      <c r="J481" s="70"/>
      <c r="K481" s="70"/>
      <c r="L481" s="70"/>
      <c r="M481" s="70"/>
      <c r="N481" s="70"/>
      <c r="O481" s="70"/>
    </row>
    <row r="482" spans="2:15" ht="15.75" hidden="1" customHeight="1">
      <c r="B482" s="70"/>
      <c r="C482" s="70"/>
      <c r="D482" s="70"/>
      <c r="E482" s="70"/>
      <c r="F482" s="70"/>
      <c r="G482" s="70"/>
      <c r="H482" s="70"/>
      <c r="I482" s="70"/>
      <c r="J482" s="70"/>
      <c r="K482" s="70"/>
      <c r="L482" s="70"/>
      <c r="M482" s="70"/>
      <c r="N482" s="70"/>
      <c r="O482" s="70"/>
    </row>
    <row r="483" spans="2:15" ht="15.75" hidden="1" customHeight="1">
      <c r="B483" s="70"/>
      <c r="C483" s="70"/>
      <c r="D483" s="70"/>
      <c r="E483" s="70"/>
      <c r="F483" s="70"/>
      <c r="G483" s="70"/>
      <c r="H483" s="70"/>
      <c r="I483" s="70"/>
      <c r="J483" s="70"/>
      <c r="K483" s="70"/>
      <c r="L483" s="70"/>
      <c r="M483" s="70"/>
      <c r="N483" s="70"/>
      <c r="O483" s="70"/>
    </row>
    <row r="484" spans="2:15" ht="15.75" hidden="1" customHeight="1">
      <c r="B484" s="70"/>
      <c r="C484" s="70"/>
      <c r="D484" s="70"/>
      <c r="E484" s="70"/>
      <c r="F484" s="70"/>
      <c r="G484" s="70"/>
      <c r="H484" s="70"/>
      <c r="I484" s="70"/>
      <c r="J484" s="70"/>
      <c r="K484" s="70"/>
      <c r="L484" s="70"/>
      <c r="M484" s="70"/>
      <c r="N484" s="70"/>
      <c r="O484" s="70"/>
    </row>
    <row r="485" spans="2:15" ht="15.75" hidden="1" customHeight="1">
      <c r="B485" s="70"/>
      <c r="C485" s="70"/>
      <c r="D485" s="70"/>
      <c r="E485" s="70"/>
      <c r="F485" s="70"/>
      <c r="G485" s="70"/>
      <c r="H485" s="70"/>
      <c r="I485" s="70"/>
      <c r="J485" s="70"/>
      <c r="K485" s="70"/>
      <c r="L485" s="70"/>
      <c r="M485" s="70"/>
      <c r="N485" s="70"/>
      <c r="O485" s="70"/>
    </row>
    <row r="486" spans="2:15" ht="15.75" hidden="1" customHeight="1">
      <c r="B486" s="70"/>
      <c r="C486" s="70"/>
      <c r="D486" s="70"/>
      <c r="E486" s="70"/>
      <c r="F486" s="70"/>
      <c r="G486" s="70"/>
      <c r="H486" s="70"/>
      <c r="I486" s="70"/>
      <c r="J486" s="70"/>
      <c r="K486" s="70"/>
      <c r="L486" s="70"/>
      <c r="M486" s="70"/>
      <c r="N486" s="70"/>
      <c r="O486" s="70"/>
    </row>
    <row r="487" spans="2:15" ht="15.75" hidden="1" customHeight="1">
      <c r="B487" s="70"/>
      <c r="C487" s="70"/>
      <c r="D487" s="70"/>
      <c r="E487" s="70"/>
      <c r="F487" s="70"/>
      <c r="G487" s="70"/>
      <c r="H487" s="70"/>
      <c r="I487" s="70"/>
      <c r="J487" s="70"/>
      <c r="K487" s="70"/>
      <c r="L487" s="70"/>
      <c r="M487" s="70"/>
      <c r="N487" s="70"/>
      <c r="O487" s="70"/>
    </row>
    <row r="488" spans="2:15" ht="15.75" hidden="1" customHeight="1">
      <c r="B488" s="70"/>
      <c r="C488" s="70"/>
      <c r="D488" s="70"/>
      <c r="E488" s="70"/>
      <c r="F488" s="70"/>
      <c r="G488" s="70"/>
      <c r="H488" s="70"/>
      <c r="I488" s="70"/>
      <c r="J488" s="70"/>
      <c r="K488" s="70"/>
      <c r="L488" s="70"/>
      <c r="M488" s="70"/>
      <c r="N488" s="70"/>
      <c r="O488" s="70"/>
    </row>
    <row r="489" spans="2:15" ht="15.75" hidden="1" customHeight="1">
      <c r="B489" s="70"/>
      <c r="C489" s="70"/>
      <c r="D489" s="70"/>
      <c r="E489" s="70"/>
      <c r="F489" s="70"/>
      <c r="G489" s="70"/>
      <c r="H489" s="70"/>
      <c r="I489" s="70"/>
      <c r="J489" s="70"/>
      <c r="K489" s="70"/>
      <c r="L489" s="70"/>
      <c r="M489" s="70"/>
      <c r="N489" s="70"/>
      <c r="O489" s="70"/>
    </row>
    <row r="490" spans="2:15" ht="15.75" hidden="1" customHeight="1">
      <c r="B490" s="70"/>
      <c r="C490" s="70"/>
      <c r="D490" s="70"/>
      <c r="E490" s="70"/>
      <c r="F490" s="70"/>
      <c r="G490" s="70"/>
      <c r="H490" s="70"/>
      <c r="I490" s="70"/>
      <c r="J490" s="70"/>
      <c r="K490" s="70"/>
      <c r="L490" s="70"/>
      <c r="M490" s="70"/>
      <c r="N490" s="70"/>
      <c r="O490" s="70"/>
    </row>
    <row r="491" spans="2:15" ht="15.75" hidden="1" customHeight="1">
      <c r="B491" s="70"/>
      <c r="C491" s="70"/>
      <c r="D491" s="70"/>
      <c r="E491" s="70"/>
      <c r="F491" s="70"/>
      <c r="G491" s="70"/>
      <c r="H491" s="70"/>
      <c r="I491" s="70"/>
      <c r="J491" s="70"/>
      <c r="K491" s="70"/>
      <c r="L491" s="70"/>
      <c r="M491" s="70"/>
      <c r="N491" s="70"/>
      <c r="O491" s="70"/>
    </row>
    <row r="492" spans="2:15" ht="15.75" hidden="1" customHeight="1">
      <c r="B492" s="70"/>
      <c r="C492" s="70"/>
      <c r="D492" s="70"/>
      <c r="E492" s="70"/>
      <c r="F492" s="70"/>
      <c r="G492" s="70"/>
      <c r="H492" s="70"/>
      <c r="I492" s="70"/>
      <c r="J492" s="70"/>
      <c r="K492" s="70"/>
      <c r="L492" s="70"/>
      <c r="M492" s="70"/>
      <c r="N492" s="70"/>
      <c r="O492" s="70"/>
    </row>
    <row r="493" spans="2:15" ht="15.75" hidden="1" customHeight="1">
      <c r="B493" s="70"/>
      <c r="C493" s="70"/>
      <c r="D493" s="70"/>
      <c r="E493" s="70"/>
      <c r="F493" s="70"/>
      <c r="G493" s="70"/>
      <c r="H493" s="70"/>
      <c r="I493" s="70"/>
      <c r="J493" s="70"/>
      <c r="K493" s="70"/>
      <c r="L493" s="70"/>
      <c r="M493" s="70"/>
      <c r="N493" s="70"/>
      <c r="O493" s="70"/>
    </row>
    <row r="494" spans="2:15" ht="15.75" hidden="1" customHeight="1">
      <c r="B494" s="70"/>
      <c r="C494" s="70"/>
      <c r="D494" s="70"/>
      <c r="E494" s="70"/>
      <c r="F494" s="70"/>
      <c r="G494" s="70"/>
      <c r="H494" s="70"/>
      <c r="I494" s="70"/>
      <c r="J494" s="70"/>
      <c r="K494" s="70"/>
      <c r="L494" s="70"/>
      <c r="M494" s="70"/>
      <c r="N494" s="70"/>
      <c r="O494" s="70"/>
    </row>
    <row r="495" spans="2:15" ht="15.75" hidden="1" customHeight="1">
      <c r="B495" s="70"/>
      <c r="C495" s="70"/>
      <c r="D495" s="70"/>
      <c r="E495" s="70"/>
      <c r="F495" s="70"/>
      <c r="G495" s="70"/>
      <c r="H495" s="70"/>
      <c r="I495" s="70"/>
      <c r="J495" s="70"/>
      <c r="K495" s="70"/>
      <c r="L495" s="70"/>
      <c r="M495" s="70"/>
      <c r="N495" s="70"/>
      <c r="O495" s="70"/>
    </row>
    <row r="496" spans="2:15" ht="15.75" hidden="1" customHeight="1">
      <c r="B496" s="70"/>
      <c r="C496" s="70"/>
      <c r="D496" s="70"/>
      <c r="E496" s="70"/>
      <c r="F496" s="70"/>
      <c r="G496" s="70"/>
      <c r="H496" s="70"/>
      <c r="I496" s="70"/>
      <c r="J496" s="70"/>
      <c r="K496" s="70"/>
      <c r="L496" s="70"/>
      <c r="M496" s="70"/>
      <c r="N496" s="70"/>
      <c r="O496" s="70"/>
    </row>
    <row r="497" spans="2:15" ht="15.75" hidden="1" customHeight="1">
      <c r="B497" s="70"/>
      <c r="C497" s="70"/>
      <c r="D497" s="70"/>
      <c r="E497" s="70"/>
      <c r="F497" s="70"/>
      <c r="G497" s="70"/>
      <c r="H497" s="70"/>
      <c r="I497" s="70"/>
      <c r="J497" s="70"/>
      <c r="K497" s="70"/>
      <c r="L497" s="70"/>
      <c r="M497" s="70"/>
      <c r="N497" s="70"/>
      <c r="O497" s="70"/>
    </row>
    <row r="498" spans="2:15" ht="15.75" hidden="1" customHeight="1">
      <c r="B498" s="70"/>
      <c r="C498" s="70"/>
      <c r="D498" s="70"/>
      <c r="E498" s="70"/>
      <c r="F498" s="70"/>
      <c r="G498" s="70"/>
      <c r="H498" s="70"/>
      <c r="I498" s="70"/>
      <c r="J498" s="70"/>
      <c r="K498" s="70"/>
      <c r="L498" s="70"/>
      <c r="M498" s="70"/>
      <c r="N498" s="70"/>
      <c r="O498" s="70"/>
    </row>
    <row r="499" spans="2:15" ht="15.75" hidden="1" customHeight="1">
      <c r="B499" s="70"/>
      <c r="C499" s="70"/>
      <c r="D499" s="70"/>
      <c r="E499" s="70"/>
      <c r="F499" s="70"/>
      <c r="G499" s="70"/>
      <c r="H499" s="70"/>
      <c r="I499" s="70"/>
      <c r="J499" s="70"/>
      <c r="K499" s="70"/>
      <c r="L499" s="70"/>
      <c r="M499" s="70"/>
      <c r="N499" s="70"/>
      <c r="O499" s="70"/>
    </row>
    <row r="500" spans="2:15" ht="15.75" hidden="1" customHeight="1">
      <c r="B500" s="70"/>
      <c r="C500" s="70"/>
      <c r="D500" s="70"/>
      <c r="E500" s="70"/>
      <c r="F500" s="70"/>
      <c r="G500" s="70"/>
      <c r="H500" s="70"/>
      <c r="I500" s="70"/>
      <c r="J500" s="70"/>
      <c r="K500" s="70"/>
      <c r="L500" s="70"/>
      <c r="M500" s="70"/>
      <c r="N500" s="70"/>
      <c r="O500" s="70"/>
    </row>
    <row r="501" spans="2:15" ht="15.75" hidden="1" customHeight="1">
      <c r="B501" s="70"/>
      <c r="C501" s="70"/>
      <c r="D501" s="70"/>
      <c r="E501" s="70"/>
      <c r="F501" s="70"/>
      <c r="G501" s="70"/>
      <c r="H501" s="70"/>
      <c r="I501" s="70"/>
      <c r="J501" s="70"/>
      <c r="K501" s="70"/>
      <c r="L501" s="70"/>
      <c r="M501" s="70"/>
      <c r="N501" s="70"/>
      <c r="O501" s="70"/>
    </row>
    <row r="502" spans="2:15" ht="15.75" hidden="1" customHeight="1">
      <c r="B502" s="70"/>
      <c r="C502" s="70"/>
      <c r="D502" s="70"/>
      <c r="E502" s="70"/>
      <c r="F502" s="70"/>
      <c r="G502" s="70"/>
      <c r="H502" s="70"/>
      <c r="I502" s="70"/>
      <c r="J502" s="70"/>
      <c r="K502" s="70"/>
      <c r="L502" s="70"/>
      <c r="M502" s="70"/>
      <c r="N502" s="70"/>
      <c r="O502" s="70"/>
    </row>
    <row r="503" spans="2:15" ht="15.75" hidden="1" customHeight="1">
      <c r="B503" s="70"/>
      <c r="C503" s="70"/>
      <c r="D503" s="70"/>
      <c r="E503" s="70"/>
      <c r="F503" s="70"/>
      <c r="G503" s="70"/>
      <c r="H503" s="70"/>
      <c r="I503" s="70"/>
      <c r="J503" s="70"/>
      <c r="K503" s="70"/>
      <c r="L503" s="70"/>
      <c r="M503" s="70"/>
      <c r="N503" s="70"/>
      <c r="O503" s="70"/>
    </row>
    <row r="504" spans="2:15" ht="15.75" hidden="1" customHeight="1">
      <c r="B504" s="70"/>
      <c r="C504" s="70"/>
      <c r="D504" s="70"/>
      <c r="E504" s="70"/>
      <c r="F504" s="70"/>
      <c r="G504" s="70"/>
      <c r="H504" s="70"/>
      <c r="I504" s="70"/>
      <c r="J504" s="70"/>
      <c r="K504" s="70"/>
      <c r="L504" s="70"/>
      <c r="M504" s="70"/>
      <c r="N504" s="70"/>
      <c r="O504" s="70"/>
    </row>
    <row r="505" spans="2:15" ht="15.75" hidden="1" customHeight="1">
      <c r="B505" s="70"/>
      <c r="C505" s="70"/>
      <c r="D505" s="70"/>
      <c r="E505" s="70"/>
      <c r="F505" s="70"/>
      <c r="G505" s="70"/>
      <c r="H505" s="70"/>
      <c r="I505" s="70"/>
      <c r="J505" s="70"/>
      <c r="K505" s="70"/>
      <c r="L505" s="70"/>
      <c r="M505" s="70"/>
      <c r="N505" s="70"/>
      <c r="O505" s="70"/>
    </row>
    <row r="506" spans="2:15" ht="15.75" hidden="1" customHeight="1">
      <c r="B506" s="70"/>
      <c r="C506" s="70"/>
      <c r="D506" s="70"/>
      <c r="E506" s="70"/>
      <c r="F506" s="70"/>
      <c r="G506" s="70"/>
      <c r="H506" s="70"/>
      <c r="I506" s="70"/>
      <c r="J506" s="70"/>
      <c r="K506" s="70"/>
      <c r="L506" s="70"/>
      <c r="M506" s="70"/>
      <c r="N506" s="70"/>
      <c r="O506" s="70"/>
    </row>
    <row r="507" spans="2:15" ht="15.75" hidden="1" customHeight="1">
      <c r="B507" s="70"/>
      <c r="C507" s="70"/>
      <c r="D507" s="70"/>
      <c r="E507" s="70"/>
      <c r="F507" s="70"/>
      <c r="G507" s="70"/>
      <c r="H507" s="70"/>
      <c r="I507" s="70"/>
      <c r="J507" s="70"/>
      <c r="K507" s="70"/>
      <c r="L507" s="70"/>
      <c r="M507" s="70"/>
      <c r="N507" s="70"/>
      <c r="O507" s="70"/>
    </row>
    <row r="508" spans="2:15" ht="15.75" hidden="1" customHeight="1">
      <c r="B508" s="70"/>
      <c r="C508" s="70"/>
      <c r="D508" s="70"/>
      <c r="E508" s="70"/>
      <c r="F508" s="70"/>
      <c r="G508" s="70"/>
      <c r="H508" s="70"/>
      <c r="I508" s="70"/>
      <c r="J508" s="70"/>
      <c r="K508" s="70"/>
      <c r="L508" s="70"/>
      <c r="M508" s="70"/>
      <c r="N508" s="70"/>
      <c r="O508" s="70"/>
    </row>
    <row r="509" spans="2:15" ht="15.75" hidden="1" customHeight="1">
      <c r="B509" s="70"/>
      <c r="C509" s="70"/>
      <c r="D509" s="70"/>
      <c r="E509" s="70"/>
      <c r="F509" s="70"/>
      <c r="G509" s="70"/>
      <c r="H509" s="70"/>
      <c r="I509" s="70"/>
      <c r="J509" s="70"/>
      <c r="K509" s="70"/>
      <c r="L509" s="70"/>
      <c r="M509" s="70"/>
      <c r="N509" s="70"/>
      <c r="O509" s="70"/>
    </row>
    <row r="510" spans="2:15" ht="15.75" hidden="1" customHeight="1">
      <c r="B510" s="70"/>
      <c r="C510" s="70"/>
      <c r="D510" s="70"/>
      <c r="E510" s="70"/>
      <c r="F510" s="70"/>
      <c r="G510" s="70"/>
      <c r="H510" s="70"/>
      <c r="I510" s="70"/>
      <c r="J510" s="70"/>
      <c r="K510" s="70"/>
      <c r="L510" s="70"/>
      <c r="M510" s="70"/>
      <c r="N510" s="70"/>
      <c r="O510" s="70"/>
    </row>
    <row r="511" spans="2:15" ht="15.75" hidden="1" customHeight="1">
      <c r="B511" s="70"/>
      <c r="C511" s="70"/>
      <c r="D511" s="70"/>
      <c r="E511" s="70"/>
      <c r="F511" s="70"/>
      <c r="G511" s="70"/>
      <c r="H511" s="70"/>
      <c r="I511" s="70"/>
      <c r="J511" s="70"/>
      <c r="K511" s="70"/>
      <c r="L511" s="70"/>
      <c r="M511" s="70"/>
      <c r="N511" s="70"/>
      <c r="O511" s="70"/>
    </row>
    <row r="512" spans="2:15" ht="15.75" hidden="1" customHeight="1">
      <c r="B512" s="70"/>
      <c r="C512" s="70"/>
      <c r="D512" s="70"/>
      <c r="E512" s="70"/>
      <c r="F512" s="70"/>
      <c r="G512" s="70"/>
      <c r="H512" s="70"/>
      <c r="I512" s="70"/>
      <c r="J512" s="70"/>
      <c r="K512" s="70"/>
      <c r="L512" s="70"/>
      <c r="M512" s="70"/>
      <c r="N512" s="70"/>
      <c r="O512" s="70"/>
    </row>
    <row r="513" spans="2:15" ht="15.75" hidden="1" customHeight="1">
      <c r="B513" s="70"/>
      <c r="C513" s="70"/>
      <c r="D513" s="70"/>
      <c r="E513" s="70"/>
      <c r="F513" s="70"/>
      <c r="G513" s="70"/>
      <c r="H513" s="70"/>
      <c r="I513" s="70"/>
      <c r="J513" s="70"/>
      <c r="K513" s="70"/>
      <c r="L513" s="70"/>
      <c r="M513" s="70"/>
      <c r="N513" s="70"/>
      <c r="O513" s="70"/>
    </row>
    <row r="514" spans="2:15" ht="15.75" hidden="1" customHeight="1">
      <c r="B514" s="70"/>
      <c r="C514" s="70"/>
      <c r="D514" s="70"/>
      <c r="E514" s="70"/>
      <c r="F514" s="70"/>
      <c r="G514" s="70"/>
      <c r="H514" s="70"/>
      <c r="I514" s="70"/>
      <c r="J514" s="70"/>
      <c r="K514" s="70"/>
      <c r="L514" s="70"/>
      <c r="M514" s="70"/>
      <c r="N514" s="70"/>
      <c r="O514" s="70"/>
    </row>
    <row r="515" spans="2:15" ht="15.75" hidden="1" customHeight="1">
      <c r="B515" s="70"/>
      <c r="C515" s="70"/>
      <c r="D515" s="70"/>
      <c r="E515" s="70"/>
      <c r="F515" s="70"/>
      <c r="G515" s="70"/>
      <c r="H515" s="70"/>
      <c r="I515" s="70"/>
      <c r="J515" s="70"/>
      <c r="K515" s="70"/>
      <c r="L515" s="70"/>
      <c r="M515" s="70"/>
      <c r="N515" s="70"/>
      <c r="O515" s="70"/>
    </row>
    <row r="516" spans="2:15" ht="15.75" hidden="1" customHeight="1">
      <c r="B516" s="70"/>
      <c r="C516" s="70"/>
      <c r="D516" s="70"/>
      <c r="E516" s="70"/>
      <c r="F516" s="70"/>
      <c r="G516" s="70"/>
      <c r="H516" s="70"/>
      <c r="I516" s="70"/>
      <c r="J516" s="70"/>
      <c r="K516" s="70"/>
      <c r="L516" s="70"/>
      <c r="M516" s="70"/>
      <c r="N516" s="70"/>
      <c r="O516" s="70"/>
    </row>
    <row r="517" spans="2:15" ht="15.75" hidden="1" customHeight="1">
      <c r="B517" s="70"/>
      <c r="C517" s="70"/>
      <c r="D517" s="70"/>
      <c r="E517" s="70"/>
      <c r="F517" s="70"/>
      <c r="G517" s="70"/>
      <c r="H517" s="70"/>
      <c r="I517" s="70"/>
      <c r="J517" s="70"/>
      <c r="K517" s="70"/>
      <c r="L517" s="70"/>
      <c r="M517" s="70"/>
      <c r="N517" s="70"/>
      <c r="O517" s="70"/>
    </row>
    <row r="518" spans="2:15" ht="15.75" hidden="1" customHeight="1">
      <c r="B518" s="70"/>
      <c r="C518" s="70"/>
      <c r="D518" s="70"/>
      <c r="E518" s="70"/>
      <c r="F518" s="70"/>
      <c r="G518" s="70"/>
      <c r="H518" s="70"/>
      <c r="I518" s="70"/>
      <c r="J518" s="70"/>
      <c r="K518" s="70"/>
      <c r="L518" s="70"/>
      <c r="M518" s="70"/>
      <c r="N518" s="70"/>
      <c r="O518" s="70"/>
    </row>
    <row r="519" spans="2:15" ht="15.75" hidden="1" customHeight="1">
      <c r="B519" s="70"/>
      <c r="C519" s="70"/>
      <c r="D519" s="70"/>
      <c r="E519" s="70"/>
      <c r="F519" s="70"/>
      <c r="G519" s="70"/>
      <c r="H519" s="70"/>
      <c r="I519" s="70"/>
      <c r="J519" s="70"/>
      <c r="K519" s="70"/>
      <c r="L519" s="70"/>
      <c r="M519" s="70"/>
      <c r="N519" s="70"/>
      <c r="O519" s="70"/>
    </row>
    <row r="520" spans="2:15" ht="15.75" hidden="1" customHeight="1">
      <c r="B520" s="70"/>
      <c r="C520" s="70"/>
      <c r="D520" s="70"/>
      <c r="E520" s="70"/>
      <c r="F520" s="70"/>
      <c r="G520" s="70"/>
      <c r="H520" s="70"/>
      <c r="I520" s="70"/>
      <c r="J520" s="70"/>
      <c r="K520" s="70"/>
      <c r="L520" s="70"/>
      <c r="M520" s="70"/>
      <c r="N520" s="70"/>
      <c r="O520" s="70"/>
    </row>
    <row r="521" spans="2:15" ht="15.75" hidden="1" customHeight="1">
      <c r="B521" s="70"/>
      <c r="C521" s="70"/>
      <c r="D521" s="70"/>
      <c r="E521" s="70"/>
      <c r="F521" s="70"/>
      <c r="G521" s="70"/>
      <c r="H521" s="70"/>
      <c r="I521" s="70"/>
      <c r="J521" s="70"/>
      <c r="K521" s="70"/>
      <c r="L521" s="70"/>
      <c r="M521" s="70"/>
      <c r="N521" s="70"/>
      <c r="O521" s="70"/>
    </row>
    <row r="522" spans="2:15" ht="15.75" hidden="1" customHeight="1">
      <c r="B522" s="70"/>
      <c r="C522" s="70"/>
      <c r="D522" s="70"/>
      <c r="E522" s="70"/>
      <c r="F522" s="70"/>
      <c r="G522" s="70"/>
      <c r="H522" s="70"/>
      <c r="I522" s="70"/>
      <c r="J522" s="70"/>
      <c r="K522" s="70"/>
      <c r="L522" s="70"/>
      <c r="M522" s="70"/>
      <c r="N522" s="70"/>
      <c r="O522" s="70"/>
    </row>
    <row r="523" spans="2:15" ht="15.75" hidden="1" customHeight="1">
      <c r="B523" s="70"/>
      <c r="C523" s="70"/>
      <c r="D523" s="70"/>
      <c r="E523" s="70"/>
      <c r="F523" s="70"/>
      <c r="G523" s="70"/>
      <c r="H523" s="70"/>
      <c r="I523" s="70"/>
      <c r="J523" s="70"/>
      <c r="K523" s="70"/>
      <c r="L523" s="70"/>
      <c r="M523" s="70"/>
      <c r="N523" s="70"/>
      <c r="O523" s="70"/>
    </row>
    <row r="524" spans="2:15" ht="15.75" hidden="1" customHeight="1">
      <c r="B524" s="70"/>
      <c r="C524" s="70"/>
      <c r="D524" s="70"/>
      <c r="E524" s="70"/>
      <c r="F524" s="70"/>
      <c r="G524" s="70"/>
      <c r="H524" s="70"/>
      <c r="I524" s="70"/>
      <c r="J524" s="70"/>
      <c r="K524" s="70"/>
      <c r="L524" s="70"/>
      <c r="M524" s="70"/>
      <c r="N524" s="70"/>
      <c r="O524" s="70"/>
    </row>
    <row r="525" spans="2:15" ht="15.75" hidden="1" customHeight="1">
      <c r="B525" s="70"/>
      <c r="C525" s="70"/>
      <c r="D525" s="70"/>
      <c r="E525" s="70"/>
      <c r="F525" s="70"/>
      <c r="G525" s="70"/>
      <c r="H525" s="70"/>
      <c r="I525" s="70"/>
      <c r="J525" s="70"/>
      <c r="K525" s="70"/>
      <c r="L525" s="70"/>
      <c r="M525" s="70"/>
      <c r="N525" s="70"/>
      <c r="O525" s="70"/>
    </row>
    <row r="526" spans="2:15" ht="15.75" hidden="1" customHeight="1">
      <c r="B526" s="70"/>
      <c r="C526" s="70"/>
      <c r="D526" s="70"/>
      <c r="E526" s="70"/>
      <c r="F526" s="70"/>
      <c r="G526" s="70"/>
      <c r="H526" s="70"/>
      <c r="I526" s="70"/>
      <c r="J526" s="70"/>
      <c r="K526" s="70"/>
      <c r="L526" s="70"/>
      <c r="M526" s="70"/>
      <c r="N526" s="70"/>
      <c r="O526" s="70"/>
    </row>
    <row r="527" spans="2:15" ht="15.75" hidden="1" customHeight="1">
      <c r="B527" s="70"/>
      <c r="C527" s="70"/>
      <c r="D527" s="70"/>
      <c r="E527" s="70"/>
      <c r="F527" s="70"/>
      <c r="G527" s="70"/>
      <c r="H527" s="70"/>
      <c r="I527" s="70"/>
      <c r="J527" s="70"/>
      <c r="K527" s="70"/>
      <c r="L527" s="70"/>
      <c r="M527" s="70"/>
      <c r="N527" s="70"/>
      <c r="O527" s="70"/>
    </row>
    <row r="528" spans="2:15" ht="15.75" hidden="1" customHeight="1">
      <c r="B528" s="70"/>
      <c r="C528" s="70"/>
      <c r="D528" s="70"/>
      <c r="E528" s="70"/>
      <c r="F528" s="70"/>
      <c r="G528" s="70"/>
      <c r="H528" s="70"/>
      <c r="I528" s="70"/>
      <c r="J528" s="70"/>
      <c r="K528" s="70"/>
      <c r="L528" s="70"/>
      <c r="M528" s="70"/>
      <c r="N528" s="70"/>
      <c r="O528" s="70"/>
    </row>
    <row r="529" spans="2:15" ht="15.75" hidden="1" customHeight="1">
      <c r="B529" s="70"/>
      <c r="C529" s="70"/>
      <c r="D529" s="70"/>
      <c r="E529" s="70"/>
      <c r="F529" s="70"/>
      <c r="G529" s="70"/>
      <c r="H529" s="70"/>
      <c r="I529" s="70"/>
      <c r="J529" s="70"/>
      <c r="K529" s="70"/>
      <c r="L529" s="70"/>
      <c r="M529" s="70"/>
      <c r="N529" s="70"/>
      <c r="O529" s="70"/>
    </row>
    <row r="530" spans="2:15" ht="15.75" hidden="1" customHeight="1">
      <c r="B530" s="70"/>
      <c r="C530" s="70"/>
      <c r="D530" s="70"/>
      <c r="E530" s="70"/>
      <c r="F530" s="70"/>
      <c r="G530" s="70"/>
      <c r="H530" s="70"/>
      <c r="I530" s="70"/>
      <c r="J530" s="70"/>
      <c r="K530" s="70"/>
      <c r="L530" s="70"/>
      <c r="M530" s="70"/>
      <c r="N530" s="70"/>
      <c r="O530" s="70"/>
    </row>
    <row r="531" spans="2:15" ht="15.75" hidden="1" customHeight="1">
      <c r="B531" s="70"/>
      <c r="C531" s="70"/>
      <c r="D531" s="70"/>
      <c r="E531" s="70"/>
      <c r="F531" s="70"/>
      <c r="G531" s="70"/>
      <c r="H531" s="70"/>
      <c r="I531" s="70"/>
      <c r="J531" s="70"/>
      <c r="K531" s="70"/>
      <c r="L531" s="70"/>
      <c r="M531" s="70"/>
      <c r="N531" s="70"/>
      <c r="O531" s="70"/>
    </row>
    <row r="532" spans="2:15" ht="15.75" hidden="1" customHeight="1">
      <c r="B532" s="70"/>
      <c r="C532" s="70"/>
      <c r="D532" s="70"/>
      <c r="E532" s="70"/>
      <c r="F532" s="70"/>
      <c r="G532" s="70"/>
      <c r="H532" s="70"/>
      <c r="I532" s="70"/>
      <c r="J532" s="70"/>
      <c r="K532" s="70"/>
      <c r="L532" s="70"/>
      <c r="M532" s="70"/>
      <c r="N532" s="70"/>
      <c r="O532" s="70"/>
    </row>
    <row r="533" spans="2:15" ht="15.75" hidden="1" customHeight="1">
      <c r="B533" s="70"/>
      <c r="C533" s="70"/>
      <c r="D533" s="70"/>
      <c r="E533" s="70"/>
      <c r="F533" s="70"/>
      <c r="G533" s="70"/>
      <c r="H533" s="70"/>
      <c r="I533" s="70"/>
      <c r="J533" s="70"/>
      <c r="K533" s="70"/>
      <c r="L533" s="70"/>
      <c r="M533" s="70"/>
      <c r="N533" s="70"/>
      <c r="O533" s="70"/>
    </row>
    <row r="534" spans="2:15" ht="15.75" hidden="1" customHeight="1">
      <c r="B534" s="70"/>
      <c r="C534" s="70"/>
      <c r="D534" s="70"/>
      <c r="E534" s="70"/>
      <c r="F534" s="70"/>
      <c r="G534" s="70"/>
      <c r="H534" s="70"/>
      <c r="I534" s="70"/>
      <c r="J534" s="70"/>
      <c r="K534" s="70"/>
      <c r="L534" s="70"/>
      <c r="M534" s="70"/>
      <c r="N534" s="70"/>
      <c r="O534" s="70"/>
    </row>
    <row r="535" spans="2:15" ht="15.75" hidden="1" customHeight="1">
      <c r="B535" s="70"/>
      <c r="C535" s="70"/>
      <c r="D535" s="70"/>
      <c r="E535" s="70"/>
      <c r="F535" s="70"/>
      <c r="G535" s="70"/>
      <c r="H535" s="70"/>
      <c r="I535" s="70"/>
      <c r="J535" s="70"/>
      <c r="K535" s="70"/>
      <c r="L535" s="70"/>
      <c r="M535" s="70"/>
      <c r="N535" s="70"/>
      <c r="O535" s="70"/>
    </row>
    <row r="536" spans="2:15" ht="15.75" hidden="1" customHeight="1">
      <c r="B536" s="70"/>
      <c r="C536" s="70"/>
      <c r="D536" s="70"/>
      <c r="E536" s="70"/>
      <c r="F536" s="70"/>
      <c r="G536" s="70"/>
      <c r="H536" s="70"/>
      <c r="I536" s="70"/>
      <c r="J536" s="70"/>
      <c r="K536" s="70"/>
      <c r="L536" s="70"/>
      <c r="M536" s="70"/>
      <c r="N536" s="70"/>
      <c r="O536" s="70"/>
    </row>
    <row r="537" spans="2:15" ht="15.75" hidden="1" customHeight="1">
      <c r="B537" s="70"/>
      <c r="C537" s="70"/>
      <c r="D537" s="70"/>
      <c r="E537" s="70"/>
      <c r="F537" s="70"/>
      <c r="G537" s="70"/>
      <c r="H537" s="70"/>
      <c r="I537" s="70"/>
      <c r="J537" s="70"/>
      <c r="K537" s="70"/>
      <c r="L537" s="70"/>
      <c r="M537" s="70"/>
      <c r="N537" s="70"/>
      <c r="O537" s="70"/>
    </row>
    <row r="538" spans="2:15" ht="15.75" hidden="1" customHeight="1">
      <c r="B538" s="70"/>
      <c r="C538" s="70"/>
      <c r="D538" s="70"/>
      <c r="E538" s="70"/>
      <c r="F538" s="70"/>
      <c r="G538" s="70"/>
      <c r="H538" s="70"/>
      <c r="I538" s="70"/>
      <c r="J538" s="70"/>
      <c r="K538" s="70"/>
      <c r="L538" s="70"/>
      <c r="M538" s="70"/>
      <c r="N538" s="70"/>
      <c r="O538" s="70"/>
    </row>
    <row r="539" spans="2:15" ht="15.75" hidden="1" customHeight="1">
      <c r="B539" s="70"/>
      <c r="C539" s="70"/>
      <c r="D539" s="70"/>
      <c r="E539" s="70"/>
      <c r="F539" s="70"/>
      <c r="G539" s="70"/>
      <c r="H539" s="70"/>
      <c r="I539" s="70"/>
      <c r="J539" s="70"/>
      <c r="K539" s="70"/>
      <c r="L539" s="70"/>
      <c r="M539" s="70"/>
      <c r="N539" s="70"/>
      <c r="O539" s="70"/>
    </row>
    <row r="540" spans="2:15" ht="15.75" hidden="1" customHeight="1">
      <c r="B540" s="70"/>
      <c r="C540" s="70"/>
      <c r="D540" s="70"/>
      <c r="E540" s="70"/>
      <c r="F540" s="70"/>
      <c r="G540" s="70"/>
      <c r="H540" s="70"/>
      <c r="I540" s="70"/>
      <c r="J540" s="70"/>
      <c r="K540" s="70"/>
      <c r="L540" s="70"/>
      <c r="M540" s="70"/>
      <c r="N540" s="70"/>
      <c r="O540" s="70"/>
    </row>
    <row r="541" spans="2:15" ht="15.75" hidden="1" customHeight="1">
      <c r="B541" s="70"/>
      <c r="C541" s="70"/>
      <c r="D541" s="70"/>
      <c r="E541" s="70"/>
      <c r="F541" s="70"/>
      <c r="G541" s="70"/>
      <c r="H541" s="70"/>
      <c r="I541" s="70"/>
      <c r="J541" s="70"/>
      <c r="K541" s="70"/>
      <c r="L541" s="70"/>
      <c r="M541" s="70"/>
      <c r="N541" s="70"/>
      <c r="O541" s="70"/>
    </row>
    <row r="542" spans="2:15" ht="15.75" hidden="1" customHeight="1">
      <c r="B542" s="70"/>
      <c r="C542" s="70"/>
      <c r="D542" s="70"/>
      <c r="E542" s="70"/>
      <c r="F542" s="70"/>
      <c r="G542" s="70"/>
      <c r="H542" s="70"/>
      <c r="I542" s="70"/>
      <c r="J542" s="70"/>
      <c r="K542" s="70"/>
      <c r="L542" s="70"/>
      <c r="M542" s="70"/>
      <c r="N542" s="70"/>
      <c r="O542" s="70"/>
    </row>
    <row r="543" spans="2:15" ht="15.75" hidden="1" customHeight="1">
      <c r="B543" s="70"/>
      <c r="C543" s="70"/>
      <c r="D543" s="70"/>
      <c r="E543" s="70"/>
      <c r="F543" s="70"/>
      <c r="G543" s="70"/>
      <c r="H543" s="70"/>
      <c r="I543" s="70"/>
      <c r="J543" s="70"/>
      <c r="K543" s="70"/>
      <c r="L543" s="70"/>
      <c r="M543" s="70"/>
      <c r="N543" s="70"/>
      <c r="O543" s="70"/>
    </row>
    <row r="544" spans="2:15" ht="15.75" hidden="1" customHeight="1">
      <c r="B544" s="70"/>
      <c r="C544" s="70"/>
      <c r="D544" s="70"/>
      <c r="E544" s="70"/>
      <c r="F544" s="70"/>
      <c r="G544" s="70"/>
      <c r="H544" s="70"/>
      <c r="I544" s="70"/>
      <c r="J544" s="70"/>
      <c r="K544" s="70"/>
      <c r="L544" s="70"/>
      <c r="M544" s="70"/>
      <c r="N544" s="70"/>
      <c r="O544" s="70"/>
    </row>
    <row r="545" spans="2:15" ht="15.75" hidden="1" customHeight="1">
      <c r="B545" s="70"/>
      <c r="C545" s="70"/>
      <c r="D545" s="70"/>
      <c r="E545" s="70"/>
      <c r="F545" s="70"/>
      <c r="G545" s="70"/>
      <c r="H545" s="70"/>
      <c r="I545" s="70"/>
      <c r="J545" s="70"/>
      <c r="K545" s="70"/>
      <c r="L545" s="70"/>
      <c r="M545" s="70"/>
      <c r="N545" s="70"/>
      <c r="O545" s="70"/>
    </row>
    <row r="546" spans="2:15" ht="15.75" hidden="1" customHeight="1">
      <c r="B546" s="70"/>
      <c r="C546" s="70"/>
      <c r="D546" s="70"/>
      <c r="E546" s="70"/>
      <c r="F546" s="70"/>
      <c r="G546" s="70"/>
      <c r="H546" s="70"/>
      <c r="I546" s="70"/>
      <c r="J546" s="70"/>
      <c r="K546" s="70"/>
      <c r="L546" s="70"/>
      <c r="M546" s="70"/>
      <c r="N546" s="70"/>
      <c r="O546" s="70"/>
    </row>
    <row r="547" spans="2:15" ht="15.75" hidden="1" customHeight="1">
      <c r="B547" s="70"/>
      <c r="C547" s="70"/>
      <c r="D547" s="70"/>
      <c r="E547" s="70"/>
      <c r="F547" s="70"/>
      <c r="G547" s="70"/>
      <c r="H547" s="70"/>
      <c r="I547" s="70"/>
      <c r="J547" s="70"/>
      <c r="K547" s="70"/>
      <c r="L547" s="70"/>
      <c r="M547" s="70"/>
      <c r="N547" s="70"/>
      <c r="O547" s="70"/>
    </row>
    <row r="548" spans="2:15" ht="15.75" hidden="1" customHeight="1">
      <c r="B548" s="70"/>
      <c r="C548" s="70"/>
      <c r="D548" s="70"/>
      <c r="E548" s="70"/>
      <c r="F548" s="70"/>
      <c r="G548" s="70"/>
      <c r="H548" s="70"/>
      <c r="I548" s="70"/>
      <c r="J548" s="70"/>
      <c r="K548" s="70"/>
      <c r="L548" s="70"/>
      <c r="M548" s="70"/>
      <c r="N548" s="70"/>
      <c r="O548" s="70"/>
    </row>
    <row r="549" spans="2:15" ht="15.75" hidden="1" customHeight="1">
      <c r="B549" s="70"/>
      <c r="C549" s="70"/>
      <c r="D549" s="70"/>
      <c r="E549" s="70"/>
      <c r="F549" s="70"/>
      <c r="G549" s="70"/>
      <c r="H549" s="70"/>
      <c r="I549" s="70"/>
      <c r="J549" s="70"/>
      <c r="K549" s="70"/>
      <c r="L549" s="70"/>
      <c r="M549" s="70"/>
      <c r="N549" s="70"/>
      <c r="O549" s="70"/>
    </row>
    <row r="550" spans="2:15" ht="15.75" hidden="1" customHeight="1">
      <c r="B550" s="70"/>
      <c r="C550" s="70"/>
      <c r="D550" s="70"/>
      <c r="E550" s="70"/>
      <c r="F550" s="70"/>
      <c r="G550" s="70"/>
      <c r="H550" s="70"/>
      <c r="I550" s="70"/>
      <c r="J550" s="70"/>
      <c r="K550" s="70"/>
      <c r="L550" s="70"/>
      <c r="M550" s="70"/>
      <c r="N550" s="70"/>
      <c r="O550" s="70"/>
    </row>
    <row r="551" spans="2:15" ht="15.75" hidden="1" customHeight="1">
      <c r="B551" s="70"/>
      <c r="C551" s="70"/>
      <c r="D551" s="70"/>
      <c r="E551" s="70"/>
      <c r="F551" s="70"/>
      <c r="G551" s="70"/>
      <c r="H551" s="70"/>
      <c r="I551" s="70"/>
      <c r="J551" s="70"/>
      <c r="K551" s="70"/>
      <c r="L551" s="70"/>
      <c r="M551" s="70"/>
      <c r="N551" s="70"/>
      <c r="O551" s="70"/>
    </row>
    <row r="552" spans="2:15" ht="15.75" hidden="1" customHeight="1">
      <c r="B552" s="70"/>
      <c r="C552" s="70"/>
      <c r="D552" s="70"/>
      <c r="E552" s="70"/>
      <c r="F552" s="70"/>
      <c r="G552" s="70"/>
      <c r="H552" s="70"/>
      <c r="I552" s="70"/>
      <c r="J552" s="70"/>
      <c r="K552" s="70"/>
      <c r="L552" s="70"/>
      <c r="M552" s="70"/>
      <c r="N552" s="70"/>
      <c r="O552" s="70"/>
    </row>
    <row r="553" spans="2:15" ht="15.75" hidden="1" customHeight="1">
      <c r="B553" s="70"/>
      <c r="C553" s="70"/>
      <c r="D553" s="70"/>
      <c r="E553" s="70"/>
      <c r="F553" s="70"/>
      <c r="G553" s="70"/>
      <c r="H553" s="70"/>
      <c r="I553" s="70"/>
      <c r="J553" s="70"/>
      <c r="K553" s="70"/>
      <c r="L553" s="70"/>
      <c r="M553" s="70"/>
      <c r="N553" s="70"/>
      <c r="O553" s="70"/>
    </row>
    <row r="554" spans="2:15" ht="15.75" hidden="1" customHeight="1">
      <c r="B554" s="70"/>
      <c r="C554" s="70"/>
      <c r="D554" s="70"/>
      <c r="E554" s="70"/>
      <c r="F554" s="70"/>
      <c r="G554" s="70"/>
      <c r="H554" s="70"/>
      <c r="I554" s="70"/>
      <c r="J554" s="70"/>
      <c r="K554" s="70"/>
      <c r="L554" s="70"/>
      <c r="M554" s="70"/>
      <c r="N554" s="70"/>
      <c r="O554" s="70"/>
    </row>
    <row r="555" spans="2:15" ht="15.75" hidden="1" customHeight="1">
      <c r="B555" s="70"/>
      <c r="C555" s="70"/>
      <c r="D555" s="70"/>
      <c r="E555" s="70"/>
      <c r="F555" s="70"/>
      <c r="G555" s="70"/>
      <c r="H555" s="70"/>
      <c r="I555" s="70"/>
      <c r="J555" s="70"/>
      <c r="K555" s="70"/>
      <c r="L555" s="70"/>
      <c r="M555" s="70"/>
      <c r="N555" s="70"/>
      <c r="O555" s="70"/>
    </row>
    <row r="556" spans="2:15" ht="15.75" hidden="1" customHeight="1">
      <c r="B556" s="70"/>
      <c r="C556" s="70"/>
      <c r="D556" s="70"/>
      <c r="E556" s="70"/>
      <c r="F556" s="70"/>
      <c r="G556" s="70"/>
      <c r="H556" s="70"/>
      <c r="I556" s="70"/>
      <c r="J556" s="70"/>
      <c r="K556" s="70"/>
      <c r="L556" s="70"/>
      <c r="M556" s="70"/>
      <c r="N556" s="70"/>
      <c r="O556" s="70"/>
    </row>
    <row r="557" spans="2:15" ht="15.75" hidden="1" customHeight="1">
      <c r="B557" s="70"/>
      <c r="C557" s="70"/>
      <c r="D557" s="70"/>
      <c r="E557" s="70"/>
      <c r="F557" s="70"/>
      <c r="G557" s="70"/>
      <c r="H557" s="70"/>
      <c r="I557" s="70"/>
      <c r="J557" s="70"/>
      <c r="K557" s="70"/>
      <c r="L557" s="70"/>
      <c r="M557" s="70"/>
      <c r="N557" s="70"/>
      <c r="O557" s="70"/>
    </row>
    <row r="558" spans="2:15" ht="15.75" hidden="1" customHeight="1">
      <c r="B558" s="70"/>
      <c r="C558" s="70"/>
      <c r="D558" s="70"/>
      <c r="E558" s="70"/>
      <c r="F558" s="70"/>
      <c r="G558" s="70"/>
      <c r="H558" s="70"/>
      <c r="I558" s="70"/>
      <c r="J558" s="70"/>
      <c r="K558" s="70"/>
      <c r="L558" s="70"/>
      <c r="M558" s="70"/>
      <c r="N558" s="70"/>
      <c r="O558" s="70"/>
    </row>
    <row r="559" spans="2:15" ht="15.75" hidden="1" customHeight="1">
      <c r="B559" s="70"/>
      <c r="C559" s="70"/>
      <c r="D559" s="70"/>
      <c r="E559" s="70"/>
      <c r="F559" s="70"/>
      <c r="G559" s="70"/>
      <c r="H559" s="70"/>
      <c r="I559" s="70"/>
      <c r="J559" s="70"/>
      <c r="K559" s="70"/>
      <c r="L559" s="70"/>
      <c r="M559" s="70"/>
      <c r="N559" s="70"/>
      <c r="O559" s="70"/>
    </row>
    <row r="560" spans="2:15" ht="15.75" hidden="1" customHeight="1">
      <c r="B560" s="70"/>
      <c r="C560" s="70"/>
      <c r="D560" s="70"/>
      <c r="E560" s="70"/>
      <c r="F560" s="70"/>
      <c r="G560" s="70"/>
      <c r="H560" s="70"/>
      <c r="I560" s="70"/>
      <c r="J560" s="70"/>
      <c r="K560" s="70"/>
      <c r="L560" s="70"/>
      <c r="M560" s="70"/>
      <c r="N560" s="70"/>
      <c r="O560" s="70"/>
    </row>
    <row r="561" spans="2:15" ht="15.75" hidden="1" customHeight="1">
      <c r="B561" s="70"/>
      <c r="C561" s="70"/>
      <c r="D561" s="70"/>
      <c r="E561" s="70"/>
      <c r="F561" s="70"/>
      <c r="G561" s="70"/>
      <c r="H561" s="70"/>
      <c r="I561" s="70"/>
      <c r="J561" s="70"/>
      <c r="K561" s="70"/>
      <c r="L561" s="70"/>
      <c r="M561" s="70"/>
      <c r="N561" s="70"/>
      <c r="O561" s="70"/>
    </row>
    <row r="562" spans="2:15" ht="15.75" hidden="1" customHeight="1">
      <c r="B562" s="70"/>
      <c r="C562" s="70"/>
      <c r="D562" s="70"/>
      <c r="E562" s="70"/>
      <c r="F562" s="70"/>
      <c r="G562" s="70"/>
      <c r="H562" s="70"/>
      <c r="I562" s="70"/>
      <c r="J562" s="70"/>
      <c r="K562" s="70"/>
      <c r="L562" s="70"/>
      <c r="M562" s="70"/>
      <c r="N562" s="70"/>
      <c r="O562" s="70"/>
    </row>
    <row r="563" spans="2:15" ht="15.75" hidden="1" customHeight="1">
      <c r="B563" s="70"/>
      <c r="C563" s="70"/>
      <c r="D563" s="70"/>
      <c r="E563" s="70"/>
      <c r="F563" s="70"/>
      <c r="G563" s="70"/>
      <c r="H563" s="70"/>
      <c r="I563" s="70"/>
      <c r="J563" s="70"/>
      <c r="K563" s="70"/>
      <c r="L563" s="70"/>
      <c r="M563" s="70"/>
      <c r="N563" s="70"/>
      <c r="O563" s="70"/>
    </row>
    <row r="564" spans="2:15" ht="15.75" hidden="1" customHeight="1">
      <c r="B564" s="70"/>
      <c r="C564" s="70"/>
      <c r="D564" s="70"/>
      <c r="E564" s="70"/>
      <c r="F564" s="70"/>
      <c r="G564" s="70"/>
      <c r="H564" s="70"/>
      <c r="I564" s="70"/>
      <c r="J564" s="70"/>
      <c r="K564" s="70"/>
      <c r="L564" s="70"/>
      <c r="M564" s="70"/>
      <c r="N564" s="70"/>
      <c r="O564" s="70"/>
    </row>
    <row r="565" spans="2:15" ht="15.75" hidden="1" customHeight="1">
      <c r="B565" s="70"/>
      <c r="C565" s="70"/>
      <c r="D565" s="70"/>
      <c r="E565" s="70"/>
      <c r="F565" s="70"/>
      <c r="G565" s="70"/>
      <c r="H565" s="70"/>
      <c r="I565" s="70"/>
      <c r="J565" s="70"/>
      <c r="K565" s="70"/>
      <c r="L565" s="70"/>
      <c r="M565" s="70"/>
      <c r="N565" s="70"/>
      <c r="O565" s="70"/>
    </row>
    <row r="566" spans="2:15" ht="15.75" hidden="1" customHeight="1">
      <c r="B566" s="70"/>
      <c r="C566" s="70"/>
      <c r="D566" s="70"/>
      <c r="E566" s="70"/>
      <c r="F566" s="70"/>
      <c r="G566" s="70"/>
      <c r="H566" s="70"/>
      <c r="I566" s="70"/>
      <c r="J566" s="70"/>
      <c r="K566" s="70"/>
      <c r="L566" s="70"/>
      <c r="M566" s="70"/>
      <c r="N566" s="70"/>
      <c r="O566" s="70"/>
    </row>
    <row r="567" spans="2:15" ht="15.75" hidden="1" customHeight="1">
      <c r="B567" s="70"/>
      <c r="C567" s="70"/>
      <c r="D567" s="70"/>
      <c r="E567" s="70"/>
      <c r="F567" s="70"/>
      <c r="G567" s="70"/>
      <c r="H567" s="70"/>
      <c r="I567" s="70"/>
      <c r="J567" s="70"/>
      <c r="K567" s="70"/>
      <c r="L567" s="70"/>
      <c r="M567" s="70"/>
      <c r="N567" s="70"/>
      <c r="O567" s="70"/>
    </row>
    <row r="568" spans="2:15" ht="15.75" hidden="1" customHeight="1">
      <c r="B568" s="70"/>
      <c r="C568" s="70"/>
      <c r="D568" s="70"/>
      <c r="E568" s="70"/>
      <c r="F568" s="70"/>
      <c r="G568" s="70"/>
      <c r="H568" s="70"/>
      <c r="I568" s="70"/>
      <c r="J568" s="70"/>
      <c r="K568" s="70"/>
      <c r="L568" s="70"/>
      <c r="M568" s="70"/>
      <c r="N568" s="70"/>
      <c r="O568" s="70"/>
    </row>
    <row r="569" spans="2:15" ht="15.75" hidden="1" customHeight="1">
      <c r="B569" s="70"/>
      <c r="C569" s="70"/>
      <c r="D569" s="70"/>
      <c r="E569" s="70"/>
      <c r="F569" s="70"/>
      <c r="G569" s="70"/>
      <c r="H569" s="70"/>
      <c r="I569" s="70"/>
      <c r="J569" s="70"/>
      <c r="K569" s="70"/>
      <c r="L569" s="70"/>
      <c r="M569" s="70"/>
      <c r="N569" s="70"/>
      <c r="O569" s="70"/>
    </row>
    <row r="570" spans="2:15" ht="15.75" hidden="1" customHeight="1">
      <c r="B570" s="70"/>
      <c r="C570" s="70"/>
      <c r="D570" s="70"/>
      <c r="E570" s="70"/>
      <c r="F570" s="70"/>
      <c r="G570" s="70"/>
      <c r="H570" s="70"/>
      <c r="I570" s="70"/>
      <c r="J570" s="70"/>
      <c r="K570" s="70"/>
      <c r="L570" s="70"/>
      <c r="M570" s="70"/>
      <c r="N570" s="70"/>
      <c r="O570" s="70"/>
    </row>
    <row r="571" spans="2:15" ht="15.75" hidden="1" customHeight="1">
      <c r="B571" s="70"/>
      <c r="C571" s="70"/>
      <c r="D571" s="70"/>
      <c r="E571" s="70"/>
      <c r="F571" s="70"/>
      <c r="G571" s="70"/>
      <c r="H571" s="70"/>
      <c r="I571" s="70"/>
      <c r="J571" s="70"/>
      <c r="K571" s="70"/>
      <c r="L571" s="70"/>
      <c r="M571" s="70"/>
      <c r="N571" s="70"/>
      <c r="O571" s="70"/>
    </row>
    <row r="572" spans="2:15" ht="15.75" hidden="1" customHeight="1">
      <c r="B572" s="70"/>
      <c r="C572" s="70"/>
      <c r="D572" s="70"/>
      <c r="E572" s="70"/>
      <c r="F572" s="70"/>
      <c r="G572" s="70"/>
      <c r="H572" s="70"/>
      <c r="I572" s="70"/>
      <c r="J572" s="70"/>
      <c r="K572" s="70"/>
      <c r="L572" s="70"/>
      <c r="M572" s="70"/>
      <c r="N572" s="70"/>
      <c r="O572" s="70"/>
    </row>
    <row r="573" spans="2:15" ht="15.75" hidden="1" customHeight="1">
      <c r="B573" s="70"/>
      <c r="C573" s="70"/>
      <c r="D573" s="70"/>
      <c r="E573" s="70"/>
      <c r="F573" s="70"/>
      <c r="G573" s="70"/>
      <c r="H573" s="70"/>
      <c r="I573" s="70"/>
      <c r="J573" s="70"/>
      <c r="K573" s="70"/>
      <c r="L573" s="70"/>
      <c r="M573" s="70"/>
      <c r="N573" s="70"/>
      <c r="O573" s="70"/>
    </row>
    <row r="574" spans="2:15" ht="15.75" hidden="1" customHeight="1">
      <c r="B574" s="70"/>
      <c r="C574" s="70"/>
      <c r="D574" s="70"/>
      <c r="E574" s="70"/>
      <c r="F574" s="70"/>
      <c r="G574" s="70"/>
      <c r="H574" s="70"/>
      <c r="I574" s="70"/>
      <c r="J574" s="70"/>
      <c r="K574" s="70"/>
      <c r="L574" s="70"/>
      <c r="M574" s="70"/>
      <c r="N574" s="70"/>
      <c r="O574" s="70"/>
    </row>
    <row r="575" spans="2:15" ht="15.75" hidden="1" customHeight="1">
      <c r="B575" s="70"/>
      <c r="C575" s="70"/>
      <c r="D575" s="70"/>
      <c r="E575" s="70"/>
      <c r="F575" s="70"/>
      <c r="G575" s="70"/>
      <c r="H575" s="70"/>
      <c r="I575" s="70"/>
      <c r="J575" s="70"/>
      <c r="K575" s="70"/>
      <c r="L575" s="70"/>
      <c r="M575" s="70"/>
      <c r="N575" s="70"/>
      <c r="O575" s="70"/>
    </row>
    <row r="576" spans="2:15" ht="15.75" hidden="1" customHeight="1">
      <c r="B576" s="70"/>
      <c r="C576" s="70"/>
      <c r="D576" s="70"/>
      <c r="E576" s="70"/>
      <c r="F576" s="70"/>
      <c r="G576" s="70"/>
      <c r="H576" s="70"/>
      <c r="I576" s="70"/>
      <c r="J576" s="70"/>
      <c r="K576" s="70"/>
      <c r="L576" s="70"/>
      <c r="M576" s="70"/>
      <c r="N576" s="70"/>
      <c r="O576" s="70"/>
    </row>
    <row r="577" spans="2:15" ht="15.75" hidden="1" customHeight="1">
      <c r="B577" s="70"/>
      <c r="C577" s="70"/>
      <c r="D577" s="70"/>
      <c r="E577" s="70"/>
      <c r="F577" s="70"/>
      <c r="G577" s="70"/>
      <c r="H577" s="70"/>
      <c r="I577" s="70"/>
      <c r="J577" s="70"/>
      <c r="K577" s="70"/>
      <c r="L577" s="70"/>
      <c r="M577" s="70"/>
      <c r="N577" s="70"/>
      <c r="O577" s="70"/>
    </row>
    <row r="578" spans="2:15" ht="15.75" hidden="1" customHeight="1">
      <c r="B578" s="70"/>
      <c r="C578" s="70"/>
      <c r="D578" s="70"/>
      <c r="E578" s="70"/>
      <c r="F578" s="70"/>
      <c r="G578" s="70"/>
      <c r="H578" s="70"/>
      <c r="I578" s="70"/>
      <c r="J578" s="70"/>
      <c r="K578" s="70"/>
      <c r="L578" s="70"/>
      <c r="M578" s="70"/>
      <c r="N578" s="70"/>
      <c r="O578" s="70"/>
    </row>
    <row r="579" spans="2:15" ht="15.75" hidden="1" customHeight="1">
      <c r="B579" s="70"/>
      <c r="C579" s="70"/>
      <c r="D579" s="70"/>
      <c r="E579" s="70"/>
      <c r="F579" s="70"/>
      <c r="G579" s="70"/>
      <c r="H579" s="70"/>
      <c r="I579" s="70"/>
      <c r="J579" s="70"/>
      <c r="K579" s="70"/>
      <c r="L579" s="70"/>
      <c r="M579" s="70"/>
      <c r="N579" s="70"/>
      <c r="O579" s="70"/>
    </row>
    <row r="580" spans="2:15" ht="15.75" hidden="1" customHeight="1">
      <c r="B580" s="70"/>
      <c r="C580" s="70"/>
      <c r="D580" s="70"/>
      <c r="E580" s="70"/>
      <c r="F580" s="70"/>
      <c r="G580" s="70"/>
      <c r="H580" s="70"/>
      <c r="I580" s="70"/>
      <c r="J580" s="70"/>
      <c r="K580" s="70"/>
      <c r="L580" s="70"/>
      <c r="M580" s="70"/>
      <c r="N580" s="70"/>
      <c r="O580" s="70"/>
    </row>
    <row r="581" spans="2:15" ht="15.75" hidden="1" customHeight="1">
      <c r="B581" s="70"/>
      <c r="C581" s="70"/>
      <c r="D581" s="70"/>
      <c r="E581" s="70"/>
      <c r="F581" s="70"/>
      <c r="G581" s="70"/>
      <c r="H581" s="70"/>
      <c r="I581" s="70"/>
      <c r="J581" s="70"/>
      <c r="K581" s="70"/>
      <c r="L581" s="70"/>
      <c r="M581" s="70"/>
      <c r="N581" s="70"/>
      <c r="O581" s="70"/>
    </row>
    <row r="582" spans="2:15" ht="15.75" hidden="1" customHeight="1">
      <c r="B582" s="70"/>
      <c r="C582" s="70"/>
      <c r="D582" s="70"/>
      <c r="E582" s="70"/>
      <c r="F582" s="70"/>
      <c r="G582" s="70"/>
      <c r="H582" s="70"/>
      <c r="I582" s="70"/>
      <c r="J582" s="70"/>
      <c r="K582" s="70"/>
      <c r="L582" s="70"/>
      <c r="M582" s="70"/>
      <c r="N582" s="70"/>
      <c r="O582" s="70"/>
    </row>
    <row r="583" spans="2:15" ht="15.75" hidden="1" customHeight="1">
      <c r="B583" s="70"/>
      <c r="C583" s="70"/>
      <c r="D583" s="70"/>
      <c r="E583" s="70"/>
      <c r="F583" s="70"/>
      <c r="G583" s="70"/>
      <c r="H583" s="70"/>
      <c r="I583" s="70"/>
      <c r="J583" s="70"/>
      <c r="K583" s="70"/>
      <c r="L583" s="70"/>
      <c r="M583" s="70"/>
      <c r="N583" s="70"/>
      <c r="O583" s="70"/>
    </row>
    <row r="584" spans="2:15" ht="15.75" hidden="1" customHeight="1">
      <c r="B584" s="70"/>
      <c r="C584" s="70"/>
      <c r="D584" s="70"/>
      <c r="E584" s="70"/>
      <c r="F584" s="70"/>
      <c r="G584" s="70"/>
      <c r="H584" s="70"/>
      <c r="I584" s="70"/>
      <c r="J584" s="70"/>
      <c r="K584" s="70"/>
      <c r="L584" s="70"/>
      <c r="M584" s="70"/>
      <c r="N584" s="70"/>
      <c r="O584" s="70"/>
    </row>
    <row r="585" spans="2:15" ht="15.75" hidden="1" customHeight="1">
      <c r="B585" s="70"/>
      <c r="C585" s="70"/>
      <c r="D585" s="70"/>
      <c r="E585" s="70"/>
      <c r="F585" s="70"/>
      <c r="G585" s="70"/>
      <c r="H585" s="70"/>
      <c r="I585" s="70"/>
      <c r="J585" s="70"/>
      <c r="K585" s="70"/>
      <c r="L585" s="70"/>
      <c r="M585" s="70"/>
      <c r="N585" s="70"/>
      <c r="O585" s="70"/>
    </row>
    <row r="586" spans="2:15" ht="15.75" hidden="1" customHeight="1">
      <c r="B586" s="70"/>
      <c r="C586" s="70"/>
      <c r="D586" s="70"/>
      <c r="E586" s="70"/>
      <c r="F586" s="70"/>
      <c r="G586" s="70"/>
      <c r="H586" s="70"/>
      <c r="I586" s="70"/>
      <c r="J586" s="70"/>
      <c r="K586" s="70"/>
      <c r="L586" s="70"/>
      <c r="M586" s="70"/>
      <c r="N586" s="70"/>
      <c r="O586" s="70"/>
    </row>
    <row r="587" spans="2:15" ht="15.75" hidden="1" customHeight="1">
      <c r="B587" s="70"/>
      <c r="C587" s="70"/>
      <c r="D587" s="70"/>
      <c r="E587" s="70"/>
      <c r="F587" s="70"/>
      <c r="G587" s="70"/>
      <c r="H587" s="70"/>
      <c r="I587" s="70"/>
      <c r="J587" s="70"/>
      <c r="K587" s="70"/>
      <c r="L587" s="70"/>
      <c r="M587" s="70"/>
      <c r="N587" s="70"/>
      <c r="O587" s="70"/>
    </row>
    <row r="588" spans="2:15" ht="15.75" hidden="1" customHeight="1">
      <c r="B588" s="70"/>
      <c r="C588" s="70"/>
      <c r="D588" s="70"/>
      <c r="E588" s="70"/>
      <c r="F588" s="70"/>
      <c r="G588" s="70"/>
      <c r="H588" s="70"/>
      <c r="I588" s="70"/>
      <c r="J588" s="70"/>
      <c r="K588" s="70"/>
      <c r="L588" s="70"/>
      <c r="M588" s="70"/>
      <c r="N588" s="70"/>
      <c r="O588" s="70"/>
    </row>
    <row r="589" spans="2:15" ht="15.75" hidden="1" customHeight="1">
      <c r="B589" s="70"/>
      <c r="C589" s="70"/>
      <c r="D589" s="70"/>
      <c r="E589" s="70"/>
      <c r="F589" s="70"/>
      <c r="G589" s="70"/>
      <c r="H589" s="70"/>
      <c r="I589" s="70"/>
      <c r="J589" s="70"/>
      <c r="K589" s="70"/>
      <c r="L589" s="70"/>
      <c r="M589" s="70"/>
      <c r="N589" s="70"/>
      <c r="O589" s="70"/>
    </row>
    <row r="590" spans="2:15" ht="15.75" hidden="1" customHeight="1">
      <c r="B590" s="70"/>
      <c r="C590" s="70"/>
      <c r="D590" s="70"/>
      <c r="E590" s="70"/>
      <c r="F590" s="70"/>
      <c r="G590" s="70"/>
      <c r="H590" s="70"/>
      <c r="I590" s="70"/>
      <c r="J590" s="70"/>
      <c r="K590" s="70"/>
      <c r="L590" s="70"/>
      <c r="M590" s="70"/>
      <c r="N590" s="70"/>
      <c r="O590" s="70"/>
    </row>
    <row r="591" spans="2:15" ht="15.75" hidden="1" customHeight="1">
      <c r="B591" s="70"/>
      <c r="C591" s="70"/>
      <c r="D591" s="70"/>
      <c r="E591" s="70"/>
      <c r="F591" s="70"/>
      <c r="G591" s="70"/>
      <c r="H591" s="70"/>
      <c r="I591" s="70"/>
      <c r="J591" s="70"/>
      <c r="K591" s="70"/>
      <c r="L591" s="70"/>
      <c r="M591" s="70"/>
      <c r="N591" s="70"/>
      <c r="O591" s="70"/>
    </row>
    <row r="592" spans="2:15" ht="15.75" hidden="1" customHeight="1">
      <c r="B592" s="70"/>
      <c r="C592" s="70"/>
      <c r="D592" s="70"/>
      <c r="E592" s="70"/>
      <c r="F592" s="70"/>
      <c r="G592" s="70"/>
      <c r="H592" s="70"/>
      <c r="I592" s="70"/>
      <c r="J592" s="70"/>
      <c r="K592" s="70"/>
      <c r="L592" s="70"/>
      <c r="M592" s="70"/>
      <c r="N592" s="70"/>
      <c r="O592" s="70"/>
    </row>
    <row r="593" spans="2:15" ht="15.75" hidden="1" customHeight="1">
      <c r="B593" s="70"/>
      <c r="C593" s="70"/>
      <c r="D593" s="70"/>
      <c r="E593" s="70"/>
      <c r="F593" s="70"/>
      <c r="G593" s="70"/>
      <c r="H593" s="70"/>
      <c r="I593" s="70"/>
      <c r="J593" s="70"/>
      <c r="K593" s="70"/>
      <c r="L593" s="70"/>
      <c r="M593" s="70"/>
      <c r="N593" s="70"/>
      <c r="O593" s="70"/>
    </row>
    <row r="594" spans="2:15" ht="15.75" hidden="1" customHeight="1">
      <c r="B594" s="70"/>
      <c r="C594" s="70"/>
      <c r="D594" s="70"/>
      <c r="E594" s="70"/>
      <c r="F594" s="70"/>
      <c r="G594" s="70"/>
      <c r="H594" s="70"/>
      <c r="I594" s="70"/>
      <c r="J594" s="70"/>
      <c r="K594" s="70"/>
      <c r="L594" s="70"/>
      <c r="M594" s="70"/>
      <c r="N594" s="70"/>
      <c r="O594" s="70"/>
    </row>
    <row r="595" spans="2:15" ht="15.75" hidden="1" customHeight="1">
      <c r="B595" s="70"/>
      <c r="C595" s="70"/>
      <c r="D595" s="70"/>
      <c r="E595" s="70"/>
      <c r="F595" s="70"/>
      <c r="G595" s="70"/>
      <c r="H595" s="70"/>
      <c r="I595" s="70"/>
      <c r="J595" s="70"/>
      <c r="K595" s="70"/>
      <c r="L595" s="70"/>
      <c r="M595" s="70"/>
      <c r="N595" s="70"/>
      <c r="O595" s="70"/>
    </row>
    <row r="596" spans="2:15" ht="15.75" hidden="1" customHeight="1">
      <c r="B596" s="70"/>
      <c r="C596" s="70"/>
      <c r="D596" s="70"/>
      <c r="E596" s="70"/>
      <c r="F596" s="70"/>
      <c r="G596" s="70"/>
      <c r="H596" s="70"/>
      <c r="I596" s="70"/>
      <c r="J596" s="70"/>
      <c r="K596" s="70"/>
      <c r="L596" s="70"/>
      <c r="M596" s="70"/>
      <c r="N596" s="70"/>
      <c r="O596" s="70"/>
    </row>
    <row r="597" spans="2:15" ht="15.75" hidden="1" customHeight="1">
      <c r="B597" s="70"/>
      <c r="C597" s="70"/>
      <c r="D597" s="70"/>
      <c r="E597" s="70"/>
      <c r="F597" s="70"/>
      <c r="G597" s="70"/>
      <c r="H597" s="70"/>
      <c r="I597" s="70"/>
      <c r="J597" s="70"/>
      <c r="K597" s="70"/>
      <c r="L597" s="70"/>
      <c r="M597" s="70"/>
      <c r="N597" s="70"/>
      <c r="O597" s="70"/>
    </row>
    <row r="598" spans="2:15" ht="15.75" hidden="1" customHeight="1">
      <c r="B598" s="70"/>
      <c r="C598" s="70"/>
      <c r="D598" s="70"/>
      <c r="E598" s="70"/>
      <c r="F598" s="70"/>
      <c r="G598" s="70"/>
      <c r="H598" s="70"/>
      <c r="I598" s="70"/>
      <c r="J598" s="70"/>
      <c r="K598" s="70"/>
      <c r="L598" s="70"/>
      <c r="M598" s="70"/>
      <c r="N598" s="70"/>
      <c r="O598" s="70"/>
    </row>
    <row r="599" spans="2:15" ht="15.75" hidden="1" customHeight="1">
      <c r="B599" s="70"/>
      <c r="C599" s="70"/>
      <c r="D599" s="70"/>
      <c r="E599" s="70"/>
      <c r="F599" s="70"/>
      <c r="G599" s="70"/>
      <c r="H599" s="70"/>
      <c r="I599" s="70"/>
      <c r="J599" s="70"/>
      <c r="K599" s="70"/>
      <c r="L599" s="70"/>
      <c r="M599" s="70"/>
      <c r="N599" s="70"/>
      <c r="O599" s="70"/>
    </row>
    <row r="600" spans="2:15" ht="15.75" hidden="1" customHeight="1">
      <c r="B600" s="70"/>
      <c r="C600" s="70"/>
      <c r="D600" s="70"/>
      <c r="E600" s="70"/>
      <c r="F600" s="70"/>
      <c r="G600" s="70"/>
      <c r="H600" s="70"/>
      <c r="I600" s="70"/>
      <c r="J600" s="70"/>
      <c r="K600" s="70"/>
      <c r="L600" s="70"/>
      <c r="M600" s="70"/>
      <c r="N600" s="70"/>
      <c r="O600" s="70"/>
    </row>
    <row r="601" spans="2:15" ht="15.75" hidden="1" customHeight="1">
      <c r="B601" s="70"/>
      <c r="C601" s="70"/>
      <c r="D601" s="70"/>
      <c r="E601" s="70"/>
      <c r="F601" s="70"/>
      <c r="G601" s="70"/>
      <c r="H601" s="70"/>
      <c r="I601" s="70"/>
      <c r="J601" s="70"/>
      <c r="K601" s="70"/>
      <c r="L601" s="70"/>
      <c r="M601" s="70"/>
      <c r="N601" s="70"/>
      <c r="O601" s="70"/>
    </row>
    <row r="602" spans="2:15" ht="15.75" hidden="1" customHeight="1">
      <c r="B602" s="70"/>
      <c r="C602" s="70"/>
      <c r="D602" s="70"/>
      <c r="E602" s="70"/>
      <c r="F602" s="70"/>
      <c r="G602" s="70"/>
      <c r="H602" s="70"/>
      <c r="I602" s="70"/>
      <c r="J602" s="70"/>
      <c r="K602" s="70"/>
      <c r="L602" s="70"/>
      <c r="M602" s="70"/>
      <c r="N602" s="70"/>
      <c r="O602" s="70"/>
    </row>
    <row r="603" spans="2:15" ht="15.75" hidden="1" customHeight="1">
      <c r="B603" s="70"/>
      <c r="C603" s="70"/>
      <c r="D603" s="70"/>
      <c r="E603" s="70"/>
      <c r="F603" s="70"/>
      <c r="G603" s="70"/>
      <c r="H603" s="70"/>
      <c r="I603" s="70"/>
      <c r="J603" s="70"/>
      <c r="K603" s="70"/>
      <c r="L603" s="70"/>
      <c r="M603" s="70"/>
      <c r="N603" s="70"/>
      <c r="O603" s="70"/>
    </row>
    <row r="604" spans="2:15" ht="15.75" hidden="1" customHeight="1">
      <c r="B604" s="70"/>
      <c r="C604" s="70"/>
      <c r="D604" s="70"/>
      <c r="E604" s="70"/>
      <c r="F604" s="70"/>
      <c r="G604" s="70"/>
      <c r="H604" s="70"/>
      <c r="I604" s="70"/>
      <c r="J604" s="70"/>
      <c r="K604" s="70"/>
      <c r="L604" s="70"/>
      <c r="M604" s="70"/>
      <c r="N604" s="70"/>
      <c r="O604" s="70"/>
    </row>
    <row r="605" spans="2:15" ht="15.75" hidden="1" customHeight="1">
      <c r="B605" s="70"/>
      <c r="C605" s="70"/>
      <c r="D605" s="70"/>
      <c r="E605" s="70"/>
      <c r="F605" s="70"/>
      <c r="G605" s="70"/>
      <c r="H605" s="70"/>
      <c r="I605" s="70"/>
      <c r="J605" s="70"/>
      <c r="K605" s="70"/>
      <c r="L605" s="70"/>
      <c r="M605" s="70"/>
      <c r="N605" s="70"/>
      <c r="O605" s="70"/>
    </row>
    <row r="606" spans="2:15" ht="15.75" hidden="1" customHeight="1">
      <c r="B606" s="70"/>
      <c r="C606" s="70"/>
      <c r="D606" s="70"/>
      <c r="E606" s="70"/>
      <c r="F606" s="70"/>
      <c r="G606" s="70"/>
      <c r="H606" s="70"/>
      <c r="I606" s="70"/>
      <c r="J606" s="70"/>
      <c r="K606" s="70"/>
      <c r="L606" s="70"/>
      <c r="M606" s="70"/>
      <c r="N606" s="70"/>
      <c r="O606" s="70"/>
    </row>
    <row r="607" spans="2:15" ht="15.75" hidden="1" customHeight="1">
      <c r="B607" s="70"/>
      <c r="C607" s="70"/>
      <c r="D607" s="70"/>
      <c r="E607" s="70"/>
      <c r="F607" s="70"/>
      <c r="G607" s="70"/>
      <c r="H607" s="70"/>
      <c r="I607" s="70"/>
      <c r="J607" s="70"/>
      <c r="K607" s="70"/>
      <c r="L607" s="70"/>
      <c r="M607" s="70"/>
      <c r="N607" s="70"/>
      <c r="O607" s="70"/>
    </row>
    <row r="608" spans="2:15" ht="15.75" hidden="1" customHeight="1">
      <c r="B608" s="70"/>
      <c r="C608" s="70"/>
      <c r="D608" s="70"/>
      <c r="E608" s="70"/>
      <c r="F608" s="70"/>
      <c r="G608" s="70"/>
      <c r="H608" s="70"/>
      <c r="I608" s="70"/>
      <c r="J608" s="70"/>
      <c r="K608" s="70"/>
      <c r="L608" s="70"/>
      <c r="M608" s="70"/>
      <c r="N608" s="70"/>
      <c r="O608" s="70"/>
    </row>
    <row r="609" spans="2:15" ht="15.75" hidden="1" customHeight="1">
      <c r="B609" s="70"/>
      <c r="C609" s="70"/>
      <c r="D609" s="70"/>
      <c r="E609" s="70"/>
      <c r="F609" s="70"/>
      <c r="G609" s="70"/>
      <c r="H609" s="70"/>
      <c r="I609" s="70"/>
      <c r="J609" s="70"/>
      <c r="K609" s="70"/>
      <c r="L609" s="70"/>
      <c r="M609" s="70"/>
      <c r="N609" s="70"/>
      <c r="O609" s="70"/>
    </row>
    <row r="610" spans="2:15" ht="15.75" hidden="1" customHeight="1">
      <c r="B610" s="70"/>
      <c r="C610" s="70"/>
      <c r="D610" s="70"/>
      <c r="E610" s="70"/>
      <c r="F610" s="70"/>
      <c r="G610" s="70"/>
      <c r="H610" s="70"/>
      <c r="I610" s="70"/>
      <c r="J610" s="70"/>
      <c r="K610" s="70"/>
      <c r="L610" s="70"/>
      <c r="M610" s="70"/>
      <c r="N610" s="70"/>
      <c r="O610" s="70"/>
    </row>
    <row r="611" spans="2:15" ht="15.75" hidden="1" customHeight="1">
      <c r="B611" s="70"/>
      <c r="C611" s="70"/>
      <c r="D611" s="70"/>
      <c r="E611" s="70"/>
      <c r="F611" s="70"/>
      <c r="G611" s="70"/>
      <c r="H611" s="70"/>
      <c r="I611" s="70"/>
      <c r="J611" s="70"/>
      <c r="K611" s="70"/>
      <c r="L611" s="70"/>
      <c r="M611" s="70"/>
      <c r="N611" s="70"/>
      <c r="O611" s="70"/>
    </row>
    <row r="612" spans="2:15" ht="15.75" hidden="1" customHeight="1">
      <c r="B612" s="70"/>
      <c r="C612" s="70"/>
      <c r="D612" s="70"/>
      <c r="E612" s="70"/>
      <c r="F612" s="70"/>
      <c r="G612" s="70"/>
      <c r="H612" s="70"/>
      <c r="I612" s="70"/>
      <c r="J612" s="70"/>
      <c r="K612" s="70"/>
      <c r="L612" s="70"/>
      <c r="M612" s="70"/>
      <c r="N612" s="70"/>
      <c r="O612" s="70"/>
    </row>
    <row r="613" spans="2:15" ht="15.75" hidden="1" customHeight="1">
      <c r="B613" s="70"/>
      <c r="C613" s="70"/>
      <c r="D613" s="70"/>
      <c r="E613" s="70"/>
      <c r="F613" s="70"/>
      <c r="G613" s="70"/>
      <c r="H613" s="70"/>
      <c r="I613" s="70"/>
      <c r="J613" s="70"/>
      <c r="K613" s="70"/>
      <c r="L613" s="70"/>
      <c r="M613" s="70"/>
      <c r="N613" s="70"/>
      <c r="O613" s="70"/>
    </row>
    <row r="614" spans="2:15" ht="15.75" hidden="1" customHeight="1">
      <c r="B614" s="70"/>
      <c r="C614" s="70"/>
      <c r="D614" s="70"/>
      <c r="E614" s="70"/>
      <c r="F614" s="70"/>
      <c r="G614" s="70"/>
      <c r="H614" s="70"/>
      <c r="I614" s="70"/>
      <c r="J614" s="70"/>
      <c r="K614" s="70"/>
      <c r="L614" s="70"/>
      <c r="M614" s="70"/>
      <c r="N614" s="70"/>
      <c r="O614" s="70"/>
    </row>
    <row r="615" spans="2:15" ht="15.75" hidden="1" customHeight="1">
      <c r="B615" s="70"/>
      <c r="C615" s="70"/>
      <c r="D615" s="70"/>
      <c r="E615" s="70"/>
      <c r="F615" s="70"/>
      <c r="G615" s="70"/>
      <c r="H615" s="70"/>
      <c r="I615" s="70"/>
      <c r="J615" s="70"/>
      <c r="K615" s="70"/>
      <c r="L615" s="70"/>
      <c r="M615" s="70"/>
      <c r="N615" s="70"/>
      <c r="O615" s="70"/>
    </row>
    <row r="616" spans="2:15" ht="15.75" hidden="1" customHeight="1">
      <c r="B616" s="70"/>
      <c r="C616" s="70"/>
      <c r="D616" s="70"/>
      <c r="E616" s="70"/>
      <c r="F616" s="70"/>
      <c r="G616" s="70"/>
      <c r="H616" s="70"/>
      <c r="I616" s="70"/>
      <c r="J616" s="70"/>
      <c r="K616" s="70"/>
      <c r="L616" s="70"/>
      <c r="M616" s="70"/>
      <c r="N616" s="70"/>
      <c r="O616" s="70"/>
    </row>
    <row r="617" spans="2:15" ht="15.75" hidden="1" customHeight="1">
      <c r="B617" s="70"/>
      <c r="C617" s="70"/>
      <c r="D617" s="70"/>
      <c r="E617" s="70"/>
      <c r="F617" s="70"/>
      <c r="G617" s="70"/>
      <c r="H617" s="70"/>
      <c r="I617" s="70"/>
      <c r="J617" s="70"/>
      <c r="K617" s="70"/>
      <c r="L617" s="70"/>
      <c r="M617" s="70"/>
      <c r="N617" s="70"/>
      <c r="O617" s="70"/>
    </row>
    <row r="618" spans="2:15" ht="15.75" hidden="1" customHeight="1">
      <c r="B618" s="70"/>
      <c r="C618" s="70"/>
      <c r="D618" s="70"/>
      <c r="E618" s="70"/>
      <c r="F618" s="70"/>
      <c r="G618" s="70"/>
      <c r="H618" s="70"/>
      <c r="I618" s="70"/>
      <c r="J618" s="70"/>
      <c r="K618" s="70"/>
      <c r="L618" s="70"/>
      <c r="M618" s="70"/>
      <c r="N618" s="70"/>
      <c r="O618" s="70"/>
    </row>
    <row r="619" spans="2:15" ht="15.75" hidden="1" customHeight="1">
      <c r="B619" s="70"/>
      <c r="C619" s="70"/>
      <c r="D619" s="70"/>
      <c r="E619" s="70"/>
      <c r="F619" s="70"/>
      <c r="G619" s="70"/>
      <c r="H619" s="70"/>
      <c r="I619" s="70"/>
      <c r="J619" s="70"/>
      <c r="K619" s="70"/>
      <c r="L619" s="70"/>
      <c r="M619" s="70"/>
      <c r="N619" s="70"/>
      <c r="O619" s="70"/>
    </row>
    <row r="620" spans="2:15" ht="15.75" hidden="1" customHeight="1">
      <c r="B620" s="70"/>
      <c r="C620" s="70"/>
      <c r="D620" s="70"/>
      <c r="E620" s="70"/>
      <c r="F620" s="70"/>
      <c r="G620" s="70"/>
      <c r="H620" s="70"/>
      <c r="I620" s="70"/>
      <c r="J620" s="70"/>
      <c r="K620" s="70"/>
      <c r="L620" s="70"/>
      <c r="M620" s="70"/>
      <c r="N620" s="70"/>
      <c r="O620" s="70"/>
    </row>
    <row r="621" spans="2:15" ht="15.75" hidden="1" customHeight="1">
      <c r="B621" s="70"/>
      <c r="C621" s="70"/>
      <c r="D621" s="70"/>
      <c r="E621" s="70"/>
      <c r="F621" s="70"/>
      <c r="G621" s="70"/>
      <c r="H621" s="70"/>
      <c r="I621" s="70"/>
      <c r="J621" s="70"/>
      <c r="K621" s="70"/>
      <c r="L621" s="70"/>
      <c r="M621" s="70"/>
      <c r="N621" s="70"/>
      <c r="O621" s="70"/>
    </row>
    <row r="622" spans="2:15" ht="15.75" hidden="1" customHeight="1">
      <c r="B622" s="70"/>
      <c r="C622" s="70"/>
      <c r="D622" s="70"/>
      <c r="E622" s="70"/>
      <c r="F622" s="70"/>
      <c r="G622" s="70"/>
      <c r="H622" s="70"/>
      <c r="I622" s="70"/>
      <c r="J622" s="70"/>
      <c r="K622" s="70"/>
      <c r="L622" s="70"/>
      <c r="M622" s="70"/>
      <c r="N622" s="70"/>
      <c r="O622" s="70"/>
    </row>
    <row r="623" spans="2:15" ht="15.75" hidden="1" customHeight="1">
      <c r="B623" s="70"/>
      <c r="C623" s="70"/>
      <c r="D623" s="70"/>
      <c r="E623" s="70"/>
      <c r="F623" s="70"/>
      <c r="G623" s="70"/>
      <c r="H623" s="70"/>
      <c r="I623" s="70"/>
      <c r="J623" s="70"/>
      <c r="K623" s="70"/>
      <c r="L623" s="70"/>
      <c r="M623" s="70"/>
      <c r="N623" s="70"/>
      <c r="O623" s="70"/>
    </row>
    <row r="624" spans="2:15" ht="15.75" hidden="1" customHeight="1">
      <c r="B624" s="70"/>
      <c r="C624" s="70"/>
      <c r="D624" s="70"/>
      <c r="E624" s="70"/>
      <c r="F624" s="70"/>
      <c r="G624" s="70"/>
      <c r="H624" s="70"/>
      <c r="I624" s="70"/>
      <c r="J624" s="70"/>
      <c r="K624" s="70"/>
      <c r="L624" s="70"/>
      <c r="M624" s="70"/>
      <c r="N624" s="70"/>
      <c r="O624" s="70"/>
    </row>
    <row r="625" spans="2:15" ht="15.75" hidden="1" customHeight="1">
      <c r="B625" s="70"/>
      <c r="C625" s="70"/>
      <c r="D625" s="70"/>
      <c r="E625" s="70"/>
      <c r="F625" s="70"/>
      <c r="G625" s="70"/>
      <c r="H625" s="70"/>
      <c r="I625" s="70"/>
      <c r="J625" s="70"/>
      <c r="K625" s="70"/>
      <c r="L625" s="70"/>
      <c r="M625" s="70"/>
      <c r="N625" s="70"/>
      <c r="O625" s="70"/>
    </row>
    <row r="626" spans="2:15" ht="15.75" hidden="1" customHeight="1">
      <c r="B626" s="70"/>
      <c r="C626" s="70"/>
      <c r="D626" s="70"/>
      <c r="E626" s="70"/>
      <c r="F626" s="70"/>
      <c r="G626" s="70"/>
      <c r="H626" s="70"/>
      <c r="I626" s="70"/>
      <c r="J626" s="70"/>
      <c r="K626" s="70"/>
      <c r="L626" s="70"/>
      <c r="M626" s="70"/>
      <c r="N626" s="70"/>
      <c r="O626" s="70"/>
    </row>
    <row r="627" spans="2:15" ht="15.75" hidden="1" customHeight="1">
      <c r="B627" s="70"/>
      <c r="C627" s="70"/>
      <c r="D627" s="70"/>
      <c r="E627" s="70"/>
      <c r="F627" s="70"/>
      <c r="G627" s="70"/>
      <c r="H627" s="70"/>
      <c r="I627" s="70"/>
      <c r="J627" s="70"/>
      <c r="K627" s="70"/>
      <c r="L627" s="70"/>
      <c r="M627" s="70"/>
      <c r="N627" s="70"/>
      <c r="O627" s="70"/>
    </row>
    <row r="628" spans="2:15" ht="15.75" hidden="1" customHeight="1">
      <c r="B628" s="70"/>
      <c r="C628" s="70"/>
      <c r="D628" s="70"/>
      <c r="E628" s="70"/>
      <c r="F628" s="70"/>
      <c r="G628" s="70"/>
      <c r="H628" s="70"/>
      <c r="I628" s="70"/>
      <c r="J628" s="70"/>
      <c r="K628" s="70"/>
      <c r="L628" s="70"/>
      <c r="M628" s="70"/>
      <c r="N628" s="70"/>
      <c r="O628" s="70"/>
    </row>
    <row r="629" spans="2:15" ht="15.75" hidden="1" customHeight="1">
      <c r="B629" s="70"/>
      <c r="C629" s="70"/>
      <c r="D629" s="70"/>
      <c r="E629" s="70"/>
      <c r="F629" s="70"/>
      <c r="G629" s="70"/>
      <c r="H629" s="70"/>
      <c r="I629" s="70"/>
      <c r="J629" s="70"/>
      <c r="K629" s="70"/>
      <c r="L629" s="70"/>
      <c r="M629" s="70"/>
      <c r="N629" s="70"/>
      <c r="O629" s="70"/>
    </row>
    <row r="630" spans="2:15" ht="15.75" hidden="1" customHeight="1">
      <c r="B630" s="70"/>
      <c r="C630" s="70"/>
      <c r="D630" s="70"/>
      <c r="E630" s="70"/>
      <c r="F630" s="70"/>
      <c r="G630" s="70"/>
      <c r="H630" s="70"/>
      <c r="I630" s="70"/>
      <c r="J630" s="70"/>
      <c r="K630" s="70"/>
      <c r="L630" s="70"/>
      <c r="M630" s="70"/>
      <c r="N630" s="70"/>
      <c r="O630" s="70"/>
    </row>
    <row r="631" spans="2:15" ht="15.75" hidden="1" customHeight="1">
      <c r="B631" s="70"/>
      <c r="C631" s="70"/>
      <c r="D631" s="70"/>
      <c r="E631" s="70"/>
      <c r="F631" s="70"/>
      <c r="G631" s="70"/>
      <c r="H631" s="70"/>
      <c r="I631" s="70"/>
      <c r="J631" s="70"/>
      <c r="K631" s="70"/>
      <c r="L631" s="70"/>
      <c r="M631" s="70"/>
      <c r="N631" s="70"/>
      <c r="O631" s="70"/>
    </row>
    <row r="632" spans="2:15" ht="15.75" hidden="1" customHeight="1">
      <c r="B632" s="70"/>
      <c r="C632" s="70"/>
      <c r="D632" s="70"/>
      <c r="E632" s="70"/>
      <c r="F632" s="70"/>
      <c r="G632" s="70"/>
      <c r="H632" s="70"/>
      <c r="I632" s="70"/>
      <c r="J632" s="70"/>
      <c r="K632" s="70"/>
      <c r="L632" s="70"/>
      <c r="M632" s="70"/>
      <c r="N632" s="70"/>
      <c r="O632" s="70"/>
    </row>
    <row r="633" spans="2:15" ht="15.75" hidden="1" customHeight="1">
      <c r="B633" s="70"/>
      <c r="C633" s="70"/>
      <c r="D633" s="70"/>
      <c r="E633" s="70"/>
      <c r="F633" s="70"/>
      <c r="G633" s="70"/>
      <c r="H633" s="70"/>
      <c r="I633" s="70"/>
      <c r="J633" s="70"/>
      <c r="K633" s="70"/>
      <c r="L633" s="70"/>
      <c r="M633" s="70"/>
      <c r="N633" s="70"/>
      <c r="O633" s="70"/>
    </row>
    <row r="634" spans="2:15" ht="15.75" hidden="1" customHeight="1">
      <c r="B634" s="70"/>
      <c r="C634" s="70"/>
      <c r="D634" s="70"/>
      <c r="E634" s="70"/>
      <c r="F634" s="70"/>
      <c r="G634" s="70"/>
      <c r="H634" s="70"/>
      <c r="I634" s="70"/>
      <c r="J634" s="70"/>
      <c r="K634" s="70"/>
      <c r="L634" s="70"/>
      <c r="M634" s="70"/>
      <c r="N634" s="70"/>
      <c r="O634" s="70"/>
    </row>
    <row r="635" spans="2:15" ht="15.75" hidden="1" customHeight="1">
      <c r="B635" s="70"/>
      <c r="C635" s="70"/>
      <c r="D635" s="70"/>
      <c r="E635" s="70"/>
      <c r="F635" s="70"/>
      <c r="G635" s="70"/>
      <c r="H635" s="70"/>
      <c r="I635" s="70"/>
      <c r="J635" s="70"/>
      <c r="K635" s="70"/>
      <c r="L635" s="70"/>
      <c r="M635" s="70"/>
      <c r="N635" s="70"/>
      <c r="O635" s="70"/>
    </row>
    <row r="636" spans="2:15" ht="15.75" hidden="1" customHeight="1">
      <c r="B636" s="70"/>
      <c r="C636" s="70"/>
      <c r="D636" s="70"/>
      <c r="E636" s="70"/>
      <c r="F636" s="70"/>
      <c r="G636" s="70"/>
      <c r="H636" s="70"/>
      <c r="I636" s="70"/>
      <c r="J636" s="70"/>
      <c r="K636" s="70"/>
      <c r="L636" s="70"/>
      <c r="M636" s="70"/>
      <c r="N636" s="70"/>
      <c r="O636" s="70"/>
    </row>
    <row r="637" spans="2:15" ht="15.75" hidden="1" customHeight="1">
      <c r="B637" s="70"/>
      <c r="C637" s="70"/>
      <c r="D637" s="70"/>
      <c r="E637" s="70"/>
      <c r="F637" s="70"/>
      <c r="G637" s="70"/>
      <c r="H637" s="70"/>
      <c r="I637" s="70"/>
      <c r="J637" s="70"/>
      <c r="K637" s="70"/>
      <c r="L637" s="70"/>
      <c r="M637" s="70"/>
      <c r="N637" s="70"/>
      <c r="O637" s="70"/>
    </row>
    <row r="638" spans="2:15" ht="15.75" hidden="1" customHeight="1">
      <c r="B638" s="70"/>
      <c r="C638" s="70"/>
      <c r="D638" s="70"/>
      <c r="E638" s="70"/>
      <c r="F638" s="70"/>
      <c r="G638" s="70"/>
      <c r="H638" s="70"/>
      <c r="I638" s="70"/>
      <c r="J638" s="70"/>
      <c r="K638" s="70"/>
      <c r="L638" s="70"/>
      <c r="M638" s="70"/>
      <c r="N638" s="70"/>
      <c r="O638" s="70"/>
    </row>
    <row r="639" spans="2:15" ht="15.75" hidden="1" customHeight="1">
      <c r="B639" s="70"/>
      <c r="C639" s="70"/>
      <c r="D639" s="70"/>
      <c r="E639" s="70"/>
      <c r="F639" s="70"/>
      <c r="G639" s="70"/>
      <c r="H639" s="70"/>
      <c r="I639" s="70"/>
      <c r="J639" s="70"/>
      <c r="K639" s="70"/>
      <c r="L639" s="70"/>
      <c r="M639" s="70"/>
      <c r="N639" s="70"/>
      <c r="O639" s="70"/>
    </row>
    <row r="640" spans="2:15" ht="15.75" hidden="1" customHeight="1">
      <c r="B640" s="70"/>
      <c r="C640" s="70"/>
      <c r="D640" s="70"/>
      <c r="E640" s="70"/>
      <c r="F640" s="70"/>
      <c r="G640" s="70"/>
      <c r="H640" s="70"/>
      <c r="I640" s="70"/>
      <c r="J640" s="70"/>
      <c r="K640" s="70"/>
      <c r="L640" s="70"/>
      <c r="M640" s="70"/>
      <c r="N640" s="70"/>
      <c r="O640" s="70"/>
    </row>
    <row r="641" spans="2:15" ht="15.75" hidden="1" customHeight="1">
      <c r="B641" s="70"/>
      <c r="C641" s="70"/>
      <c r="D641" s="70"/>
      <c r="E641" s="70"/>
      <c r="F641" s="70"/>
      <c r="G641" s="70"/>
      <c r="H641" s="70"/>
      <c r="I641" s="70"/>
      <c r="J641" s="70"/>
      <c r="K641" s="70"/>
      <c r="L641" s="70"/>
      <c r="M641" s="70"/>
      <c r="N641" s="70"/>
      <c r="O641" s="70"/>
    </row>
    <row r="642" spans="2:15" ht="15.75" hidden="1" customHeight="1">
      <c r="B642" s="70"/>
      <c r="C642" s="70"/>
      <c r="D642" s="70"/>
      <c r="E642" s="70"/>
      <c r="F642" s="70"/>
      <c r="G642" s="70"/>
      <c r="H642" s="70"/>
      <c r="I642" s="70"/>
      <c r="J642" s="70"/>
      <c r="K642" s="70"/>
      <c r="L642" s="70"/>
      <c r="M642" s="70"/>
      <c r="N642" s="70"/>
      <c r="O642" s="70"/>
    </row>
    <row r="643" spans="2:15" ht="15.75" hidden="1" customHeight="1">
      <c r="B643" s="70"/>
      <c r="C643" s="70"/>
      <c r="D643" s="70"/>
      <c r="E643" s="70"/>
      <c r="F643" s="70"/>
      <c r="G643" s="70"/>
      <c r="H643" s="70"/>
      <c r="I643" s="70"/>
      <c r="J643" s="70"/>
      <c r="K643" s="70"/>
      <c r="L643" s="70"/>
      <c r="M643" s="70"/>
      <c r="N643" s="70"/>
      <c r="O643" s="70"/>
    </row>
    <row r="644" spans="2:15" ht="15.75" hidden="1" customHeight="1">
      <c r="B644" s="70"/>
      <c r="C644" s="70"/>
      <c r="D644" s="70"/>
      <c r="E644" s="70"/>
      <c r="F644" s="70"/>
      <c r="G644" s="70"/>
      <c r="H644" s="70"/>
      <c r="I644" s="70"/>
      <c r="J644" s="70"/>
      <c r="K644" s="70"/>
      <c r="L644" s="70"/>
      <c r="M644" s="70"/>
      <c r="N644" s="70"/>
      <c r="O644" s="70"/>
    </row>
    <row r="645" spans="2:15" ht="15.75" hidden="1" customHeight="1">
      <c r="B645" s="70"/>
      <c r="C645" s="70"/>
      <c r="D645" s="70"/>
      <c r="E645" s="70"/>
      <c r="F645" s="70"/>
      <c r="G645" s="70"/>
      <c r="H645" s="70"/>
      <c r="I645" s="70"/>
      <c r="J645" s="70"/>
      <c r="K645" s="70"/>
      <c r="L645" s="70"/>
      <c r="M645" s="70"/>
      <c r="N645" s="70"/>
      <c r="O645" s="70"/>
    </row>
    <row r="646" spans="2:15" ht="15.75" hidden="1" customHeight="1">
      <c r="B646" s="70"/>
      <c r="C646" s="70"/>
      <c r="D646" s="70"/>
      <c r="E646" s="70"/>
      <c r="F646" s="70"/>
      <c r="G646" s="70"/>
      <c r="H646" s="70"/>
      <c r="I646" s="70"/>
      <c r="J646" s="70"/>
      <c r="K646" s="70"/>
      <c r="L646" s="70"/>
      <c r="M646" s="70"/>
      <c r="N646" s="70"/>
      <c r="O646" s="70"/>
    </row>
    <row r="647" spans="2:15" ht="15.75" hidden="1" customHeight="1">
      <c r="B647" s="70"/>
      <c r="C647" s="70"/>
      <c r="D647" s="70"/>
      <c r="E647" s="70"/>
      <c r="F647" s="70"/>
      <c r="G647" s="70"/>
      <c r="H647" s="70"/>
      <c r="I647" s="70"/>
      <c r="J647" s="70"/>
      <c r="K647" s="70"/>
      <c r="L647" s="70"/>
      <c r="M647" s="70"/>
      <c r="N647" s="70"/>
      <c r="O647" s="70"/>
    </row>
    <row r="648" spans="2:15" ht="15.75" hidden="1" customHeight="1">
      <c r="B648" s="70"/>
      <c r="C648" s="70"/>
      <c r="D648" s="70"/>
      <c r="E648" s="70"/>
      <c r="F648" s="70"/>
      <c r="G648" s="70"/>
      <c r="H648" s="70"/>
      <c r="I648" s="70"/>
      <c r="J648" s="70"/>
      <c r="K648" s="70"/>
      <c r="L648" s="70"/>
      <c r="M648" s="70"/>
      <c r="N648" s="70"/>
      <c r="O648" s="70"/>
    </row>
    <row r="649" spans="2:15" ht="15.75" hidden="1" customHeight="1">
      <c r="B649" s="70"/>
      <c r="C649" s="70"/>
      <c r="D649" s="70"/>
      <c r="E649" s="70"/>
      <c r="F649" s="70"/>
      <c r="G649" s="70"/>
      <c r="H649" s="70"/>
      <c r="I649" s="70"/>
      <c r="J649" s="70"/>
      <c r="K649" s="70"/>
      <c r="L649" s="70"/>
      <c r="M649" s="70"/>
      <c r="N649" s="70"/>
      <c r="O649" s="70"/>
    </row>
    <row r="650" spans="2:15" ht="15.75" hidden="1" customHeight="1">
      <c r="B650" s="70"/>
      <c r="C650" s="70"/>
      <c r="D650" s="70"/>
      <c r="E650" s="70"/>
      <c r="F650" s="70"/>
      <c r="G650" s="70"/>
      <c r="H650" s="70"/>
      <c r="I650" s="70"/>
      <c r="J650" s="70"/>
      <c r="K650" s="70"/>
      <c r="L650" s="70"/>
      <c r="M650" s="70"/>
      <c r="N650" s="70"/>
      <c r="O650" s="70"/>
    </row>
    <row r="651" spans="2:15" ht="15.75" hidden="1" customHeight="1">
      <c r="B651" s="70"/>
      <c r="C651" s="70"/>
      <c r="D651" s="70"/>
      <c r="E651" s="70"/>
      <c r="F651" s="70"/>
      <c r="G651" s="70"/>
      <c r="H651" s="70"/>
      <c r="I651" s="70"/>
      <c r="J651" s="70"/>
      <c r="K651" s="70"/>
      <c r="L651" s="70"/>
      <c r="M651" s="70"/>
      <c r="N651" s="70"/>
      <c r="O651" s="70"/>
    </row>
    <row r="652" spans="2:15" ht="15.75" hidden="1" customHeight="1">
      <c r="B652" s="70"/>
      <c r="C652" s="70"/>
      <c r="D652" s="70"/>
      <c r="E652" s="70"/>
      <c r="F652" s="70"/>
      <c r="G652" s="70"/>
      <c r="H652" s="70"/>
      <c r="I652" s="70"/>
      <c r="J652" s="70"/>
      <c r="K652" s="70"/>
      <c r="L652" s="70"/>
      <c r="M652" s="70"/>
      <c r="N652" s="70"/>
      <c r="O652" s="70"/>
    </row>
    <row r="653" spans="2:15" ht="15.75" hidden="1" customHeight="1">
      <c r="B653" s="70"/>
      <c r="C653" s="70"/>
      <c r="D653" s="70"/>
      <c r="E653" s="70"/>
      <c r="F653" s="70"/>
      <c r="G653" s="70"/>
      <c r="H653" s="70"/>
      <c r="I653" s="70"/>
      <c r="J653" s="70"/>
      <c r="K653" s="70"/>
      <c r="L653" s="70"/>
      <c r="M653" s="70"/>
      <c r="N653" s="70"/>
      <c r="O653" s="70"/>
    </row>
    <row r="654" spans="2:15" ht="15.75" hidden="1" customHeight="1">
      <c r="B654" s="70"/>
      <c r="C654" s="70"/>
      <c r="D654" s="70"/>
      <c r="E654" s="70"/>
      <c r="F654" s="70"/>
      <c r="G654" s="70"/>
      <c r="H654" s="70"/>
      <c r="I654" s="70"/>
      <c r="J654" s="70"/>
      <c r="K654" s="70"/>
      <c r="L654" s="70"/>
      <c r="M654" s="70"/>
      <c r="N654" s="70"/>
      <c r="O654" s="70"/>
    </row>
    <row r="655" spans="2:15" ht="15.75" hidden="1" customHeight="1">
      <c r="B655" s="70"/>
      <c r="C655" s="70"/>
      <c r="D655" s="70"/>
      <c r="E655" s="70"/>
      <c r="F655" s="70"/>
      <c r="G655" s="70"/>
      <c r="H655" s="70"/>
      <c r="I655" s="70"/>
      <c r="J655" s="70"/>
      <c r="K655" s="70"/>
      <c r="L655" s="70"/>
      <c r="M655" s="70"/>
      <c r="N655" s="70"/>
      <c r="O655" s="70"/>
    </row>
    <row r="656" spans="2:15" ht="15.75" hidden="1" customHeight="1">
      <c r="B656" s="70"/>
      <c r="C656" s="70"/>
      <c r="D656" s="70"/>
      <c r="E656" s="70"/>
      <c r="F656" s="70"/>
      <c r="G656" s="70"/>
      <c r="H656" s="70"/>
      <c r="I656" s="70"/>
      <c r="J656" s="70"/>
      <c r="K656" s="70"/>
      <c r="L656" s="70"/>
      <c r="M656" s="70"/>
      <c r="N656" s="70"/>
      <c r="O656" s="70"/>
    </row>
    <row r="657" spans="2:15" ht="15.75" hidden="1" customHeight="1">
      <c r="B657" s="70"/>
      <c r="C657" s="70"/>
      <c r="D657" s="70"/>
      <c r="E657" s="70"/>
      <c r="F657" s="70"/>
      <c r="G657" s="70"/>
      <c r="H657" s="70"/>
      <c r="I657" s="70"/>
      <c r="J657" s="70"/>
      <c r="K657" s="70"/>
      <c r="L657" s="70"/>
      <c r="M657" s="70"/>
      <c r="N657" s="70"/>
      <c r="O657" s="70"/>
    </row>
    <row r="658" spans="2:15" ht="15.75" hidden="1" customHeight="1">
      <c r="B658" s="70"/>
      <c r="C658" s="70"/>
      <c r="D658" s="70"/>
      <c r="E658" s="70"/>
      <c r="F658" s="70"/>
      <c r="G658" s="70"/>
      <c r="H658" s="70"/>
      <c r="I658" s="70"/>
      <c r="J658" s="70"/>
      <c r="K658" s="70"/>
      <c r="L658" s="70"/>
      <c r="M658" s="70"/>
      <c r="N658" s="70"/>
      <c r="O658" s="70"/>
    </row>
    <row r="659" spans="2:15" ht="15.75" hidden="1" customHeight="1">
      <c r="B659" s="70"/>
      <c r="C659" s="70"/>
      <c r="D659" s="70"/>
      <c r="E659" s="70"/>
      <c r="F659" s="70"/>
      <c r="G659" s="70"/>
      <c r="H659" s="70"/>
      <c r="I659" s="70"/>
      <c r="J659" s="70"/>
      <c r="K659" s="70"/>
      <c r="L659" s="70"/>
      <c r="M659" s="70"/>
      <c r="N659" s="70"/>
      <c r="O659" s="70"/>
    </row>
    <row r="660" spans="2:15" ht="15.75" hidden="1" customHeight="1">
      <c r="B660" s="70"/>
      <c r="C660" s="70"/>
      <c r="D660" s="70"/>
      <c r="E660" s="70"/>
      <c r="F660" s="70"/>
      <c r="G660" s="70"/>
      <c r="H660" s="70"/>
      <c r="I660" s="70"/>
      <c r="J660" s="70"/>
      <c r="K660" s="70"/>
      <c r="L660" s="70"/>
      <c r="M660" s="70"/>
      <c r="N660" s="70"/>
      <c r="O660" s="70"/>
    </row>
    <row r="661" spans="2:15" ht="15.75" hidden="1" customHeight="1">
      <c r="B661" s="70"/>
      <c r="C661" s="70"/>
      <c r="D661" s="70"/>
      <c r="E661" s="70"/>
      <c r="F661" s="70"/>
      <c r="G661" s="70"/>
      <c r="H661" s="70"/>
      <c r="I661" s="70"/>
      <c r="J661" s="70"/>
      <c r="K661" s="70"/>
      <c r="L661" s="70"/>
      <c r="M661" s="70"/>
      <c r="N661" s="70"/>
      <c r="O661" s="70"/>
    </row>
    <row r="662" spans="2:15" ht="15.75" hidden="1" customHeight="1">
      <c r="B662" s="70"/>
      <c r="C662" s="70"/>
      <c r="D662" s="70"/>
      <c r="E662" s="70"/>
      <c r="F662" s="70"/>
      <c r="G662" s="70"/>
      <c r="H662" s="70"/>
      <c r="I662" s="70"/>
      <c r="J662" s="70"/>
      <c r="K662" s="70"/>
      <c r="L662" s="70"/>
      <c r="M662" s="70"/>
      <c r="N662" s="70"/>
      <c r="O662" s="70"/>
    </row>
    <row r="663" spans="2:15" ht="15.75" hidden="1" customHeight="1">
      <c r="B663" s="70"/>
      <c r="C663" s="70"/>
      <c r="D663" s="70"/>
      <c r="E663" s="70"/>
      <c r="F663" s="70"/>
      <c r="G663" s="70"/>
      <c r="H663" s="70"/>
      <c r="I663" s="70"/>
      <c r="J663" s="70"/>
      <c r="K663" s="70"/>
      <c r="L663" s="70"/>
      <c r="M663" s="70"/>
      <c r="N663" s="70"/>
      <c r="O663" s="70"/>
    </row>
    <row r="664" spans="2:15" ht="15.75" hidden="1" customHeight="1">
      <c r="B664" s="70"/>
      <c r="C664" s="70"/>
      <c r="D664" s="70"/>
      <c r="E664" s="70"/>
      <c r="F664" s="70"/>
      <c r="G664" s="70"/>
      <c r="H664" s="70"/>
      <c r="I664" s="70"/>
      <c r="J664" s="70"/>
      <c r="K664" s="70"/>
      <c r="L664" s="70"/>
      <c r="M664" s="70"/>
      <c r="N664" s="70"/>
      <c r="O664" s="70"/>
    </row>
    <row r="665" spans="2:15" ht="15.75" hidden="1" customHeight="1">
      <c r="B665" s="70"/>
      <c r="C665" s="70"/>
      <c r="D665" s="70"/>
      <c r="E665" s="70"/>
      <c r="F665" s="70"/>
      <c r="G665" s="70"/>
      <c r="H665" s="70"/>
      <c r="I665" s="70"/>
      <c r="J665" s="70"/>
      <c r="K665" s="70"/>
      <c r="L665" s="70"/>
      <c r="M665" s="70"/>
      <c r="N665" s="70"/>
      <c r="O665" s="70"/>
    </row>
    <row r="666" spans="2:15" ht="15.75" hidden="1" customHeight="1">
      <c r="B666" s="70"/>
      <c r="C666" s="70"/>
      <c r="D666" s="70"/>
      <c r="E666" s="70"/>
      <c r="F666" s="70"/>
      <c r="G666" s="70"/>
      <c r="H666" s="70"/>
      <c r="I666" s="70"/>
      <c r="J666" s="70"/>
      <c r="K666" s="70"/>
      <c r="L666" s="70"/>
      <c r="M666" s="70"/>
      <c r="N666" s="70"/>
      <c r="O666" s="70"/>
    </row>
    <row r="667" spans="2:15" ht="15.75" hidden="1" customHeight="1">
      <c r="B667" s="70"/>
      <c r="C667" s="70"/>
      <c r="D667" s="70"/>
      <c r="E667" s="70"/>
      <c r="F667" s="70"/>
      <c r="G667" s="70"/>
      <c r="H667" s="70"/>
      <c r="I667" s="70"/>
      <c r="J667" s="70"/>
      <c r="K667" s="70"/>
      <c r="L667" s="70"/>
      <c r="M667" s="70"/>
      <c r="N667" s="70"/>
      <c r="O667" s="70"/>
    </row>
    <row r="668" spans="2:15" ht="15.75" hidden="1" customHeight="1">
      <c r="B668" s="70"/>
      <c r="C668" s="70"/>
      <c r="D668" s="70"/>
      <c r="E668" s="70"/>
      <c r="F668" s="70"/>
      <c r="G668" s="70"/>
      <c r="H668" s="70"/>
      <c r="I668" s="70"/>
      <c r="J668" s="70"/>
      <c r="K668" s="70"/>
      <c r="L668" s="70"/>
      <c r="M668" s="70"/>
      <c r="N668" s="70"/>
      <c r="O668" s="70"/>
    </row>
    <row r="669" spans="2:15" ht="15.75" hidden="1" customHeight="1">
      <c r="B669" s="70"/>
      <c r="C669" s="70"/>
      <c r="D669" s="70"/>
      <c r="E669" s="70"/>
      <c r="F669" s="70"/>
      <c r="G669" s="70"/>
      <c r="H669" s="70"/>
      <c r="I669" s="70"/>
      <c r="J669" s="70"/>
      <c r="K669" s="70"/>
      <c r="L669" s="70"/>
      <c r="M669" s="70"/>
      <c r="N669" s="70"/>
      <c r="O669" s="70"/>
    </row>
    <row r="670" spans="2:15" ht="15.75" hidden="1" customHeight="1">
      <c r="B670" s="70"/>
      <c r="C670" s="70"/>
      <c r="D670" s="70"/>
      <c r="E670" s="70"/>
      <c r="F670" s="70"/>
      <c r="G670" s="70"/>
      <c r="H670" s="70"/>
      <c r="I670" s="70"/>
      <c r="J670" s="70"/>
      <c r="K670" s="70"/>
      <c r="L670" s="70"/>
      <c r="M670" s="70"/>
      <c r="N670" s="70"/>
      <c r="O670" s="70"/>
    </row>
    <row r="671" spans="2:15" ht="15.75" hidden="1" customHeight="1">
      <c r="B671" s="70"/>
      <c r="C671" s="70"/>
      <c r="D671" s="70"/>
      <c r="E671" s="70"/>
      <c r="F671" s="70"/>
      <c r="G671" s="70"/>
      <c r="H671" s="70"/>
      <c r="I671" s="70"/>
      <c r="J671" s="70"/>
      <c r="K671" s="70"/>
      <c r="L671" s="70"/>
      <c r="M671" s="70"/>
      <c r="N671" s="70"/>
      <c r="O671" s="70"/>
    </row>
    <row r="672" spans="2:15" ht="15.75" hidden="1" customHeight="1">
      <c r="B672" s="70"/>
      <c r="C672" s="70"/>
      <c r="D672" s="70"/>
      <c r="E672" s="70"/>
      <c r="F672" s="70"/>
      <c r="G672" s="70"/>
      <c r="H672" s="70"/>
      <c r="I672" s="70"/>
      <c r="J672" s="70"/>
      <c r="K672" s="70"/>
      <c r="L672" s="70"/>
      <c r="M672" s="70"/>
      <c r="N672" s="70"/>
      <c r="O672" s="70"/>
    </row>
    <row r="673" spans="2:15" ht="15.75" hidden="1" customHeight="1">
      <c r="B673" s="70"/>
      <c r="C673" s="70"/>
      <c r="D673" s="70"/>
      <c r="E673" s="70"/>
      <c r="F673" s="70"/>
      <c r="G673" s="70"/>
      <c r="H673" s="70"/>
      <c r="I673" s="70"/>
      <c r="J673" s="70"/>
      <c r="K673" s="70"/>
      <c r="L673" s="70"/>
      <c r="M673" s="70"/>
      <c r="N673" s="70"/>
      <c r="O673" s="70"/>
    </row>
    <row r="674" spans="2:15" ht="15.75" hidden="1" customHeight="1">
      <c r="B674" s="70"/>
      <c r="C674" s="70"/>
      <c r="D674" s="70"/>
      <c r="E674" s="70"/>
      <c r="F674" s="70"/>
      <c r="G674" s="70"/>
      <c r="H674" s="70"/>
      <c r="I674" s="70"/>
      <c r="J674" s="70"/>
      <c r="K674" s="70"/>
      <c r="L674" s="70"/>
      <c r="M674" s="70"/>
      <c r="N674" s="70"/>
      <c r="O674" s="70"/>
    </row>
    <row r="675" spans="2:15" ht="15.75" hidden="1" customHeight="1">
      <c r="B675" s="70"/>
      <c r="C675" s="70"/>
      <c r="D675" s="70"/>
      <c r="E675" s="70"/>
      <c r="F675" s="70"/>
      <c r="G675" s="70"/>
      <c r="H675" s="70"/>
      <c r="I675" s="70"/>
      <c r="J675" s="70"/>
      <c r="K675" s="70"/>
      <c r="L675" s="70"/>
      <c r="M675" s="70"/>
      <c r="N675" s="70"/>
      <c r="O675" s="70"/>
    </row>
    <row r="676" spans="2:15" ht="15.75" hidden="1" customHeight="1">
      <c r="B676" s="70"/>
      <c r="C676" s="70"/>
      <c r="D676" s="70"/>
      <c r="E676" s="70"/>
      <c r="F676" s="70"/>
      <c r="G676" s="70"/>
      <c r="H676" s="70"/>
      <c r="I676" s="70"/>
      <c r="J676" s="70"/>
      <c r="K676" s="70"/>
      <c r="L676" s="70"/>
      <c r="M676" s="70"/>
      <c r="N676" s="70"/>
      <c r="O676" s="70"/>
    </row>
    <row r="677" spans="2:15" ht="15.75" hidden="1" customHeight="1">
      <c r="B677" s="70"/>
      <c r="C677" s="70"/>
      <c r="D677" s="70"/>
      <c r="E677" s="70"/>
      <c r="F677" s="70"/>
      <c r="G677" s="70"/>
      <c r="H677" s="70"/>
      <c r="I677" s="70"/>
      <c r="J677" s="70"/>
      <c r="K677" s="70"/>
      <c r="L677" s="70"/>
      <c r="M677" s="70"/>
      <c r="N677" s="70"/>
      <c r="O677" s="70"/>
    </row>
    <row r="678" spans="2:15" ht="15.75" hidden="1" customHeight="1">
      <c r="B678" s="70"/>
      <c r="C678" s="70"/>
      <c r="D678" s="70"/>
      <c r="E678" s="70"/>
      <c r="F678" s="70"/>
      <c r="G678" s="70"/>
      <c r="H678" s="70"/>
      <c r="I678" s="70"/>
      <c r="J678" s="70"/>
      <c r="K678" s="70"/>
      <c r="L678" s="70"/>
      <c r="M678" s="70"/>
      <c r="N678" s="70"/>
      <c r="O678" s="70"/>
    </row>
    <row r="679" spans="2:15" ht="15.75" hidden="1" customHeight="1">
      <c r="B679" s="70"/>
      <c r="C679" s="70"/>
      <c r="D679" s="70"/>
      <c r="E679" s="70"/>
      <c r="F679" s="70"/>
      <c r="G679" s="70"/>
      <c r="H679" s="70"/>
      <c r="I679" s="70"/>
      <c r="J679" s="70"/>
      <c r="K679" s="70"/>
      <c r="L679" s="70"/>
      <c r="M679" s="70"/>
      <c r="N679" s="70"/>
      <c r="O679" s="70"/>
    </row>
    <row r="680" spans="2:15" ht="15.75" hidden="1" customHeight="1">
      <c r="B680" s="70"/>
      <c r="C680" s="70"/>
      <c r="D680" s="70"/>
      <c r="E680" s="70"/>
      <c r="F680" s="70"/>
      <c r="G680" s="70"/>
      <c r="H680" s="70"/>
      <c r="I680" s="70"/>
      <c r="J680" s="70"/>
      <c r="K680" s="70"/>
      <c r="L680" s="70"/>
      <c r="M680" s="70"/>
      <c r="N680" s="70"/>
      <c r="O680" s="70"/>
    </row>
    <row r="681" spans="2:15" ht="15.75" hidden="1" customHeight="1">
      <c r="B681" s="70"/>
      <c r="C681" s="70"/>
      <c r="D681" s="70"/>
      <c r="E681" s="70"/>
      <c r="F681" s="70"/>
      <c r="G681" s="70"/>
      <c r="H681" s="70"/>
      <c r="I681" s="70"/>
      <c r="J681" s="70"/>
      <c r="K681" s="70"/>
      <c r="L681" s="70"/>
      <c r="M681" s="70"/>
      <c r="N681" s="70"/>
      <c r="O681" s="70"/>
    </row>
    <row r="682" spans="2:15" ht="15.75" hidden="1" customHeight="1">
      <c r="B682" s="70"/>
      <c r="C682" s="70"/>
      <c r="D682" s="70"/>
      <c r="E682" s="70"/>
      <c r="F682" s="70"/>
      <c r="G682" s="70"/>
      <c r="H682" s="70"/>
      <c r="I682" s="70"/>
      <c r="J682" s="70"/>
      <c r="K682" s="70"/>
      <c r="L682" s="70"/>
      <c r="M682" s="70"/>
      <c r="N682" s="70"/>
      <c r="O682" s="70"/>
    </row>
    <row r="683" spans="2:15" ht="15.75" hidden="1" customHeight="1">
      <c r="B683" s="70"/>
      <c r="C683" s="70"/>
      <c r="D683" s="70"/>
      <c r="E683" s="70"/>
      <c r="F683" s="70"/>
      <c r="G683" s="70"/>
      <c r="H683" s="70"/>
      <c r="I683" s="70"/>
      <c r="J683" s="70"/>
      <c r="K683" s="70"/>
      <c r="L683" s="70"/>
      <c r="M683" s="70"/>
      <c r="N683" s="70"/>
      <c r="O683" s="70"/>
    </row>
    <row r="684" spans="2:15" ht="15.75" hidden="1" customHeight="1">
      <c r="B684" s="70"/>
      <c r="C684" s="70"/>
      <c r="D684" s="70"/>
      <c r="E684" s="70"/>
      <c r="F684" s="70"/>
      <c r="G684" s="70"/>
      <c r="H684" s="70"/>
      <c r="I684" s="70"/>
      <c r="J684" s="70"/>
      <c r="K684" s="70"/>
      <c r="L684" s="70"/>
      <c r="M684" s="70"/>
      <c r="N684" s="70"/>
      <c r="O684" s="70"/>
    </row>
    <row r="685" spans="2:15" ht="15.75" hidden="1" customHeight="1">
      <c r="B685" s="70"/>
      <c r="C685" s="70"/>
      <c r="D685" s="70"/>
      <c r="E685" s="70"/>
      <c r="F685" s="70"/>
      <c r="G685" s="70"/>
      <c r="H685" s="70"/>
      <c r="I685" s="70"/>
      <c r="J685" s="70"/>
      <c r="K685" s="70"/>
      <c r="L685" s="70"/>
      <c r="M685" s="70"/>
      <c r="N685" s="70"/>
      <c r="O685" s="70"/>
    </row>
    <row r="686" spans="2:15" ht="15.75" hidden="1" customHeight="1">
      <c r="B686" s="70"/>
      <c r="C686" s="70"/>
      <c r="D686" s="70"/>
      <c r="E686" s="70"/>
      <c r="F686" s="70"/>
      <c r="G686" s="70"/>
      <c r="H686" s="70"/>
      <c r="I686" s="70"/>
      <c r="J686" s="70"/>
      <c r="K686" s="70"/>
      <c r="L686" s="70"/>
      <c r="M686" s="70"/>
      <c r="N686" s="70"/>
      <c r="O686" s="70"/>
    </row>
    <row r="687" spans="2:15" ht="15.75" hidden="1" customHeight="1">
      <c r="B687" s="70"/>
      <c r="C687" s="70"/>
      <c r="D687" s="70"/>
      <c r="E687" s="70"/>
      <c r="F687" s="70"/>
      <c r="G687" s="70"/>
      <c r="H687" s="70"/>
      <c r="I687" s="70"/>
      <c r="J687" s="70"/>
      <c r="K687" s="70"/>
      <c r="L687" s="70"/>
      <c r="M687" s="70"/>
      <c r="N687" s="70"/>
      <c r="O687" s="70"/>
    </row>
    <row r="688" spans="2:15" ht="15.75" hidden="1" customHeight="1">
      <c r="B688" s="70"/>
      <c r="C688" s="70"/>
      <c r="D688" s="70"/>
      <c r="E688" s="70"/>
      <c r="F688" s="70"/>
      <c r="G688" s="70"/>
      <c r="H688" s="70"/>
      <c r="I688" s="70"/>
      <c r="J688" s="70"/>
      <c r="K688" s="70"/>
      <c r="L688" s="70"/>
      <c r="M688" s="70"/>
      <c r="N688" s="70"/>
      <c r="O688" s="70"/>
    </row>
    <row r="689" spans="2:15" ht="15.75" hidden="1" customHeight="1">
      <c r="B689" s="70"/>
      <c r="C689" s="70"/>
      <c r="D689" s="70"/>
      <c r="E689" s="70"/>
      <c r="F689" s="70"/>
      <c r="G689" s="70"/>
      <c r="H689" s="70"/>
      <c r="I689" s="70"/>
      <c r="J689" s="70"/>
      <c r="K689" s="70"/>
      <c r="L689" s="70"/>
      <c r="M689" s="70"/>
      <c r="N689" s="70"/>
      <c r="O689" s="70"/>
    </row>
    <row r="690" spans="2:15" ht="15.75" hidden="1" customHeight="1">
      <c r="B690" s="70"/>
      <c r="C690" s="70"/>
      <c r="D690" s="70"/>
      <c r="E690" s="70"/>
      <c r="F690" s="70"/>
      <c r="G690" s="70"/>
      <c r="H690" s="70"/>
      <c r="I690" s="70"/>
      <c r="J690" s="70"/>
      <c r="K690" s="70"/>
      <c r="L690" s="70"/>
      <c r="M690" s="70"/>
      <c r="N690" s="70"/>
      <c r="O690" s="70"/>
    </row>
    <row r="691" spans="2:15" ht="15.75" hidden="1" customHeight="1">
      <c r="B691" s="70"/>
      <c r="C691" s="70"/>
      <c r="D691" s="70"/>
      <c r="E691" s="70"/>
      <c r="F691" s="70"/>
      <c r="G691" s="70"/>
      <c r="H691" s="70"/>
      <c r="I691" s="70"/>
      <c r="J691" s="70"/>
      <c r="K691" s="70"/>
      <c r="L691" s="70"/>
      <c r="M691" s="70"/>
      <c r="N691" s="70"/>
      <c r="O691" s="70"/>
    </row>
    <row r="692" spans="2:15" ht="15.75" hidden="1" customHeight="1">
      <c r="B692" s="70"/>
      <c r="C692" s="70"/>
      <c r="D692" s="70"/>
      <c r="E692" s="70"/>
      <c r="F692" s="70"/>
      <c r="G692" s="70"/>
      <c r="H692" s="70"/>
      <c r="I692" s="70"/>
      <c r="J692" s="70"/>
      <c r="K692" s="70"/>
      <c r="L692" s="70"/>
      <c r="M692" s="70"/>
      <c r="N692" s="70"/>
      <c r="O692" s="70"/>
    </row>
    <row r="693" spans="2:15" ht="15.75" hidden="1" customHeight="1">
      <c r="B693" s="70"/>
      <c r="C693" s="70"/>
      <c r="D693" s="70"/>
      <c r="E693" s="70"/>
      <c r="F693" s="70"/>
      <c r="G693" s="70"/>
      <c r="H693" s="70"/>
      <c r="I693" s="70"/>
      <c r="J693" s="70"/>
      <c r="K693" s="70"/>
      <c r="L693" s="70"/>
      <c r="M693" s="70"/>
      <c r="N693" s="70"/>
      <c r="O693" s="70"/>
    </row>
    <row r="694" spans="2:15" ht="15.75" hidden="1" customHeight="1">
      <c r="B694" s="70"/>
      <c r="C694" s="70"/>
      <c r="D694" s="70"/>
      <c r="E694" s="70"/>
      <c r="F694" s="70"/>
      <c r="G694" s="70"/>
      <c r="H694" s="70"/>
      <c r="I694" s="70"/>
      <c r="J694" s="70"/>
      <c r="K694" s="70"/>
      <c r="L694" s="70"/>
      <c r="M694" s="70"/>
      <c r="N694" s="70"/>
      <c r="O694" s="70"/>
    </row>
    <row r="695" spans="2:15" ht="15.75" hidden="1" customHeight="1">
      <c r="B695" s="70"/>
      <c r="C695" s="70"/>
      <c r="D695" s="70"/>
      <c r="E695" s="70"/>
      <c r="F695" s="70"/>
      <c r="G695" s="70"/>
      <c r="H695" s="70"/>
      <c r="I695" s="70"/>
      <c r="J695" s="70"/>
      <c r="K695" s="70"/>
      <c r="L695" s="70"/>
      <c r="M695" s="70"/>
      <c r="N695" s="70"/>
      <c r="O695" s="70"/>
    </row>
    <row r="696" spans="2:15" ht="15.75" hidden="1" customHeight="1">
      <c r="B696" s="70"/>
      <c r="C696" s="70"/>
      <c r="D696" s="70"/>
      <c r="E696" s="70"/>
      <c r="F696" s="70"/>
      <c r="G696" s="70"/>
      <c r="H696" s="70"/>
      <c r="I696" s="70"/>
      <c r="J696" s="70"/>
      <c r="K696" s="70"/>
      <c r="L696" s="70"/>
      <c r="M696" s="70"/>
      <c r="N696" s="70"/>
      <c r="O696" s="70"/>
    </row>
    <row r="697" spans="2:15" ht="15.75" hidden="1" customHeight="1">
      <c r="B697" s="70"/>
      <c r="C697" s="70"/>
      <c r="D697" s="70"/>
      <c r="E697" s="70"/>
      <c r="F697" s="70"/>
      <c r="G697" s="70"/>
      <c r="H697" s="70"/>
      <c r="I697" s="70"/>
      <c r="J697" s="70"/>
      <c r="K697" s="70"/>
      <c r="L697" s="70"/>
      <c r="M697" s="70"/>
      <c r="N697" s="70"/>
      <c r="O697" s="70"/>
    </row>
    <row r="698" spans="2:15" ht="15.75" hidden="1" customHeight="1">
      <c r="B698" s="70"/>
      <c r="C698" s="70"/>
      <c r="D698" s="70"/>
      <c r="E698" s="70"/>
      <c r="F698" s="70"/>
      <c r="G698" s="70"/>
      <c r="H698" s="70"/>
      <c r="I698" s="70"/>
      <c r="J698" s="70"/>
      <c r="K698" s="70"/>
      <c r="L698" s="70"/>
      <c r="M698" s="70"/>
      <c r="N698" s="70"/>
      <c r="O698" s="70"/>
    </row>
    <row r="699" spans="2:15" ht="15.75" hidden="1" customHeight="1">
      <c r="B699" s="70"/>
      <c r="C699" s="70"/>
      <c r="D699" s="70"/>
      <c r="E699" s="70"/>
      <c r="F699" s="70"/>
      <c r="G699" s="70"/>
      <c r="H699" s="70"/>
      <c r="I699" s="70"/>
      <c r="J699" s="70"/>
      <c r="K699" s="70"/>
      <c r="L699" s="70"/>
      <c r="M699" s="70"/>
      <c r="N699" s="70"/>
      <c r="O699" s="70"/>
    </row>
    <row r="700" spans="2:15" ht="15.75" hidden="1" customHeight="1">
      <c r="B700" s="70"/>
      <c r="C700" s="70"/>
      <c r="D700" s="70"/>
      <c r="E700" s="70"/>
      <c r="F700" s="70"/>
      <c r="G700" s="70"/>
      <c r="H700" s="70"/>
      <c r="I700" s="70"/>
      <c r="J700" s="70"/>
      <c r="K700" s="70"/>
      <c r="L700" s="70"/>
      <c r="M700" s="70"/>
      <c r="N700" s="70"/>
      <c r="O700" s="70"/>
    </row>
    <row r="701" spans="2:15" ht="15.75" hidden="1" customHeight="1">
      <c r="B701" s="70"/>
      <c r="C701" s="70"/>
      <c r="D701" s="70"/>
      <c r="E701" s="70"/>
      <c r="F701" s="70"/>
      <c r="G701" s="70"/>
      <c r="H701" s="70"/>
      <c r="I701" s="70"/>
      <c r="J701" s="70"/>
      <c r="K701" s="70"/>
      <c r="L701" s="70"/>
      <c r="M701" s="70"/>
      <c r="N701" s="70"/>
      <c r="O701" s="70"/>
    </row>
    <row r="702" spans="2:15" ht="15.75" hidden="1" customHeight="1">
      <c r="B702" s="70"/>
      <c r="C702" s="70"/>
      <c r="D702" s="70"/>
      <c r="E702" s="70"/>
      <c r="F702" s="70"/>
      <c r="G702" s="70"/>
      <c r="H702" s="70"/>
      <c r="I702" s="70"/>
      <c r="J702" s="70"/>
      <c r="K702" s="70"/>
      <c r="L702" s="70"/>
      <c r="M702" s="70"/>
      <c r="N702" s="70"/>
      <c r="O702" s="70"/>
    </row>
    <row r="703" spans="2:15" ht="15.75" hidden="1" customHeight="1">
      <c r="B703" s="70"/>
      <c r="C703" s="70"/>
      <c r="D703" s="70"/>
      <c r="E703" s="70"/>
      <c r="F703" s="70"/>
      <c r="G703" s="70"/>
      <c r="H703" s="70"/>
      <c r="I703" s="70"/>
      <c r="J703" s="70"/>
      <c r="K703" s="70"/>
      <c r="L703" s="70"/>
      <c r="M703" s="70"/>
      <c r="N703" s="70"/>
      <c r="O703" s="70"/>
    </row>
    <row r="704" spans="2:15" ht="15.75" hidden="1" customHeight="1">
      <c r="B704" s="70"/>
      <c r="C704" s="70"/>
      <c r="D704" s="70"/>
      <c r="E704" s="70"/>
      <c r="F704" s="70"/>
      <c r="G704" s="70"/>
      <c r="H704" s="70"/>
      <c r="I704" s="70"/>
      <c r="J704" s="70"/>
      <c r="K704" s="70"/>
      <c r="L704" s="70"/>
      <c r="M704" s="70"/>
      <c r="N704" s="70"/>
      <c r="O704" s="70"/>
    </row>
    <row r="705" spans="2:15" ht="15.75" hidden="1" customHeight="1">
      <c r="B705" s="70"/>
      <c r="C705" s="70"/>
      <c r="D705" s="70"/>
      <c r="E705" s="70"/>
      <c r="F705" s="70"/>
      <c r="G705" s="70"/>
      <c r="H705" s="70"/>
      <c r="I705" s="70"/>
      <c r="J705" s="70"/>
      <c r="K705" s="70"/>
      <c r="L705" s="70"/>
      <c r="M705" s="70"/>
      <c r="N705" s="70"/>
      <c r="O705" s="70"/>
    </row>
    <row r="706" spans="2:15" ht="15.75" hidden="1" customHeight="1">
      <c r="B706" s="70"/>
      <c r="C706" s="70"/>
      <c r="D706" s="70"/>
      <c r="E706" s="70"/>
      <c r="F706" s="70"/>
      <c r="G706" s="70"/>
      <c r="H706" s="70"/>
      <c r="I706" s="70"/>
      <c r="J706" s="70"/>
      <c r="K706" s="70"/>
      <c r="L706" s="70"/>
      <c r="M706" s="70"/>
      <c r="N706" s="70"/>
      <c r="O706" s="70"/>
    </row>
    <row r="707" spans="2:15" ht="15.75" hidden="1" customHeight="1">
      <c r="B707" s="70"/>
      <c r="C707" s="70"/>
      <c r="D707" s="70"/>
      <c r="E707" s="70"/>
      <c r="F707" s="70"/>
      <c r="G707" s="70"/>
      <c r="H707" s="70"/>
      <c r="I707" s="70"/>
      <c r="J707" s="70"/>
      <c r="K707" s="70"/>
      <c r="L707" s="70"/>
      <c r="M707" s="70"/>
      <c r="N707" s="70"/>
      <c r="O707" s="70"/>
    </row>
    <row r="708" spans="2:15" ht="15.75" hidden="1" customHeight="1">
      <c r="B708" s="70"/>
      <c r="C708" s="70"/>
      <c r="D708" s="70"/>
      <c r="E708" s="70"/>
      <c r="F708" s="70"/>
      <c r="G708" s="70"/>
      <c r="H708" s="70"/>
      <c r="I708" s="70"/>
      <c r="J708" s="70"/>
      <c r="K708" s="70"/>
      <c r="L708" s="70"/>
      <c r="M708" s="70"/>
      <c r="N708" s="70"/>
      <c r="O708" s="70"/>
    </row>
    <row r="709" spans="2:15" ht="15.75" hidden="1" customHeight="1">
      <c r="B709" s="70"/>
      <c r="C709" s="70"/>
      <c r="D709" s="70"/>
      <c r="E709" s="70"/>
      <c r="F709" s="70"/>
      <c r="G709" s="70"/>
      <c r="H709" s="70"/>
      <c r="I709" s="70"/>
      <c r="J709" s="70"/>
      <c r="K709" s="70"/>
      <c r="L709" s="70"/>
      <c r="M709" s="70"/>
      <c r="N709" s="70"/>
      <c r="O709" s="70"/>
    </row>
    <row r="710" spans="2:15" ht="15.75" hidden="1" customHeight="1">
      <c r="B710" s="70"/>
      <c r="C710" s="70"/>
      <c r="D710" s="70"/>
      <c r="E710" s="70"/>
      <c r="F710" s="70"/>
      <c r="G710" s="70"/>
      <c r="H710" s="70"/>
      <c r="I710" s="70"/>
      <c r="J710" s="70"/>
      <c r="K710" s="70"/>
      <c r="L710" s="70"/>
      <c r="M710" s="70"/>
      <c r="N710" s="70"/>
      <c r="O710" s="70"/>
    </row>
    <row r="711" spans="2:15" ht="15.75" hidden="1" customHeight="1">
      <c r="B711" s="70"/>
      <c r="C711" s="70"/>
      <c r="D711" s="70"/>
      <c r="E711" s="70"/>
      <c r="F711" s="70"/>
      <c r="G711" s="70"/>
      <c r="H711" s="70"/>
      <c r="I711" s="70"/>
      <c r="J711" s="70"/>
      <c r="K711" s="70"/>
      <c r="L711" s="70"/>
      <c r="M711" s="70"/>
      <c r="N711" s="70"/>
      <c r="O711" s="70"/>
    </row>
    <row r="712" spans="2:15" ht="15.75" hidden="1" customHeight="1">
      <c r="B712" s="70"/>
      <c r="C712" s="70"/>
      <c r="D712" s="70"/>
      <c r="E712" s="70"/>
      <c r="F712" s="70"/>
      <c r="G712" s="70"/>
      <c r="H712" s="70"/>
      <c r="I712" s="70"/>
      <c r="J712" s="70"/>
      <c r="K712" s="70"/>
      <c r="L712" s="70"/>
      <c r="M712" s="70"/>
      <c r="N712" s="70"/>
      <c r="O712" s="70"/>
    </row>
    <row r="713" spans="2:15" ht="15.75" hidden="1" customHeight="1">
      <c r="B713" s="70"/>
      <c r="C713" s="70"/>
      <c r="D713" s="70"/>
      <c r="E713" s="70"/>
      <c r="F713" s="70"/>
      <c r="G713" s="70"/>
      <c r="H713" s="70"/>
      <c r="I713" s="70"/>
      <c r="J713" s="70"/>
      <c r="K713" s="70"/>
      <c r="L713" s="70"/>
      <c r="M713" s="70"/>
      <c r="N713" s="70"/>
      <c r="O713" s="70"/>
    </row>
    <row r="714" spans="2:15" ht="15.75" hidden="1" customHeight="1">
      <c r="B714" s="70"/>
      <c r="C714" s="70"/>
      <c r="D714" s="70"/>
      <c r="E714" s="70"/>
      <c r="F714" s="70"/>
      <c r="G714" s="70"/>
      <c r="H714" s="70"/>
      <c r="I714" s="70"/>
      <c r="J714" s="70"/>
      <c r="K714" s="70"/>
      <c r="L714" s="70"/>
      <c r="M714" s="70"/>
      <c r="N714" s="70"/>
      <c r="O714" s="70"/>
    </row>
    <row r="715" spans="2:15" ht="15.75" hidden="1" customHeight="1">
      <c r="B715" s="70"/>
      <c r="C715" s="70"/>
      <c r="D715" s="70"/>
      <c r="E715" s="70"/>
      <c r="F715" s="70"/>
      <c r="G715" s="70"/>
      <c r="H715" s="70"/>
      <c r="I715" s="70"/>
      <c r="J715" s="70"/>
      <c r="K715" s="70"/>
      <c r="L715" s="70"/>
      <c r="M715" s="70"/>
      <c r="N715" s="70"/>
      <c r="O715" s="70"/>
    </row>
    <row r="716" spans="2:15" ht="15.75" hidden="1" customHeight="1">
      <c r="B716" s="70"/>
      <c r="C716" s="70"/>
      <c r="D716" s="70"/>
      <c r="E716" s="70"/>
      <c r="F716" s="70"/>
      <c r="G716" s="70"/>
      <c r="H716" s="70"/>
      <c r="I716" s="70"/>
      <c r="J716" s="70"/>
      <c r="K716" s="70"/>
      <c r="L716" s="70"/>
      <c r="M716" s="70"/>
      <c r="N716" s="70"/>
      <c r="O716" s="70"/>
    </row>
    <row r="717" spans="2:15" ht="15.75" hidden="1" customHeight="1">
      <c r="B717" s="70"/>
      <c r="C717" s="70"/>
      <c r="D717" s="70"/>
      <c r="E717" s="70"/>
      <c r="F717" s="70"/>
      <c r="G717" s="70"/>
      <c r="H717" s="70"/>
      <c r="I717" s="70"/>
      <c r="J717" s="70"/>
      <c r="K717" s="70"/>
      <c r="L717" s="70"/>
      <c r="M717" s="70"/>
      <c r="N717" s="70"/>
      <c r="O717" s="70"/>
    </row>
    <row r="718" spans="2:15" ht="15.75" hidden="1" customHeight="1">
      <c r="B718" s="70"/>
      <c r="C718" s="70"/>
      <c r="D718" s="70"/>
      <c r="E718" s="70"/>
      <c r="F718" s="70"/>
      <c r="G718" s="70"/>
      <c r="H718" s="70"/>
      <c r="I718" s="70"/>
      <c r="J718" s="70"/>
      <c r="K718" s="70"/>
      <c r="L718" s="70"/>
      <c r="M718" s="70"/>
      <c r="N718" s="70"/>
      <c r="O718" s="70"/>
    </row>
    <row r="719" spans="2:15" ht="15.75" hidden="1" customHeight="1">
      <c r="B719" s="70"/>
      <c r="C719" s="70"/>
      <c r="D719" s="70"/>
      <c r="E719" s="70"/>
      <c r="F719" s="70"/>
      <c r="G719" s="70"/>
      <c r="H719" s="70"/>
      <c r="I719" s="70"/>
      <c r="J719" s="70"/>
      <c r="K719" s="70"/>
      <c r="L719" s="70"/>
      <c r="M719" s="70"/>
      <c r="N719" s="70"/>
      <c r="O719" s="70"/>
    </row>
    <row r="720" spans="2:15" ht="15.75" hidden="1" customHeight="1">
      <c r="B720" s="70"/>
      <c r="C720" s="70"/>
      <c r="D720" s="70"/>
      <c r="E720" s="70"/>
      <c r="F720" s="70"/>
      <c r="G720" s="70"/>
      <c r="H720" s="70"/>
      <c r="I720" s="70"/>
      <c r="J720" s="70"/>
      <c r="K720" s="70"/>
      <c r="L720" s="70"/>
      <c r="M720" s="70"/>
      <c r="N720" s="70"/>
      <c r="O720" s="70"/>
    </row>
    <row r="721" spans="2:15" ht="15.75" hidden="1" customHeight="1">
      <c r="B721" s="70"/>
      <c r="C721" s="70"/>
      <c r="D721" s="70"/>
      <c r="E721" s="70"/>
      <c r="F721" s="70"/>
      <c r="G721" s="70"/>
      <c r="H721" s="70"/>
      <c r="I721" s="70"/>
      <c r="J721" s="70"/>
      <c r="K721" s="70"/>
      <c r="L721" s="70"/>
      <c r="M721" s="70"/>
      <c r="N721" s="70"/>
      <c r="O721" s="70"/>
    </row>
    <row r="722" spans="2:15" ht="15.75" hidden="1" customHeight="1">
      <c r="B722" s="70"/>
      <c r="C722" s="70"/>
      <c r="D722" s="70"/>
      <c r="E722" s="70"/>
      <c r="F722" s="70"/>
      <c r="G722" s="70"/>
      <c r="H722" s="70"/>
      <c r="I722" s="70"/>
      <c r="J722" s="70"/>
      <c r="K722" s="70"/>
      <c r="L722" s="70"/>
      <c r="M722" s="70"/>
      <c r="N722" s="70"/>
      <c r="O722" s="70"/>
    </row>
    <row r="723" spans="2:15" ht="15.75" hidden="1" customHeight="1">
      <c r="B723" s="70"/>
      <c r="C723" s="70"/>
      <c r="D723" s="70"/>
      <c r="E723" s="70"/>
      <c r="F723" s="70"/>
      <c r="G723" s="70"/>
      <c r="H723" s="70"/>
      <c r="I723" s="70"/>
      <c r="J723" s="70"/>
      <c r="K723" s="70"/>
      <c r="L723" s="70"/>
      <c r="M723" s="70"/>
      <c r="N723" s="70"/>
      <c r="O723" s="70"/>
    </row>
    <row r="724" spans="2:15" ht="15.75" hidden="1" customHeight="1">
      <c r="B724" s="70"/>
      <c r="C724" s="70"/>
      <c r="D724" s="70"/>
      <c r="E724" s="70"/>
      <c r="F724" s="70"/>
      <c r="G724" s="70"/>
      <c r="H724" s="70"/>
      <c r="I724" s="70"/>
      <c r="J724" s="70"/>
      <c r="K724" s="70"/>
      <c r="L724" s="70"/>
      <c r="M724" s="70"/>
      <c r="N724" s="70"/>
      <c r="O724" s="70"/>
    </row>
    <row r="725" spans="2:15" ht="15.75" hidden="1" customHeight="1">
      <c r="B725" s="70"/>
      <c r="C725" s="70"/>
      <c r="D725" s="70"/>
      <c r="E725" s="70"/>
      <c r="F725" s="70"/>
      <c r="G725" s="70"/>
      <c r="H725" s="70"/>
      <c r="I725" s="70"/>
      <c r="J725" s="70"/>
      <c r="K725" s="70"/>
      <c r="L725" s="70"/>
      <c r="M725" s="70"/>
      <c r="N725" s="70"/>
      <c r="O725" s="70"/>
    </row>
    <row r="726" spans="2:15" ht="15.75" hidden="1" customHeight="1">
      <c r="B726" s="70"/>
      <c r="C726" s="70"/>
      <c r="D726" s="70"/>
      <c r="E726" s="70"/>
      <c r="F726" s="70"/>
      <c r="G726" s="70"/>
      <c r="H726" s="70"/>
      <c r="I726" s="70"/>
      <c r="J726" s="70"/>
      <c r="K726" s="70"/>
      <c r="L726" s="70"/>
      <c r="M726" s="70"/>
      <c r="N726" s="70"/>
      <c r="O726" s="70"/>
    </row>
    <row r="727" spans="2:15" ht="15.75" hidden="1" customHeight="1">
      <c r="B727" s="70"/>
      <c r="C727" s="70"/>
      <c r="D727" s="70"/>
      <c r="E727" s="70"/>
      <c r="F727" s="70"/>
      <c r="G727" s="70"/>
      <c r="H727" s="70"/>
      <c r="I727" s="70"/>
      <c r="J727" s="70"/>
      <c r="K727" s="70"/>
      <c r="L727" s="70"/>
      <c r="M727" s="70"/>
      <c r="N727" s="70"/>
      <c r="O727" s="70"/>
    </row>
    <row r="728" spans="2:15" ht="15.75" hidden="1" customHeight="1">
      <c r="B728" s="70"/>
      <c r="C728" s="70"/>
      <c r="D728" s="70"/>
      <c r="E728" s="70"/>
      <c r="F728" s="70"/>
      <c r="G728" s="70"/>
      <c r="H728" s="70"/>
      <c r="I728" s="70"/>
      <c r="J728" s="70"/>
      <c r="K728" s="70"/>
      <c r="L728" s="70"/>
      <c r="M728" s="70"/>
      <c r="N728" s="70"/>
      <c r="O728" s="70"/>
    </row>
    <row r="729" spans="2:15" ht="15.75" hidden="1" customHeight="1">
      <c r="B729" s="70"/>
      <c r="C729" s="70"/>
      <c r="D729" s="70"/>
      <c r="E729" s="70"/>
      <c r="F729" s="70"/>
      <c r="G729" s="70"/>
      <c r="H729" s="70"/>
      <c r="I729" s="70"/>
      <c r="J729" s="70"/>
      <c r="K729" s="70"/>
      <c r="L729" s="70"/>
      <c r="M729" s="70"/>
      <c r="N729" s="70"/>
      <c r="O729" s="70"/>
    </row>
    <row r="730" spans="2:15" ht="15.75" hidden="1" customHeight="1">
      <c r="B730" s="70"/>
      <c r="C730" s="70"/>
      <c r="D730" s="70"/>
      <c r="E730" s="70"/>
      <c r="F730" s="70"/>
      <c r="G730" s="70"/>
      <c r="H730" s="70"/>
      <c r="I730" s="70"/>
      <c r="J730" s="70"/>
      <c r="K730" s="70"/>
      <c r="L730" s="70"/>
      <c r="M730" s="70"/>
      <c r="N730" s="70"/>
      <c r="O730" s="70"/>
    </row>
    <row r="731" spans="2:15" ht="15.75" hidden="1" customHeight="1">
      <c r="B731" s="70"/>
      <c r="C731" s="70"/>
      <c r="D731" s="70"/>
      <c r="E731" s="70"/>
      <c r="F731" s="70"/>
      <c r="G731" s="70"/>
      <c r="H731" s="70"/>
      <c r="I731" s="70"/>
      <c r="J731" s="70"/>
      <c r="K731" s="70"/>
      <c r="L731" s="70"/>
      <c r="M731" s="70"/>
      <c r="N731" s="70"/>
      <c r="O731" s="70"/>
    </row>
    <row r="732" spans="2:15" ht="15.75" hidden="1" customHeight="1">
      <c r="B732" s="70"/>
      <c r="C732" s="70"/>
      <c r="D732" s="70"/>
      <c r="E732" s="70"/>
      <c r="F732" s="70"/>
      <c r="G732" s="70"/>
      <c r="H732" s="70"/>
      <c r="I732" s="70"/>
      <c r="J732" s="70"/>
      <c r="K732" s="70"/>
      <c r="L732" s="70"/>
      <c r="M732" s="70"/>
      <c r="N732" s="70"/>
      <c r="O732" s="70"/>
    </row>
    <row r="733" spans="2:15" ht="15.75" hidden="1" customHeight="1">
      <c r="B733" s="70"/>
      <c r="C733" s="70"/>
      <c r="D733" s="70"/>
      <c r="E733" s="70"/>
      <c r="F733" s="70"/>
      <c r="G733" s="70"/>
      <c r="H733" s="70"/>
      <c r="I733" s="70"/>
      <c r="J733" s="70"/>
      <c r="K733" s="70"/>
      <c r="L733" s="70"/>
      <c r="M733" s="70"/>
      <c r="N733" s="70"/>
      <c r="O733" s="70"/>
    </row>
    <row r="734" spans="2:15" ht="15.75" hidden="1" customHeight="1">
      <c r="B734" s="70"/>
      <c r="C734" s="70"/>
      <c r="D734" s="70"/>
      <c r="E734" s="70"/>
      <c r="F734" s="70"/>
      <c r="G734" s="70"/>
      <c r="H734" s="70"/>
      <c r="I734" s="70"/>
      <c r="J734" s="70"/>
      <c r="K734" s="70"/>
      <c r="L734" s="70"/>
      <c r="M734" s="70"/>
      <c r="N734" s="70"/>
      <c r="O734" s="70"/>
    </row>
    <row r="735" spans="2:15" ht="15.75" hidden="1" customHeight="1">
      <c r="B735" s="70"/>
      <c r="C735" s="70"/>
      <c r="D735" s="70"/>
      <c r="E735" s="70"/>
      <c r="F735" s="70"/>
      <c r="G735" s="70"/>
      <c r="H735" s="70"/>
      <c r="I735" s="70"/>
      <c r="J735" s="70"/>
      <c r="K735" s="70"/>
      <c r="L735" s="70"/>
      <c r="M735" s="70"/>
      <c r="N735" s="70"/>
      <c r="O735" s="70"/>
    </row>
    <row r="736" spans="2:15" ht="15.75" hidden="1" customHeight="1">
      <c r="B736" s="70"/>
      <c r="C736" s="70"/>
      <c r="D736" s="70"/>
      <c r="E736" s="70"/>
      <c r="F736" s="70"/>
      <c r="G736" s="70"/>
      <c r="H736" s="70"/>
      <c r="I736" s="70"/>
      <c r="J736" s="70"/>
      <c r="K736" s="70"/>
      <c r="L736" s="70"/>
      <c r="M736" s="70"/>
      <c r="N736" s="70"/>
      <c r="O736" s="70"/>
    </row>
    <row r="737" spans="2:15" ht="15.75" hidden="1" customHeight="1">
      <c r="B737" s="70"/>
      <c r="C737" s="70"/>
      <c r="D737" s="70"/>
      <c r="E737" s="70"/>
      <c r="F737" s="70"/>
      <c r="G737" s="70"/>
      <c r="H737" s="70"/>
      <c r="I737" s="70"/>
      <c r="J737" s="70"/>
      <c r="K737" s="70"/>
      <c r="L737" s="70"/>
      <c r="M737" s="70"/>
      <c r="N737" s="70"/>
      <c r="O737" s="70"/>
    </row>
    <row r="738" spans="2:15" ht="15.75" hidden="1" customHeight="1">
      <c r="B738" s="70"/>
      <c r="C738" s="70"/>
      <c r="D738" s="70"/>
      <c r="E738" s="70"/>
      <c r="F738" s="70"/>
      <c r="G738" s="70"/>
      <c r="H738" s="70"/>
      <c r="I738" s="70"/>
      <c r="J738" s="70"/>
      <c r="K738" s="70"/>
      <c r="L738" s="70"/>
      <c r="M738" s="70"/>
      <c r="N738" s="70"/>
      <c r="O738" s="70"/>
    </row>
    <row r="739" spans="2:15" ht="15.75" hidden="1" customHeight="1">
      <c r="B739" s="70"/>
      <c r="C739" s="70"/>
      <c r="D739" s="70"/>
      <c r="E739" s="70"/>
      <c r="F739" s="70"/>
      <c r="G739" s="70"/>
      <c r="H739" s="70"/>
      <c r="I739" s="70"/>
      <c r="J739" s="70"/>
      <c r="K739" s="70"/>
      <c r="L739" s="70"/>
      <c r="M739" s="70"/>
      <c r="N739" s="70"/>
      <c r="O739" s="70"/>
    </row>
    <row r="740" spans="2:15" ht="15.75" hidden="1" customHeight="1">
      <c r="B740" s="70"/>
      <c r="C740" s="70"/>
      <c r="D740" s="70"/>
      <c r="E740" s="70"/>
      <c r="F740" s="70"/>
      <c r="G740" s="70"/>
      <c r="H740" s="70"/>
      <c r="I740" s="70"/>
      <c r="J740" s="70"/>
      <c r="K740" s="70"/>
      <c r="L740" s="70"/>
      <c r="M740" s="70"/>
      <c r="N740" s="70"/>
      <c r="O740" s="70"/>
    </row>
    <row r="741" spans="2:15" ht="15.75" hidden="1" customHeight="1">
      <c r="B741" s="70"/>
      <c r="C741" s="70"/>
      <c r="D741" s="70"/>
      <c r="E741" s="70"/>
      <c r="F741" s="70"/>
      <c r="G741" s="70"/>
      <c r="H741" s="70"/>
      <c r="I741" s="70"/>
      <c r="J741" s="70"/>
      <c r="K741" s="70"/>
      <c r="L741" s="70"/>
      <c r="M741" s="70"/>
      <c r="N741" s="70"/>
      <c r="O741" s="70"/>
    </row>
    <row r="742" spans="2:15" ht="15.75" hidden="1" customHeight="1">
      <c r="B742" s="70"/>
      <c r="C742" s="70"/>
      <c r="D742" s="70"/>
      <c r="E742" s="70"/>
      <c r="F742" s="70"/>
      <c r="G742" s="70"/>
      <c r="H742" s="70"/>
      <c r="I742" s="70"/>
      <c r="J742" s="70"/>
      <c r="K742" s="70"/>
      <c r="L742" s="70"/>
      <c r="M742" s="70"/>
      <c r="N742" s="70"/>
      <c r="O742" s="70"/>
    </row>
    <row r="743" spans="2:15" ht="15.75" hidden="1" customHeight="1">
      <c r="B743" s="70"/>
      <c r="C743" s="70"/>
      <c r="D743" s="70"/>
      <c r="E743" s="70"/>
      <c r="F743" s="70"/>
      <c r="G743" s="70"/>
      <c r="H743" s="70"/>
      <c r="I743" s="70"/>
      <c r="J743" s="70"/>
      <c r="K743" s="70"/>
      <c r="L743" s="70"/>
      <c r="M743" s="70"/>
      <c r="N743" s="70"/>
      <c r="O743" s="70"/>
    </row>
    <row r="744" spans="2:15" ht="15.75" hidden="1" customHeight="1">
      <c r="B744" s="70"/>
      <c r="C744" s="70"/>
      <c r="D744" s="70"/>
      <c r="E744" s="70"/>
      <c r="F744" s="70"/>
      <c r="G744" s="70"/>
      <c r="H744" s="70"/>
      <c r="I744" s="70"/>
      <c r="J744" s="70"/>
      <c r="K744" s="70"/>
      <c r="L744" s="70"/>
      <c r="M744" s="70"/>
      <c r="N744" s="70"/>
      <c r="O744" s="70"/>
    </row>
    <row r="745" spans="2:15" ht="15.75" hidden="1" customHeight="1">
      <c r="B745" s="70"/>
      <c r="C745" s="70"/>
      <c r="D745" s="70"/>
      <c r="E745" s="70"/>
      <c r="F745" s="70"/>
      <c r="G745" s="70"/>
      <c r="H745" s="70"/>
      <c r="I745" s="70"/>
      <c r="J745" s="70"/>
      <c r="K745" s="70"/>
      <c r="L745" s="70"/>
      <c r="M745" s="70"/>
      <c r="N745" s="70"/>
      <c r="O745" s="70"/>
    </row>
    <row r="746" spans="2:15" ht="15.75" hidden="1" customHeight="1">
      <c r="B746" s="70"/>
      <c r="C746" s="70"/>
      <c r="D746" s="70"/>
      <c r="E746" s="70"/>
      <c r="F746" s="70"/>
      <c r="G746" s="70"/>
      <c r="H746" s="70"/>
      <c r="I746" s="70"/>
      <c r="J746" s="70"/>
      <c r="K746" s="70"/>
      <c r="L746" s="70"/>
      <c r="M746" s="70"/>
      <c r="N746" s="70"/>
      <c r="O746" s="70"/>
    </row>
    <row r="747" spans="2:15" ht="15.75" hidden="1" customHeight="1">
      <c r="B747" s="70"/>
      <c r="C747" s="70"/>
      <c r="D747" s="70"/>
      <c r="E747" s="70"/>
      <c r="F747" s="70"/>
      <c r="G747" s="70"/>
      <c r="H747" s="70"/>
      <c r="I747" s="70"/>
      <c r="J747" s="70"/>
      <c r="K747" s="70"/>
      <c r="L747" s="70"/>
      <c r="M747" s="70"/>
      <c r="N747" s="70"/>
      <c r="O747" s="70"/>
    </row>
    <row r="748" spans="2:15" ht="15.75" hidden="1" customHeight="1">
      <c r="B748" s="70"/>
      <c r="C748" s="70"/>
      <c r="D748" s="70"/>
      <c r="E748" s="70"/>
      <c r="F748" s="70"/>
      <c r="G748" s="70"/>
      <c r="H748" s="70"/>
      <c r="I748" s="70"/>
      <c r="J748" s="70"/>
      <c r="K748" s="70"/>
      <c r="L748" s="70"/>
      <c r="M748" s="70"/>
      <c r="N748" s="70"/>
      <c r="O748" s="70"/>
    </row>
    <row r="749" spans="2:15" ht="15.75" hidden="1" customHeight="1">
      <c r="B749" s="70"/>
      <c r="C749" s="70"/>
      <c r="D749" s="70"/>
      <c r="E749" s="70"/>
      <c r="F749" s="70"/>
      <c r="G749" s="70"/>
      <c r="H749" s="70"/>
      <c r="I749" s="70"/>
      <c r="J749" s="70"/>
      <c r="K749" s="70"/>
      <c r="L749" s="70"/>
      <c r="M749" s="70"/>
      <c r="N749" s="70"/>
      <c r="O749" s="70"/>
    </row>
    <row r="750" spans="2:15" ht="15.75" hidden="1" customHeight="1">
      <c r="B750" s="70"/>
      <c r="C750" s="70"/>
      <c r="D750" s="70"/>
      <c r="E750" s="70"/>
      <c r="F750" s="70"/>
      <c r="G750" s="70"/>
      <c r="H750" s="70"/>
      <c r="I750" s="70"/>
      <c r="J750" s="70"/>
      <c r="K750" s="70"/>
      <c r="L750" s="70"/>
      <c r="M750" s="70"/>
      <c r="N750" s="70"/>
      <c r="O750" s="70"/>
    </row>
    <row r="751" spans="2:15" ht="15.75" hidden="1" customHeight="1">
      <c r="B751" s="70"/>
      <c r="C751" s="70"/>
      <c r="D751" s="70"/>
      <c r="E751" s="70"/>
      <c r="F751" s="70"/>
      <c r="G751" s="70"/>
      <c r="H751" s="70"/>
      <c r="I751" s="70"/>
      <c r="J751" s="70"/>
      <c r="K751" s="70"/>
      <c r="L751" s="70"/>
      <c r="M751" s="70"/>
      <c r="N751" s="70"/>
      <c r="O751" s="70"/>
    </row>
    <row r="752" spans="2:15" ht="15.75" hidden="1" customHeight="1">
      <c r="B752" s="70"/>
      <c r="C752" s="70"/>
      <c r="D752" s="70"/>
      <c r="E752" s="70"/>
      <c r="F752" s="70"/>
      <c r="G752" s="70"/>
      <c r="H752" s="70"/>
      <c r="I752" s="70"/>
      <c r="J752" s="70"/>
      <c r="K752" s="70"/>
      <c r="L752" s="70"/>
      <c r="M752" s="70"/>
      <c r="N752" s="70"/>
      <c r="O752" s="70"/>
    </row>
    <row r="753" spans="2:15" ht="15.75" hidden="1" customHeight="1">
      <c r="B753" s="70"/>
      <c r="C753" s="70"/>
      <c r="D753" s="70"/>
      <c r="E753" s="70"/>
      <c r="F753" s="70"/>
      <c r="G753" s="70"/>
      <c r="H753" s="70"/>
      <c r="I753" s="70"/>
      <c r="J753" s="70"/>
      <c r="K753" s="70"/>
      <c r="L753" s="70"/>
      <c r="M753" s="70"/>
      <c r="N753" s="70"/>
      <c r="O753" s="70"/>
    </row>
    <row r="754" spans="2:15" ht="15.75" hidden="1" customHeight="1">
      <c r="B754" s="70"/>
      <c r="C754" s="70"/>
      <c r="D754" s="70"/>
      <c r="E754" s="70"/>
      <c r="F754" s="70"/>
      <c r="G754" s="70"/>
      <c r="H754" s="70"/>
      <c r="I754" s="70"/>
      <c r="J754" s="70"/>
      <c r="K754" s="70"/>
      <c r="L754" s="70"/>
      <c r="M754" s="70"/>
      <c r="N754" s="70"/>
      <c r="O754" s="70"/>
    </row>
    <row r="755" spans="2:15" ht="15.75" hidden="1" customHeight="1">
      <c r="B755" s="70"/>
      <c r="C755" s="70"/>
      <c r="D755" s="70"/>
      <c r="E755" s="70"/>
      <c r="F755" s="70"/>
      <c r="G755" s="70"/>
      <c r="H755" s="70"/>
      <c r="I755" s="70"/>
      <c r="J755" s="70"/>
      <c r="K755" s="70"/>
      <c r="L755" s="70"/>
      <c r="M755" s="70"/>
      <c r="N755" s="70"/>
      <c r="O755" s="70"/>
    </row>
    <row r="756" spans="2:15" ht="15.75" hidden="1" customHeight="1">
      <c r="B756" s="70"/>
      <c r="C756" s="70"/>
      <c r="D756" s="70"/>
      <c r="E756" s="70"/>
      <c r="F756" s="70"/>
      <c r="G756" s="70"/>
      <c r="H756" s="70"/>
      <c r="I756" s="70"/>
      <c r="J756" s="70"/>
      <c r="K756" s="70"/>
      <c r="L756" s="70"/>
      <c r="M756" s="70"/>
      <c r="N756" s="70"/>
      <c r="O756" s="70"/>
    </row>
    <row r="757" spans="2:15" ht="15.75" hidden="1" customHeight="1">
      <c r="B757" s="70"/>
      <c r="C757" s="70"/>
      <c r="D757" s="70"/>
      <c r="E757" s="70"/>
      <c r="F757" s="70"/>
      <c r="G757" s="70"/>
      <c r="H757" s="70"/>
      <c r="I757" s="70"/>
      <c r="J757" s="70"/>
      <c r="K757" s="70"/>
      <c r="L757" s="70"/>
      <c r="M757" s="70"/>
      <c r="N757" s="70"/>
      <c r="O757" s="70"/>
    </row>
    <row r="758" spans="2:15" ht="15.75" hidden="1" customHeight="1">
      <c r="B758" s="70"/>
      <c r="C758" s="70"/>
      <c r="D758" s="70"/>
      <c r="E758" s="70"/>
      <c r="F758" s="70"/>
      <c r="G758" s="70"/>
      <c r="H758" s="70"/>
      <c r="I758" s="70"/>
      <c r="J758" s="70"/>
      <c r="K758" s="70"/>
      <c r="L758" s="70"/>
      <c r="M758" s="70"/>
      <c r="N758" s="70"/>
      <c r="O758" s="70"/>
    </row>
    <row r="759" spans="2:15" ht="15.75" hidden="1" customHeight="1">
      <c r="B759" s="70"/>
      <c r="C759" s="70"/>
      <c r="D759" s="70"/>
      <c r="E759" s="70"/>
      <c r="F759" s="70"/>
      <c r="G759" s="70"/>
      <c r="H759" s="70"/>
      <c r="I759" s="70"/>
      <c r="J759" s="70"/>
      <c r="K759" s="70"/>
      <c r="L759" s="70"/>
      <c r="M759" s="70"/>
      <c r="N759" s="70"/>
      <c r="O759" s="70"/>
    </row>
    <row r="760" spans="2:15" ht="15.75" hidden="1" customHeight="1">
      <c r="B760" s="70"/>
      <c r="C760" s="70"/>
      <c r="D760" s="70"/>
      <c r="E760" s="70"/>
      <c r="F760" s="70"/>
      <c r="G760" s="70"/>
      <c r="H760" s="70"/>
      <c r="I760" s="70"/>
      <c r="J760" s="70"/>
      <c r="K760" s="70"/>
      <c r="L760" s="70"/>
      <c r="M760" s="70"/>
      <c r="N760" s="70"/>
      <c r="O760" s="70"/>
    </row>
    <row r="761" spans="2:15" ht="15.75" hidden="1" customHeight="1">
      <c r="B761" s="70"/>
      <c r="C761" s="70"/>
      <c r="D761" s="70"/>
      <c r="E761" s="70"/>
      <c r="F761" s="70"/>
      <c r="G761" s="70"/>
      <c r="H761" s="70"/>
      <c r="I761" s="70"/>
      <c r="J761" s="70"/>
      <c r="K761" s="70"/>
      <c r="L761" s="70"/>
      <c r="M761" s="70"/>
      <c r="N761" s="70"/>
      <c r="O761" s="70"/>
    </row>
    <row r="762" spans="2:15" ht="15.75" hidden="1" customHeight="1">
      <c r="B762" s="70"/>
      <c r="C762" s="70"/>
      <c r="D762" s="70"/>
      <c r="E762" s="70"/>
      <c r="F762" s="70"/>
      <c r="G762" s="70"/>
      <c r="H762" s="70"/>
      <c r="I762" s="70"/>
      <c r="J762" s="70"/>
      <c r="K762" s="70"/>
      <c r="L762" s="70"/>
      <c r="M762" s="70"/>
      <c r="N762" s="70"/>
      <c r="O762" s="70"/>
    </row>
    <row r="763" spans="2:15" ht="15.75" hidden="1" customHeight="1">
      <c r="B763" s="70"/>
      <c r="C763" s="70"/>
      <c r="D763" s="70"/>
      <c r="E763" s="70"/>
      <c r="F763" s="70"/>
      <c r="G763" s="70"/>
      <c r="H763" s="70"/>
      <c r="I763" s="70"/>
      <c r="J763" s="70"/>
      <c r="K763" s="70"/>
      <c r="L763" s="70"/>
      <c r="M763" s="70"/>
      <c r="N763" s="70"/>
      <c r="O763" s="70"/>
    </row>
    <row r="764" spans="2:15" ht="15.75" hidden="1" customHeight="1">
      <c r="B764" s="70"/>
      <c r="C764" s="70"/>
      <c r="D764" s="70"/>
      <c r="E764" s="70"/>
      <c r="F764" s="70"/>
      <c r="G764" s="70"/>
      <c r="H764" s="70"/>
      <c r="I764" s="70"/>
      <c r="J764" s="70"/>
      <c r="K764" s="70"/>
      <c r="L764" s="70"/>
      <c r="M764" s="70"/>
      <c r="N764" s="70"/>
      <c r="O764" s="70"/>
    </row>
    <row r="765" spans="2:15" ht="15.75" hidden="1" customHeight="1">
      <c r="B765" s="70"/>
      <c r="C765" s="70"/>
      <c r="D765" s="70"/>
      <c r="E765" s="70"/>
      <c r="F765" s="70"/>
      <c r="G765" s="70"/>
      <c r="H765" s="70"/>
      <c r="I765" s="70"/>
      <c r="J765" s="70"/>
      <c r="K765" s="70"/>
      <c r="L765" s="70"/>
      <c r="M765" s="70"/>
      <c r="N765" s="70"/>
      <c r="O765" s="70"/>
    </row>
    <row r="766" spans="2:15" ht="15.75" hidden="1" customHeight="1">
      <c r="B766" s="70"/>
      <c r="C766" s="70"/>
      <c r="D766" s="70"/>
      <c r="E766" s="70"/>
      <c r="F766" s="70"/>
      <c r="G766" s="70"/>
      <c r="H766" s="70"/>
      <c r="I766" s="70"/>
      <c r="J766" s="70"/>
      <c r="K766" s="70"/>
      <c r="L766" s="70"/>
      <c r="M766" s="70"/>
      <c r="N766" s="70"/>
      <c r="O766" s="70"/>
    </row>
    <row r="767" spans="2:15" ht="15.75" hidden="1" customHeight="1">
      <c r="B767" s="70"/>
      <c r="C767" s="70"/>
      <c r="D767" s="70"/>
      <c r="E767" s="70"/>
      <c r="F767" s="70"/>
      <c r="G767" s="70"/>
      <c r="H767" s="70"/>
      <c r="I767" s="70"/>
      <c r="J767" s="70"/>
      <c r="K767" s="70"/>
      <c r="L767" s="70"/>
      <c r="M767" s="70"/>
      <c r="N767" s="70"/>
      <c r="O767" s="70"/>
    </row>
    <row r="768" spans="2:15" ht="15.75" hidden="1" customHeight="1">
      <c r="B768" s="70"/>
      <c r="C768" s="70"/>
      <c r="D768" s="70"/>
      <c r="E768" s="70"/>
      <c r="F768" s="70"/>
      <c r="G768" s="70"/>
      <c r="H768" s="70"/>
      <c r="I768" s="70"/>
      <c r="J768" s="70"/>
      <c r="K768" s="70"/>
      <c r="L768" s="70"/>
      <c r="M768" s="70"/>
      <c r="N768" s="70"/>
      <c r="O768" s="70"/>
    </row>
    <row r="769" spans="2:15" ht="15.75" hidden="1" customHeight="1">
      <c r="B769" s="70"/>
      <c r="C769" s="70"/>
      <c r="D769" s="70"/>
      <c r="E769" s="70"/>
      <c r="F769" s="70"/>
      <c r="G769" s="70"/>
      <c r="H769" s="70"/>
      <c r="I769" s="70"/>
      <c r="J769" s="70"/>
      <c r="K769" s="70"/>
      <c r="L769" s="70"/>
      <c r="M769" s="70"/>
      <c r="N769" s="70"/>
      <c r="O769" s="70"/>
    </row>
    <row r="770" spans="2:15" ht="15.75" hidden="1" customHeight="1">
      <c r="B770" s="70"/>
      <c r="C770" s="70"/>
      <c r="D770" s="70"/>
      <c r="E770" s="70"/>
      <c r="F770" s="70"/>
      <c r="G770" s="70"/>
      <c r="H770" s="70"/>
      <c r="I770" s="70"/>
      <c r="J770" s="70"/>
      <c r="K770" s="70"/>
      <c r="L770" s="70"/>
      <c r="M770" s="70"/>
      <c r="N770" s="70"/>
      <c r="O770" s="70"/>
    </row>
    <row r="771" spans="2:15" ht="15.75" hidden="1" customHeight="1">
      <c r="B771" s="70"/>
      <c r="C771" s="70"/>
      <c r="D771" s="70"/>
      <c r="E771" s="70"/>
      <c r="F771" s="70"/>
      <c r="G771" s="70"/>
      <c r="H771" s="70"/>
      <c r="I771" s="70"/>
      <c r="J771" s="70"/>
      <c r="K771" s="70"/>
      <c r="L771" s="70"/>
      <c r="M771" s="70"/>
      <c r="N771" s="70"/>
      <c r="O771" s="70"/>
    </row>
    <row r="772" spans="2:15" ht="15.75" hidden="1" customHeight="1">
      <c r="B772" s="70"/>
      <c r="C772" s="70"/>
      <c r="D772" s="70"/>
      <c r="E772" s="70"/>
      <c r="F772" s="70"/>
      <c r="G772" s="70"/>
      <c r="H772" s="70"/>
      <c r="I772" s="70"/>
      <c r="J772" s="70"/>
      <c r="K772" s="70"/>
      <c r="L772" s="70"/>
      <c r="M772" s="70"/>
      <c r="N772" s="70"/>
      <c r="O772" s="70"/>
    </row>
    <row r="773" spans="2:15" ht="15.75" hidden="1" customHeight="1">
      <c r="B773" s="70"/>
      <c r="C773" s="70"/>
      <c r="D773" s="70"/>
      <c r="E773" s="70"/>
      <c r="F773" s="70"/>
      <c r="G773" s="70"/>
      <c r="H773" s="70"/>
      <c r="I773" s="70"/>
      <c r="J773" s="70"/>
      <c r="K773" s="70"/>
      <c r="L773" s="70"/>
      <c r="M773" s="70"/>
      <c r="N773" s="70"/>
      <c r="O773" s="70"/>
    </row>
    <row r="774" spans="2:15" ht="15.75" hidden="1" customHeight="1">
      <c r="B774" s="70"/>
      <c r="C774" s="70"/>
      <c r="D774" s="70"/>
      <c r="E774" s="70"/>
      <c r="F774" s="70"/>
      <c r="G774" s="70"/>
      <c r="H774" s="70"/>
      <c r="I774" s="70"/>
      <c r="J774" s="70"/>
      <c r="K774" s="70"/>
      <c r="L774" s="70"/>
      <c r="M774" s="70"/>
      <c r="N774" s="70"/>
      <c r="O774" s="70"/>
    </row>
    <row r="775" spans="2:15" ht="15.75" hidden="1" customHeight="1">
      <c r="B775" s="70"/>
      <c r="C775" s="70"/>
      <c r="D775" s="70"/>
      <c r="E775" s="70"/>
      <c r="F775" s="70"/>
      <c r="G775" s="70"/>
      <c r="H775" s="70"/>
      <c r="I775" s="70"/>
      <c r="J775" s="70"/>
      <c r="K775" s="70"/>
      <c r="L775" s="70"/>
      <c r="M775" s="70"/>
      <c r="N775" s="70"/>
      <c r="O775" s="70"/>
    </row>
    <row r="776" spans="2:15" ht="15.75" hidden="1" customHeight="1">
      <c r="B776" s="70"/>
      <c r="C776" s="70"/>
      <c r="D776" s="70"/>
      <c r="E776" s="70"/>
      <c r="F776" s="70"/>
      <c r="G776" s="70"/>
      <c r="H776" s="70"/>
      <c r="I776" s="70"/>
      <c r="J776" s="70"/>
      <c r="K776" s="70"/>
      <c r="L776" s="70"/>
      <c r="M776" s="70"/>
      <c r="N776" s="70"/>
      <c r="O776" s="70"/>
    </row>
    <row r="777" spans="2:15" ht="15.75" hidden="1" customHeight="1">
      <c r="B777" s="70"/>
      <c r="C777" s="70"/>
      <c r="D777" s="70"/>
      <c r="E777" s="70"/>
      <c r="F777" s="70"/>
      <c r="G777" s="70"/>
      <c r="H777" s="70"/>
      <c r="I777" s="70"/>
      <c r="J777" s="70"/>
      <c r="K777" s="70"/>
      <c r="L777" s="70"/>
      <c r="M777" s="70"/>
      <c r="N777" s="70"/>
      <c r="O777" s="70"/>
    </row>
    <row r="778" spans="2:15" ht="15.75" hidden="1" customHeight="1">
      <c r="B778" s="70"/>
      <c r="C778" s="70"/>
      <c r="D778" s="70"/>
      <c r="E778" s="70"/>
      <c r="F778" s="70"/>
      <c r="G778" s="70"/>
      <c r="H778" s="70"/>
      <c r="I778" s="70"/>
      <c r="J778" s="70"/>
      <c r="K778" s="70"/>
      <c r="L778" s="70"/>
      <c r="M778" s="70"/>
      <c r="N778" s="70"/>
      <c r="O778" s="70"/>
    </row>
    <row r="779" spans="2:15" ht="15.75" hidden="1" customHeight="1">
      <c r="B779" s="70"/>
      <c r="C779" s="70"/>
      <c r="D779" s="70"/>
      <c r="E779" s="70"/>
      <c r="F779" s="70"/>
      <c r="G779" s="70"/>
      <c r="H779" s="70"/>
      <c r="I779" s="70"/>
      <c r="J779" s="70"/>
      <c r="K779" s="70"/>
      <c r="L779" s="70"/>
      <c r="M779" s="70"/>
      <c r="N779" s="70"/>
      <c r="O779" s="70"/>
    </row>
    <row r="780" spans="2:15" ht="15.75" hidden="1" customHeight="1">
      <c r="B780" s="70"/>
      <c r="C780" s="70"/>
      <c r="D780" s="70"/>
      <c r="E780" s="70"/>
      <c r="F780" s="70"/>
      <c r="G780" s="70"/>
      <c r="H780" s="70"/>
      <c r="I780" s="70"/>
      <c r="J780" s="70"/>
      <c r="K780" s="70"/>
      <c r="L780" s="70"/>
      <c r="M780" s="70"/>
      <c r="N780" s="70"/>
      <c r="O780" s="70"/>
    </row>
    <row r="781" spans="2:15" ht="15.75" hidden="1" customHeight="1">
      <c r="B781" s="70"/>
      <c r="C781" s="70"/>
      <c r="D781" s="70"/>
      <c r="E781" s="70"/>
      <c r="F781" s="70"/>
      <c r="G781" s="70"/>
      <c r="H781" s="70"/>
      <c r="I781" s="70"/>
      <c r="J781" s="70"/>
      <c r="K781" s="70"/>
      <c r="L781" s="70"/>
      <c r="M781" s="70"/>
      <c r="N781" s="70"/>
      <c r="O781" s="70"/>
    </row>
    <row r="782" spans="2:15" ht="15.75" hidden="1" customHeight="1">
      <c r="B782" s="70"/>
      <c r="C782" s="70"/>
      <c r="D782" s="70"/>
      <c r="E782" s="70"/>
      <c r="F782" s="70"/>
      <c r="G782" s="70"/>
      <c r="H782" s="70"/>
      <c r="I782" s="70"/>
      <c r="J782" s="70"/>
      <c r="K782" s="70"/>
      <c r="L782" s="70"/>
      <c r="M782" s="70"/>
      <c r="N782" s="70"/>
      <c r="O782" s="70"/>
    </row>
    <row r="783" spans="2:15" ht="15.75" hidden="1" customHeight="1">
      <c r="B783" s="70"/>
      <c r="C783" s="70"/>
      <c r="D783" s="70"/>
      <c r="E783" s="70"/>
      <c r="F783" s="70"/>
      <c r="G783" s="70"/>
      <c r="H783" s="70"/>
      <c r="I783" s="70"/>
      <c r="J783" s="70"/>
      <c r="K783" s="70"/>
      <c r="L783" s="70"/>
      <c r="M783" s="70"/>
      <c r="N783" s="70"/>
      <c r="O783" s="70"/>
    </row>
    <row r="784" spans="2:15" ht="15.75" hidden="1" customHeight="1">
      <c r="B784" s="70"/>
      <c r="C784" s="70"/>
      <c r="D784" s="70"/>
      <c r="E784" s="70"/>
      <c r="F784" s="70"/>
      <c r="G784" s="70"/>
      <c r="H784" s="70"/>
      <c r="I784" s="70"/>
      <c r="J784" s="70"/>
      <c r="K784" s="70"/>
      <c r="L784" s="70"/>
      <c r="M784" s="70"/>
      <c r="N784" s="70"/>
      <c r="O784" s="70"/>
    </row>
    <row r="785" spans="2:15" ht="15.75" hidden="1" customHeight="1">
      <c r="B785" s="70"/>
      <c r="C785" s="70"/>
      <c r="D785" s="70"/>
      <c r="E785" s="70"/>
      <c r="F785" s="70"/>
      <c r="G785" s="70"/>
      <c r="H785" s="70"/>
      <c r="I785" s="70"/>
      <c r="J785" s="70"/>
      <c r="K785" s="70"/>
      <c r="L785" s="70"/>
      <c r="M785" s="70"/>
      <c r="N785" s="70"/>
      <c r="O785" s="70"/>
    </row>
    <row r="786" spans="2:15" ht="15.75" hidden="1" customHeight="1">
      <c r="B786" s="70"/>
      <c r="C786" s="70"/>
      <c r="D786" s="70"/>
      <c r="E786" s="70"/>
      <c r="F786" s="70"/>
      <c r="G786" s="70"/>
      <c r="H786" s="70"/>
      <c r="I786" s="70"/>
      <c r="J786" s="70"/>
      <c r="K786" s="70"/>
      <c r="L786" s="70"/>
      <c r="M786" s="70"/>
      <c r="N786" s="70"/>
      <c r="O786" s="70"/>
    </row>
    <row r="787" spans="2:15" ht="15.75" hidden="1" customHeight="1">
      <c r="B787" s="70"/>
      <c r="C787" s="70"/>
      <c r="D787" s="70"/>
      <c r="E787" s="70"/>
      <c r="F787" s="70"/>
      <c r="G787" s="70"/>
      <c r="H787" s="70"/>
      <c r="I787" s="70"/>
      <c r="J787" s="70"/>
      <c r="K787" s="70"/>
      <c r="L787" s="70"/>
      <c r="M787" s="70"/>
      <c r="N787" s="70"/>
      <c r="O787" s="70"/>
    </row>
    <row r="788" spans="2:15" ht="15.75" hidden="1" customHeight="1">
      <c r="B788" s="70"/>
      <c r="C788" s="70"/>
      <c r="D788" s="70"/>
      <c r="E788" s="70"/>
      <c r="F788" s="70"/>
      <c r="G788" s="70"/>
      <c r="H788" s="70"/>
      <c r="I788" s="70"/>
      <c r="J788" s="70"/>
      <c r="K788" s="70"/>
      <c r="L788" s="70"/>
      <c r="M788" s="70"/>
      <c r="N788" s="70"/>
      <c r="O788" s="70"/>
    </row>
    <row r="789" spans="2:15" ht="15.75" hidden="1" customHeight="1">
      <c r="B789" s="70"/>
      <c r="C789" s="70"/>
      <c r="D789" s="70"/>
      <c r="E789" s="70"/>
      <c r="F789" s="70"/>
      <c r="G789" s="70"/>
      <c r="H789" s="70"/>
      <c r="I789" s="70"/>
      <c r="J789" s="70"/>
      <c r="K789" s="70"/>
      <c r="L789" s="70"/>
      <c r="M789" s="70"/>
      <c r="N789" s="70"/>
      <c r="O789" s="70"/>
    </row>
    <row r="790" spans="2:15" ht="15.75" hidden="1" customHeight="1">
      <c r="B790" s="70"/>
      <c r="C790" s="70"/>
      <c r="D790" s="70"/>
      <c r="E790" s="70"/>
      <c r="F790" s="70"/>
      <c r="G790" s="70"/>
      <c r="H790" s="70"/>
      <c r="I790" s="70"/>
      <c r="J790" s="70"/>
      <c r="K790" s="70"/>
      <c r="L790" s="70"/>
      <c r="M790" s="70"/>
      <c r="N790" s="70"/>
      <c r="O790" s="70"/>
    </row>
    <row r="791" spans="2:15" ht="15.75" hidden="1" customHeight="1">
      <c r="B791" s="70"/>
      <c r="C791" s="70"/>
      <c r="D791" s="70"/>
      <c r="E791" s="70"/>
      <c r="F791" s="70"/>
      <c r="G791" s="70"/>
      <c r="H791" s="70"/>
      <c r="I791" s="70"/>
      <c r="J791" s="70"/>
      <c r="K791" s="70"/>
      <c r="L791" s="70"/>
      <c r="M791" s="70"/>
      <c r="N791" s="70"/>
      <c r="O791" s="70"/>
    </row>
    <row r="792" spans="2:15" ht="15.75" hidden="1" customHeight="1">
      <c r="B792" s="70"/>
      <c r="C792" s="70"/>
      <c r="D792" s="70"/>
      <c r="E792" s="70"/>
      <c r="F792" s="70"/>
      <c r="G792" s="70"/>
      <c r="H792" s="70"/>
      <c r="I792" s="70"/>
      <c r="J792" s="70"/>
      <c r="K792" s="70"/>
      <c r="L792" s="70"/>
      <c r="M792" s="70"/>
      <c r="N792" s="70"/>
      <c r="O792" s="70"/>
    </row>
    <row r="793" spans="2:15" ht="15.75" hidden="1" customHeight="1">
      <c r="B793" s="70"/>
      <c r="C793" s="70"/>
      <c r="D793" s="70"/>
      <c r="E793" s="70"/>
      <c r="F793" s="70"/>
      <c r="G793" s="70"/>
      <c r="H793" s="70"/>
      <c r="I793" s="70"/>
      <c r="J793" s="70"/>
      <c r="K793" s="70"/>
      <c r="L793" s="70"/>
      <c r="M793" s="70"/>
      <c r="N793" s="70"/>
      <c r="O793" s="70"/>
    </row>
    <row r="794" spans="2:15" ht="15.75" hidden="1" customHeight="1">
      <c r="B794" s="70"/>
      <c r="C794" s="70"/>
      <c r="D794" s="70"/>
      <c r="E794" s="70"/>
      <c r="F794" s="70"/>
      <c r="G794" s="70"/>
      <c r="H794" s="70"/>
      <c r="I794" s="70"/>
      <c r="J794" s="70"/>
      <c r="K794" s="70"/>
      <c r="L794" s="70"/>
      <c r="M794" s="70"/>
      <c r="N794" s="70"/>
      <c r="O794" s="70"/>
    </row>
    <row r="795" spans="2:15" ht="15.75" hidden="1" customHeight="1">
      <c r="B795" s="70"/>
      <c r="C795" s="70"/>
      <c r="D795" s="70"/>
      <c r="E795" s="70"/>
      <c r="F795" s="70"/>
      <c r="G795" s="70"/>
      <c r="H795" s="70"/>
      <c r="I795" s="70"/>
      <c r="J795" s="70"/>
      <c r="K795" s="70"/>
      <c r="L795" s="70"/>
      <c r="M795" s="70"/>
      <c r="N795" s="70"/>
      <c r="O795" s="70"/>
    </row>
    <row r="796" spans="2:15" ht="15.75" hidden="1" customHeight="1">
      <c r="B796" s="70"/>
      <c r="C796" s="70"/>
      <c r="D796" s="70"/>
      <c r="E796" s="70"/>
      <c r="F796" s="70"/>
      <c r="G796" s="70"/>
      <c r="H796" s="70"/>
      <c r="I796" s="70"/>
      <c r="J796" s="70"/>
      <c r="K796" s="70"/>
      <c r="L796" s="70"/>
      <c r="M796" s="70"/>
      <c r="N796" s="70"/>
      <c r="O796" s="70"/>
    </row>
    <row r="797" spans="2:15" ht="15.75" hidden="1" customHeight="1">
      <c r="B797" s="70"/>
      <c r="C797" s="70"/>
      <c r="D797" s="70"/>
      <c r="E797" s="70"/>
      <c r="F797" s="70"/>
      <c r="G797" s="70"/>
      <c r="H797" s="70"/>
      <c r="I797" s="70"/>
      <c r="J797" s="70"/>
      <c r="K797" s="70"/>
      <c r="L797" s="70"/>
      <c r="M797" s="70"/>
      <c r="N797" s="70"/>
      <c r="O797" s="70"/>
    </row>
    <row r="798" spans="2:15" ht="15.75" hidden="1" customHeight="1">
      <c r="B798" s="70"/>
      <c r="C798" s="70"/>
      <c r="D798" s="70"/>
      <c r="E798" s="70"/>
      <c r="F798" s="70"/>
      <c r="G798" s="70"/>
      <c r="H798" s="70"/>
      <c r="I798" s="70"/>
      <c r="J798" s="70"/>
      <c r="K798" s="70"/>
      <c r="L798" s="70"/>
      <c r="M798" s="70"/>
      <c r="N798" s="70"/>
      <c r="O798" s="70"/>
    </row>
    <row r="799" spans="2:15" ht="15.75" hidden="1" customHeight="1">
      <c r="B799" s="70"/>
      <c r="C799" s="70"/>
      <c r="D799" s="70"/>
      <c r="E799" s="70"/>
      <c r="F799" s="70"/>
      <c r="G799" s="70"/>
      <c r="H799" s="70"/>
      <c r="I799" s="70"/>
      <c r="J799" s="70"/>
      <c r="K799" s="70"/>
      <c r="L799" s="70"/>
      <c r="M799" s="70"/>
      <c r="N799" s="70"/>
      <c r="O799" s="70"/>
    </row>
    <row r="800" spans="2:15" ht="15.75" hidden="1" customHeight="1">
      <c r="B800" s="70"/>
      <c r="C800" s="70"/>
      <c r="D800" s="70"/>
      <c r="E800" s="70"/>
      <c r="F800" s="70"/>
      <c r="G800" s="70"/>
      <c r="H800" s="70"/>
      <c r="I800" s="70"/>
      <c r="J800" s="70"/>
      <c r="K800" s="70"/>
      <c r="L800" s="70"/>
      <c r="M800" s="70"/>
      <c r="N800" s="70"/>
      <c r="O800" s="70"/>
    </row>
    <row r="801" spans="2:15" ht="15.75" hidden="1" customHeight="1">
      <c r="B801" s="70"/>
      <c r="C801" s="70"/>
      <c r="D801" s="70"/>
      <c r="E801" s="70"/>
      <c r="F801" s="70"/>
      <c r="G801" s="70"/>
      <c r="H801" s="70"/>
      <c r="I801" s="70"/>
      <c r="J801" s="70"/>
      <c r="K801" s="70"/>
      <c r="L801" s="70"/>
      <c r="M801" s="70"/>
      <c r="N801" s="70"/>
      <c r="O801" s="70"/>
    </row>
    <row r="802" spans="2:15" ht="15.75" hidden="1" customHeight="1">
      <c r="B802" s="70"/>
      <c r="C802" s="70"/>
      <c r="D802" s="70"/>
      <c r="E802" s="70"/>
      <c r="F802" s="70"/>
      <c r="G802" s="70"/>
      <c r="H802" s="70"/>
      <c r="I802" s="70"/>
      <c r="J802" s="70"/>
      <c r="K802" s="70"/>
      <c r="L802" s="70"/>
      <c r="M802" s="70"/>
      <c r="N802" s="70"/>
      <c r="O802" s="70"/>
    </row>
    <row r="803" spans="2:15" ht="15.75" hidden="1" customHeight="1">
      <c r="B803" s="70"/>
      <c r="C803" s="70"/>
      <c r="D803" s="70"/>
      <c r="E803" s="70"/>
      <c r="F803" s="70"/>
      <c r="G803" s="70"/>
      <c r="H803" s="70"/>
      <c r="I803" s="70"/>
      <c r="J803" s="70"/>
      <c r="K803" s="70"/>
      <c r="L803" s="70"/>
      <c r="M803" s="70"/>
      <c r="N803" s="70"/>
      <c r="O803" s="70"/>
    </row>
    <row r="804" spans="2:15" ht="15.75" hidden="1" customHeight="1">
      <c r="B804" s="70"/>
      <c r="C804" s="70"/>
      <c r="D804" s="70"/>
      <c r="E804" s="70"/>
      <c r="F804" s="70"/>
      <c r="G804" s="70"/>
      <c r="H804" s="70"/>
      <c r="I804" s="70"/>
      <c r="J804" s="70"/>
      <c r="K804" s="70"/>
      <c r="L804" s="70"/>
      <c r="M804" s="70"/>
      <c r="N804" s="70"/>
      <c r="O804" s="70"/>
    </row>
    <row r="805" spans="2:15" ht="15.75" hidden="1" customHeight="1">
      <c r="B805" s="70"/>
      <c r="C805" s="70"/>
      <c r="D805" s="70"/>
      <c r="E805" s="70"/>
      <c r="F805" s="70"/>
      <c r="G805" s="70"/>
      <c r="H805" s="70"/>
      <c r="I805" s="70"/>
      <c r="J805" s="70"/>
      <c r="K805" s="70"/>
      <c r="L805" s="70"/>
      <c r="M805" s="70"/>
      <c r="N805" s="70"/>
      <c r="O805" s="70"/>
    </row>
    <row r="806" spans="2:15" ht="15.75" hidden="1" customHeight="1">
      <c r="B806" s="70"/>
      <c r="C806" s="70"/>
      <c r="D806" s="70"/>
      <c r="E806" s="70"/>
      <c r="F806" s="70"/>
      <c r="G806" s="70"/>
      <c r="H806" s="70"/>
      <c r="I806" s="70"/>
      <c r="J806" s="70"/>
      <c r="K806" s="70"/>
      <c r="L806" s="70"/>
      <c r="M806" s="70"/>
      <c r="N806" s="70"/>
      <c r="O806" s="70"/>
    </row>
    <row r="807" spans="2:15" ht="15.75" hidden="1" customHeight="1">
      <c r="B807" s="70"/>
      <c r="C807" s="70"/>
      <c r="D807" s="70"/>
      <c r="E807" s="70"/>
      <c r="F807" s="70"/>
      <c r="G807" s="70"/>
      <c r="H807" s="70"/>
      <c r="I807" s="70"/>
      <c r="J807" s="70"/>
      <c r="K807" s="70"/>
      <c r="L807" s="70"/>
      <c r="M807" s="70"/>
      <c r="N807" s="70"/>
      <c r="O807" s="70"/>
    </row>
    <row r="808" spans="2:15" ht="15.75" hidden="1" customHeight="1">
      <c r="B808" s="70"/>
      <c r="C808" s="70"/>
      <c r="D808" s="70"/>
      <c r="E808" s="70"/>
      <c r="F808" s="70"/>
      <c r="G808" s="70"/>
      <c r="H808" s="70"/>
      <c r="I808" s="70"/>
      <c r="J808" s="70"/>
      <c r="K808" s="70"/>
      <c r="L808" s="70"/>
      <c r="M808" s="70"/>
      <c r="N808" s="70"/>
      <c r="O808" s="70"/>
    </row>
    <row r="809" spans="2:15" ht="15.75" hidden="1" customHeight="1">
      <c r="B809" s="70"/>
      <c r="C809" s="70"/>
      <c r="D809" s="70"/>
      <c r="E809" s="70"/>
      <c r="F809" s="70"/>
      <c r="G809" s="70"/>
      <c r="H809" s="70"/>
      <c r="I809" s="70"/>
      <c r="J809" s="70"/>
      <c r="K809" s="70"/>
      <c r="L809" s="70"/>
      <c r="M809" s="70"/>
      <c r="N809" s="70"/>
      <c r="O809" s="70"/>
    </row>
    <row r="810" spans="2:15" ht="15.75" hidden="1" customHeight="1">
      <c r="B810" s="70"/>
      <c r="C810" s="70"/>
      <c r="D810" s="70"/>
      <c r="E810" s="70"/>
      <c r="F810" s="70"/>
      <c r="G810" s="70"/>
      <c r="H810" s="70"/>
      <c r="I810" s="70"/>
      <c r="J810" s="70"/>
      <c r="K810" s="70"/>
      <c r="L810" s="70"/>
      <c r="M810" s="70"/>
      <c r="N810" s="70"/>
      <c r="O810" s="70"/>
    </row>
    <row r="811" spans="2:15" ht="15.75" hidden="1" customHeight="1">
      <c r="B811" s="70"/>
      <c r="C811" s="70"/>
      <c r="D811" s="70"/>
      <c r="E811" s="70"/>
      <c r="F811" s="70"/>
      <c r="G811" s="70"/>
      <c r="H811" s="70"/>
      <c r="I811" s="70"/>
      <c r="J811" s="70"/>
      <c r="K811" s="70"/>
      <c r="L811" s="70"/>
      <c r="M811" s="70"/>
      <c r="N811" s="70"/>
      <c r="O811" s="70"/>
    </row>
    <row r="812" spans="2:15" ht="15.75" hidden="1" customHeight="1">
      <c r="B812" s="70"/>
      <c r="C812" s="70"/>
      <c r="D812" s="70"/>
      <c r="E812" s="70"/>
      <c r="F812" s="70"/>
      <c r="G812" s="70"/>
      <c r="H812" s="70"/>
      <c r="I812" s="70"/>
      <c r="J812" s="70"/>
      <c r="K812" s="70"/>
      <c r="L812" s="70"/>
      <c r="M812" s="70"/>
      <c r="N812" s="70"/>
      <c r="O812" s="70"/>
    </row>
    <row r="813" spans="2:15" ht="15.75" hidden="1" customHeight="1">
      <c r="B813" s="70"/>
      <c r="C813" s="70"/>
      <c r="D813" s="70"/>
      <c r="E813" s="70"/>
      <c r="F813" s="70"/>
      <c r="G813" s="70"/>
      <c r="H813" s="70"/>
      <c r="I813" s="70"/>
      <c r="J813" s="70"/>
      <c r="K813" s="70"/>
      <c r="L813" s="70"/>
      <c r="M813" s="70"/>
      <c r="N813" s="70"/>
      <c r="O813" s="70"/>
    </row>
    <row r="814" spans="2:15" ht="15.75" hidden="1" customHeight="1">
      <c r="B814" s="70"/>
      <c r="C814" s="70"/>
      <c r="D814" s="70"/>
      <c r="E814" s="70"/>
      <c r="F814" s="70"/>
      <c r="G814" s="70"/>
      <c r="H814" s="70"/>
      <c r="I814" s="70"/>
      <c r="J814" s="70"/>
      <c r="K814" s="70"/>
      <c r="L814" s="70"/>
      <c r="M814" s="70"/>
      <c r="N814" s="70"/>
      <c r="O814" s="70"/>
    </row>
    <row r="815" spans="2:15" ht="15.75" hidden="1" customHeight="1">
      <c r="B815" s="70"/>
      <c r="C815" s="70"/>
      <c r="D815" s="70"/>
      <c r="E815" s="70"/>
      <c r="F815" s="70"/>
      <c r="G815" s="70"/>
      <c r="H815" s="70"/>
      <c r="I815" s="70"/>
      <c r="J815" s="70"/>
      <c r="K815" s="70"/>
      <c r="L815" s="70"/>
      <c r="M815" s="70"/>
      <c r="N815" s="70"/>
      <c r="O815" s="70"/>
    </row>
    <row r="816" spans="2:15" ht="15.75" hidden="1" customHeight="1">
      <c r="B816" s="70"/>
      <c r="C816" s="70"/>
      <c r="D816" s="70"/>
      <c r="E816" s="70"/>
      <c r="F816" s="70"/>
      <c r="G816" s="70"/>
      <c r="H816" s="70"/>
      <c r="I816" s="70"/>
      <c r="J816" s="70"/>
      <c r="K816" s="70"/>
      <c r="L816" s="70"/>
      <c r="M816" s="70"/>
      <c r="N816" s="70"/>
      <c r="O816" s="70"/>
    </row>
    <row r="817" spans="2:15" ht="15.75" hidden="1" customHeight="1">
      <c r="B817" s="70"/>
      <c r="C817" s="70"/>
      <c r="D817" s="70"/>
      <c r="E817" s="70"/>
      <c r="F817" s="70"/>
      <c r="G817" s="70"/>
      <c r="H817" s="70"/>
      <c r="I817" s="70"/>
      <c r="J817" s="70"/>
      <c r="K817" s="70"/>
      <c r="L817" s="70"/>
      <c r="M817" s="70"/>
      <c r="N817" s="70"/>
      <c r="O817" s="70"/>
    </row>
    <row r="818" spans="2:15" ht="15.75" hidden="1" customHeight="1">
      <c r="B818" s="70"/>
      <c r="C818" s="70"/>
      <c r="D818" s="70"/>
      <c r="E818" s="70"/>
      <c r="F818" s="70"/>
      <c r="G818" s="70"/>
      <c r="H818" s="70"/>
      <c r="I818" s="70"/>
      <c r="J818" s="70"/>
      <c r="K818" s="70"/>
      <c r="L818" s="70"/>
      <c r="M818" s="70"/>
      <c r="N818" s="70"/>
      <c r="O818" s="70"/>
    </row>
    <row r="819" spans="2:15" ht="15.75" hidden="1" customHeight="1">
      <c r="B819" s="70"/>
      <c r="C819" s="70"/>
      <c r="D819" s="70"/>
      <c r="E819" s="70"/>
      <c r="F819" s="70"/>
      <c r="G819" s="70"/>
      <c r="H819" s="70"/>
      <c r="I819" s="70"/>
      <c r="J819" s="70"/>
      <c r="K819" s="70"/>
      <c r="L819" s="70"/>
      <c r="M819" s="70"/>
      <c r="N819" s="70"/>
      <c r="O819" s="70"/>
    </row>
    <row r="820" spans="2:15" ht="15.75" hidden="1" customHeight="1">
      <c r="B820" s="70"/>
      <c r="C820" s="70"/>
      <c r="D820" s="70"/>
      <c r="E820" s="70"/>
      <c r="F820" s="70"/>
      <c r="G820" s="70"/>
      <c r="H820" s="70"/>
      <c r="I820" s="70"/>
      <c r="J820" s="70"/>
      <c r="K820" s="70"/>
      <c r="L820" s="70"/>
      <c r="M820" s="70"/>
      <c r="N820" s="70"/>
      <c r="O820" s="70"/>
    </row>
    <row r="821" spans="2:15" ht="15.75" hidden="1" customHeight="1">
      <c r="B821" s="70"/>
      <c r="C821" s="70"/>
      <c r="D821" s="70"/>
      <c r="E821" s="70"/>
      <c r="F821" s="70"/>
      <c r="G821" s="70"/>
      <c r="H821" s="70"/>
      <c r="I821" s="70"/>
      <c r="J821" s="70"/>
      <c r="K821" s="70"/>
      <c r="L821" s="70"/>
      <c r="M821" s="70"/>
      <c r="N821" s="70"/>
      <c r="O821" s="70"/>
    </row>
    <row r="822" spans="2:15" ht="15.75" hidden="1" customHeight="1">
      <c r="B822" s="70"/>
      <c r="C822" s="70"/>
      <c r="D822" s="70"/>
      <c r="E822" s="70"/>
      <c r="F822" s="70"/>
      <c r="G822" s="70"/>
      <c r="H822" s="70"/>
      <c r="I822" s="70"/>
      <c r="J822" s="70"/>
      <c r="K822" s="70"/>
      <c r="L822" s="70"/>
      <c r="M822" s="70"/>
      <c r="N822" s="70"/>
      <c r="O822" s="70"/>
    </row>
    <row r="823" spans="2:15" ht="15.75" hidden="1" customHeight="1">
      <c r="B823" s="70"/>
      <c r="C823" s="70"/>
      <c r="D823" s="70"/>
      <c r="E823" s="70"/>
      <c r="F823" s="70"/>
      <c r="G823" s="70"/>
      <c r="H823" s="70"/>
      <c r="I823" s="70"/>
      <c r="J823" s="70"/>
      <c r="K823" s="70"/>
      <c r="L823" s="70"/>
      <c r="M823" s="70"/>
      <c r="N823" s="70"/>
      <c r="O823" s="70"/>
    </row>
    <row r="824" spans="2:15" ht="15.75" hidden="1" customHeight="1">
      <c r="B824" s="70"/>
      <c r="C824" s="70"/>
      <c r="D824" s="70"/>
      <c r="E824" s="70"/>
      <c r="F824" s="70"/>
      <c r="G824" s="70"/>
      <c r="H824" s="70"/>
      <c r="I824" s="70"/>
      <c r="J824" s="70"/>
      <c r="K824" s="70"/>
      <c r="L824" s="70"/>
      <c r="M824" s="70"/>
      <c r="N824" s="70"/>
      <c r="O824" s="70"/>
    </row>
    <row r="825" spans="2:15" ht="15.75" hidden="1" customHeight="1">
      <c r="B825" s="70"/>
      <c r="C825" s="70"/>
      <c r="D825" s="70"/>
      <c r="E825" s="70"/>
      <c r="F825" s="70"/>
      <c r="G825" s="70"/>
      <c r="H825" s="70"/>
      <c r="I825" s="70"/>
      <c r="J825" s="70"/>
      <c r="K825" s="70"/>
      <c r="L825" s="70"/>
      <c r="M825" s="70"/>
      <c r="N825" s="70"/>
      <c r="O825" s="70"/>
    </row>
    <row r="826" spans="2:15" ht="15.75" hidden="1" customHeight="1">
      <c r="B826" s="70"/>
      <c r="C826" s="70"/>
      <c r="D826" s="70"/>
      <c r="E826" s="70"/>
      <c r="F826" s="70"/>
      <c r="G826" s="70"/>
      <c r="H826" s="70"/>
      <c r="I826" s="70"/>
      <c r="J826" s="70"/>
      <c r="K826" s="70"/>
      <c r="L826" s="70"/>
      <c r="M826" s="70"/>
      <c r="N826" s="70"/>
      <c r="O826" s="70"/>
    </row>
    <row r="827" spans="2:15" ht="15.75" hidden="1" customHeight="1">
      <c r="B827" s="70"/>
      <c r="C827" s="70"/>
      <c r="D827" s="70"/>
      <c r="E827" s="70"/>
      <c r="F827" s="70"/>
      <c r="G827" s="70"/>
      <c r="H827" s="70"/>
      <c r="I827" s="70"/>
      <c r="J827" s="70"/>
      <c r="K827" s="70"/>
      <c r="L827" s="70"/>
      <c r="M827" s="70"/>
      <c r="N827" s="70"/>
      <c r="O827" s="70"/>
    </row>
    <row r="828" spans="2:15" ht="15.75" hidden="1" customHeight="1">
      <c r="B828" s="70"/>
      <c r="C828" s="70"/>
      <c r="D828" s="70"/>
      <c r="E828" s="70"/>
      <c r="F828" s="70"/>
      <c r="G828" s="70"/>
      <c r="H828" s="70"/>
      <c r="I828" s="70"/>
      <c r="J828" s="70"/>
      <c r="K828" s="70"/>
      <c r="L828" s="70"/>
      <c r="M828" s="70"/>
      <c r="N828" s="70"/>
      <c r="O828" s="70"/>
    </row>
    <row r="829" spans="2:15" ht="15.75" hidden="1" customHeight="1">
      <c r="B829" s="70"/>
      <c r="C829" s="70"/>
      <c r="D829" s="70"/>
      <c r="E829" s="70"/>
      <c r="F829" s="70"/>
      <c r="G829" s="70"/>
      <c r="H829" s="70"/>
      <c r="I829" s="70"/>
      <c r="J829" s="70"/>
      <c r="K829" s="70"/>
      <c r="L829" s="70"/>
      <c r="M829" s="70"/>
      <c r="N829" s="70"/>
      <c r="O829" s="70"/>
    </row>
    <row r="830" spans="2:15" ht="15.75" hidden="1" customHeight="1">
      <c r="B830" s="70"/>
      <c r="C830" s="70"/>
      <c r="D830" s="70"/>
      <c r="E830" s="70"/>
      <c r="F830" s="70"/>
      <c r="G830" s="70"/>
      <c r="H830" s="70"/>
      <c r="I830" s="70"/>
      <c r="J830" s="70"/>
      <c r="K830" s="70"/>
      <c r="L830" s="70"/>
      <c r="M830" s="70"/>
      <c r="N830" s="70"/>
      <c r="O830" s="70"/>
    </row>
    <row r="831" spans="2:15" ht="15.75" hidden="1" customHeight="1">
      <c r="B831" s="70"/>
      <c r="C831" s="70"/>
      <c r="D831" s="70"/>
      <c r="E831" s="70"/>
      <c r="F831" s="70"/>
      <c r="G831" s="70"/>
      <c r="H831" s="70"/>
      <c r="I831" s="70"/>
      <c r="J831" s="70"/>
      <c r="K831" s="70"/>
      <c r="L831" s="70"/>
      <c r="M831" s="70"/>
      <c r="N831" s="70"/>
      <c r="O831" s="70"/>
    </row>
    <row r="832" spans="2:15" ht="15.75" hidden="1" customHeight="1">
      <c r="B832" s="70"/>
      <c r="C832" s="70"/>
      <c r="D832" s="70"/>
      <c r="E832" s="70"/>
      <c r="F832" s="70"/>
      <c r="G832" s="70"/>
      <c r="H832" s="70"/>
      <c r="I832" s="70"/>
      <c r="J832" s="70"/>
      <c r="K832" s="70"/>
      <c r="L832" s="70"/>
      <c r="M832" s="70"/>
      <c r="N832" s="70"/>
      <c r="O832" s="70"/>
    </row>
    <row r="833" spans="2:15" ht="15.75" hidden="1" customHeight="1">
      <c r="B833" s="70"/>
      <c r="C833" s="70"/>
      <c r="D833" s="70"/>
      <c r="E833" s="70"/>
      <c r="F833" s="70"/>
      <c r="G833" s="70"/>
      <c r="H833" s="70"/>
      <c r="I833" s="70"/>
      <c r="J833" s="70"/>
      <c r="K833" s="70"/>
      <c r="L833" s="70"/>
      <c r="M833" s="70"/>
      <c r="N833" s="70"/>
      <c r="O833" s="70"/>
    </row>
    <row r="834" spans="2:15" ht="15.75" hidden="1" customHeight="1">
      <c r="B834" s="70"/>
      <c r="C834" s="70"/>
      <c r="D834" s="70"/>
      <c r="E834" s="70"/>
      <c r="F834" s="70"/>
      <c r="G834" s="70"/>
      <c r="H834" s="70"/>
      <c r="I834" s="70"/>
      <c r="J834" s="70"/>
      <c r="K834" s="70"/>
      <c r="L834" s="70"/>
      <c r="M834" s="70"/>
      <c r="N834" s="70"/>
      <c r="O834" s="70"/>
    </row>
    <row r="835" spans="2:15" ht="15.75" hidden="1" customHeight="1">
      <c r="B835" s="70"/>
      <c r="C835" s="70"/>
      <c r="D835" s="70"/>
      <c r="E835" s="70"/>
      <c r="F835" s="70"/>
      <c r="G835" s="70"/>
      <c r="H835" s="70"/>
      <c r="I835" s="70"/>
      <c r="J835" s="70"/>
      <c r="K835" s="70"/>
      <c r="L835" s="70"/>
      <c r="M835" s="70"/>
      <c r="N835" s="70"/>
      <c r="O835" s="70"/>
    </row>
    <row r="836" spans="2:15" ht="15.75" hidden="1" customHeight="1">
      <c r="B836" s="70"/>
      <c r="C836" s="70"/>
      <c r="D836" s="70"/>
      <c r="E836" s="70"/>
      <c r="F836" s="70"/>
      <c r="G836" s="70"/>
      <c r="H836" s="70"/>
      <c r="I836" s="70"/>
      <c r="J836" s="70"/>
      <c r="K836" s="70"/>
      <c r="L836" s="70"/>
      <c r="M836" s="70"/>
      <c r="N836" s="70"/>
      <c r="O836" s="70"/>
    </row>
    <row r="837" spans="2:15" ht="15.75" hidden="1" customHeight="1">
      <c r="B837" s="70"/>
      <c r="C837" s="70"/>
      <c r="D837" s="70"/>
      <c r="E837" s="70"/>
      <c r="F837" s="70"/>
      <c r="G837" s="70"/>
      <c r="H837" s="70"/>
      <c r="I837" s="70"/>
      <c r="J837" s="70"/>
      <c r="K837" s="70"/>
      <c r="L837" s="70"/>
      <c r="M837" s="70"/>
      <c r="N837" s="70"/>
      <c r="O837" s="70"/>
    </row>
    <row r="838" spans="2:15" ht="15.75" hidden="1" customHeight="1">
      <c r="B838" s="70"/>
      <c r="C838" s="70"/>
      <c r="D838" s="70"/>
      <c r="E838" s="70"/>
      <c r="F838" s="70"/>
      <c r="G838" s="70"/>
      <c r="H838" s="70"/>
      <c r="I838" s="70"/>
      <c r="J838" s="70"/>
      <c r="K838" s="70"/>
      <c r="L838" s="70"/>
      <c r="M838" s="70"/>
      <c r="N838" s="70"/>
      <c r="O838" s="70"/>
    </row>
    <row r="839" spans="2:15" ht="15.75" hidden="1" customHeight="1">
      <c r="B839" s="70"/>
      <c r="C839" s="70"/>
      <c r="D839" s="70"/>
      <c r="E839" s="70"/>
      <c r="F839" s="70"/>
      <c r="G839" s="70"/>
      <c r="H839" s="70"/>
      <c r="I839" s="70"/>
      <c r="J839" s="70"/>
      <c r="K839" s="70"/>
      <c r="L839" s="70"/>
      <c r="M839" s="70"/>
      <c r="N839" s="70"/>
      <c r="O839" s="70"/>
    </row>
    <row r="840" spans="2:15" ht="15.75" hidden="1" customHeight="1">
      <c r="B840" s="70"/>
      <c r="C840" s="70"/>
      <c r="D840" s="70"/>
      <c r="E840" s="70"/>
      <c r="F840" s="70"/>
      <c r="G840" s="70"/>
      <c r="H840" s="70"/>
      <c r="I840" s="70"/>
      <c r="J840" s="70"/>
      <c r="K840" s="70"/>
      <c r="L840" s="70"/>
      <c r="M840" s="70"/>
      <c r="N840" s="70"/>
      <c r="O840" s="70"/>
    </row>
    <row r="841" spans="2:15" ht="15.75" hidden="1" customHeight="1">
      <c r="B841" s="70"/>
      <c r="C841" s="70"/>
      <c r="D841" s="70"/>
      <c r="E841" s="70"/>
      <c r="F841" s="70"/>
      <c r="G841" s="70"/>
      <c r="H841" s="70"/>
      <c r="I841" s="70"/>
      <c r="J841" s="70"/>
      <c r="K841" s="70"/>
      <c r="L841" s="70"/>
      <c r="M841" s="70"/>
      <c r="N841" s="70"/>
      <c r="O841" s="70"/>
    </row>
    <row r="842" spans="2:15" ht="15.75" hidden="1" customHeight="1">
      <c r="B842" s="70"/>
      <c r="C842" s="70"/>
      <c r="D842" s="70"/>
      <c r="E842" s="70"/>
      <c r="F842" s="70"/>
      <c r="G842" s="70"/>
      <c r="H842" s="70"/>
      <c r="I842" s="70"/>
      <c r="J842" s="70"/>
      <c r="K842" s="70"/>
      <c r="L842" s="70"/>
      <c r="M842" s="70"/>
      <c r="N842" s="70"/>
      <c r="O842" s="70"/>
    </row>
    <row r="843" spans="2:15" ht="15.75" hidden="1" customHeight="1">
      <c r="B843" s="70"/>
      <c r="C843" s="70"/>
      <c r="D843" s="70"/>
      <c r="E843" s="70"/>
      <c r="F843" s="70"/>
      <c r="G843" s="70"/>
      <c r="H843" s="70"/>
      <c r="I843" s="70"/>
      <c r="J843" s="70"/>
      <c r="K843" s="70"/>
      <c r="L843" s="70"/>
      <c r="M843" s="70"/>
      <c r="N843" s="70"/>
      <c r="O843" s="70"/>
    </row>
    <row r="844" spans="2:15" ht="15.75" hidden="1" customHeight="1">
      <c r="B844" s="70"/>
      <c r="C844" s="70"/>
      <c r="D844" s="70"/>
      <c r="E844" s="70"/>
      <c r="F844" s="70"/>
      <c r="G844" s="70"/>
      <c r="H844" s="70"/>
      <c r="I844" s="70"/>
      <c r="J844" s="70"/>
      <c r="K844" s="70"/>
      <c r="L844" s="70"/>
      <c r="M844" s="70"/>
      <c r="N844" s="70"/>
      <c r="O844" s="70"/>
    </row>
    <row r="845" spans="2:15" ht="15.75" hidden="1" customHeight="1">
      <c r="B845" s="70"/>
      <c r="C845" s="70"/>
      <c r="D845" s="70"/>
      <c r="E845" s="70"/>
      <c r="F845" s="70"/>
      <c r="G845" s="70"/>
      <c r="H845" s="70"/>
      <c r="I845" s="70"/>
      <c r="J845" s="70"/>
      <c r="K845" s="70"/>
      <c r="L845" s="70"/>
      <c r="M845" s="70"/>
      <c r="N845" s="70"/>
      <c r="O845" s="70"/>
    </row>
    <row r="846" spans="2:15" ht="15.75" hidden="1" customHeight="1">
      <c r="B846" s="70"/>
      <c r="C846" s="70"/>
      <c r="D846" s="70"/>
      <c r="E846" s="70"/>
      <c r="F846" s="70"/>
      <c r="G846" s="70"/>
      <c r="H846" s="70"/>
      <c r="I846" s="70"/>
      <c r="J846" s="70"/>
      <c r="K846" s="70"/>
      <c r="L846" s="70"/>
      <c r="M846" s="70"/>
      <c r="N846" s="70"/>
      <c r="O846" s="70"/>
    </row>
    <row r="847" spans="2:15" ht="15.75" hidden="1" customHeight="1">
      <c r="B847" s="70"/>
      <c r="C847" s="70"/>
      <c r="D847" s="70"/>
      <c r="E847" s="70"/>
      <c r="F847" s="70"/>
      <c r="G847" s="70"/>
      <c r="H847" s="70"/>
      <c r="I847" s="70"/>
      <c r="J847" s="70"/>
      <c r="K847" s="70"/>
      <c r="L847" s="70"/>
      <c r="M847" s="70"/>
      <c r="N847" s="70"/>
      <c r="O847" s="70"/>
    </row>
    <row r="848" spans="2:15" ht="15.75" hidden="1" customHeight="1">
      <c r="B848" s="70"/>
      <c r="C848" s="70"/>
      <c r="D848" s="70"/>
      <c r="E848" s="70"/>
      <c r="F848" s="70"/>
      <c r="G848" s="70"/>
      <c r="H848" s="70"/>
      <c r="I848" s="70"/>
      <c r="J848" s="70"/>
      <c r="K848" s="70"/>
      <c r="L848" s="70"/>
      <c r="M848" s="70"/>
      <c r="N848" s="70"/>
      <c r="O848" s="70"/>
    </row>
    <row r="849" spans="2:15" ht="15.75" hidden="1" customHeight="1">
      <c r="B849" s="70"/>
      <c r="C849" s="70"/>
      <c r="D849" s="70"/>
      <c r="E849" s="70"/>
      <c r="F849" s="70"/>
      <c r="G849" s="70"/>
      <c r="H849" s="70"/>
      <c r="I849" s="70"/>
      <c r="J849" s="70"/>
      <c r="K849" s="70"/>
      <c r="L849" s="70"/>
      <c r="M849" s="70"/>
      <c r="N849" s="70"/>
      <c r="O849" s="70"/>
    </row>
    <row r="850" spans="2:15" ht="15.75" hidden="1" customHeight="1">
      <c r="B850" s="70"/>
      <c r="C850" s="70"/>
      <c r="D850" s="70"/>
      <c r="E850" s="70"/>
      <c r="F850" s="70"/>
      <c r="G850" s="70"/>
      <c r="H850" s="70"/>
      <c r="I850" s="70"/>
      <c r="J850" s="70"/>
      <c r="K850" s="70"/>
      <c r="L850" s="70"/>
      <c r="M850" s="70"/>
      <c r="N850" s="70"/>
      <c r="O850" s="70"/>
    </row>
    <row r="851" spans="2:15" ht="15.75" hidden="1" customHeight="1">
      <c r="B851" s="70"/>
      <c r="C851" s="70"/>
      <c r="D851" s="70"/>
      <c r="E851" s="70"/>
      <c r="F851" s="70"/>
      <c r="G851" s="70"/>
      <c r="H851" s="70"/>
      <c r="I851" s="70"/>
      <c r="J851" s="70"/>
      <c r="K851" s="70"/>
      <c r="L851" s="70"/>
      <c r="M851" s="70"/>
      <c r="N851" s="70"/>
      <c r="O851" s="70"/>
    </row>
    <row r="852" spans="2:15" ht="15.75" hidden="1" customHeight="1">
      <c r="B852" s="70"/>
      <c r="C852" s="70"/>
      <c r="D852" s="70"/>
      <c r="E852" s="70"/>
      <c r="F852" s="70"/>
      <c r="G852" s="70"/>
      <c r="H852" s="70"/>
      <c r="I852" s="70"/>
      <c r="J852" s="70"/>
      <c r="K852" s="70"/>
      <c r="L852" s="70"/>
      <c r="M852" s="70"/>
      <c r="N852" s="70"/>
      <c r="O852" s="70"/>
    </row>
    <row r="853" spans="2:15" ht="15.75" hidden="1" customHeight="1">
      <c r="B853" s="70"/>
      <c r="C853" s="70"/>
      <c r="D853" s="70"/>
      <c r="E853" s="70"/>
      <c r="F853" s="70"/>
      <c r="G853" s="70"/>
      <c r="H853" s="70"/>
      <c r="I853" s="70"/>
      <c r="J853" s="70"/>
      <c r="K853" s="70"/>
      <c r="L853" s="70"/>
      <c r="M853" s="70"/>
      <c r="N853" s="70"/>
      <c r="O853" s="70"/>
    </row>
    <row r="854" spans="2:15" ht="15.75" hidden="1" customHeight="1">
      <c r="B854" s="70"/>
      <c r="C854" s="70"/>
      <c r="D854" s="70"/>
      <c r="E854" s="70"/>
      <c r="F854" s="70"/>
      <c r="G854" s="70"/>
      <c r="H854" s="70"/>
      <c r="I854" s="70"/>
      <c r="J854" s="70"/>
      <c r="K854" s="70"/>
      <c r="L854" s="70"/>
      <c r="M854" s="70"/>
      <c r="N854" s="70"/>
      <c r="O854" s="70"/>
    </row>
    <row r="855" spans="2:15" ht="15.75" hidden="1" customHeight="1">
      <c r="B855" s="70"/>
      <c r="C855" s="70"/>
      <c r="D855" s="70"/>
      <c r="E855" s="70"/>
      <c r="F855" s="70"/>
      <c r="G855" s="70"/>
      <c r="H855" s="70"/>
      <c r="I855" s="70"/>
      <c r="J855" s="70"/>
      <c r="K855" s="70"/>
      <c r="L855" s="70"/>
      <c r="M855" s="70"/>
      <c r="N855" s="70"/>
      <c r="O855" s="70"/>
    </row>
    <row r="856" spans="2:15" ht="15.75" hidden="1" customHeight="1">
      <c r="B856" s="70"/>
      <c r="C856" s="70"/>
      <c r="D856" s="70"/>
      <c r="E856" s="70"/>
      <c r="F856" s="70"/>
      <c r="G856" s="70"/>
      <c r="H856" s="70"/>
      <c r="I856" s="70"/>
      <c r="J856" s="70"/>
      <c r="K856" s="70"/>
      <c r="L856" s="70"/>
      <c r="M856" s="70"/>
      <c r="N856" s="70"/>
      <c r="O856" s="70"/>
    </row>
    <row r="857" spans="2:15" ht="15.75" hidden="1" customHeight="1">
      <c r="B857" s="70"/>
      <c r="C857" s="70"/>
      <c r="D857" s="70"/>
      <c r="E857" s="70"/>
      <c r="F857" s="70"/>
      <c r="G857" s="70"/>
      <c r="H857" s="70"/>
      <c r="I857" s="70"/>
      <c r="J857" s="70"/>
      <c r="K857" s="70"/>
      <c r="L857" s="70"/>
      <c r="M857" s="70"/>
      <c r="N857" s="70"/>
      <c r="O857" s="70"/>
    </row>
    <row r="858" spans="2:15" ht="15.75" hidden="1" customHeight="1">
      <c r="B858" s="70"/>
      <c r="C858" s="70"/>
      <c r="D858" s="70"/>
      <c r="E858" s="70"/>
      <c r="F858" s="70"/>
      <c r="G858" s="70"/>
      <c r="H858" s="70"/>
      <c r="I858" s="70"/>
      <c r="J858" s="70"/>
      <c r="K858" s="70"/>
      <c r="L858" s="70"/>
      <c r="M858" s="70"/>
      <c r="N858" s="70"/>
      <c r="O858" s="70"/>
    </row>
    <row r="859" spans="2:15" ht="15.75" hidden="1" customHeight="1">
      <c r="B859" s="70"/>
      <c r="C859" s="70"/>
      <c r="D859" s="70"/>
      <c r="E859" s="70"/>
      <c r="F859" s="70"/>
      <c r="G859" s="70"/>
      <c r="H859" s="70"/>
      <c r="I859" s="70"/>
      <c r="J859" s="70"/>
      <c r="K859" s="70"/>
      <c r="L859" s="70"/>
      <c r="M859" s="70"/>
      <c r="N859" s="70"/>
      <c r="O859" s="70"/>
    </row>
    <row r="860" spans="2:15" ht="15.75" hidden="1" customHeight="1">
      <c r="B860" s="70"/>
      <c r="C860" s="70"/>
      <c r="D860" s="70"/>
      <c r="E860" s="70"/>
      <c r="F860" s="70"/>
      <c r="G860" s="70"/>
      <c r="H860" s="70"/>
      <c r="I860" s="70"/>
      <c r="J860" s="70"/>
      <c r="K860" s="70"/>
      <c r="L860" s="70"/>
      <c r="M860" s="70"/>
      <c r="N860" s="70"/>
      <c r="O860" s="70"/>
    </row>
    <row r="861" spans="2:15" ht="15.75" hidden="1" customHeight="1">
      <c r="B861" s="70"/>
      <c r="C861" s="70"/>
      <c r="D861" s="70"/>
      <c r="E861" s="70"/>
      <c r="F861" s="70"/>
      <c r="G861" s="70"/>
      <c r="H861" s="70"/>
      <c r="I861" s="70"/>
      <c r="J861" s="70"/>
      <c r="K861" s="70"/>
      <c r="L861" s="70"/>
      <c r="M861" s="70"/>
      <c r="N861" s="70"/>
      <c r="O861" s="70"/>
    </row>
    <row r="862" spans="2:15" ht="15.75" hidden="1" customHeight="1">
      <c r="B862" s="70"/>
      <c r="C862" s="70"/>
      <c r="D862" s="70"/>
      <c r="E862" s="70"/>
      <c r="F862" s="70"/>
      <c r="G862" s="70"/>
      <c r="H862" s="70"/>
      <c r="I862" s="70"/>
      <c r="J862" s="70"/>
      <c r="K862" s="70"/>
      <c r="L862" s="70"/>
      <c r="M862" s="70"/>
      <c r="N862" s="70"/>
      <c r="O862" s="70"/>
    </row>
    <row r="863" spans="2:15" ht="15.75" hidden="1" customHeight="1">
      <c r="B863" s="70"/>
      <c r="C863" s="70"/>
      <c r="D863" s="70"/>
      <c r="E863" s="70"/>
      <c r="F863" s="70"/>
      <c r="G863" s="70"/>
      <c r="H863" s="70"/>
      <c r="I863" s="70"/>
      <c r="J863" s="70"/>
      <c r="K863" s="70"/>
      <c r="L863" s="70"/>
      <c r="M863" s="70"/>
      <c r="N863" s="70"/>
      <c r="O863" s="70"/>
    </row>
    <row r="864" spans="2:15" ht="15.75" hidden="1" customHeight="1">
      <c r="B864" s="70"/>
      <c r="C864" s="70"/>
      <c r="D864" s="70"/>
      <c r="E864" s="70"/>
      <c r="F864" s="70"/>
      <c r="G864" s="70"/>
      <c r="H864" s="70"/>
      <c r="I864" s="70"/>
      <c r="J864" s="70"/>
      <c r="K864" s="70"/>
      <c r="L864" s="70"/>
      <c r="M864" s="70"/>
      <c r="N864" s="70"/>
      <c r="O864" s="70"/>
    </row>
    <row r="865" spans="2:15" ht="15.75" hidden="1" customHeight="1">
      <c r="B865" s="70"/>
      <c r="C865" s="70"/>
      <c r="D865" s="70"/>
      <c r="E865" s="70"/>
      <c r="F865" s="70"/>
      <c r="G865" s="70"/>
      <c r="H865" s="70"/>
      <c r="I865" s="70"/>
      <c r="J865" s="70"/>
      <c r="K865" s="70"/>
      <c r="L865" s="70"/>
      <c r="M865" s="70"/>
      <c r="N865" s="70"/>
      <c r="O865" s="70"/>
    </row>
    <row r="866" spans="2:15" ht="15.75" hidden="1" customHeight="1">
      <c r="B866" s="70"/>
      <c r="C866" s="70"/>
      <c r="D866" s="70"/>
      <c r="E866" s="70"/>
      <c r="F866" s="70"/>
      <c r="G866" s="70"/>
      <c r="H866" s="70"/>
      <c r="I866" s="70"/>
      <c r="J866" s="70"/>
      <c r="K866" s="70"/>
      <c r="L866" s="70"/>
      <c r="M866" s="70"/>
      <c r="N866" s="70"/>
      <c r="O866" s="70"/>
    </row>
    <row r="867" spans="2:15" ht="15.75" hidden="1" customHeight="1">
      <c r="B867" s="70"/>
      <c r="C867" s="70"/>
      <c r="D867" s="70"/>
      <c r="E867" s="70"/>
      <c r="F867" s="70"/>
      <c r="G867" s="70"/>
      <c r="H867" s="70"/>
      <c r="I867" s="70"/>
      <c r="J867" s="70"/>
      <c r="K867" s="70"/>
      <c r="L867" s="70"/>
      <c r="M867" s="70"/>
      <c r="N867" s="70"/>
      <c r="O867" s="70"/>
    </row>
    <row r="868" spans="2:15" ht="15.75" hidden="1" customHeight="1">
      <c r="B868" s="70"/>
      <c r="C868" s="70"/>
      <c r="D868" s="70"/>
      <c r="E868" s="70"/>
      <c r="F868" s="70"/>
      <c r="G868" s="70"/>
      <c r="H868" s="70"/>
      <c r="I868" s="70"/>
      <c r="J868" s="70"/>
      <c r="K868" s="70"/>
      <c r="L868" s="70"/>
      <c r="M868" s="70"/>
      <c r="N868" s="70"/>
      <c r="O868" s="70"/>
    </row>
    <row r="869" spans="2:15" ht="15.75" hidden="1" customHeight="1">
      <c r="B869" s="70"/>
      <c r="C869" s="70"/>
      <c r="D869" s="70"/>
      <c r="E869" s="70"/>
      <c r="F869" s="70"/>
      <c r="G869" s="70"/>
      <c r="H869" s="70"/>
      <c r="I869" s="70"/>
      <c r="J869" s="70"/>
      <c r="K869" s="70"/>
      <c r="L869" s="70"/>
      <c r="M869" s="70"/>
      <c r="N869" s="70"/>
      <c r="O869" s="70"/>
    </row>
    <row r="870" spans="2:15" ht="15.75" hidden="1" customHeight="1">
      <c r="B870" s="70"/>
      <c r="C870" s="70"/>
      <c r="D870" s="70"/>
      <c r="E870" s="70"/>
      <c r="F870" s="70"/>
      <c r="G870" s="70"/>
      <c r="H870" s="70"/>
      <c r="I870" s="70"/>
      <c r="J870" s="70"/>
      <c r="K870" s="70"/>
      <c r="L870" s="70"/>
      <c r="M870" s="70"/>
      <c r="N870" s="70"/>
      <c r="O870" s="70"/>
    </row>
    <row r="871" spans="2:15" ht="15.75" hidden="1" customHeight="1">
      <c r="B871" s="70"/>
      <c r="C871" s="70"/>
      <c r="D871" s="70"/>
      <c r="E871" s="70"/>
      <c r="F871" s="70"/>
      <c r="G871" s="70"/>
      <c r="H871" s="70"/>
      <c r="I871" s="70"/>
      <c r="J871" s="70"/>
      <c r="K871" s="70"/>
      <c r="L871" s="70"/>
      <c r="M871" s="70"/>
      <c r="N871" s="70"/>
      <c r="O871" s="70"/>
    </row>
    <row r="872" spans="2:15" ht="15.75" hidden="1" customHeight="1">
      <c r="B872" s="70"/>
      <c r="C872" s="70"/>
      <c r="D872" s="70"/>
      <c r="E872" s="70"/>
      <c r="F872" s="70"/>
      <c r="G872" s="70"/>
      <c r="H872" s="70"/>
      <c r="I872" s="70"/>
      <c r="J872" s="70"/>
      <c r="K872" s="70"/>
      <c r="L872" s="70"/>
      <c r="M872" s="70"/>
      <c r="N872" s="70"/>
      <c r="O872" s="70"/>
    </row>
    <row r="873" spans="2:15" ht="15.75" hidden="1" customHeight="1">
      <c r="B873" s="70"/>
      <c r="C873" s="70"/>
      <c r="D873" s="70"/>
      <c r="E873" s="70"/>
      <c r="F873" s="70"/>
      <c r="G873" s="70"/>
      <c r="H873" s="70"/>
      <c r="I873" s="70"/>
      <c r="J873" s="70"/>
      <c r="K873" s="70"/>
      <c r="L873" s="70"/>
      <c r="M873" s="70"/>
      <c r="N873" s="70"/>
      <c r="O873" s="70"/>
    </row>
    <row r="874" spans="2:15" ht="15.75" hidden="1" customHeight="1">
      <c r="B874" s="70"/>
      <c r="C874" s="70"/>
      <c r="D874" s="70"/>
      <c r="E874" s="70"/>
      <c r="F874" s="70"/>
      <c r="G874" s="70"/>
      <c r="H874" s="70"/>
      <c r="I874" s="70"/>
      <c r="J874" s="70"/>
      <c r="K874" s="70"/>
      <c r="L874" s="70"/>
      <c r="M874" s="70"/>
      <c r="N874" s="70"/>
      <c r="O874" s="70"/>
    </row>
    <row r="875" spans="2:15" ht="15.75" hidden="1" customHeight="1">
      <c r="B875" s="70"/>
      <c r="C875" s="70"/>
      <c r="D875" s="70"/>
      <c r="E875" s="70"/>
      <c r="F875" s="70"/>
      <c r="G875" s="70"/>
      <c r="H875" s="70"/>
      <c r="I875" s="70"/>
      <c r="J875" s="70"/>
      <c r="K875" s="70"/>
      <c r="L875" s="70"/>
      <c r="M875" s="70"/>
      <c r="N875" s="70"/>
      <c r="O875" s="70"/>
    </row>
    <row r="876" spans="2:15" ht="15.75" hidden="1" customHeight="1">
      <c r="B876" s="70"/>
      <c r="C876" s="70"/>
      <c r="D876" s="70"/>
      <c r="E876" s="70"/>
      <c r="F876" s="70"/>
      <c r="G876" s="70"/>
      <c r="H876" s="70"/>
      <c r="I876" s="70"/>
      <c r="J876" s="70"/>
      <c r="K876" s="70"/>
      <c r="L876" s="70"/>
      <c r="M876" s="70"/>
      <c r="N876" s="70"/>
      <c r="O876" s="70"/>
    </row>
    <row r="877" spans="2:15" ht="15.75" hidden="1" customHeight="1">
      <c r="B877" s="70"/>
      <c r="C877" s="70"/>
      <c r="D877" s="70"/>
      <c r="E877" s="70"/>
      <c r="F877" s="70"/>
      <c r="G877" s="70"/>
      <c r="H877" s="70"/>
      <c r="I877" s="70"/>
      <c r="J877" s="70"/>
      <c r="K877" s="70"/>
      <c r="L877" s="70"/>
      <c r="M877" s="70"/>
      <c r="N877" s="70"/>
      <c r="O877" s="70"/>
    </row>
    <row r="878" spans="2:15" ht="15.75" hidden="1" customHeight="1">
      <c r="B878" s="70"/>
      <c r="C878" s="70"/>
      <c r="D878" s="70"/>
      <c r="E878" s="70"/>
      <c r="F878" s="70"/>
      <c r="G878" s="70"/>
      <c r="H878" s="70"/>
      <c r="I878" s="70"/>
      <c r="J878" s="70"/>
      <c r="K878" s="70"/>
      <c r="L878" s="70"/>
      <c r="M878" s="70"/>
      <c r="N878" s="70"/>
      <c r="O878" s="70"/>
    </row>
    <row r="879" spans="2:15" ht="15.75" hidden="1" customHeight="1">
      <c r="B879" s="70"/>
      <c r="C879" s="70"/>
      <c r="D879" s="70"/>
      <c r="E879" s="70"/>
      <c r="F879" s="70"/>
      <c r="G879" s="70"/>
      <c r="H879" s="70"/>
      <c r="I879" s="70"/>
      <c r="J879" s="70"/>
      <c r="K879" s="70"/>
      <c r="L879" s="70"/>
      <c r="M879" s="70"/>
      <c r="N879" s="70"/>
      <c r="O879" s="70"/>
    </row>
    <row r="880" spans="2:15" ht="15.75" hidden="1" customHeight="1">
      <c r="B880" s="70"/>
      <c r="C880" s="70"/>
      <c r="D880" s="70"/>
      <c r="E880" s="70"/>
      <c r="F880" s="70"/>
      <c r="G880" s="70"/>
      <c r="H880" s="70"/>
      <c r="I880" s="70"/>
      <c r="J880" s="70"/>
      <c r="K880" s="70"/>
      <c r="L880" s="70"/>
      <c r="M880" s="70"/>
      <c r="N880" s="70"/>
      <c r="O880" s="70"/>
    </row>
    <row r="881" spans="2:15" ht="15.75" hidden="1" customHeight="1">
      <c r="B881" s="70"/>
      <c r="C881" s="70"/>
      <c r="D881" s="70"/>
      <c r="E881" s="70"/>
      <c r="F881" s="70"/>
      <c r="G881" s="70"/>
      <c r="H881" s="70"/>
      <c r="I881" s="70"/>
      <c r="J881" s="70"/>
      <c r="K881" s="70"/>
      <c r="L881" s="70"/>
      <c r="M881" s="70"/>
      <c r="N881" s="70"/>
      <c r="O881" s="70"/>
    </row>
    <row r="882" spans="2:15" ht="15.75" hidden="1" customHeight="1">
      <c r="B882" s="70"/>
      <c r="C882" s="70"/>
      <c r="D882" s="70"/>
      <c r="E882" s="70"/>
      <c r="F882" s="70"/>
      <c r="G882" s="70"/>
      <c r="H882" s="70"/>
      <c r="I882" s="70"/>
      <c r="J882" s="70"/>
      <c r="K882" s="70"/>
      <c r="L882" s="70"/>
      <c r="M882" s="70"/>
      <c r="N882" s="70"/>
      <c r="O882" s="70"/>
    </row>
    <row r="883" spans="2:15" ht="15.75" hidden="1" customHeight="1">
      <c r="B883" s="70"/>
      <c r="C883" s="70"/>
      <c r="D883" s="70"/>
      <c r="E883" s="70"/>
      <c r="F883" s="70"/>
      <c r="G883" s="70"/>
      <c r="H883" s="70"/>
      <c r="I883" s="70"/>
      <c r="J883" s="70"/>
      <c r="K883" s="70"/>
      <c r="L883" s="70"/>
      <c r="M883" s="70"/>
      <c r="N883" s="70"/>
      <c r="O883" s="70"/>
    </row>
    <row r="884" spans="2:15" ht="15.75" hidden="1" customHeight="1">
      <c r="B884" s="70"/>
      <c r="C884" s="70"/>
      <c r="D884" s="70"/>
      <c r="E884" s="70"/>
      <c r="F884" s="70"/>
      <c r="G884" s="70"/>
      <c r="H884" s="70"/>
      <c r="I884" s="70"/>
      <c r="J884" s="70"/>
      <c r="K884" s="70"/>
      <c r="L884" s="70"/>
      <c r="M884" s="70"/>
      <c r="N884" s="70"/>
      <c r="O884" s="70"/>
    </row>
    <row r="885" spans="2:15" ht="15.75" hidden="1" customHeight="1">
      <c r="B885" s="70"/>
      <c r="C885" s="70"/>
      <c r="D885" s="70"/>
      <c r="E885" s="70"/>
      <c r="F885" s="70"/>
      <c r="G885" s="70"/>
      <c r="H885" s="70"/>
      <c r="I885" s="70"/>
      <c r="J885" s="70"/>
      <c r="K885" s="70"/>
      <c r="L885" s="70"/>
      <c r="M885" s="70"/>
      <c r="N885" s="70"/>
      <c r="O885" s="70"/>
    </row>
    <row r="886" spans="2:15" ht="15.75" hidden="1" customHeight="1">
      <c r="B886" s="70"/>
      <c r="C886" s="70"/>
      <c r="D886" s="70"/>
      <c r="E886" s="70"/>
      <c r="F886" s="70"/>
      <c r="G886" s="70"/>
      <c r="H886" s="70"/>
      <c r="I886" s="70"/>
      <c r="J886" s="70"/>
      <c r="K886" s="70"/>
      <c r="L886" s="70"/>
      <c r="M886" s="70"/>
      <c r="N886" s="70"/>
      <c r="O886" s="70"/>
    </row>
    <row r="887" spans="2:15" ht="15.75" hidden="1" customHeight="1">
      <c r="B887" s="70"/>
      <c r="C887" s="70"/>
      <c r="D887" s="70"/>
      <c r="E887" s="70"/>
      <c r="F887" s="70"/>
      <c r="G887" s="70"/>
      <c r="H887" s="70"/>
      <c r="I887" s="70"/>
      <c r="J887" s="70"/>
      <c r="K887" s="70"/>
      <c r="L887" s="70"/>
      <c r="M887" s="70"/>
      <c r="N887" s="70"/>
      <c r="O887" s="70"/>
    </row>
    <row r="888" spans="2:15" ht="15.75" hidden="1" customHeight="1">
      <c r="B888" s="70"/>
      <c r="C888" s="70"/>
      <c r="D888" s="70"/>
      <c r="E888" s="70"/>
      <c r="F888" s="70"/>
      <c r="G888" s="70"/>
      <c r="H888" s="70"/>
      <c r="I888" s="70"/>
      <c r="J888" s="70"/>
      <c r="K888" s="70"/>
      <c r="L888" s="70"/>
      <c r="M888" s="70"/>
      <c r="N888" s="70"/>
      <c r="O888" s="70"/>
    </row>
    <row r="889" spans="2:15" ht="15.75" hidden="1" customHeight="1">
      <c r="B889" s="70"/>
      <c r="C889" s="70"/>
      <c r="D889" s="70"/>
      <c r="E889" s="70"/>
      <c r="F889" s="70"/>
      <c r="G889" s="70"/>
      <c r="H889" s="70"/>
      <c r="I889" s="70"/>
      <c r="J889" s="70"/>
      <c r="K889" s="70"/>
      <c r="L889" s="70"/>
      <c r="M889" s="70"/>
      <c r="N889" s="70"/>
      <c r="O889" s="70"/>
    </row>
    <row r="890" spans="2:15" ht="15.75" hidden="1" customHeight="1">
      <c r="B890" s="70"/>
      <c r="C890" s="70"/>
      <c r="D890" s="70"/>
      <c r="E890" s="70"/>
      <c r="F890" s="70"/>
      <c r="G890" s="70"/>
      <c r="H890" s="70"/>
      <c r="I890" s="70"/>
      <c r="J890" s="70"/>
      <c r="K890" s="70"/>
      <c r="L890" s="70"/>
      <c r="M890" s="70"/>
      <c r="N890" s="70"/>
      <c r="O890" s="70"/>
    </row>
    <row r="891" spans="2:15" ht="15.75" hidden="1" customHeight="1">
      <c r="B891" s="70"/>
      <c r="C891" s="70"/>
      <c r="D891" s="70"/>
      <c r="E891" s="70"/>
      <c r="F891" s="70"/>
      <c r="G891" s="70"/>
      <c r="H891" s="70"/>
      <c r="I891" s="70"/>
      <c r="J891" s="70"/>
      <c r="K891" s="70"/>
      <c r="L891" s="70"/>
      <c r="M891" s="70"/>
      <c r="N891" s="70"/>
      <c r="O891" s="70"/>
    </row>
    <row r="892" spans="2:15" ht="15.75" hidden="1" customHeight="1">
      <c r="B892" s="70"/>
      <c r="C892" s="70"/>
      <c r="D892" s="70"/>
      <c r="E892" s="70"/>
      <c r="F892" s="70"/>
      <c r="G892" s="70"/>
      <c r="H892" s="70"/>
      <c r="I892" s="70"/>
      <c r="J892" s="70"/>
      <c r="K892" s="70"/>
      <c r="L892" s="70"/>
      <c r="M892" s="70"/>
      <c r="N892" s="70"/>
      <c r="O892" s="70"/>
    </row>
    <row r="893" spans="2:15" ht="15.75" hidden="1" customHeight="1">
      <c r="B893" s="70"/>
      <c r="C893" s="70"/>
      <c r="D893" s="70"/>
      <c r="E893" s="70"/>
      <c r="F893" s="70"/>
      <c r="G893" s="70"/>
      <c r="H893" s="70"/>
      <c r="I893" s="70"/>
      <c r="J893" s="70"/>
      <c r="K893" s="70"/>
      <c r="L893" s="70"/>
      <c r="M893" s="70"/>
      <c r="N893" s="70"/>
      <c r="O893" s="70"/>
    </row>
    <row r="894" spans="2:15" ht="15.75" hidden="1" customHeight="1">
      <c r="B894" s="70"/>
      <c r="C894" s="70"/>
      <c r="D894" s="70"/>
      <c r="E894" s="70"/>
      <c r="F894" s="70"/>
      <c r="G894" s="70"/>
      <c r="H894" s="70"/>
      <c r="I894" s="70"/>
      <c r="J894" s="70"/>
      <c r="K894" s="70"/>
      <c r="L894" s="70"/>
      <c r="M894" s="70"/>
      <c r="N894" s="70"/>
      <c r="O894" s="70"/>
    </row>
    <row r="895" spans="2:15" ht="15.75" hidden="1" customHeight="1">
      <c r="B895" s="70"/>
      <c r="C895" s="70"/>
      <c r="D895" s="70"/>
      <c r="E895" s="70"/>
      <c r="F895" s="70"/>
      <c r="G895" s="70"/>
      <c r="H895" s="70"/>
      <c r="I895" s="70"/>
      <c r="J895" s="70"/>
      <c r="K895" s="70"/>
      <c r="L895" s="70"/>
      <c r="M895" s="70"/>
      <c r="N895" s="70"/>
      <c r="O895" s="70"/>
    </row>
    <row r="896" spans="2:15" ht="15.75" hidden="1" customHeight="1">
      <c r="B896" s="70"/>
      <c r="C896" s="70"/>
      <c r="D896" s="70"/>
      <c r="E896" s="70"/>
      <c r="F896" s="70"/>
      <c r="G896" s="70"/>
      <c r="H896" s="70"/>
      <c r="I896" s="70"/>
      <c r="J896" s="70"/>
      <c r="K896" s="70"/>
      <c r="L896" s="70"/>
      <c r="M896" s="70"/>
      <c r="N896" s="70"/>
      <c r="O896" s="70"/>
    </row>
    <row r="897" spans="2:15" ht="15.75" hidden="1" customHeight="1">
      <c r="B897" s="70"/>
      <c r="C897" s="70"/>
      <c r="D897" s="70"/>
      <c r="E897" s="70"/>
      <c r="F897" s="70"/>
      <c r="G897" s="70"/>
      <c r="H897" s="70"/>
      <c r="I897" s="70"/>
      <c r="J897" s="70"/>
      <c r="K897" s="70"/>
      <c r="L897" s="70"/>
      <c r="M897" s="70"/>
      <c r="N897" s="70"/>
      <c r="O897" s="70"/>
    </row>
    <row r="898" spans="2:15" ht="15.75" hidden="1" customHeight="1">
      <c r="B898" s="70"/>
      <c r="C898" s="70"/>
      <c r="D898" s="70"/>
      <c r="E898" s="70"/>
      <c r="F898" s="70"/>
      <c r="G898" s="70"/>
      <c r="H898" s="70"/>
      <c r="I898" s="70"/>
      <c r="J898" s="70"/>
      <c r="K898" s="70"/>
      <c r="L898" s="70"/>
      <c r="M898" s="70"/>
      <c r="N898" s="70"/>
      <c r="O898" s="70"/>
    </row>
    <row r="899" spans="2:15" ht="15.75" hidden="1" customHeight="1">
      <c r="B899" s="70"/>
      <c r="C899" s="70"/>
      <c r="D899" s="70"/>
      <c r="E899" s="70"/>
      <c r="F899" s="70"/>
      <c r="G899" s="70"/>
      <c r="H899" s="70"/>
      <c r="I899" s="70"/>
      <c r="J899" s="70"/>
      <c r="K899" s="70"/>
      <c r="L899" s="70"/>
      <c r="M899" s="70"/>
      <c r="N899" s="70"/>
      <c r="O899" s="70"/>
    </row>
    <row r="900" spans="2:15" ht="15.75" hidden="1" customHeight="1">
      <c r="B900" s="70"/>
      <c r="C900" s="70"/>
      <c r="D900" s="70"/>
      <c r="E900" s="70"/>
      <c r="F900" s="70"/>
      <c r="G900" s="70"/>
      <c r="H900" s="70"/>
      <c r="I900" s="70"/>
      <c r="J900" s="70"/>
      <c r="K900" s="70"/>
      <c r="L900" s="70"/>
      <c r="M900" s="70"/>
      <c r="N900" s="70"/>
      <c r="O900" s="70"/>
    </row>
    <row r="901" spans="2:15" ht="15.75" hidden="1" customHeight="1">
      <c r="B901" s="70"/>
      <c r="C901" s="70"/>
      <c r="D901" s="70"/>
      <c r="E901" s="70"/>
      <c r="F901" s="70"/>
      <c r="G901" s="70"/>
      <c r="H901" s="70"/>
      <c r="I901" s="70"/>
      <c r="J901" s="70"/>
      <c r="K901" s="70"/>
      <c r="L901" s="70"/>
      <c r="M901" s="70"/>
      <c r="N901" s="70"/>
      <c r="O901" s="70"/>
    </row>
    <row r="902" spans="2:15" ht="15.75" hidden="1" customHeight="1">
      <c r="B902" s="70"/>
      <c r="C902" s="70"/>
      <c r="D902" s="70"/>
      <c r="E902" s="70"/>
      <c r="F902" s="70"/>
      <c r="G902" s="70"/>
      <c r="H902" s="70"/>
      <c r="I902" s="70"/>
      <c r="J902" s="70"/>
      <c r="K902" s="70"/>
      <c r="L902" s="70"/>
      <c r="M902" s="70"/>
      <c r="N902" s="70"/>
      <c r="O902" s="70"/>
    </row>
    <row r="903" spans="2:15" ht="15.75" hidden="1" customHeight="1">
      <c r="B903" s="70"/>
      <c r="C903" s="70"/>
      <c r="D903" s="70"/>
      <c r="E903" s="70"/>
      <c r="F903" s="70"/>
      <c r="G903" s="70"/>
      <c r="H903" s="70"/>
      <c r="I903" s="70"/>
      <c r="J903" s="70"/>
      <c r="K903" s="70"/>
      <c r="L903" s="70"/>
      <c r="M903" s="70"/>
      <c r="N903" s="70"/>
      <c r="O903" s="70"/>
    </row>
    <row r="904" spans="2:15" ht="15.75" hidden="1" customHeight="1">
      <c r="B904" s="70"/>
      <c r="C904" s="70"/>
      <c r="D904" s="70"/>
      <c r="E904" s="70"/>
      <c r="F904" s="70"/>
      <c r="G904" s="70"/>
      <c r="H904" s="70"/>
      <c r="I904" s="70"/>
      <c r="J904" s="70"/>
      <c r="K904" s="70"/>
      <c r="L904" s="70"/>
      <c r="M904" s="70"/>
      <c r="N904" s="70"/>
      <c r="O904" s="70"/>
    </row>
    <row r="905" spans="2:15" ht="15.75" hidden="1" customHeight="1">
      <c r="B905" s="70"/>
      <c r="C905" s="70"/>
      <c r="D905" s="70"/>
      <c r="E905" s="70"/>
      <c r="F905" s="70"/>
      <c r="G905" s="70"/>
      <c r="H905" s="70"/>
      <c r="I905" s="70"/>
      <c r="J905" s="70"/>
      <c r="K905" s="70"/>
      <c r="L905" s="70"/>
      <c r="M905" s="70"/>
      <c r="N905" s="70"/>
      <c r="O905" s="70"/>
    </row>
    <row r="906" spans="2:15" ht="15.75" hidden="1" customHeight="1">
      <c r="B906" s="70"/>
      <c r="C906" s="70"/>
      <c r="D906" s="70"/>
      <c r="E906" s="70"/>
      <c r="F906" s="70"/>
      <c r="G906" s="70"/>
      <c r="H906" s="70"/>
      <c r="I906" s="70"/>
      <c r="J906" s="70"/>
      <c r="K906" s="70"/>
      <c r="L906" s="70"/>
      <c r="M906" s="70"/>
      <c r="N906" s="70"/>
      <c r="O906" s="70"/>
    </row>
    <row r="907" spans="2:15" ht="15.75" hidden="1" customHeight="1">
      <c r="B907" s="70"/>
      <c r="C907" s="70"/>
      <c r="D907" s="70"/>
      <c r="E907" s="70"/>
      <c r="F907" s="70"/>
      <c r="G907" s="70"/>
      <c r="H907" s="70"/>
      <c r="I907" s="70"/>
      <c r="J907" s="70"/>
      <c r="K907" s="70"/>
      <c r="L907" s="70"/>
      <c r="M907" s="70"/>
      <c r="N907" s="70"/>
      <c r="O907" s="70"/>
    </row>
    <row r="908" spans="2:15" ht="15.75" hidden="1" customHeight="1">
      <c r="B908" s="70"/>
      <c r="C908" s="70"/>
      <c r="D908" s="70"/>
      <c r="E908" s="70"/>
      <c r="F908" s="70"/>
      <c r="G908" s="70"/>
      <c r="H908" s="70"/>
      <c r="I908" s="70"/>
      <c r="J908" s="70"/>
      <c r="K908" s="70"/>
      <c r="L908" s="70"/>
      <c r="M908" s="70"/>
      <c r="N908" s="70"/>
      <c r="O908" s="70"/>
    </row>
    <row r="909" spans="2:15" ht="15.75" hidden="1" customHeight="1">
      <c r="B909" s="70"/>
      <c r="C909" s="70"/>
      <c r="D909" s="70"/>
      <c r="E909" s="70"/>
      <c r="F909" s="70"/>
      <c r="G909" s="70"/>
      <c r="H909" s="70"/>
      <c r="I909" s="70"/>
      <c r="J909" s="70"/>
      <c r="K909" s="70"/>
      <c r="L909" s="70"/>
      <c r="M909" s="70"/>
      <c r="N909" s="70"/>
      <c r="O909" s="70"/>
    </row>
    <row r="910" spans="2:15" ht="15.75" hidden="1" customHeight="1">
      <c r="B910" s="70"/>
      <c r="C910" s="70"/>
      <c r="D910" s="70"/>
      <c r="E910" s="70"/>
      <c r="F910" s="70"/>
      <c r="G910" s="70"/>
      <c r="H910" s="70"/>
      <c r="I910" s="70"/>
      <c r="J910" s="70"/>
      <c r="K910" s="70"/>
      <c r="L910" s="70"/>
      <c r="M910" s="70"/>
      <c r="N910" s="70"/>
      <c r="O910" s="70"/>
    </row>
    <row r="911" spans="2:15" ht="15.75" hidden="1" customHeight="1">
      <c r="B911" s="70"/>
      <c r="C911" s="70"/>
      <c r="D911" s="70"/>
      <c r="E911" s="70"/>
      <c r="F911" s="70"/>
      <c r="G911" s="70"/>
      <c r="H911" s="70"/>
      <c r="I911" s="70"/>
      <c r="J911" s="70"/>
      <c r="K911" s="70"/>
      <c r="L911" s="70"/>
      <c r="M911" s="70"/>
      <c r="N911" s="70"/>
      <c r="O911" s="70"/>
    </row>
    <row r="912" spans="2:15" ht="15.75" hidden="1" customHeight="1">
      <c r="B912" s="70"/>
      <c r="C912" s="70"/>
      <c r="D912" s="70"/>
      <c r="E912" s="70"/>
      <c r="F912" s="70"/>
      <c r="G912" s="70"/>
      <c r="H912" s="70"/>
      <c r="I912" s="70"/>
      <c r="J912" s="70"/>
      <c r="K912" s="70"/>
      <c r="L912" s="70"/>
      <c r="M912" s="70"/>
      <c r="N912" s="70"/>
      <c r="O912" s="70"/>
    </row>
    <row r="913" spans="2:15" ht="15.75" hidden="1" customHeight="1">
      <c r="B913" s="70"/>
      <c r="C913" s="70"/>
      <c r="D913" s="70"/>
      <c r="E913" s="70"/>
      <c r="F913" s="70"/>
      <c r="G913" s="70"/>
      <c r="H913" s="70"/>
      <c r="I913" s="70"/>
      <c r="J913" s="70"/>
      <c r="K913" s="70"/>
      <c r="L913" s="70"/>
      <c r="M913" s="70"/>
      <c r="N913" s="70"/>
      <c r="O913" s="70"/>
    </row>
    <row r="914" spans="2:15" ht="15.75" hidden="1" customHeight="1">
      <c r="B914" s="70"/>
      <c r="C914" s="70"/>
      <c r="D914" s="70"/>
      <c r="E914" s="70"/>
      <c r="F914" s="70"/>
      <c r="G914" s="70"/>
      <c r="H914" s="70"/>
      <c r="I914" s="70"/>
      <c r="J914" s="70"/>
      <c r="K914" s="70"/>
      <c r="L914" s="70"/>
      <c r="M914" s="70"/>
      <c r="N914" s="70"/>
      <c r="O914" s="70"/>
    </row>
    <row r="915" spans="2:15" ht="15.75" hidden="1" customHeight="1">
      <c r="B915" s="70"/>
      <c r="C915" s="70"/>
      <c r="D915" s="70"/>
      <c r="E915" s="70"/>
      <c r="F915" s="70"/>
      <c r="G915" s="70"/>
      <c r="H915" s="70"/>
      <c r="I915" s="70"/>
      <c r="J915" s="70"/>
      <c r="K915" s="70"/>
      <c r="L915" s="70"/>
      <c r="M915" s="70"/>
      <c r="N915" s="70"/>
      <c r="O915" s="70"/>
    </row>
    <row r="916" spans="2:15" ht="15.75" hidden="1" customHeight="1">
      <c r="B916" s="70"/>
      <c r="C916" s="70"/>
      <c r="D916" s="70"/>
      <c r="E916" s="70"/>
      <c r="F916" s="70"/>
      <c r="G916" s="70"/>
      <c r="H916" s="70"/>
      <c r="I916" s="70"/>
      <c r="J916" s="70"/>
      <c r="K916" s="70"/>
      <c r="L916" s="70"/>
      <c r="M916" s="70"/>
      <c r="N916" s="70"/>
      <c r="O916" s="70"/>
    </row>
    <row r="917" spans="2:15" ht="15.75" hidden="1" customHeight="1">
      <c r="B917" s="70"/>
      <c r="C917" s="70"/>
      <c r="D917" s="70"/>
      <c r="E917" s="70"/>
      <c r="F917" s="70"/>
      <c r="G917" s="70"/>
      <c r="H917" s="70"/>
      <c r="I917" s="70"/>
      <c r="J917" s="70"/>
      <c r="K917" s="70"/>
      <c r="L917" s="70"/>
      <c r="M917" s="70"/>
      <c r="N917" s="70"/>
      <c r="O917" s="70"/>
    </row>
    <row r="918" spans="2:15" ht="15.75" hidden="1" customHeight="1">
      <c r="B918" s="70"/>
      <c r="C918" s="70"/>
      <c r="D918" s="70"/>
      <c r="E918" s="70"/>
      <c r="F918" s="70"/>
      <c r="G918" s="70"/>
      <c r="H918" s="70"/>
      <c r="I918" s="70"/>
      <c r="J918" s="70"/>
      <c r="K918" s="70"/>
      <c r="L918" s="70"/>
      <c r="M918" s="70"/>
      <c r="N918" s="70"/>
      <c r="O918" s="70"/>
    </row>
    <row r="919" spans="2:15" ht="15.75" hidden="1" customHeight="1">
      <c r="B919" s="70"/>
      <c r="C919" s="70"/>
      <c r="D919" s="70"/>
      <c r="E919" s="70"/>
      <c r="F919" s="70"/>
      <c r="G919" s="70"/>
      <c r="H919" s="70"/>
      <c r="I919" s="70"/>
      <c r="J919" s="70"/>
      <c r="K919" s="70"/>
      <c r="L919" s="70"/>
      <c r="M919" s="70"/>
      <c r="N919" s="70"/>
      <c r="O919" s="70"/>
    </row>
    <row r="920" spans="2:15" ht="15.75" hidden="1" customHeight="1">
      <c r="B920" s="70"/>
      <c r="C920" s="70"/>
      <c r="D920" s="70"/>
      <c r="E920" s="70"/>
      <c r="F920" s="70"/>
      <c r="G920" s="70"/>
      <c r="H920" s="70"/>
      <c r="I920" s="70"/>
      <c r="J920" s="70"/>
      <c r="K920" s="70"/>
      <c r="L920" s="70"/>
      <c r="M920" s="70"/>
      <c r="N920" s="70"/>
      <c r="O920" s="70"/>
    </row>
    <row r="921" spans="2:15" ht="15.75" hidden="1" customHeight="1">
      <c r="B921" s="70"/>
      <c r="C921" s="70"/>
      <c r="D921" s="70"/>
      <c r="E921" s="70"/>
      <c r="F921" s="70"/>
      <c r="G921" s="70"/>
      <c r="H921" s="70"/>
      <c r="I921" s="70"/>
      <c r="J921" s="70"/>
      <c r="K921" s="70"/>
      <c r="L921" s="70"/>
      <c r="M921" s="70"/>
      <c r="N921" s="70"/>
      <c r="O921" s="70"/>
    </row>
    <row r="922" spans="2:15" ht="15.75" hidden="1" customHeight="1">
      <c r="B922" s="70"/>
      <c r="C922" s="70"/>
      <c r="D922" s="70"/>
      <c r="E922" s="70"/>
      <c r="F922" s="70"/>
      <c r="G922" s="70"/>
      <c r="H922" s="70"/>
      <c r="I922" s="70"/>
      <c r="J922" s="70"/>
      <c r="K922" s="70"/>
      <c r="L922" s="70"/>
      <c r="M922" s="70"/>
      <c r="N922" s="70"/>
      <c r="O922" s="70"/>
    </row>
    <row r="923" spans="2:15" ht="15.75" hidden="1" customHeight="1">
      <c r="B923" s="70"/>
      <c r="C923" s="70"/>
      <c r="D923" s="70"/>
      <c r="E923" s="70"/>
      <c r="F923" s="70"/>
      <c r="G923" s="70"/>
      <c r="H923" s="70"/>
      <c r="I923" s="70"/>
      <c r="J923" s="70"/>
      <c r="K923" s="70"/>
      <c r="L923" s="70"/>
      <c r="M923" s="70"/>
      <c r="N923" s="70"/>
      <c r="O923" s="70"/>
    </row>
    <row r="924" spans="2:15" ht="15.75" hidden="1" customHeight="1">
      <c r="B924" s="70"/>
      <c r="C924" s="70"/>
      <c r="D924" s="70"/>
      <c r="E924" s="70"/>
      <c r="F924" s="70"/>
      <c r="G924" s="70"/>
      <c r="H924" s="70"/>
      <c r="I924" s="70"/>
      <c r="J924" s="70"/>
      <c r="K924" s="70"/>
      <c r="L924" s="70"/>
      <c r="M924" s="70"/>
      <c r="N924" s="70"/>
      <c r="O924" s="70"/>
    </row>
    <row r="925" spans="2:15" ht="15.75" hidden="1" customHeight="1">
      <c r="B925" s="70"/>
      <c r="C925" s="70"/>
      <c r="D925" s="70"/>
      <c r="E925" s="70"/>
      <c r="F925" s="70"/>
      <c r="G925" s="70"/>
      <c r="H925" s="70"/>
      <c r="I925" s="70"/>
      <c r="J925" s="70"/>
      <c r="K925" s="70"/>
      <c r="L925" s="70"/>
      <c r="M925" s="70"/>
      <c r="N925" s="70"/>
      <c r="O925" s="70"/>
    </row>
    <row r="926" spans="2:15" ht="15.75" hidden="1" customHeight="1">
      <c r="B926" s="70"/>
      <c r="C926" s="70"/>
      <c r="D926" s="70"/>
      <c r="E926" s="70"/>
      <c r="F926" s="70"/>
      <c r="G926" s="70"/>
      <c r="H926" s="70"/>
      <c r="I926" s="70"/>
      <c r="J926" s="70"/>
      <c r="K926" s="70"/>
      <c r="L926" s="70"/>
      <c r="M926" s="70"/>
      <c r="N926" s="70"/>
      <c r="O926" s="70"/>
    </row>
    <row r="927" spans="2:15" ht="15.75" hidden="1" customHeight="1">
      <c r="B927" s="70"/>
      <c r="C927" s="70"/>
      <c r="D927" s="70"/>
      <c r="E927" s="70"/>
      <c r="F927" s="70"/>
      <c r="G927" s="70"/>
      <c r="H927" s="70"/>
      <c r="I927" s="70"/>
      <c r="J927" s="70"/>
      <c r="K927" s="70"/>
      <c r="L927" s="70"/>
      <c r="M927" s="70"/>
      <c r="N927" s="70"/>
      <c r="O927" s="70"/>
    </row>
    <row r="928" spans="2:15" ht="15.75" hidden="1" customHeight="1">
      <c r="B928" s="70"/>
      <c r="C928" s="70"/>
      <c r="D928" s="70"/>
      <c r="E928" s="70"/>
      <c r="F928" s="70"/>
      <c r="G928" s="70"/>
      <c r="H928" s="70"/>
      <c r="I928" s="70"/>
      <c r="J928" s="70"/>
      <c r="K928" s="70"/>
      <c r="L928" s="70"/>
      <c r="M928" s="70"/>
      <c r="N928" s="70"/>
      <c r="O928" s="70"/>
    </row>
    <row r="929" spans="2:15" ht="15.75" hidden="1" customHeight="1">
      <c r="B929" s="70"/>
      <c r="C929" s="70"/>
      <c r="D929" s="70"/>
      <c r="E929" s="70"/>
      <c r="F929" s="70"/>
      <c r="G929" s="70"/>
      <c r="H929" s="70"/>
      <c r="I929" s="70"/>
      <c r="J929" s="70"/>
      <c r="K929" s="70"/>
      <c r="L929" s="70"/>
      <c r="M929" s="70"/>
      <c r="N929" s="70"/>
      <c r="O929" s="70"/>
    </row>
    <row r="930" spans="2:15" ht="15.75" hidden="1" customHeight="1">
      <c r="B930" s="70"/>
      <c r="C930" s="70"/>
      <c r="D930" s="70"/>
      <c r="E930" s="70"/>
      <c r="F930" s="70"/>
      <c r="G930" s="70"/>
      <c r="H930" s="70"/>
      <c r="I930" s="70"/>
      <c r="J930" s="70"/>
      <c r="K930" s="70"/>
      <c r="L930" s="70"/>
      <c r="M930" s="70"/>
      <c r="N930" s="70"/>
      <c r="O930" s="70"/>
    </row>
    <row r="931" spans="2:15" ht="15.75" hidden="1" customHeight="1">
      <c r="B931" s="70"/>
      <c r="C931" s="70"/>
      <c r="D931" s="70"/>
      <c r="E931" s="70"/>
      <c r="F931" s="70"/>
      <c r="G931" s="70"/>
      <c r="H931" s="70"/>
      <c r="I931" s="70"/>
      <c r="J931" s="70"/>
      <c r="K931" s="70"/>
      <c r="L931" s="70"/>
      <c r="M931" s="70"/>
      <c r="N931" s="70"/>
      <c r="O931" s="70"/>
    </row>
    <row r="932" spans="2:15" ht="15.75" hidden="1" customHeight="1">
      <c r="B932" s="70"/>
      <c r="C932" s="70"/>
      <c r="D932" s="70"/>
      <c r="E932" s="70"/>
      <c r="F932" s="70"/>
      <c r="G932" s="70"/>
      <c r="H932" s="70"/>
      <c r="I932" s="70"/>
      <c r="J932" s="70"/>
      <c r="K932" s="70"/>
      <c r="L932" s="70"/>
      <c r="M932" s="70"/>
      <c r="N932" s="70"/>
      <c r="O932" s="70"/>
    </row>
    <row r="933" spans="2:15" ht="15.75" hidden="1" customHeight="1">
      <c r="B933" s="70"/>
      <c r="C933" s="70"/>
      <c r="D933" s="70"/>
      <c r="E933" s="70"/>
      <c r="F933" s="70"/>
      <c r="G933" s="70"/>
      <c r="H933" s="70"/>
      <c r="I933" s="70"/>
      <c r="J933" s="70"/>
      <c r="K933" s="70"/>
      <c r="L933" s="70"/>
      <c r="M933" s="70"/>
      <c r="N933" s="70"/>
      <c r="O933" s="70"/>
    </row>
    <row r="934" spans="2:15" ht="15.75" hidden="1" customHeight="1">
      <c r="B934" s="70"/>
      <c r="C934" s="70"/>
      <c r="D934" s="70"/>
      <c r="E934" s="70"/>
      <c r="F934" s="70"/>
      <c r="G934" s="70"/>
      <c r="H934" s="70"/>
      <c r="I934" s="70"/>
      <c r="J934" s="70"/>
      <c r="K934" s="70"/>
      <c r="L934" s="70"/>
      <c r="M934" s="70"/>
      <c r="N934" s="70"/>
      <c r="O934" s="70"/>
    </row>
    <row r="935" spans="2:15" ht="15.75" hidden="1" customHeight="1">
      <c r="B935" s="70"/>
      <c r="C935" s="70"/>
      <c r="D935" s="70"/>
      <c r="E935" s="70"/>
      <c r="F935" s="70"/>
      <c r="G935" s="70"/>
      <c r="H935" s="70"/>
      <c r="I935" s="70"/>
      <c r="J935" s="70"/>
      <c r="K935" s="70"/>
      <c r="L935" s="70"/>
      <c r="M935" s="70"/>
      <c r="N935" s="70"/>
      <c r="O935" s="70"/>
    </row>
    <row r="936" spans="2:15" ht="15.75" hidden="1" customHeight="1">
      <c r="B936" s="70"/>
      <c r="C936" s="70"/>
      <c r="D936" s="70"/>
      <c r="E936" s="70"/>
      <c r="F936" s="70"/>
      <c r="G936" s="70"/>
      <c r="H936" s="70"/>
      <c r="I936" s="70"/>
      <c r="J936" s="70"/>
      <c r="K936" s="70"/>
      <c r="L936" s="70"/>
      <c r="M936" s="70"/>
      <c r="N936" s="70"/>
      <c r="O936" s="70"/>
    </row>
    <row r="937" spans="2:15" ht="15.75" hidden="1" customHeight="1">
      <c r="B937" s="70"/>
      <c r="C937" s="70"/>
      <c r="D937" s="70"/>
      <c r="E937" s="70"/>
      <c r="F937" s="70"/>
      <c r="G937" s="70"/>
      <c r="H937" s="70"/>
      <c r="I937" s="70"/>
      <c r="J937" s="70"/>
      <c r="K937" s="70"/>
      <c r="L937" s="70"/>
      <c r="M937" s="70"/>
      <c r="N937" s="70"/>
      <c r="O937" s="70"/>
    </row>
    <row r="938" spans="2:15" ht="15.75" hidden="1" customHeight="1">
      <c r="B938" s="70"/>
      <c r="C938" s="70"/>
      <c r="D938" s="70"/>
      <c r="E938" s="70"/>
      <c r="F938" s="70"/>
      <c r="G938" s="70"/>
      <c r="H938" s="70"/>
      <c r="I938" s="70"/>
      <c r="J938" s="70"/>
      <c r="K938" s="70"/>
      <c r="L938" s="70"/>
      <c r="M938" s="70"/>
      <c r="N938" s="70"/>
      <c r="O938" s="70"/>
    </row>
    <row r="939" spans="2:15" ht="15.75" hidden="1" customHeight="1">
      <c r="B939" s="70"/>
      <c r="C939" s="70"/>
      <c r="D939" s="70"/>
      <c r="E939" s="70"/>
      <c r="F939" s="70"/>
      <c r="G939" s="70"/>
      <c r="H939" s="70"/>
      <c r="I939" s="70"/>
      <c r="J939" s="70"/>
      <c r="K939" s="70"/>
      <c r="L939" s="70"/>
      <c r="M939" s="70"/>
      <c r="N939" s="70"/>
      <c r="O939" s="70"/>
    </row>
    <row r="940" spans="2:15" ht="15.75" hidden="1" customHeight="1">
      <c r="B940" s="70"/>
      <c r="C940" s="70"/>
      <c r="D940" s="70"/>
      <c r="E940" s="70"/>
      <c r="F940" s="70"/>
      <c r="G940" s="70"/>
      <c r="H940" s="70"/>
      <c r="I940" s="70"/>
      <c r="J940" s="70"/>
      <c r="K940" s="70"/>
      <c r="L940" s="70"/>
      <c r="M940" s="70"/>
      <c r="N940" s="70"/>
      <c r="O940" s="70"/>
    </row>
    <row r="941" spans="2:15" ht="15.75" hidden="1" customHeight="1">
      <c r="B941" s="70"/>
      <c r="C941" s="70"/>
      <c r="D941" s="70"/>
      <c r="E941" s="70"/>
      <c r="F941" s="70"/>
      <c r="G941" s="70"/>
      <c r="H941" s="70"/>
      <c r="I941" s="70"/>
      <c r="J941" s="70"/>
      <c r="K941" s="70"/>
      <c r="L941" s="70"/>
      <c r="M941" s="70"/>
      <c r="N941" s="70"/>
      <c r="O941" s="70"/>
    </row>
    <row r="942" spans="2:15" ht="15.75" hidden="1" customHeight="1">
      <c r="B942" s="70"/>
      <c r="C942" s="70"/>
      <c r="D942" s="70"/>
      <c r="E942" s="70"/>
      <c r="F942" s="70"/>
      <c r="G942" s="70"/>
      <c r="H942" s="70"/>
      <c r="I942" s="70"/>
      <c r="J942" s="70"/>
      <c r="K942" s="70"/>
      <c r="L942" s="70"/>
      <c r="M942" s="70"/>
      <c r="N942" s="70"/>
      <c r="O942" s="70"/>
    </row>
    <row r="943" spans="2:15" ht="15.75" hidden="1" customHeight="1">
      <c r="B943" s="70"/>
      <c r="C943" s="70"/>
      <c r="D943" s="70"/>
      <c r="E943" s="70"/>
      <c r="F943" s="70"/>
      <c r="G943" s="70"/>
      <c r="H943" s="70"/>
      <c r="I943" s="70"/>
      <c r="J943" s="70"/>
      <c r="K943" s="70"/>
      <c r="L943" s="70"/>
      <c r="M943" s="70"/>
      <c r="N943" s="70"/>
      <c r="O943" s="70"/>
    </row>
    <row r="944" spans="2:15" ht="15.75" hidden="1" customHeight="1">
      <c r="B944" s="70"/>
      <c r="C944" s="70"/>
      <c r="D944" s="70"/>
      <c r="E944" s="70"/>
      <c r="F944" s="70"/>
      <c r="G944" s="70"/>
      <c r="H944" s="70"/>
      <c r="I944" s="70"/>
      <c r="J944" s="70"/>
      <c r="K944" s="70"/>
      <c r="L944" s="70"/>
      <c r="M944" s="70"/>
      <c r="N944" s="70"/>
      <c r="O944" s="70"/>
    </row>
    <row r="945" spans="2:15" ht="15.75" hidden="1" customHeight="1">
      <c r="B945" s="70"/>
      <c r="C945" s="70"/>
      <c r="D945" s="70"/>
      <c r="E945" s="70"/>
      <c r="F945" s="70"/>
      <c r="G945" s="70"/>
      <c r="H945" s="70"/>
      <c r="I945" s="70"/>
      <c r="J945" s="70"/>
      <c r="K945" s="70"/>
      <c r="L945" s="70"/>
      <c r="M945" s="70"/>
      <c r="N945" s="70"/>
      <c r="O945" s="70"/>
    </row>
    <row r="946" spans="2:15" ht="15.75" hidden="1" customHeight="1">
      <c r="B946" s="70"/>
      <c r="C946" s="70"/>
      <c r="D946" s="70"/>
      <c r="E946" s="70"/>
      <c r="F946" s="70"/>
      <c r="G946" s="70"/>
      <c r="H946" s="70"/>
      <c r="I946" s="70"/>
      <c r="J946" s="70"/>
      <c r="K946" s="70"/>
      <c r="L946" s="70"/>
      <c r="M946" s="70"/>
      <c r="N946" s="70"/>
      <c r="O946" s="70"/>
    </row>
    <row r="947" spans="2:15" ht="15.75" hidden="1" customHeight="1">
      <c r="B947" s="70"/>
      <c r="C947" s="70"/>
      <c r="D947" s="70"/>
      <c r="E947" s="70"/>
      <c r="F947" s="70"/>
      <c r="G947" s="70"/>
      <c r="H947" s="70"/>
      <c r="I947" s="70"/>
      <c r="J947" s="70"/>
      <c r="K947" s="70"/>
      <c r="L947" s="70"/>
      <c r="M947" s="70"/>
      <c r="N947" s="70"/>
      <c r="O947" s="70"/>
    </row>
    <row r="948" spans="2:15" ht="15.75" hidden="1" customHeight="1">
      <c r="B948" s="70"/>
      <c r="C948" s="70"/>
      <c r="D948" s="70"/>
      <c r="E948" s="70"/>
      <c r="F948" s="70"/>
      <c r="G948" s="70"/>
      <c r="H948" s="70"/>
      <c r="I948" s="70"/>
      <c r="J948" s="70"/>
      <c r="K948" s="70"/>
      <c r="L948" s="70"/>
      <c r="M948" s="70"/>
      <c r="N948" s="70"/>
      <c r="O948" s="70"/>
    </row>
    <row r="949" spans="2:15" ht="15.75" hidden="1" customHeight="1">
      <c r="B949" s="70"/>
      <c r="C949" s="70"/>
      <c r="D949" s="70"/>
      <c r="E949" s="70"/>
      <c r="F949" s="70"/>
      <c r="G949" s="70"/>
      <c r="H949" s="70"/>
      <c r="I949" s="70"/>
      <c r="J949" s="70"/>
      <c r="K949" s="70"/>
      <c r="L949" s="70"/>
      <c r="M949" s="70"/>
      <c r="N949" s="70"/>
      <c r="O949" s="70"/>
    </row>
    <row r="950" spans="2:15" ht="15.75" hidden="1" customHeight="1">
      <c r="B950" s="70"/>
      <c r="C950" s="70"/>
      <c r="D950" s="70"/>
      <c r="E950" s="70"/>
      <c r="F950" s="70"/>
      <c r="G950" s="70"/>
      <c r="H950" s="70"/>
      <c r="I950" s="70"/>
      <c r="J950" s="70"/>
      <c r="K950" s="70"/>
      <c r="L950" s="70"/>
      <c r="M950" s="70"/>
      <c r="N950" s="70"/>
      <c r="O950" s="70"/>
    </row>
    <row r="951" spans="2:15" ht="15.75" hidden="1" customHeight="1">
      <c r="B951" s="70"/>
      <c r="C951" s="70"/>
      <c r="D951" s="70"/>
      <c r="E951" s="70"/>
      <c r="F951" s="70"/>
      <c r="G951" s="70"/>
      <c r="H951" s="70"/>
      <c r="I951" s="70"/>
      <c r="J951" s="70"/>
      <c r="K951" s="70"/>
      <c r="L951" s="70"/>
      <c r="M951" s="70"/>
      <c r="N951" s="70"/>
      <c r="O951" s="70"/>
    </row>
    <row r="952" spans="2:15" ht="15.75" hidden="1" customHeight="1">
      <c r="B952" s="70"/>
      <c r="C952" s="70"/>
      <c r="D952" s="70"/>
      <c r="E952" s="70"/>
      <c r="F952" s="70"/>
      <c r="G952" s="70"/>
      <c r="H952" s="70"/>
      <c r="I952" s="70"/>
      <c r="J952" s="70"/>
      <c r="K952" s="70"/>
      <c r="L952" s="70"/>
      <c r="M952" s="70"/>
      <c r="N952" s="70"/>
      <c r="O952" s="70"/>
    </row>
    <row r="953" spans="2:15" ht="15.75" hidden="1" customHeight="1">
      <c r="B953" s="70"/>
      <c r="C953" s="70"/>
      <c r="D953" s="70"/>
      <c r="E953" s="70"/>
      <c r="F953" s="70"/>
      <c r="G953" s="70"/>
      <c r="H953" s="70"/>
      <c r="I953" s="70"/>
      <c r="J953" s="70"/>
      <c r="K953" s="70"/>
      <c r="L953" s="70"/>
      <c r="M953" s="70"/>
      <c r="N953" s="70"/>
      <c r="O953" s="70"/>
    </row>
    <row r="954" spans="2:15" ht="15.75" hidden="1" customHeight="1">
      <c r="B954" s="70"/>
      <c r="C954" s="70"/>
      <c r="D954" s="70"/>
      <c r="E954" s="70"/>
      <c r="F954" s="70"/>
      <c r="G954" s="70"/>
      <c r="H954" s="70"/>
      <c r="I954" s="70"/>
      <c r="J954" s="70"/>
      <c r="K954" s="70"/>
      <c r="L954" s="70"/>
      <c r="M954" s="70"/>
      <c r="N954" s="70"/>
      <c r="O954" s="70"/>
    </row>
    <row r="955" spans="2:15" ht="15.75" hidden="1" customHeight="1">
      <c r="B955" s="70"/>
      <c r="C955" s="70"/>
      <c r="D955" s="70"/>
      <c r="E955" s="70"/>
      <c r="F955" s="70"/>
      <c r="G955" s="70"/>
      <c r="H955" s="70"/>
      <c r="I955" s="70"/>
      <c r="J955" s="70"/>
      <c r="K955" s="70"/>
      <c r="L955" s="70"/>
      <c r="M955" s="70"/>
      <c r="N955" s="70"/>
      <c r="O955" s="70"/>
    </row>
    <row r="956" spans="2:15" ht="15.75" hidden="1" customHeight="1">
      <c r="B956" s="70"/>
      <c r="C956" s="70"/>
      <c r="D956" s="70"/>
      <c r="E956" s="70"/>
      <c r="F956" s="70"/>
      <c r="G956" s="70"/>
      <c r="H956" s="70"/>
      <c r="I956" s="70"/>
      <c r="J956" s="70"/>
      <c r="K956" s="70"/>
      <c r="L956" s="70"/>
      <c r="M956" s="70"/>
      <c r="N956" s="70"/>
      <c r="O956" s="70"/>
    </row>
    <row r="957" spans="2:15" ht="15.75" hidden="1" customHeight="1">
      <c r="B957" s="70"/>
      <c r="C957" s="70"/>
      <c r="D957" s="70"/>
      <c r="E957" s="70"/>
      <c r="F957" s="70"/>
      <c r="G957" s="70"/>
      <c r="H957" s="70"/>
      <c r="I957" s="70"/>
      <c r="J957" s="70"/>
      <c r="K957" s="70"/>
      <c r="L957" s="70"/>
      <c r="M957" s="70"/>
      <c r="N957" s="70"/>
      <c r="O957" s="70"/>
    </row>
    <row r="958" spans="2:15" ht="15.75" hidden="1" customHeight="1">
      <c r="B958" s="70"/>
      <c r="C958" s="70"/>
      <c r="D958" s="70"/>
      <c r="E958" s="70"/>
      <c r="F958" s="70"/>
      <c r="G958" s="70"/>
      <c r="H958" s="70"/>
      <c r="I958" s="70"/>
      <c r="J958" s="70"/>
      <c r="K958" s="70"/>
      <c r="L958" s="70"/>
      <c r="M958" s="70"/>
      <c r="N958" s="70"/>
      <c r="O958" s="70"/>
    </row>
    <row r="959" spans="2:15" ht="15.75" hidden="1" customHeight="1">
      <c r="B959" s="70"/>
      <c r="C959" s="70"/>
      <c r="D959" s="70"/>
      <c r="E959" s="70"/>
      <c r="F959" s="70"/>
      <c r="G959" s="70"/>
      <c r="H959" s="70"/>
      <c r="I959" s="70"/>
      <c r="J959" s="70"/>
      <c r="K959" s="70"/>
      <c r="L959" s="70"/>
      <c r="M959" s="70"/>
      <c r="N959" s="70"/>
      <c r="O959" s="70"/>
    </row>
    <row r="960" spans="2:15" ht="15.75" hidden="1" customHeight="1">
      <c r="B960" s="70"/>
      <c r="C960" s="70"/>
      <c r="D960" s="70"/>
      <c r="E960" s="70"/>
      <c r="F960" s="70"/>
      <c r="G960" s="70"/>
      <c r="H960" s="70"/>
      <c r="I960" s="70"/>
      <c r="J960" s="70"/>
      <c r="K960" s="70"/>
      <c r="L960" s="70"/>
      <c r="M960" s="70"/>
      <c r="N960" s="70"/>
      <c r="O960" s="70"/>
    </row>
    <row r="961" spans="2:15" ht="15.75" hidden="1" customHeight="1">
      <c r="B961" s="70"/>
      <c r="C961" s="70"/>
      <c r="D961" s="70"/>
      <c r="E961" s="70"/>
      <c r="F961" s="70"/>
      <c r="G961" s="70"/>
      <c r="H961" s="70"/>
      <c r="I961" s="70"/>
      <c r="J961" s="70"/>
      <c r="K961" s="70"/>
      <c r="L961" s="70"/>
      <c r="M961" s="70"/>
      <c r="N961" s="70"/>
      <c r="O961" s="70"/>
    </row>
    <row r="962" spans="2:15" ht="15.75" hidden="1" customHeight="1">
      <c r="B962" s="70"/>
      <c r="C962" s="70"/>
      <c r="D962" s="70"/>
      <c r="E962" s="70"/>
      <c r="F962" s="70"/>
      <c r="G962" s="70"/>
      <c r="H962" s="70"/>
      <c r="I962" s="70"/>
      <c r="J962" s="70"/>
      <c r="K962" s="70"/>
      <c r="L962" s="70"/>
      <c r="M962" s="70"/>
      <c r="N962" s="70"/>
      <c r="O962" s="70"/>
    </row>
    <row r="963" spans="2:15" ht="15.75" hidden="1" customHeight="1">
      <c r="B963" s="70"/>
      <c r="C963" s="70"/>
      <c r="D963" s="70"/>
      <c r="E963" s="70"/>
      <c r="F963" s="70"/>
      <c r="G963" s="70"/>
      <c r="H963" s="70"/>
      <c r="I963" s="70"/>
      <c r="J963" s="70"/>
      <c r="K963" s="70"/>
      <c r="L963" s="70"/>
      <c r="M963" s="70"/>
      <c r="N963" s="70"/>
      <c r="O963" s="70"/>
    </row>
    <row r="964" spans="2:15" ht="15.75" hidden="1" customHeight="1">
      <c r="B964" s="70"/>
      <c r="C964" s="70"/>
      <c r="D964" s="70"/>
      <c r="E964" s="70"/>
      <c r="F964" s="70"/>
      <c r="G964" s="70"/>
      <c r="H964" s="70"/>
      <c r="I964" s="70"/>
      <c r="J964" s="70"/>
      <c r="K964" s="70"/>
      <c r="L964" s="70"/>
      <c r="M964" s="70"/>
      <c r="N964" s="70"/>
      <c r="O964" s="70"/>
    </row>
    <row r="965" spans="2:15" ht="15.75" hidden="1" customHeight="1">
      <c r="B965" s="70"/>
      <c r="C965" s="70"/>
      <c r="D965" s="70"/>
      <c r="E965" s="70"/>
      <c r="F965" s="70"/>
      <c r="G965" s="70"/>
      <c r="H965" s="70"/>
      <c r="I965" s="70"/>
      <c r="J965" s="70"/>
      <c r="K965" s="70"/>
      <c r="L965" s="70"/>
      <c r="M965" s="70"/>
      <c r="N965" s="70"/>
      <c r="O965" s="70"/>
    </row>
    <row r="966" spans="2:15" ht="15.75" hidden="1" customHeight="1">
      <c r="B966" s="70"/>
      <c r="C966" s="70"/>
      <c r="D966" s="70"/>
      <c r="E966" s="70"/>
      <c r="F966" s="70"/>
      <c r="G966" s="70"/>
      <c r="H966" s="70"/>
      <c r="I966" s="70"/>
      <c r="J966" s="70"/>
      <c r="K966" s="70"/>
      <c r="L966" s="70"/>
      <c r="M966" s="70"/>
      <c r="N966" s="70"/>
      <c r="O966" s="70"/>
    </row>
    <row r="967" spans="2:15" ht="15.75" hidden="1" customHeight="1">
      <c r="B967" s="70"/>
      <c r="C967" s="70"/>
      <c r="D967" s="70"/>
      <c r="E967" s="70"/>
      <c r="F967" s="70"/>
      <c r="G967" s="70"/>
      <c r="H967" s="70"/>
      <c r="I967" s="70"/>
      <c r="J967" s="70"/>
      <c r="K967" s="70"/>
      <c r="L967" s="70"/>
      <c r="M967" s="70"/>
      <c r="N967" s="70"/>
      <c r="O967" s="70"/>
    </row>
    <row r="968" spans="2:15" ht="15.75" hidden="1" customHeight="1">
      <c r="B968" s="70"/>
      <c r="C968" s="70"/>
      <c r="D968" s="70"/>
      <c r="E968" s="70"/>
      <c r="F968" s="70"/>
      <c r="G968" s="70"/>
      <c r="H968" s="70"/>
      <c r="I968" s="70"/>
      <c r="J968" s="70"/>
      <c r="K968" s="70"/>
      <c r="L968" s="70"/>
      <c r="M968" s="70"/>
      <c r="N968" s="70"/>
      <c r="O968" s="70"/>
    </row>
    <row r="969" spans="2:15" ht="15.75" hidden="1" customHeight="1">
      <c r="B969" s="70"/>
      <c r="C969" s="70"/>
      <c r="D969" s="70"/>
      <c r="E969" s="70"/>
      <c r="F969" s="70"/>
      <c r="G969" s="70"/>
      <c r="H969" s="70"/>
      <c r="I969" s="70"/>
      <c r="J969" s="70"/>
      <c r="K969" s="70"/>
      <c r="L969" s="70"/>
      <c r="M969" s="70"/>
      <c r="N969" s="70"/>
      <c r="O969" s="70"/>
    </row>
    <row r="970" spans="2:15" ht="15.75" hidden="1" customHeight="1">
      <c r="B970" s="70"/>
      <c r="C970" s="70"/>
      <c r="D970" s="70"/>
      <c r="E970" s="70"/>
      <c r="F970" s="70"/>
      <c r="G970" s="70"/>
      <c r="H970" s="70"/>
      <c r="I970" s="70"/>
      <c r="J970" s="70"/>
      <c r="K970" s="70"/>
      <c r="L970" s="70"/>
      <c r="M970" s="70"/>
      <c r="N970" s="70"/>
      <c r="O970" s="70"/>
    </row>
    <row r="971" spans="2:15" ht="15.75" hidden="1" customHeight="1">
      <c r="B971" s="70"/>
      <c r="C971" s="70"/>
      <c r="D971" s="70"/>
      <c r="E971" s="70"/>
      <c r="F971" s="70"/>
      <c r="G971" s="70"/>
      <c r="H971" s="70"/>
      <c r="I971" s="70"/>
      <c r="J971" s="70"/>
      <c r="K971" s="70"/>
      <c r="L971" s="70"/>
      <c r="M971" s="70"/>
      <c r="N971" s="70"/>
      <c r="O971" s="70"/>
    </row>
    <row r="972" spans="2:15" ht="15.75" hidden="1" customHeight="1">
      <c r="B972" s="70"/>
      <c r="C972" s="70"/>
      <c r="D972" s="70"/>
      <c r="E972" s="70"/>
      <c r="F972" s="70"/>
      <c r="G972" s="70"/>
      <c r="H972" s="70"/>
      <c r="I972" s="70"/>
      <c r="J972" s="70"/>
      <c r="K972" s="70"/>
      <c r="L972" s="70"/>
      <c r="M972" s="70"/>
      <c r="N972" s="70"/>
      <c r="O972" s="70"/>
    </row>
    <row r="973" spans="2:15" ht="15.75" hidden="1" customHeight="1">
      <c r="B973" s="70"/>
      <c r="C973" s="70"/>
      <c r="D973" s="70"/>
      <c r="E973" s="70"/>
      <c r="F973" s="70"/>
      <c r="G973" s="70"/>
      <c r="H973" s="70"/>
      <c r="I973" s="70"/>
      <c r="J973" s="70"/>
      <c r="K973" s="70"/>
      <c r="L973" s="70"/>
      <c r="M973" s="70"/>
      <c r="N973" s="70"/>
      <c r="O973" s="70"/>
    </row>
    <row r="974" spans="2:15" ht="15.75" hidden="1" customHeight="1">
      <c r="B974" s="70"/>
      <c r="C974" s="70"/>
      <c r="D974" s="70"/>
      <c r="E974" s="70"/>
      <c r="F974" s="70"/>
      <c r="G974" s="70"/>
      <c r="H974" s="70"/>
      <c r="I974" s="70"/>
      <c r="J974" s="70"/>
      <c r="K974" s="70"/>
      <c r="L974" s="70"/>
      <c r="M974" s="70"/>
      <c r="N974" s="70"/>
      <c r="O974" s="70"/>
    </row>
    <row r="975" spans="2:15" ht="15.75" hidden="1" customHeight="1">
      <c r="B975" s="70"/>
      <c r="C975" s="70"/>
      <c r="D975" s="70"/>
      <c r="E975" s="70"/>
      <c r="F975" s="70"/>
      <c r="G975" s="70"/>
      <c r="H975" s="70"/>
      <c r="I975" s="70"/>
      <c r="J975" s="70"/>
      <c r="K975" s="70"/>
      <c r="L975" s="70"/>
      <c r="M975" s="70"/>
      <c r="N975" s="70"/>
      <c r="O975" s="70"/>
    </row>
    <row r="976" spans="2:15" ht="15.75" hidden="1" customHeight="1">
      <c r="B976" s="70"/>
      <c r="C976" s="70"/>
      <c r="D976" s="70"/>
      <c r="E976" s="70"/>
      <c r="F976" s="70"/>
      <c r="G976" s="70"/>
      <c r="H976" s="70"/>
      <c r="I976" s="70"/>
      <c r="J976" s="70"/>
      <c r="K976" s="70"/>
      <c r="L976" s="70"/>
      <c r="M976" s="70"/>
      <c r="N976" s="70"/>
      <c r="O976" s="70"/>
    </row>
    <row r="977" spans="2:15" ht="15.75" hidden="1" customHeight="1">
      <c r="B977" s="70"/>
      <c r="C977" s="70"/>
      <c r="D977" s="70"/>
      <c r="E977" s="70"/>
      <c r="F977" s="70"/>
      <c r="G977" s="70"/>
      <c r="H977" s="70"/>
      <c r="I977" s="70"/>
      <c r="J977" s="70"/>
      <c r="K977" s="70"/>
      <c r="L977" s="70"/>
      <c r="M977" s="70"/>
      <c r="N977" s="70"/>
      <c r="O977" s="70"/>
    </row>
    <row r="978" spans="2:15" ht="15.75" hidden="1" customHeight="1">
      <c r="B978" s="70"/>
      <c r="C978" s="70"/>
      <c r="D978" s="70"/>
      <c r="E978" s="70"/>
      <c r="F978" s="70"/>
      <c r="G978" s="70"/>
      <c r="H978" s="70"/>
      <c r="I978" s="70"/>
      <c r="J978" s="70"/>
      <c r="K978" s="70"/>
      <c r="L978" s="70"/>
      <c r="M978" s="70"/>
      <c r="N978" s="70"/>
      <c r="O978" s="70"/>
    </row>
    <row r="979" spans="2:15" ht="15.75" hidden="1" customHeight="1">
      <c r="B979" s="70"/>
      <c r="C979" s="70"/>
      <c r="D979" s="70"/>
      <c r="E979" s="70"/>
      <c r="F979" s="70"/>
      <c r="G979" s="70"/>
      <c r="H979" s="70"/>
      <c r="I979" s="70"/>
      <c r="J979" s="70"/>
      <c r="K979" s="70"/>
      <c r="L979" s="70"/>
      <c r="M979" s="70"/>
      <c r="N979" s="70"/>
      <c r="O979" s="70"/>
    </row>
    <row r="980" spans="2:15" ht="15.75" hidden="1" customHeight="1">
      <c r="B980" s="70"/>
      <c r="C980" s="70"/>
      <c r="D980" s="70"/>
      <c r="E980" s="70"/>
      <c r="F980" s="70"/>
      <c r="G980" s="70"/>
      <c r="H980" s="70"/>
      <c r="I980" s="70"/>
      <c r="J980" s="70"/>
      <c r="K980" s="70"/>
      <c r="L980" s="70"/>
      <c r="M980" s="70"/>
      <c r="N980" s="70"/>
      <c r="O980" s="70"/>
    </row>
    <row r="981" spans="2:15" ht="15.75" hidden="1" customHeight="1">
      <c r="B981" s="70"/>
      <c r="C981" s="70"/>
      <c r="D981" s="70"/>
      <c r="E981" s="70"/>
      <c r="F981" s="70"/>
      <c r="G981" s="70"/>
      <c r="H981" s="70"/>
      <c r="I981" s="70"/>
      <c r="J981" s="70"/>
      <c r="K981" s="70"/>
      <c r="L981" s="70"/>
      <c r="M981" s="70"/>
      <c r="N981" s="70"/>
      <c r="O981" s="70"/>
    </row>
    <row r="982" spans="2:15" ht="15.75" hidden="1" customHeight="1">
      <c r="B982" s="70"/>
      <c r="C982" s="70"/>
      <c r="D982" s="70"/>
      <c r="E982" s="70"/>
      <c r="F982" s="70"/>
      <c r="G982" s="70"/>
      <c r="H982" s="70"/>
      <c r="I982" s="70"/>
      <c r="J982" s="70"/>
      <c r="K982" s="70"/>
      <c r="L982" s="70"/>
      <c r="M982" s="70"/>
      <c r="N982" s="70"/>
      <c r="O982" s="70"/>
    </row>
    <row r="983" spans="2:15" ht="15.75" hidden="1" customHeight="1">
      <c r="B983" s="70"/>
      <c r="C983" s="70"/>
      <c r="D983" s="70"/>
      <c r="E983" s="70"/>
      <c r="F983" s="70"/>
      <c r="G983" s="70"/>
      <c r="H983" s="70"/>
      <c r="I983" s="70"/>
      <c r="J983" s="70"/>
      <c r="K983" s="70"/>
      <c r="L983" s="70"/>
      <c r="M983" s="70"/>
      <c r="N983" s="70"/>
      <c r="O983" s="70"/>
    </row>
    <row r="984" spans="2:15" ht="15.75" hidden="1" customHeight="1">
      <c r="B984" s="70"/>
      <c r="C984" s="70"/>
      <c r="D984" s="70"/>
      <c r="E984" s="70"/>
      <c r="F984" s="70"/>
      <c r="G984" s="70"/>
      <c r="H984" s="70"/>
      <c r="I984" s="70"/>
      <c r="J984" s="70"/>
      <c r="K984" s="70"/>
      <c r="L984" s="70"/>
      <c r="M984" s="70"/>
      <c r="N984" s="70"/>
      <c r="O984" s="70"/>
    </row>
    <row r="985" spans="2:15" ht="15.75" hidden="1" customHeight="1">
      <c r="B985" s="70"/>
      <c r="C985" s="70"/>
      <c r="D985" s="70"/>
      <c r="E985" s="70"/>
      <c r="F985" s="70"/>
      <c r="G985" s="70"/>
      <c r="H985" s="70"/>
      <c r="I985" s="70"/>
      <c r="J985" s="70"/>
      <c r="K985" s="70"/>
      <c r="L985" s="70"/>
      <c r="M985" s="70"/>
      <c r="N985" s="70"/>
      <c r="O985" s="70"/>
    </row>
    <row r="986" spans="2:15" ht="15.75" hidden="1" customHeight="1">
      <c r="B986" s="70"/>
      <c r="C986" s="70"/>
      <c r="D986" s="70"/>
      <c r="E986" s="70"/>
      <c r="F986" s="70"/>
      <c r="G986" s="70"/>
      <c r="H986" s="70"/>
      <c r="I986" s="70"/>
      <c r="J986" s="70"/>
      <c r="K986" s="70"/>
      <c r="L986" s="70"/>
      <c r="M986" s="70"/>
      <c r="N986" s="70"/>
      <c r="O986" s="70"/>
    </row>
    <row r="987" spans="2:15" ht="15.75" hidden="1" customHeight="1">
      <c r="B987" s="70"/>
      <c r="C987" s="70"/>
      <c r="D987" s="70"/>
      <c r="E987" s="70"/>
      <c r="F987" s="70"/>
      <c r="G987" s="70"/>
      <c r="H987" s="70"/>
      <c r="I987" s="70"/>
      <c r="J987" s="70"/>
      <c r="K987" s="70"/>
      <c r="L987" s="70"/>
      <c r="M987" s="70"/>
      <c r="N987" s="70"/>
      <c r="O987" s="70"/>
    </row>
    <row r="988" spans="2:15" ht="15.75" hidden="1" customHeight="1">
      <c r="B988" s="70"/>
      <c r="C988" s="70"/>
      <c r="D988" s="70"/>
      <c r="E988" s="70"/>
      <c r="F988" s="70"/>
      <c r="G988" s="70"/>
      <c r="H988" s="70"/>
      <c r="I988" s="70"/>
      <c r="J988" s="70"/>
      <c r="K988" s="70"/>
      <c r="L988" s="70"/>
      <c r="M988" s="70"/>
      <c r="N988" s="70"/>
      <c r="O988" s="70"/>
    </row>
    <row r="989" spans="2:15" ht="15.75" hidden="1" customHeight="1">
      <c r="B989" s="70"/>
      <c r="C989" s="70"/>
      <c r="D989" s="70"/>
      <c r="E989" s="70"/>
      <c r="F989" s="70"/>
      <c r="G989" s="70"/>
      <c r="H989" s="70"/>
      <c r="I989" s="70"/>
      <c r="J989" s="70"/>
      <c r="K989" s="70"/>
      <c r="L989" s="70"/>
      <c r="M989" s="70"/>
      <c r="N989" s="70"/>
      <c r="O989" s="70"/>
    </row>
    <row r="990" spans="2:15" ht="15.75" hidden="1" customHeight="1">
      <c r="B990" s="70"/>
      <c r="C990" s="70"/>
      <c r="D990" s="70"/>
      <c r="E990" s="70"/>
      <c r="F990" s="70"/>
      <c r="G990" s="70"/>
      <c r="H990" s="70"/>
      <c r="I990" s="70"/>
      <c r="J990" s="70"/>
      <c r="K990" s="70"/>
      <c r="L990" s="70"/>
      <c r="M990" s="70"/>
      <c r="N990" s="70"/>
      <c r="O990" s="70"/>
    </row>
    <row r="991" spans="2:15" ht="15.75" hidden="1" customHeight="1">
      <c r="B991" s="70"/>
      <c r="C991" s="70"/>
      <c r="D991" s="70"/>
      <c r="E991" s="70"/>
      <c r="F991" s="70"/>
      <c r="G991" s="70"/>
      <c r="H991" s="70"/>
      <c r="I991" s="70"/>
      <c r="J991" s="70"/>
      <c r="K991" s="70"/>
      <c r="L991" s="70"/>
      <c r="M991" s="70"/>
      <c r="N991" s="70"/>
      <c r="O991" s="70"/>
    </row>
    <row r="992" spans="2:15" ht="15.75" hidden="1" customHeight="1">
      <c r="B992" s="70"/>
      <c r="C992" s="70"/>
      <c r="D992" s="70"/>
      <c r="E992" s="70"/>
      <c r="F992" s="70"/>
      <c r="G992" s="70"/>
      <c r="H992" s="70"/>
      <c r="I992" s="70"/>
      <c r="J992" s="70"/>
      <c r="K992" s="70"/>
      <c r="L992" s="70"/>
      <c r="M992" s="70"/>
      <c r="N992" s="70"/>
      <c r="O992" s="70"/>
    </row>
    <row r="993" ht="15" hidden="1" customHeight="1"/>
    <row r="994" ht="15" hidden="1" customHeight="1"/>
    <row r="995" ht="15" hidden="1" customHeight="1"/>
    <row r="996" ht="15" hidden="1" customHeight="1"/>
    <row r="997" ht="15" hidden="1" customHeight="1"/>
    <row r="998" ht="15" hidden="1" customHeight="1"/>
    <row r="999" ht="15" hidden="1" customHeight="1"/>
    <row r="1000" ht="15" hidden="1" customHeight="1"/>
    <row r="1001" ht="15" hidden="1" customHeight="1"/>
  </sheetData>
  <mergeCells count="16">
    <mergeCell ref="C16:O16"/>
    <mergeCell ref="C8:O8"/>
    <mergeCell ref="C9:O9"/>
    <mergeCell ref="C10:O10"/>
    <mergeCell ref="C11:O11"/>
    <mergeCell ref="C6:O6"/>
    <mergeCell ref="C12:O12"/>
    <mergeCell ref="C13:O13"/>
    <mergeCell ref="C14:O14"/>
    <mergeCell ref="C15:O15"/>
    <mergeCell ref="C7:O7"/>
    <mergeCell ref="B1:O1"/>
    <mergeCell ref="C2:O2"/>
    <mergeCell ref="C3:O3"/>
    <mergeCell ref="C4:O4"/>
    <mergeCell ref="C5:O5"/>
  </mergeCells>
  <hyperlinks>
    <hyperlink ref="C2:O2" location="'Cuadro 1'!A1" display="Cuadro 1: Acuerdos y convenios colectivos. Homologaciones y registros. "/>
    <hyperlink ref="C3:O3" location="'Cuadro 2'!A1" display="Cuadro 2: Acuerdos y convenios colectivos. Homologaciones y  registros según ámbito de aplicación. "/>
    <hyperlink ref="C4:O4" location="'Cuadro 3'!A1" display="Cuadro 3: Acuerdos y convenios colectivos.Homologaciones y  registros según forma de implementación."/>
    <hyperlink ref="C5:O5" location="'Cuadro 4'!A1" display="Cuadro  4: Acuerdos y convenios colectivos según rama de actividad económica. "/>
    <hyperlink ref="C6:O6" location="'Cuadro 5'!A1" display="Cuadro 5: Sindicatos firmantes de los acuerdos y convenios colectivos. "/>
    <hyperlink ref="C8:O8" location="'Cuadro 7'!A1" display="Cuadro 7: Salario Mínimo, Vital y Móvil. Valores corrientes."/>
    <hyperlink ref="C9:O9" location="'Cuadro 8'!A1" display="Cuadro 8: Salario conformado de convenio. Promedio simple de todas las categorías. Valores corrientes en pesos."/>
    <hyperlink ref="C10:O10" location="'Cuadro 9'!A1" display="Cuadro 9: Salario conformado de convenio de la categoría inferior sin antigüedad. Valores corrientes en pesos"/>
    <hyperlink ref="C11:O11" location="'Cuadro 10'!A1" display="Cuadro 10: Salario conformado de convenio de la categoría representativa. Valores corrientes en pesos."/>
    <hyperlink ref="C12:O12" location="'Cuadro 11'!A1" display="Cuadro  11: Salario docente mínimo garantizado docente. Maestro de Grado (Jornada simple). Valores corrientes en pesos."/>
    <hyperlink ref="C13:O13" location="'Cuadro 12'!A1" display="Cuadro 12: Remuneraciones mínimas del trabajador agrario. Valores corrientes en pesos."/>
    <hyperlink ref="C14:O14" location="'Cuadro 13'!A1" display="Cuadro 13: Remuneraciones mínimas para el personal de Casas Particulares. Valores corrientes en pesos."/>
    <hyperlink ref="C15:O15" location="'Cuadro 14'!A1" display="Cuadro 14: Remuneraciones mínimas para el personal de Casas Particulares. Valores corrientes en pesos."/>
    <hyperlink ref="C16:O16" location="'Definiciones y metodología'!A1" display="Definiciones y metodología"/>
    <hyperlink ref="C7:O7" location="'Cuadro 6'!A1" display="Cuadro 6: Acuerdos y convenios colectivos según contenido de las cláusulas pactadas."/>
  </hyperlink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dimension ref="A1:X1007"/>
  <sheetViews>
    <sheetView showGridLines="0" workbookViewId="0">
      <pane ySplit="3" topLeftCell="A5" activePane="bottomLeft" state="frozen"/>
      <selection pane="bottomLeft" activeCell="A91" sqref="A91"/>
    </sheetView>
  </sheetViews>
  <sheetFormatPr baseColWidth="10" defaultColWidth="0" defaultRowHeight="15" customHeight="1" zeroHeight="1"/>
  <cols>
    <col min="1" max="1" width="13.85546875" customWidth="1"/>
    <col min="2" max="3" width="19.85546875" customWidth="1"/>
    <col min="4" max="4" width="16.28515625" customWidth="1"/>
    <col min="5" max="9" width="11.42578125" hidden="1" customWidth="1"/>
    <col min="10" max="24" width="10" hidden="1" customWidth="1"/>
    <col min="25" max="16384" width="14.42578125" hidden="1"/>
  </cols>
  <sheetData>
    <row r="1" spans="1:24" ht="47.25" customHeight="1">
      <c r="A1" s="265" t="s">
        <v>262</v>
      </c>
      <c r="B1" s="266"/>
      <c r="C1" s="267"/>
      <c r="D1" s="15" t="s">
        <v>263</v>
      </c>
      <c r="E1" s="1"/>
      <c r="F1" s="1"/>
      <c r="G1" s="1"/>
      <c r="H1" s="1"/>
      <c r="I1" s="1"/>
      <c r="J1" s="1"/>
      <c r="K1" s="1"/>
      <c r="L1" s="1"/>
      <c r="M1" s="1"/>
      <c r="N1" s="1"/>
      <c r="O1" s="1"/>
      <c r="P1" s="1"/>
      <c r="Q1" s="1"/>
      <c r="R1" s="1"/>
      <c r="S1" s="1"/>
      <c r="T1" s="1"/>
      <c r="U1" s="1"/>
      <c r="V1" s="1"/>
      <c r="W1" s="1"/>
      <c r="X1" s="1"/>
    </row>
    <row r="2" spans="1:24" ht="34.5" customHeight="1">
      <c r="A2" s="268" t="s">
        <v>0</v>
      </c>
      <c r="B2" s="270" t="s">
        <v>264</v>
      </c>
      <c r="C2" s="271"/>
      <c r="D2" s="1"/>
      <c r="E2" s="1"/>
      <c r="F2" s="1"/>
      <c r="G2" s="1"/>
      <c r="H2" s="1"/>
      <c r="I2" s="1"/>
      <c r="J2" s="1"/>
      <c r="K2" s="1"/>
      <c r="L2" s="1"/>
      <c r="M2" s="1"/>
      <c r="N2" s="1"/>
      <c r="O2" s="1"/>
      <c r="P2" s="1"/>
      <c r="Q2" s="1"/>
      <c r="R2" s="1"/>
      <c r="S2" s="1"/>
      <c r="T2" s="1"/>
      <c r="U2" s="1"/>
      <c r="V2" s="1"/>
      <c r="W2" s="1"/>
      <c r="X2" s="1"/>
    </row>
    <row r="3" spans="1:24" ht="24.75" customHeight="1">
      <c r="A3" s="269"/>
      <c r="B3" s="77" t="s">
        <v>1</v>
      </c>
      <c r="C3" s="78" t="s">
        <v>2</v>
      </c>
      <c r="D3" s="1"/>
      <c r="E3" s="1"/>
      <c r="F3" s="1"/>
      <c r="G3" s="1"/>
      <c r="H3" s="1"/>
      <c r="I3" s="1"/>
      <c r="J3" s="1"/>
      <c r="K3" s="1"/>
      <c r="L3" s="1"/>
      <c r="M3" s="1"/>
      <c r="N3" s="1"/>
      <c r="O3" s="1"/>
      <c r="P3" s="1"/>
      <c r="Q3" s="1"/>
      <c r="R3" s="1"/>
      <c r="S3" s="1"/>
      <c r="T3" s="1"/>
      <c r="U3" s="1"/>
      <c r="V3" s="1"/>
      <c r="W3" s="1"/>
      <c r="X3" s="1"/>
    </row>
    <row r="4" spans="1:24" s="68" customFormat="1" ht="19.5" customHeight="1">
      <c r="A4" s="76" t="s">
        <v>3</v>
      </c>
      <c r="B4" s="79">
        <v>83</v>
      </c>
      <c r="C4" s="79" t="s">
        <v>4</v>
      </c>
      <c r="D4" s="16"/>
      <c r="E4" s="6"/>
      <c r="F4" s="6"/>
      <c r="G4" s="16"/>
      <c r="H4" s="16"/>
      <c r="I4" s="16"/>
      <c r="J4" s="16"/>
      <c r="K4" s="16"/>
      <c r="L4" s="16"/>
      <c r="M4" s="16"/>
      <c r="N4" s="16"/>
      <c r="O4" s="16"/>
      <c r="P4" s="16"/>
      <c r="Q4" s="16"/>
      <c r="R4" s="16"/>
      <c r="S4" s="16"/>
      <c r="T4" s="16"/>
      <c r="U4" s="16"/>
      <c r="V4" s="16"/>
      <c r="W4" s="16"/>
      <c r="X4" s="16"/>
    </row>
    <row r="5" spans="1:24" s="68" customFormat="1" ht="19.5" customHeight="1">
      <c r="A5" s="74" t="s">
        <v>5</v>
      </c>
      <c r="B5" s="80">
        <v>72</v>
      </c>
      <c r="C5" s="80" t="s">
        <v>4</v>
      </c>
      <c r="D5" s="16"/>
      <c r="E5" s="6"/>
      <c r="F5" s="6"/>
      <c r="G5" s="16"/>
      <c r="H5" s="16"/>
      <c r="I5" s="16"/>
      <c r="J5" s="16"/>
      <c r="K5" s="16"/>
      <c r="L5" s="16"/>
      <c r="M5" s="16"/>
      <c r="N5" s="16"/>
      <c r="O5" s="16"/>
      <c r="P5" s="16"/>
      <c r="Q5" s="16"/>
      <c r="R5" s="16"/>
      <c r="S5" s="16"/>
      <c r="T5" s="16"/>
      <c r="U5" s="16"/>
      <c r="V5" s="16"/>
      <c r="W5" s="16"/>
      <c r="X5" s="16"/>
    </row>
    <row r="6" spans="1:24" s="68" customFormat="1" ht="19.5" customHeight="1">
      <c r="A6" s="74" t="s">
        <v>6</v>
      </c>
      <c r="B6" s="80">
        <v>87</v>
      </c>
      <c r="C6" s="80" t="s">
        <v>4</v>
      </c>
      <c r="D6" s="16"/>
      <c r="E6" s="6"/>
      <c r="F6" s="6"/>
      <c r="G6" s="16"/>
      <c r="H6" s="16"/>
      <c r="I6" s="16"/>
      <c r="J6" s="16"/>
      <c r="K6" s="16"/>
      <c r="L6" s="16"/>
      <c r="M6" s="16"/>
      <c r="N6" s="16"/>
      <c r="O6" s="16"/>
      <c r="P6" s="16"/>
      <c r="Q6" s="16"/>
      <c r="R6" s="16"/>
      <c r="S6" s="16"/>
      <c r="T6" s="16"/>
      <c r="U6" s="16"/>
      <c r="V6" s="16"/>
      <c r="W6" s="16"/>
      <c r="X6" s="16"/>
    </row>
    <row r="7" spans="1:24" s="68" customFormat="1" ht="19.5" customHeight="1">
      <c r="A7" s="74" t="s">
        <v>7</v>
      </c>
      <c r="B7" s="80">
        <v>106</v>
      </c>
      <c r="C7" s="80" t="s">
        <v>4</v>
      </c>
      <c r="D7" s="16"/>
      <c r="E7" s="6"/>
      <c r="F7" s="6"/>
      <c r="G7" s="16"/>
      <c r="H7" s="16"/>
      <c r="I7" s="16"/>
      <c r="J7" s="16"/>
      <c r="K7" s="16"/>
      <c r="L7" s="16"/>
      <c r="M7" s="16"/>
      <c r="N7" s="16"/>
      <c r="O7" s="16"/>
      <c r="P7" s="16"/>
      <c r="Q7" s="16"/>
      <c r="R7" s="16"/>
      <c r="S7" s="16"/>
      <c r="T7" s="16"/>
      <c r="U7" s="16"/>
      <c r="V7" s="16"/>
      <c r="W7" s="16"/>
      <c r="X7" s="16"/>
    </row>
    <row r="8" spans="1:24" s="68" customFormat="1" ht="19.5" customHeight="1">
      <c r="A8" s="74" t="s">
        <v>8</v>
      </c>
      <c r="B8" s="80">
        <v>82</v>
      </c>
      <c r="C8" s="80" t="s">
        <v>4</v>
      </c>
      <c r="D8" s="16"/>
      <c r="E8" s="6"/>
      <c r="F8" s="6"/>
      <c r="G8" s="16"/>
      <c r="H8" s="16"/>
      <c r="I8" s="16"/>
      <c r="J8" s="16"/>
      <c r="K8" s="16"/>
      <c r="L8" s="16"/>
      <c r="M8" s="16"/>
      <c r="N8" s="16"/>
      <c r="O8" s="16"/>
      <c r="P8" s="16"/>
      <c r="Q8" s="16"/>
      <c r="R8" s="16"/>
      <c r="S8" s="16"/>
      <c r="T8" s="16"/>
      <c r="U8" s="16"/>
      <c r="V8" s="16"/>
      <c r="W8" s="16"/>
      <c r="X8" s="16"/>
    </row>
    <row r="9" spans="1:24" s="68" customFormat="1" ht="19.5" customHeight="1">
      <c r="A9" s="74" t="s">
        <v>9</v>
      </c>
      <c r="B9" s="80">
        <v>110</v>
      </c>
      <c r="C9" s="80" t="s">
        <v>4</v>
      </c>
      <c r="D9" s="16"/>
      <c r="E9" s="6"/>
      <c r="F9" s="6"/>
      <c r="G9" s="16"/>
      <c r="H9" s="16"/>
      <c r="I9" s="16"/>
      <c r="J9" s="16"/>
      <c r="K9" s="16"/>
      <c r="L9" s="16"/>
      <c r="M9" s="16"/>
      <c r="N9" s="16"/>
      <c r="O9" s="16"/>
      <c r="P9" s="16"/>
      <c r="Q9" s="16"/>
      <c r="R9" s="16"/>
      <c r="S9" s="16"/>
      <c r="T9" s="16"/>
      <c r="U9" s="16"/>
      <c r="V9" s="16"/>
      <c r="W9" s="16"/>
      <c r="X9" s="16"/>
    </row>
    <row r="10" spans="1:24" s="68" customFormat="1" ht="19.5" customHeight="1">
      <c r="A10" s="74" t="s">
        <v>10</v>
      </c>
      <c r="B10" s="80">
        <v>167</v>
      </c>
      <c r="C10" s="80" t="s">
        <v>4</v>
      </c>
      <c r="D10" s="16"/>
      <c r="E10" s="6"/>
      <c r="F10" s="6"/>
      <c r="G10" s="16"/>
      <c r="H10" s="16"/>
      <c r="I10" s="16"/>
      <c r="J10" s="16"/>
      <c r="K10" s="16"/>
      <c r="L10" s="16"/>
      <c r="M10" s="16"/>
      <c r="N10" s="16"/>
      <c r="O10" s="16"/>
      <c r="P10" s="16"/>
      <c r="Q10" s="16"/>
      <c r="R10" s="16"/>
      <c r="S10" s="16"/>
      <c r="T10" s="16"/>
      <c r="U10" s="16"/>
      <c r="V10" s="16"/>
      <c r="W10" s="16"/>
      <c r="X10" s="16"/>
    </row>
    <row r="11" spans="1:24" s="68" customFormat="1" ht="19.5" customHeight="1">
      <c r="A11" s="74" t="s">
        <v>11</v>
      </c>
      <c r="B11" s="80">
        <v>209</v>
      </c>
      <c r="C11" s="80" t="s">
        <v>4</v>
      </c>
      <c r="D11" s="16"/>
      <c r="E11" s="6"/>
      <c r="F11" s="6"/>
      <c r="G11" s="16"/>
      <c r="H11" s="16"/>
      <c r="I11" s="16"/>
      <c r="J11" s="16"/>
      <c r="K11" s="16"/>
      <c r="L11" s="16"/>
      <c r="M11" s="16"/>
      <c r="N11" s="16"/>
      <c r="O11" s="16"/>
      <c r="P11" s="16"/>
      <c r="Q11" s="16"/>
      <c r="R11" s="16"/>
      <c r="S11" s="16"/>
      <c r="T11" s="16"/>
      <c r="U11" s="16"/>
      <c r="V11" s="16"/>
      <c r="W11" s="16"/>
      <c r="X11" s="16"/>
    </row>
    <row r="12" spans="1:24" s="68" customFormat="1" ht="19.5" customHeight="1">
      <c r="A12" s="74" t="s">
        <v>12</v>
      </c>
      <c r="B12" s="80">
        <v>148</v>
      </c>
      <c r="C12" s="80" t="s">
        <v>4</v>
      </c>
      <c r="D12" s="16"/>
      <c r="E12" s="6"/>
      <c r="F12" s="6"/>
      <c r="G12" s="16"/>
      <c r="H12" s="16"/>
      <c r="I12" s="16"/>
      <c r="J12" s="16"/>
      <c r="K12" s="16"/>
      <c r="L12" s="16"/>
      <c r="M12" s="16"/>
      <c r="N12" s="16"/>
      <c r="O12" s="16"/>
      <c r="P12" s="16"/>
      <c r="Q12" s="16"/>
      <c r="R12" s="16"/>
      <c r="S12" s="16"/>
      <c r="T12" s="16"/>
      <c r="U12" s="16"/>
      <c r="V12" s="16"/>
      <c r="W12" s="16"/>
      <c r="X12" s="16"/>
    </row>
    <row r="13" spans="1:24" s="68" customFormat="1" ht="19.5" customHeight="1">
      <c r="A13" s="74" t="s">
        <v>13</v>
      </c>
      <c r="B13" s="80">
        <v>242</v>
      </c>
      <c r="C13" s="80" t="s">
        <v>4</v>
      </c>
      <c r="D13" s="16"/>
      <c r="E13" s="6"/>
      <c r="F13" s="6"/>
      <c r="G13" s="16"/>
      <c r="H13" s="16"/>
      <c r="I13" s="16"/>
      <c r="J13" s="16"/>
      <c r="K13" s="16"/>
      <c r="L13" s="16"/>
      <c r="M13" s="16"/>
      <c r="N13" s="16"/>
      <c r="O13" s="16"/>
      <c r="P13" s="16"/>
      <c r="Q13" s="16"/>
      <c r="R13" s="16"/>
      <c r="S13" s="16"/>
      <c r="T13" s="16"/>
      <c r="U13" s="16"/>
      <c r="V13" s="16"/>
      <c r="W13" s="16"/>
      <c r="X13" s="16"/>
    </row>
    <row r="14" spans="1:24" s="68" customFormat="1" ht="19.5" customHeight="1">
      <c r="A14" s="74" t="s">
        <v>14</v>
      </c>
      <c r="B14" s="80">
        <v>259</v>
      </c>
      <c r="C14" s="80" t="s">
        <v>4</v>
      </c>
      <c r="D14" s="16"/>
      <c r="E14" s="6"/>
      <c r="F14" s="6"/>
      <c r="G14" s="16"/>
      <c r="H14" s="16"/>
      <c r="I14" s="16"/>
      <c r="J14" s="16"/>
      <c r="K14" s="16"/>
      <c r="L14" s="16"/>
      <c r="M14" s="16"/>
      <c r="N14" s="16"/>
      <c r="O14" s="16"/>
      <c r="P14" s="16"/>
      <c r="Q14" s="16"/>
      <c r="R14" s="16"/>
      <c r="S14" s="16"/>
      <c r="T14" s="16"/>
      <c r="U14" s="16"/>
      <c r="V14" s="16"/>
      <c r="W14" s="16"/>
      <c r="X14" s="16"/>
    </row>
    <row r="15" spans="1:24" s="68" customFormat="1" ht="19.5" customHeight="1">
      <c r="A15" s="74" t="s">
        <v>15</v>
      </c>
      <c r="B15" s="80">
        <v>281</v>
      </c>
      <c r="C15" s="80" t="s">
        <v>4</v>
      </c>
      <c r="D15" s="16"/>
      <c r="E15" s="6"/>
      <c r="F15" s="6"/>
      <c r="G15" s="16"/>
      <c r="H15" s="16"/>
      <c r="I15" s="16"/>
      <c r="J15" s="16"/>
      <c r="K15" s="16"/>
      <c r="L15" s="16"/>
      <c r="M15" s="16"/>
      <c r="N15" s="16"/>
      <c r="O15" s="16"/>
      <c r="P15" s="16"/>
      <c r="Q15" s="16"/>
      <c r="R15" s="16"/>
      <c r="S15" s="16"/>
      <c r="T15" s="16"/>
      <c r="U15" s="16"/>
      <c r="V15" s="16"/>
      <c r="W15" s="16"/>
      <c r="X15" s="16"/>
    </row>
    <row r="16" spans="1:24" s="68" customFormat="1" ht="19.5" customHeight="1">
      <c r="A16" s="74" t="s">
        <v>16</v>
      </c>
      <c r="B16" s="80">
        <v>172</v>
      </c>
      <c r="C16" s="80" t="s">
        <v>4</v>
      </c>
      <c r="D16" s="16"/>
      <c r="E16" s="6"/>
      <c r="F16" s="6"/>
      <c r="G16" s="16"/>
      <c r="H16" s="16"/>
      <c r="I16" s="16"/>
      <c r="J16" s="16"/>
      <c r="K16" s="16"/>
      <c r="L16" s="16"/>
      <c r="M16" s="16"/>
      <c r="N16" s="16"/>
      <c r="O16" s="16"/>
      <c r="P16" s="16"/>
      <c r="Q16" s="16"/>
      <c r="R16" s="16"/>
      <c r="S16" s="16"/>
      <c r="T16" s="16"/>
      <c r="U16" s="16"/>
      <c r="V16" s="16"/>
      <c r="W16" s="16"/>
      <c r="X16" s="16"/>
    </row>
    <row r="17" spans="1:24" s="68" customFormat="1" ht="19.5" customHeight="1">
      <c r="A17" s="74" t="s">
        <v>17</v>
      </c>
      <c r="B17" s="80">
        <v>230</v>
      </c>
      <c r="C17" s="80" t="s">
        <v>4</v>
      </c>
      <c r="D17" s="16"/>
      <c r="E17" s="6"/>
      <c r="F17" s="6"/>
      <c r="G17" s="16"/>
      <c r="H17" s="16"/>
      <c r="I17" s="16"/>
      <c r="J17" s="16"/>
      <c r="K17" s="16"/>
      <c r="L17" s="16"/>
      <c r="M17" s="16"/>
      <c r="N17" s="16"/>
      <c r="O17" s="16"/>
      <c r="P17" s="16"/>
      <c r="Q17" s="16"/>
      <c r="R17" s="16"/>
      <c r="S17" s="16"/>
      <c r="T17" s="16"/>
      <c r="U17" s="16"/>
      <c r="V17" s="16"/>
      <c r="W17" s="16"/>
      <c r="X17" s="16"/>
    </row>
    <row r="18" spans="1:24" s="68" customFormat="1" ht="19.5" customHeight="1">
      <c r="A18" s="74" t="s">
        <v>18</v>
      </c>
      <c r="B18" s="80">
        <v>317</v>
      </c>
      <c r="C18" s="80" t="s">
        <v>4</v>
      </c>
      <c r="D18" s="16"/>
      <c r="E18" s="6"/>
      <c r="F18" s="6"/>
      <c r="G18" s="16"/>
      <c r="H18" s="16"/>
      <c r="I18" s="16"/>
      <c r="J18" s="16"/>
      <c r="K18" s="16"/>
      <c r="L18" s="16"/>
      <c r="M18" s="16"/>
      <c r="N18" s="16"/>
      <c r="O18" s="16"/>
      <c r="P18" s="16"/>
      <c r="Q18" s="16"/>
      <c r="R18" s="16"/>
      <c r="S18" s="16"/>
      <c r="T18" s="16"/>
      <c r="U18" s="16"/>
      <c r="V18" s="16"/>
      <c r="W18" s="16"/>
      <c r="X18" s="16"/>
    </row>
    <row r="19" spans="1:24" s="68" customFormat="1" ht="19.5" customHeight="1">
      <c r="A19" s="74" t="s">
        <v>19</v>
      </c>
      <c r="B19" s="80">
        <v>308</v>
      </c>
      <c r="C19" s="80" t="s">
        <v>4</v>
      </c>
      <c r="D19" s="16"/>
      <c r="E19" s="6"/>
      <c r="F19" s="6"/>
      <c r="G19" s="16"/>
      <c r="H19" s="16"/>
      <c r="I19" s="16"/>
      <c r="J19" s="16"/>
      <c r="K19" s="16"/>
      <c r="L19" s="16"/>
      <c r="M19" s="16"/>
      <c r="N19" s="16"/>
      <c r="O19" s="16"/>
      <c r="P19" s="16"/>
      <c r="Q19" s="16"/>
      <c r="R19" s="16"/>
      <c r="S19" s="16"/>
      <c r="T19" s="16"/>
      <c r="U19" s="16"/>
      <c r="V19" s="16"/>
      <c r="W19" s="16"/>
      <c r="X19" s="16"/>
    </row>
    <row r="20" spans="1:24" s="68" customFormat="1" ht="19.5" customHeight="1">
      <c r="A20" s="74" t="s">
        <v>20</v>
      </c>
      <c r="B20" s="80">
        <v>217</v>
      </c>
      <c r="C20" s="80" t="s">
        <v>4</v>
      </c>
      <c r="D20" s="16"/>
      <c r="E20" s="6"/>
      <c r="F20" s="6"/>
      <c r="G20" s="16"/>
      <c r="H20" s="16"/>
      <c r="I20" s="16"/>
      <c r="J20" s="16"/>
      <c r="K20" s="16"/>
      <c r="L20" s="16"/>
      <c r="M20" s="16"/>
      <c r="N20" s="16"/>
      <c r="O20" s="16"/>
      <c r="P20" s="16"/>
      <c r="Q20" s="16"/>
      <c r="R20" s="16"/>
      <c r="S20" s="16"/>
      <c r="T20" s="16"/>
      <c r="U20" s="16"/>
      <c r="V20" s="16"/>
      <c r="W20" s="16"/>
      <c r="X20" s="16"/>
    </row>
    <row r="21" spans="1:24" s="68" customFormat="1" ht="19.5" customHeight="1">
      <c r="A21" s="74" t="s">
        <v>21</v>
      </c>
      <c r="B21" s="80">
        <v>305</v>
      </c>
      <c r="C21" s="80" t="s">
        <v>4</v>
      </c>
      <c r="D21" s="16"/>
      <c r="E21" s="6"/>
      <c r="F21" s="6"/>
      <c r="G21" s="16"/>
      <c r="H21" s="16"/>
      <c r="I21" s="16"/>
      <c r="J21" s="16"/>
      <c r="K21" s="16"/>
      <c r="L21" s="16"/>
      <c r="M21" s="16"/>
      <c r="N21" s="16"/>
      <c r="O21" s="16"/>
      <c r="P21" s="16"/>
      <c r="Q21" s="16"/>
      <c r="R21" s="16"/>
      <c r="S21" s="16"/>
      <c r="T21" s="16"/>
      <c r="U21" s="16"/>
      <c r="V21" s="16"/>
      <c r="W21" s="16"/>
      <c r="X21" s="16"/>
    </row>
    <row r="22" spans="1:24" s="68" customFormat="1" ht="19.5" customHeight="1">
      <c r="A22" s="74" t="s">
        <v>22</v>
      </c>
      <c r="B22" s="80">
        <v>368</v>
      </c>
      <c r="C22" s="80" t="s">
        <v>4</v>
      </c>
      <c r="D22" s="16"/>
      <c r="E22" s="6"/>
      <c r="F22" s="6"/>
      <c r="G22" s="16"/>
      <c r="H22" s="16"/>
      <c r="I22" s="16"/>
      <c r="J22" s="16"/>
      <c r="K22" s="16"/>
      <c r="L22" s="16"/>
      <c r="M22" s="16"/>
      <c r="N22" s="16"/>
      <c r="O22" s="16"/>
      <c r="P22" s="16"/>
      <c r="Q22" s="16"/>
      <c r="R22" s="16"/>
      <c r="S22" s="16"/>
      <c r="T22" s="16"/>
      <c r="U22" s="16"/>
      <c r="V22" s="16"/>
      <c r="W22" s="16"/>
      <c r="X22" s="16"/>
    </row>
    <row r="23" spans="1:24" s="68" customFormat="1" ht="19.5" customHeight="1">
      <c r="A23" s="74" t="s">
        <v>23</v>
      </c>
      <c r="B23" s="80">
        <v>341</v>
      </c>
      <c r="C23" s="80" t="s">
        <v>4</v>
      </c>
      <c r="D23" s="16"/>
      <c r="E23" s="6"/>
      <c r="F23" s="6"/>
      <c r="G23" s="16"/>
      <c r="H23" s="16"/>
      <c r="I23" s="16"/>
      <c r="J23" s="16"/>
      <c r="K23" s="16"/>
      <c r="L23" s="16"/>
      <c r="M23" s="16"/>
      <c r="N23" s="16"/>
      <c r="O23" s="16"/>
      <c r="P23" s="16"/>
      <c r="Q23" s="16"/>
      <c r="R23" s="16"/>
      <c r="S23" s="16"/>
      <c r="T23" s="16"/>
      <c r="U23" s="16"/>
      <c r="V23" s="16"/>
      <c r="W23" s="16"/>
      <c r="X23" s="16"/>
    </row>
    <row r="24" spans="1:24" s="68" customFormat="1" ht="19.5" customHeight="1">
      <c r="A24" s="74" t="s">
        <v>24</v>
      </c>
      <c r="B24" s="80">
        <v>253</v>
      </c>
      <c r="C24" s="80">
        <v>310</v>
      </c>
      <c r="D24" s="16"/>
      <c r="E24" s="6"/>
      <c r="F24" s="6"/>
      <c r="G24" s="16"/>
      <c r="H24" s="16"/>
      <c r="I24" s="16"/>
      <c r="J24" s="16"/>
      <c r="K24" s="16"/>
      <c r="L24" s="16"/>
      <c r="M24" s="16"/>
      <c r="N24" s="16"/>
      <c r="O24" s="16"/>
      <c r="P24" s="16"/>
      <c r="Q24" s="16"/>
      <c r="R24" s="16"/>
      <c r="S24" s="16"/>
      <c r="T24" s="16"/>
      <c r="U24" s="16"/>
      <c r="V24" s="16"/>
      <c r="W24" s="16"/>
      <c r="X24" s="16"/>
    </row>
    <row r="25" spans="1:24" s="68" customFormat="1" ht="19.5" customHeight="1">
      <c r="A25" s="74" t="s">
        <v>25</v>
      </c>
      <c r="B25" s="80">
        <v>293</v>
      </c>
      <c r="C25" s="80">
        <v>391</v>
      </c>
      <c r="D25" s="16"/>
      <c r="E25" s="6"/>
      <c r="F25" s="6"/>
      <c r="G25" s="16"/>
      <c r="H25" s="16"/>
      <c r="I25" s="16"/>
      <c r="J25" s="16"/>
      <c r="K25" s="16"/>
      <c r="L25" s="16"/>
      <c r="M25" s="16"/>
      <c r="N25" s="16"/>
      <c r="O25" s="16"/>
      <c r="P25" s="16"/>
      <c r="Q25" s="16"/>
      <c r="R25" s="16"/>
      <c r="S25" s="16"/>
      <c r="T25" s="16"/>
      <c r="U25" s="16"/>
      <c r="V25" s="16"/>
      <c r="W25" s="16"/>
      <c r="X25" s="16"/>
    </row>
    <row r="26" spans="1:24" s="68" customFormat="1" ht="19.5" customHeight="1">
      <c r="A26" s="74" t="s">
        <v>26</v>
      </c>
      <c r="B26" s="80">
        <v>360</v>
      </c>
      <c r="C26" s="80">
        <v>405</v>
      </c>
      <c r="D26" s="16"/>
      <c r="E26" s="6"/>
      <c r="F26" s="6"/>
      <c r="G26" s="16"/>
      <c r="H26" s="16"/>
      <c r="I26" s="16"/>
      <c r="J26" s="16"/>
      <c r="K26" s="16"/>
      <c r="L26" s="16"/>
      <c r="M26" s="16"/>
      <c r="N26" s="16"/>
      <c r="O26" s="16"/>
      <c r="P26" s="16"/>
      <c r="Q26" s="16"/>
      <c r="R26" s="16"/>
      <c r="S26" s="16"/>
      <c r="T26" s="16"/>
      <c r="U26" s="16"/>
      <c r="V26" s="16"/>
      <c r="W26" s="16"/>
      <c r="X26" s="16"/>
    </row>
    <row r="27" spans="1:24" s="68" customFormat="1" ht="19.5" customHeight="1">
      <c r="A27" s="74" t="s">
        <v>27</v>
      </c>
      <c r="B27" s="80">
        <v>425</v>
      </c>
      <c r="C27" s="80">
        <v>499</v>
      </c>
      <c r="D27" s="16"/>
      <c r="E27" s="6"/>
      <c r="F27" s="6"/>
      <c r="G27" s="16"/>
      <c r="H27" s="16"/>
      <c r="I27" s="16"/>
      <c r="J27" s="16"/>
      <c r="K27" s="16"/>
      <c r="L27" s="16"/>
      <c r="M27" s="16"/>
      <c r="N27" s="16"/>
      <c r="O27" s="16"/>
      <c r="P27" s="16"/>
      <c r="Q27" s="16"/>
      <c r="R27" s="16"/>
      <c r="S27" s="16"/>
      <c r="T27" s="16"/>
      <c r="U27" s="16"/>
      <c r="V27" s="16"/>
      <c r="W27" s="16"/>
      <c r="X27" s="16"/>
    </row>
    <row r="28" spans="1:24" s="68" customFormat="1" ht="19.5" customHeight="1">
      <c r="A28" s="74" t="s">
        <v>28</v>
      </c>
      <c r="B28" s="80">
        <v>356</v>
      </c>
      <c r="C28" s="80">
        <v>466</v>
      </c>
      <c r="D28" s="16"/>
      <c r="E28" s="6"/>
      <c r="F28" s="6"/>
      <c r="G28" s="16"/>
      <c r="H28" s="16"/>
      <c r="I28" s="16"/>
      <c r="J28" s="16"/>
      <c r="K28" s="16"/>
      <c r="L28" s="16"/>
      <c r="M28" s="16"/>
      <c r="N28" s="16"/>
      <c r="O28" s="16"/>
      <c r="P28" s="16"/>
      <c r="Q28" s="16"/>
      <c r="R28" s="16"/>
      <c r="S28" s="16"/>
      <c r="T28" s="16"/>
      <c r="U28" s="16"/>
      <c r="V28" s="16"/>
      <c r="W28" s="16"/>
      <c r="X28" s="16"/>
    </row>
    <row r="29" spans="1:24" s="68" customFormat="1" ht="19.5" customHeight="1">
      <c r="A29" s="74" t="s">
        <v>29</v>
      </c>
      <c r="B29" s="80">
        <v>362</v>
      </c>
      <c r="C29" s="80">
        <v>438</v>
      </c>
      <c r="D29" s="16"/>
      <c r="E29" s="6"/>
      <c r="F29" s="6"/>
      <c r="G29" s="16"/>
      <c r="H29" s="16"/>
      <c r="I29" s="16"/>
      <c r="J29" s="16"/>
      <c r="K29" s="16"/>
      <c r="L29" s="16"/>
      <c r="M29" s="16"/>
      <c r="N29" s="16"/>
      <c r="O29" s="16"/>
      <c r="P29" s="16"/>
      <c r="Q29" s="16"/>
      <c r="R29" s="16"/>
      <c r="S29" s="16"/>
      <c r="T29" s="16"/>
      <c r="U29" s="16"/>
      <c r="V29" s="16"/>
      <c r="W29" s="16"/>
      <c r="X29" s="16"/>
    </row>
    <row r="30" spans="1:24" s="68" customFormat="1" ht="19.5" customHeight="1">
      <c r="A30" s="74" t="s">
        <v>30</v>
      </c>
      <c r="B30" s="80">
        <v>484</v>
      </c>
      <c r="C30" s="80">
        <v>623</v>
      </c>
      <c r="D30" s="16"/>
      <c r="E30" s="6"/>
      <c r="F30" s="6"/>
      <c r="G30" s="16"/>
      <c r="H30" s="16"/>
      <c r="I30" s="16"/>
      <c r="J30" s="16"/>
      <c r="K30" s="16"/>
      <c r="L30" s="16"/>
      <c r="M30" s="16"/>
      <c r="N30" s="16"/>
      <c r="O30" s="16"/>
      <c r="P30" s="16"/>
      <c r="Q30" s="16"/>
      <c r="R30" s="16"/>
      <c r="S30" s="16"/>
      <c r="T30" s="16"/>
      <c r="U30" s="16"/>
      <c r="V30" s="16"/>
      <c r="W30" s="16"/>
      <c r="X30" s="16"/>
    </row>
    <row r="31" spans="1:24" s="68" customFormat="1" ht="19.5" customHeight="1">
      <c r="A31" s="74" t="s">
        <v>31</v>
      </c>
      <c r="B31" s="80">
        <v>418</v>
      </c>
      <c r="C31" s="80">
        <v>511</v>
      </c>
      <c r="D31" s="16"/>
      <c r="E31" s="6"/>
      <c r="F31" s="6"/>
      <c r="G31" s="16"/>
      <c r="H31" s="16"/>
      <c r="I31" s="16"/>
      <c r="J31" s="16"/>
      <c r="K31" s="16"/>
      <c r="L31" s="16"/>
      <c r="M31" s="16"/>
      <c r="N31" s="16"/>
      <c r="O31" s="16"/>
      <c r="P31" s="16"/>
      <c r="Q31" s="16"/>
      <c r="R31" s="16"/>
      <c r="S31" s="16"/>
      <c r="T31" s="16"/>
      <c r="U31" s="16"/>
      <c r="V31" s="16"/>
      <c r="W31" s="16"/>
      <c r="X31" s="16"/>
    </row>
    <row r="32" spans="1:24" s="68" customFormat="1" ht="19.5" customHeight="1">
      <c r="A32" s="74" t="s">
        <v>32</v>
      </c>
      <c r="B32" s="80">
        <v>306</v>
      </c>
      <c r="C32" s="80">
        <v>365</v>
      </c>
      <c r="D32" s="16"/>
      <c r="E32" s="6"/>
      <c r="F32" s="6"/>
      <c r="G32" s="16"/>
      <c r="H32" s="16"/>
      <c r="I32" s="16"/>
      <c r="J32" s="16"/>
      <c r="K32" s="16"/>
      <c r="L32" s="16"/>
      <c r="M32" s="16"/>
      <c r="N32" s="16"/>
      <c r="O32" s="16"/>
      <c r="P32" s="16"/>
      <c r="Q32" s="16"/>
      <c r="R32" s="16"/>
      <c r="S32" s="16"/>
      <c r="T32" s="16"/>
      <c r="U32" s="16"/>
      <c r="V32" s="16"/>
      <c r="W32" s="16"/>
      <c r="X32" s="16"/>
    </row>
    <row r="33" spans="1:24" s="68" customFormat="1" ht="19.5" customHeight="1">
      <c r="A33" s="74" t="s">
        <v>33</v>
      </c>
      <c r="B33" s="80">
        <v>405</v>
      </c>
      <c r="C33" s="80">
        <v>523</v>
      </c>
      <c r="D33" s="16"/>
      <c r="E33" s="6"/>
      <c r="F33" s="6"/>
      <c r="G33" s="16"/>
      <c r="H33" s="16"/>
      <c r="I33" s="16"/>
      <c r="J33" s="16"/>
      <c r="K33" s="16"/>
      <c r="L33" s="16"/>
      <c r="M33" s="16"/>
      <c r="N33" s="16"/>
      <c r="O33" s="16"/>
      <c r="P33" s="16"/>
      <c r="Q33" s="16"/>
      <c r="R33" s="16"/>
      <c r="S33" s="16"/>
      <c r="T33" s="16"/>
      <c r="U33" s="16"/>
      <c r="V33" s="16"/>
      <c r="W33" s="16"/>
      <c r="X33" s="16"/>
    </row>
    <row r="34" spans="1:24" s="68" customFormat="1" ht="19.5" customHeight="1">
      <c r="A34" s="74" t="s">
        <v>34</v>
      </c>
      <c r="B34" s="80">
        <v>433</v>
      </c>
      <c r="C34" s="80">
        <v>532</v>
      </c>
      <c r="D34" s="16"/>
      <c r="E34" s="6"/>
      <c r="F34" s="6"/>
      <c r="G34" s="16"/>
      <c r="H34" s="16"/>
      <c r="I34" s="16"/>
      <c r="J34" s="16"/>
      <c r="K34" s="16"/>
      <c r="L34" s="16"/>
      <c r="M34" s="16"/>
      <c r="N34" s="16"/>
      <c r="O34" s="16"/>
      <c r="P34" s="16"/>
      <c r="Q34" s="16"/>
      <c r="R34" s="16"/>
      <c r="S34" s="16"/>
      <c r="T34" s="16"/>
      <c r="U34" s="16"/>
      <c r="V34" s="16"/>
      <c r="W34" s="16"/>
      <c r="X34" s="16"/>
    </row>
    <row r="35" spans="1:24" s="68" customFormat="1" ht="19.5" customHeight="1">
      <c r="A35" s="74" t="s">
        <v>35</v>
      </c>
      <c r="B35" s="80">
        <v>369</v>
      </c>
      <c r="C35" s="80">
        <v>444</v>
      </c>
      <c r="D35" s="16"/>
      <c r="E35" s="6"/>
      <c r="F35" s="6"/>
      <c r="G35" s="16"/>
      <c r="H35" s="16"/>
      <c r="I35" s="16"/>
      <c r="J35" s="16"/>
      <c r="K35" s="16"/>
      <c r="L35" s="16"/>
      <c r="M35" s="16"/>
      <c r="N35" s="16"/>
      <c r="O35" s="16"/>
      <c r="P35" s="16"/>
      <c r="Q35" s="16"/>
      <c r="R35" s="16"/>
      <c r="S35" s="16"/>
      <c r="T35" s="16"/>
      <c r="U35" s="16"/>
      <c r="V35" s="16"/>
      <c r="W35" s="16"/>
      <c r="X35" s="16"/>
    </row>
    <row r="36" spans="1:24" s="68" customFormat="1" ht="19.5" customHeight="1">
      <c r="A36" s="74" t="s">
        <v>36</v>
      </c>
      <c r="B36" s="80">
        <v>221</v>
      </c>
      <c r="C36" s="80">
        <v>288</v>
      </c>
      <c r="D36" s="16"/>
      <c r="E36" s="6"/>
      <c r="F36" s="6"/>
      <c r="G36" s="16"/>
      <c r="H36" s="16"/>
      <c r="I36" s="16"/>
      <c r="J36" s="16"/>
      <c r="K36" s="16"/>
      <c r="L36" s="16"/>
      <c r="M36" s="16"/>
      <c r="N36" s="16"/>
      <c r="O36" s="16"/>
      <c r="P36" s="16"/>
      <c r="Q36" s="16"/>
      <c r="R36" s="16"/>
      <c r="S36" s="16"/>
      <c r="T36" s="16"/>
      <c r="U36" s="16"/>
      <c r="V36" s="16"/>
      <c r="W36" s="16"/>
      <c r="X36" s="16"/>
    </row>
    <row r="37" spans="1:24" s="68" customFormat="1" ht="19.5" customHeight="1">
      <c r="A37" s="74" t="s">
        <v>37</v>
      </c>
      <c r="B37" s="80">
        <v>358</v>
      </c>
      <c r="C37" s="80">
        <v>431</v>
      </c>
      <c r="D37" s="16"/>
      <c r="E37" s="6"/>
      <c r="F37" s="6"/>
      <c r="G37" s="16"/>
      <c r="H37" s="16"/>
      <c r="I37" s="16"/>
      <c r="J37" s="16"/>
      <c r="K37" s="16"/>
      <c r="L37" s="16"/>
      <c r="M37" s="16"/>
      <c r="N37" s="16"/>
      <c r="O37" s="16"/>
      <c r="P37" s="16"/>
      <c r="Q37" s="16"/>
      <c r="R37" s="16"/>
      <c r="S37" s="16"/>
      <c r="T37" s="16"/>
      <c r="U37" s="16"/>
      <c r="V37" s="16"/>
      <c r="W37" s="16"/>
      <c r="X37" s="16"/>
    </row>
    <row r="38" spans="1:24" s="68" customFormat="1" ht="19.5" customHeight="1">
      <c r="A38" s="74" t="s">
        <v>38</v>
      </c>
      <c r="B38" s="80">
        <v>371</v>
      </c>
      <c r="C38" s="80">
        <v>440</v>
      </c>
      <c r="D38" s="16"/>
      <c r="E38" s="6"/>
      <c r="F38" s="6"/>
      <c r="G38" s="16"/>
      <c r="H38" s="16"/>
      <c r="I38" s="16"/>
      <c r="J38" s="16"/>
      <c r="K38" s="16"/>
      <c r="L38" s="16"/>
      <c r="M38" s="16"/>
      <c r="N38" s="16"/>
      <c r="O38" s="16"/>
      <c r="P38" s="16"/>
      <c r="Q38" s="16"/>
      <c r="R38" s="16"/>
      <c r="S38" s="16"/>
      <c r="T38" s="16"/>
      <c r="U38" s="16"/>
      <c r="V38" s="16"/>
      <c r="W38" s="16"/>
      <c r="X38" s="16"/>
    </row>
    <row r="39" spans="1:24" s="68" customFormat="1" ht="19.5" customHeight="1">
      <c r="A39" s="74" t="s">
        <v>39</v>
      </c>
      <c r="B39" s="80">
        <v>477</v>
      </c>
      <c r="C39" s="80">
        <v>585</v>
      </c>
      <c r="D39" s="16"/>
      <c r="E39" s="6"/>
      <c r="F39" s="6"/>
      <c r="G39" s="16"/>
      <c r="H39" s="16"/>
      <c r="I39" s="16"/>
      <c r="J39" s="16"/>
      <c r="K39" s="16"/>
      <c r="L39" s="16"/>
      <c r="M39" s="16"/>
      <c r="N39" s="16"/>
      <c r="O39" s="16"/>
      <c r="P39" s="16"/>
      <c r="Q39" s="16"/>
      <c r="R39" s="16"/>
      <c r="S39" s="16"/>
      <c r="T39" s="16"/>
      <c r="U39" s="16"/>
      <c r="V39" s="16"/>
      <c r="W39" s="16"/>
      <c r="X39" s="16"/>
    </row>
    <row r="40" spans="1:24" s="68" customFormat="1" ht="19.5" customHeight="1">
      <c r="A40" s="74" t="s">
        <v>40</v>
      </c>
      <c r="B40" s="80">
        <v>176</v>
      </c>
      <c r="C40" s="80">
        <v>231</v>
      </c>
      <c r="D40" s="16"/>
      <c r="E40" s="6"/>
      <c r="F40" s="6"/>
      <c r="G40" s="16"/>
      <c r="H40" s="16"/>
      <c r="I40" s="16"/>
      <c r="J40" s="16"/>
      <c r="K40" s="16"/>
      <c r="L40" s="16"/>
      <c r="M40" s="16"/>
      <c r="N40" s="16"/>
      <c r="O40" s="16"/>
      <c r="P40" s="16"/>
      <c r="Q40" s="16"/>
      <c r="R40" s="16"/>
      <c r="S40" s="16"/>
      <c r="T40" s="16"/>
      <c r="U40" s="16"/>
      <c r="V40" s="16"/>
      <c r="W40" s="16"/>
      <c r="X40" s="16"/>
    </row>
    <row r="41" spans="1:24" s="68" customFormat="1" ht="19.5" customHeight="1">
      <c r="A41" s="74" t="s">
        <v>41</v>
      </c>
      <c r="B41" s="80">
        <v>274</v>
      </c>
      <c r="C41" s="80">
        <v>350</v>
      </c>
      <c r="D41" s="16"/>
      <c r="E41" s="6"/>
      <c r="F41" s="6"/>
      <c r="G41" s="16"/>
      <c r="H41" s="16"/>
      <c r="I41" s="16"/>
      <c r="J41" s="16"/>
      <c r="K41" s="16"/>
      <c r="L41" s="16"/>
      <c r="M41" s="16"/>
      <c r="N41" s="16"/>
      <c r="O41" s="16"/>
      <c r="P41" s="16"/>
      <c r="Q41" s="16"/>
      <c r="R41" s="16"/>
      <c r="S41" s="16"/>
      <c r="T41" s="16"/>
      <c r="U41" s="16"/>
      <c r="V41" s="16"/>
      <c r="W41" s="16"/>
      <c r="X41" s="16"/>
    </row>
    <row r="42" spans="1:24" s="68" customFormat="1" ht="19.5" customHeight="1">
      <c r="A42" s="74" t="s">
        <v>42</v>
      </c>
      <c r="B42" s="80">
        <v>432</v>
      </c>
      <c r="C42" s="80">
        <v>518</v>
      </c>
      <c r="D42" s="16"/>
      <c r="E42" s="6"/>
      <c r="F42" s="6"/>
      <c r="G42" s="16"/>
      <c r="H42" s="16"/>
      <c r="I42" s="16"/>
      <c r="J42" s="16"/>
      <c r="K42" s="16"/>
      <c r="L42" s="16"/>
      <c r="M42" s="16"/>
      <c r="N42" s="16"/>
      <c r="O42" s="16"/>
      <c r="P42" s="16"/>
      <c r="Q42" s="16"/>
      <c r="R42" s="16"/>
      <c r="S42" s="16"/>
      <c r="T42" s="16"/>
      <c r="U42" s="16"/>
      <c r="V42" s="16"/>
      <c r="W42" s="16"/>
      <c r="X42" s="16"/>
    </row>
    <row r="43" spans="1:24" s="68" customFormat="1" ht="19.5" customHeight="1">
      <c r="A43" s="74" t="s">
        <v>43</v>
      </c>
      <c r="B43" s="80">
        <v>496</v>
      </c>
      <c r="C43" s="80">
        <v>600</v>
      </c>
      <c r="D43" s="16"/>
      <c r="E43" s="6"/>
      <c r="F43" s="6"/>
      <c r="G43" s="16"/>
      <c r="H43" s="16"/>
      <c r="I43" s="16"/>
      <c r="J43" s="16"/>
      <c r="K43" s="16"/>
      <c r="L43" s="16"/>
      <c r="M43" s="16"/>
      <c r="N43" s="16"/>
      <c r="O43" s="16"/>
      <c r="P43" s="16"/>
      <c r="Q43" s="16"/>
      <c r="R43" s="16"/>
      <c r="S43" s="16"/>
      <c r="T43" s="16"/>
      <c r="U43" s="16"/>
      <c r="V43" s="16"/>
      <c r="W43" s="16"/>
      <c r="X43" s="16"/>
    </row>
    <row r="44" spans="1:24" s="68" customFormat="1" ht="19.5" customHeight="1">
      <c r="A44" s="74" t="s">
        <v>44</v>
      </c>
      <c r="B44" s="80">
        <v>289</v>
      </c>
      <c r="C44" s="80">
        <v>344</v>
      </c>
      <c r="D44" s="16"/>
      <c r="E44" s="6"/>
      <c r="F44" s="6"/>
      <c r="G44" s="16"/>
      <c r="H44" s="16"/>
      <c r="I44" s="16"/>
      <c r="J44" s="16"/>
      <c r="K44" s="16"/>
      <c r="L44" s="16"/>
      <c r="M44" s="16"/>
      <c r="N44" s="16"/>
      <c r="O44" s="16"/>
      <c r="P44" s="16"/>
      <c r="Q44" s="16"/>
      <c r="R44" s="16"/>
      <c r="S44" s="16"/>
      <c r="T44" s="16"/>
      <c r="U44" s="16"/>
      <c r="V44" s="16"/>
      <c r="W44" s="16"/>
      <c r="X44" s="16"/>
    </row>
    <row r="45" spans="1:24" s="68" customFormat="1" ht="19.5" customHeight="1">
      <c r="A45" s="74" t="s">
        <v>45</v>
      </c>
      <c r="B45" s="80">
        <v>393</v>
      </c>
      <c r="C45" s="80">
        <v>468</v>
      </c>
      <c r="D45" s="16"/>
      <c r="E45" s="6"/>
      <c r="F45" s="6"/>
      <c r="G45" s="16"/>
      <c r="H45" s="16"/>
      <c r="I45" s="16"/>
      <c r="J45" s="16"/>
      <c r="K45" s="16"/>
      <c r="L45" s="16"/>
      <c r="M45" s="16"/>
      <c r="N45" s="16"/>
      <c r="O45" s="16"/>
      <c r="P45" s="16"/>
      <c r="Q45" s="16"/>
      <c r="R45" s="16"/>
      <c r="S45" s="16"/>
      <c r="T45" s="16"/>
      <c r="U45" s="16"/>
      <c r="V45" s="16"/>
      <c r="W45" s="16"/>
      <c r="X45" s="16"/>
    </row>
    <row r="46" spans="1:24" s="68" customFormat="1" ht="19.5" customHeight="1">
      <c r="A46" s="74" t="s">
        <v>46</v>
      </c>
      <c r="B46" s="80">
        <v>526</v>
      </c>
      <c r="C46" s="80">
        <v>596</v>
      </c>
      <c r="D46" s="16"/>
      <c r="E46" s="6"/>
      <c r="F46" s="6"/>
      <c r="G46" s="16"/>
      <c r="H46" s="7"/>
      <c r="I46" s="7"/>
      <c r="J46" s="16"/>
      <c r="K46" s="16"/>
      <c r="L46" s="16"/>
      <c r="M46" s="16"/>
      <c r="N46" s="16"/>
      <c r="O46" s="16"/>
      <c r="P46" s="16"/>
      <c r="Q46" s="16"/>
      <c r="R46" s="16"/>
      <c r="S46" s="16"/>
      <c r="T46" s="16"/>
      <c r="U46" s="16"/>
      <c r="V46" s="16"/>
      <c r="W46" s="16"/>
      <c r="X46" s="16"/>
    </row>
    <row r="47" spans="1:24" s="68" customFormat="1" ht="19.5" customHeight="1">
      <c r="A47" s="74" t="s">
        <v>47</v>
      </c>
      <c r="B47" s="80">
        <v>483</v>
      </c>
      <c r="C47" s="80">
        <v>555</v>
      </c>
      <c r="D47" s="16"/>
      <c r="E47" s="6"/>
      <c r="F47" s="6"/>
      <c r="G47" s="16"/>
      <c r="H47" s="7"/>
      <c r="I47" s="7"/>
      <c r="J47" s="16"/>
      <c r="K47" s="16"/>
      <c r="L47" s="16"/>
      <c r="M47" s="16"/>
      <c r="N47" s="16"/>
      <c r="O47" s="16"/>
      <c r="P47" s="16"/>
      <c r="Q47" s="16"/>
      <c r="R47" s="16"/>
      <c r="S47" s="16"/>
      <c r="T47" s="16"/>
      <c r="U47" s="16"/>
      <c r="V47" s="16"/>
      <c r="W47" s="16"/>
      <c r="X47" s="16"/>
    </row>
    <row r="48" spans="1:24" s="68" customFormat="1" ht="19.5" customHeight="1">
      <c r="A48" s="74" t="s">
        <v>48</v>
      </c>
      <c r="B48" s="80">
        <v>295</v>
      </c>
      <c r="C48" s="80">
        <v>365</v>
      </c>
      <c r="D48" s="16"/>
      <c r="E48" s="6"/>
      <c r="F48" s="6"/>
      <c r="G48" s="16"/>
      <c r="H48" s="7"/>
      <c r="I48" s="7"/>
      <c r="J48" s="16"/>
      <c r="K48" s="16"/>
      <c r="L48" s="16"/>
      <c r="M48" s="16"/>
      <c r="N48" s="16"/>
      <c r="O48" s="16"/>
      <c r="P48" s="16"/>
      <c r="Q48" s="16"/>
      <c r="R48" s="16"/>
      <c r="S48" s="16"/>
      <c r="T48" s="16"/>
      <c r="U48" s="16"/>
      <c r="V48" s="16"/>
      <c r="W48" s="16"/>
      <c r="X48" s="16"/>
    </row>
    <row r="49" spans="1:24" s="68" customFormat="1" ht="19.5" customHeight="1">
      <c r="A49" s="74" t="s">
        <v>49</v>
      </c>
      <c r="B49" s="80">
        <v>321</v>
      </c>
      <c r="C49" s="80">
        <v>387</v>
      </c>
      <c r="D49" s="16"/>
      <c r="E49" s="6"/>
      <c r="F49" s="6"/>
      <c r="G49" s="16"/>
      <c r="H49" s="7"/>
      <c r="I49" s="7"/>
      <c r="J49" s="16"/>
      <c r="K49" s="16"/>
      <c r="L49" s="16"/>
      <c r="M49" s="16"/>
      <c r="N49" s="16"/>
      <c r="O49" s="16"/>
      <c r="P49" s="16"/>
      <c r="Q49" s="16"/>
      <c r="R49" s="16"/>
      <c r="S49" s="16"/>
      <c r="T49" s="16"/>
      <c r="U49" s="16"/>
      <c r="V49" s="16"/>
      <c r="W49" s="16"/>
      <c r="X49" s="16"/>
    </row>
    <row r="50" spans="1:24" s="68" customFormat="1" ht="19.5" customHeight="1">
      <c r="A50" s="74" t="s">
        <v>50</v>
      </c>
      <c r="B50" s="80">
        <v>442</v>
      </c>
      <c r="C50" s="80">
        <v>525</v>
      </c>
      <c r="D50" s="16"/>
      <c r="E50" s="6"/>
      <c r="F50" s="6"/>
      <c r="G50" s="16"/>
      <c r="H50" s="7"/>
      <c r="I50" s="7"/>
      <c r="J50" s="16"/>
      <c r="K50" s="16"/>
      <c r="L50" s="16"/>
      <c r="M50" s="16"/>
      <c r="N50" s="16"/>
      <c r="O50" s="16"/>
      <c r="P50" s="16"/>
      <c r="Q50" s="16"/>
      <c r="R50" s="16"/>
      <c r="S50" s="16"/>
      <c r="T50" s="16"/>
      <c r="U50" s="16"/>
      <c r="V50" s="16"/>
      <c r="W50" s="16"/>
      <c r="X50" s="16"/>
    </row>
    <row r="51" spans="1:24" s="68" customFormat="1" ht="19.5" customHeight="1">
      <c r="A51" s="74" t="s">
        <v>51</v>
      </c>
      <c r="B51" s="80">
        <v>552</v>
      </c>
      <c r="C51" s="80">
        <v>680</v>
      </c>
      <c r="D51" s="16"/>
      <c r="E51" s="6"/>
      <c r="F51" s="6"/>
      <c r="G51" s="16"/>
      <c r="H51" s="7"/>
      <c r="I51" s="7"/>
      <c r="J51" s="16"/>
      <c r="K51" s="16"/>
      <c r="L51" s="16"/>
      <c r="M51" s="16"/>
      <c r="N51" s="16"/>
      <c r="O51" s="16"/>
      <c r="P51" s="16"/>
      <c r="Q51" s="16"/>
      <c r="R51" s="16"/>
      <c r="S51" s="16"/>
      <c r="T51" s="16"/>
      <c r="U51" s="16"/>
      <c r="V51" s="16"/>
      <c r="W51" s="16"/>
      <c r="X51" s="16"/>
    </row>
    <row r="52" spans="1:24" s="68" customFormat="1" ht="19.5" customHeight="1">
      <c r="A52" s="74" t="s">
        <v>52</v>
      </c>
      <c r="B52" s="80">
        <v>194</v>
      </c>
      <c r="C52" s="80">
        <v>217</v>
      </c>
      <c r="D52" s="16"/>
      <c r="E52" s="16"/>
      <c r="F52" s="16"/>
      <c r="G52" s="16"/>
      <c r="H52" s="7"/>
      <c r="I52" s="7"/>
      <c r="J52" s="16"/>
      <c r="K52" s="16"/>
      <c r="L52" s="16"/>
      <c r="M52" s="16"/>
      <c r="N52" s="16"/>
      <c r="O52" s="16"/>
      <c r="P52" s="16"/>
      <c r="Q52" s="16"/>
      <c r="R52" s="16"/>
      <c r="S52" s="16"/>
      <c r="T52" s="16"/>
      <c r="U52" s="16"/>
      <c r="V52" s="16"/>
      <c r="W52" s="16"/>
      <c r="X52" s="16"/>
    </row>
    <row r="53" spans="1:24" s="68" customFormat="1" ht="19.5" customHeight="1">
      <c r="A53" s="74" t="s">
        <v>53</v>
      </c>
      <c r="B53" s="80">
        <v>253</v>
      </c>
      <c r="C53" s="80">
        <v>277</v>
      </c>
      <c r="D53" s="16"/>
      <c r="E53" s="16"/>
      <c r="F53" s="16"/>
      <c r="G53" s="16"/>
      <c r="H53" s="7"/>
      <c r="I53" s="7"/>
      <c r="J53" s="16"/>
      <c r="K53" s="16"/>
      <c r="L53" s="16"/>
      <c r="M53" s="16"/>
      <c r="N53" s="16"/>
      <c r="O53" s="16"/>
      <c r="P53" s="16"/>
      <c r="Q53" s="16"/>
      <c r="R53" s="16"/>
      <c r="S53" s="16"/>
      <c r="T53" s="16"/>
      <c r="U53" s="16"/>
      <c r="V53" s="16"/>
      <c r="W53" s="16"/>
      <c r="X53" s="16"/>
    </row>
    <row r="54" spans="1:24" s="68" customFormat="1" ht="19.5" customHeight="1">
      <c r="A54" s="74" t="s">
        <v>54</v>
      </c>
      <c r="B54" s="80">
        <v>668</v>
      </c>
      <c r="C54" s="80">
        <v>780</v>
      </c>
      <c r="D54" s="16"/>
      <c r="E54" s="16"/>
      <c r="F54" s="16"/>
      <c r="G54" s="16"/>
      <c r="H54" s="16"/>
      <c r="I54" s="16"/>
      <c r="J54" s="16"/>
      <c r="K54" s="16"/>
      <c r="L54" s="16"/>
      <c r="M54" s="16"/>
      <c r="N54" s="16"/>
      <c r="O54" s="16"/>
      <c r="P54" s="16"/>
      <c r="Q54" s="16"/>
      <c r="R54" s="16"/>
      <c r="S54" s="16"/>
      <c r="T54" s="16"/>
      <c r="U54" s="16"/>
      <c r="V54" s="16"/>
      <c r="W54" s="16"/>
      <c r="X54" s="16"/>
    </row>
    <row r="55" spans="1:24" s="68" customFormat="1" ht="19.5" customHeight="1">
      <c r="A55" s="74" t="s">
        <v>55</v>
      </c>
      <c r="B55" s="80">
        <v>382</v>
      </c>
      <c r="C55" s="80">
        <v>456</v>
      </c>
      <c r="D55" s="16"/>
      <c r="E55" s="16"/>
      <c r="F55" s="16"/>
      <c r="G55" s="16"/>
      <c r="H55" s="16"/>
      <c r="I55" s="16"/>
      <c r="J55" s="16"/>
      <c r="K55" s="16"/>
      <c r="L55" s="16"/>
      <c r="M55" s="16"/>
      <c r="N55" s="16"/>
      <c r="O55" s="16"/>
      <c r="P55" s="16"/>
      <c r="Q55" s="16"/>
      <c r="R55" s="16"/>
      <c r="S55" s="16"/>
      <c r="T55" s="16"/>
      <c r="U55" s="16"/>
      <c r="V55" s="16"/>
      <c r="W55" s="16"/>
      <c r="X55" s="16"/>
    </row>
    <row r="56" spans="1:24" s="68" customFormat="1" ht="19.5" customHeight="1">
      <c r="A56" s="74" t="s">
        <v>56</v>
      </c>
      <c r="B56" s="80">
        <v>383</v>
      </c>
      <c r="C56" s="80">
        <v>432</v>
      </c>
      <c r="D56" s="16"/>
      <c r="E56" s="16"/>
      <c r="F56" s="16"/>
      <c r="G56" s="16"/>
      <c r="H56" s="16"/>
      <c r="I56" s="16"/>
      <c r="J56" s="16"/>
      <c r="K56" s="16"/>
      <c r="L56" s="16"/>
      <c r="M56" s="16"/>
      <c r="N56" s="16"/>
      <c r="O56" s="16"/>
      <c r="P56" s="16"/>
      <c r="Q56" s="16"/>
      <c r="R56" s="16"/>
      <c r="S56" s="16"/>
      <c r="T56" s="16"/>
      <c r="U56" s="16"/>
      <c r="V56" s="16"/>
      <c r="W56" s="16"/>
      <c r="X56" s="16"/>
    </row>
    <row r="57" spans="1:24" s="68" customFormat="1" ht="19.5" customHeight="1">
      <c r="A57" s="74" t="s">
        <v>57</v>
      </c>
      <c r="B57" s="80">
        <v>242</v>
      </c>
      <c r="C57" s="80">
        <v>270</v>
      </c>
      <c r="D57" s="16"/>
      <c r="E57" s="16"/>
      <c r="F57" s="16"/>
      <c r="G57" s="16"/>
      <c r="H57" s="16"/>
      <c r="I57" s="16"/>
      <c r="J57" s="16"/>
      <c r="K57" s="16"/>
      <c r="L57" s="16"/>
      <c r="M57" s="16"/>
      <c r="N57" s="16"/>
      <c r="O57" s="16"/>
      <c r="P57" s="16"/>
      <c r="Q57" s="16"/>
      <c r="R57" s="16"/>
      <c r="S57" s="16"/>
      <c r="T57" s="16"/>
      <c r="U57" s="16"/>
      <c r="V57" s="16"/>
      <c r="W57" s="16"/>
      <c r="X57" s="16"/>
    </row>
    <row r="58" spans="1:24" s="68" customFormat="1" ht="19.5" customHeight="1">
      <c r="A58" s="74" t="s">
        <v>58</v>
      </c>
      <c r="B58" s="80">
        <v>178</v>
      </c>
      <c r="C58" s="80">
        <v>201</v>
      </c>
      <c r="D58" s="16"/>
      <c r="E58" s="16"/>
      <c r="F58" s="16"/>
      <c r="G58" s="16"/>
      <c r="H58" s="16"/>
      <c r="I58" s="16"/>
      <c r="J58" s="16"/>
      <c r="K58" s="16"/>
      <c r="L58" s="16"/>
      <c r="M58" s="16"/>
      <c r="N58" s="16"/>
      <c r="O58" s="16"/>
      <c r="P58" s="16"/>
      <c r="Q58" s="16"/>
      <c r="R58" s="16"/>
      <c r="S58" s="16"/>
      <c r="T58" s="16"/>
      <c r="U58" s="16"/>
      <c r="V58" s="16"/>
      <c r="W58" s="16"/>
      <c r="X58" s="16"/>
    </row>
    <row r="59" spans="1:24" s="68" customFormat="1" ht="19.5" customHeight="1">
      <c r="A59" s="74" t="s">
        <v>59</v>
      </c>
      <c r="B59" s="80">
        <v>87</v>
      </c>
      <c r="C59" s="80">
        <v>101</v>
      </c>
      <c r="D59" s="16"/>
      <c r="E59" s="16"/>
      <c r="F59" s="16"/>
      <c r="G59" s="16"/>
      <c r="H59" s="16"/>
      <c r="I59" s="16"/>
      <c r="J59" s="16"/>
      <c r="K59" s="16"/>
      <c r="L59" s="16"/>
      <c r="M59" s="16"/>
      <c r="N59" s="16"/>
      <c r="O59" s="16"/>
      <c r="P59" s="16"/>
      <c r="Q59" s="16"/>
      <c r="R59" s="16"/>
      <c r="S59" s="16"/>
      <c r="T59" s="16"/>
      <c r="U59" s="16"/>
      <c r="V59" s="16"/>
      <c r="W59" s="16"/>
      <c r="X59" s="16"/>
    </row>
    <row r="60" spans="1:24" s="68" customFormat="1" ht="19.5" customHeight="1">
      <c r="A60" s="74" t="s">
        <v>60</v>
      </c>
      <c r="B60" s="80">
        <v>33</v>
      </c>
      <c r="C60" s="80">
        <v>38</v>
      </c>
      <c r="D60" s="16"/>
      <c r="E60" s="16"/>
      <c r="F60" s="16"/>
      <c r="G60" s="16"/>
      <c r="H60" s="16"/>
      <c r="I60" s="16"/>
      <c r="J60" s="16"/>
      <c r="K60" s="16"/>
      <c r="L60" s="16"/>
      <c r="M60" s="16"/>
      <c r="N60" s="16"/>
      <c r="O60" s="16"/>
      <c r="P60" s="16"/>
      <c r="Q60" s="16"/>
      <c r="R60" s="16"/>
      <c r="S60" s="16"/>
      <c r="T60" s="16"/>
      <c r="U60" s="16"/>
      <c r="V60" s="16"/>
      <c r="W60" s="16"/>
      <c r="X60" s="16"/>
    </row>
    <row r="61" spans="1:24" s="68" customFormat="1" ht="19.5" customHeight="1">
      <c r="A61" s="74" t="s">
        <v>61</v>
      </c>
      <c r="B61" s="80">
        <v>160</v>
      </c>
      <c r="C61" s="80">
        <v>183</v>
      </c>
      <c r="D61" s="16"/>
      <c r="E61" s="16"/>
      <c r="F61" s="16"/>
      <c r="G61" s="16"/>
      <c r="H61" s="16"/>
      <c r="I61" s="16"/>
      <c r="J61" s="16"/>
      <c r="K61" s="16"/>
      <c r="L61" s="16"/>
      <c r="M61" s="16"/>
      <c r="N61" s="16"/>
      <c r="O61" s="16"/>
      <c r="P61" s="16"/>
      <c r="Q61" s="16"/>
      <c r="R61" s="16"/>
      <c r="S61" s="16"/>
      <c r="T61" s="16"/>
      <c r="U61" s="16"/>
      <c r="V61" s="16"/>
      <c r="W61" s="16"/>
      <c r="X61" s="16"/>
    </row>
    <row r="62" spans="1:24" s="68" customFormat="1" ht="19.5" customHeight="1">
      <c r="A62" s="74" t="s">
        <v>62</v>
      </c>
      <c r="B62" s="80">
        <v>596</v>
      </c>
      <c r="C62" s="80">
        <v>733</v>
      </c>
      <c r="D62" s="16"/>
      <c r="E62" s="16"/>
      <c r="F62" s="16"/>
      <c r="G62" s="16"/>
      <c r="H62" s="16"/>
      <c r="I62" s="16"/>
      <c r="J62" s="16"/>
      <c r="K62" s="16"/>
      <c r="L62" s="16"/>
      <c r="M62" s="16"/>
      <c r="N62" s="16"/>
      <c r="O62" s="16"/>
      <c r="P62" s="16"/>
      <c r="Q62" s="16"/>
      <c r="R62" s="16"/>
      <c r="S62" s="16"/>
      <c r="T62" s="16"/>
      <c r="U62" s="16"/>
      <c r="V62" s="16"/>
      <c r="W62" s="16"/>
      <c r="X62" s="16"/>
    </row>
    <row r="63" spans="1:24" s="68" customFormat="1" ht="19.5" customHeight="1">
      <c r="A63" s="74" t="s">
        <v>63</v>
      </c>
      <c r="B63" s="80">
        <v>635</v>
      </c>
      <c r="C63" s="80">
        <v>698</v>
      </c>
      <c r="D63" s="16"/>
      <c r="E63" s="16"/>
      <c r="F63" s="16"/>
      <c r="G63" s="16"/>
      <c r="H63" s="16"/>
      <c r="I63" s="16"/>
      <c r="J63" s="16"/>
      <c r="K63" s="16"/>
      <c r="L63" s="16"/>
      <c r="M63" s="16"/>
      <c r="N63" s="16"/>
      <c r="O63" s="16"/>
      <c r="P63" s="16"/>
      <c r="Q63" s="16"/>
      <c r="R63" s="16"/>
      <c r="S63" s="16"/>
      <c r="T63" s="16"/>
      <c r="U63" s="16"/>
      <c r="V63" s="16"/>
      <c r="W63" s="16"/>
      <c r="X63" s="16"/>
    </row>
    <row r="64" spans="1:24" s="68" customFormat="1" ht="19.5" customHeight="1">
      <c r="A64" s="74" t="s">
        <v>64</v>
      </c>
      <c r="B64" s="80">
        <v>392</v>
      </c>
      <c r="C64" s="80">
        <v>467</v>
      </c>
      <c r="D64" s="16"/>
      <c r="E64" s="16"/>
      <c r="F64" s="16"/>
      <c r="G64" s="16"/>
      <c r="H64" s="16"/>
      <c r="I64" s="16"/>
      <c r="J64" s="16"/>
      <c r="K64" s="16"/>
      <c r="L64" s="16"/>
      <c r="M64" s="16"/>
      <c r="N64" s="16"/>
      <c r="O64" s="16"/>
      <c r="P64" s="16"/>
      <c r="Q64" s="16"/>
      <c r="R64" s="16"/>
      <c r="S64" s="16"/>
      <c r="T64" s="16"/>
      <c r="U64" s="16"/>
      <c r="V64" s="16"/>
      <c r="W64" s="16"/>
      <c r="X64" s="16"/>
    </row>
    <row r="65" spans="1:24" s="68" customFormat="1" ht="19.5" customHeight="1">
      <c r="A65" s="74" t="s">
        <v>65</v>
      </c>
      <c r="B65" s="80">
        <v>310</v>
      </c>
      <c r="C65" s="80">
        <v>408</v>
      </c>
      <c r="D65" s="16"/>
      <c r="E65" s="16"/>
      <c r="F65" s="16"/>
      <c r="G65" s="16"/>
      <c r="H65" s="16"/>
      <c r="I65" s="16"/>
      <c r="J65" s="16"/>
      <c r="K65" s="16"/>
      <c r="L65" s="16"/>
      <c r="M65" s="16"/>
      <c r="N65" s="16"/>
      <c r="O65" s="16"/>
      <c r="P65" s="16"/>
      <c r="Q65" s="16"/>
      <c r="R65" s="16"/>
      <c r="S65" s="16"/>
      <c r="T65" s="16"/>
      <c r="U65" s="16"/>
      <c r="V65" s="16"/>
      <c r="W65" s="16"/>
      <c r="X65" s="16"/>
    </row>
    <row r="66" spans="1:24" s="68" customFormat="1" ht="19.5" customHeight="1">
      <c r="A66" s="74" t="s">
        <v>66</v>
      </c>
      <c r="B66" s="80">
        <v>504</v>
      </c>
      <c r="C66" s="80">
        <v>643</v>
      </c>
      <c r="D66" s="16"/>
      <c r="E66" s="16"/>
      <c r="F66" s="16"/>
      <c r="G66" s="16"/>
      <c r="H66" s="16"/>
      <c r="I66" s="16"/>
      <c r="J66" s="16"/>
      <c r="K66" s="16"/>
      <c r="L66" s="16"/>
      <c r="M66" s="16"/>
      <c r="N66" s="16"/>
      <c r="O66" s="16"/>
      <c r="P66" s="16"/>
      <c r="Q66" s="16"/>
      <c r="R66" s="16"/>
      <c r="S66" s="16"/>
      <c r="T66" s="16"/>
      <c r="U66" s="16"/>
      <c r="V66" s="16"/>
      <c r="W66" s="16"/>
      <c r="X66" s="16"/>
    </row>
    <row r="67" spans="1:24" s="68" customFormat="1" ht="19.5" customHeight="1">
      <c r="A67" s="74" t="s">
        <v>67</v>
      </c>
      <c r="B67" s="80">
        <v>870</v>
      </c>
      <c r="C67" s="80">
        <v>1084</v>
      </c>
      <c r="D67" s="16"/>
      <c r="E67" s="16"/>
      <c r="F67" s="16"/>
      <c r="G67" s="16"/>
      <c r="H67" s="16"/>
      <c r="I67" s="16"/>
      <c r="J67" s="16"/>
      <c r="K67" s="16"/>
      <c r="L67" s="16"/>
      <c r="M67" s="16"/>
      <c r="N67" s="16"/>
      <c r="O67" s="16"/>
      <c r="P67" s="16"/>
      <c r="Q67" s="16"/>
      <c r="R67" s="16"/>
      <c r="S67" s="16"/>
      <c r="T67" s="16"/>
      <c r="U67" s="16"/>
      <c r="V67" s="16"/>
      <c r="W67" s="16"/>
      <c r="X67" s="16"/>
    </row>
    <row r="68" spans="1:24" s="68" customFormat="1" ht="19.5" customHeight="1">
      <c r="A68" s="74" t="s">
        <v>68</v>
      </c>
      <c r="B68" s="80">
        <v>266</v>
      </c>
      <c r="C68" s="80">
        <v>322</v>
      </c>
      <c r="D68" s="16"/>
      <c r="E68" s="16"/>
      <c r="F68" s="16"/>
      <c r="G68" s="16"/>
      <c r="H68" s="16"/>
      <c r="I68" s="16"/>
      <c r="J68" s="16"/>
      <c r="K68" s="16"/>
      <c r="L68" s="16"/>
      <c r="M68" s="16"/>
      <c r="N68" s="16"/>
      <c r="O68" s="16"/>
      <c r="P68" s="16"/>
      <c r="Q68" s="16"/>
      <c r="R68" s="16"/>
      <c r="S68" s="16"/>
      <c r="T68" s="16"/>
      <c r="U68" s="16"/>
      <c r="V68" s="16"/>
      <c r="W68" s="16"/>
      <c r="X68" s="16"/>
    </row>
    <row r="69" spans="1:24" s="68" customFormat="1" ht="19.5" customHeight="1">
      <c r="A69" s="74" t="s">
        <v>69</v>
      </c>
      <c r="B69" s="80">
        <v>439</v>
      </c>
      <c r="C69" s="80">
        <v>518</v>
      </c>
      <c r="D69" s="16"/>
      <c r="E69" s="16"/>
      <c r="F69" s="16"/>
      <c r="G69" s="16"/>
      <c r="H69" s="16"/>
      <c r="I69" s="16"/>
      <c r="J69" s="16"/>
      <c r="K69" s="16"/>
      <c r="L69" s="16"/>
      <c r="M69" s="16"/>
      <c r="N69" s="16"/>
      <c r="O69" s="16"/>
      <c r="P69" s="16"/>
      <c r="Q69" s="16"/>
      <c r="R69" s="16"/>
      <c r="S69" s="16"/>
      <c r="T69" s="16"/>
      <c r="U69" s="16"/>
      <c r="V69" s="16"/>
      <c r="W69" s="16"/>
      <c r="X69" s="16"/>
    </row>
    <row r="70" spans="1:24" s="68" customFormat="1" ht="19.5" customHeight="1">
      <c r="A70" s="74" t="s">
        <v>70</v>
      </c>
      <c r="B70" s="80">
        <v>469</v>
      </c>
      <c r="C70" s="80">
        <v>498</v>
      </c>
      <c r="D70" s="16"/>
      <c r="E70" s="16"/>
      <c r="F70" s="16"/>
      <c r="G70" s="16"/>
      <c r="H70" s="16"/>
      <c r="I70" s="16"/>
      <c r="J70" s="16"/>
      <c r="K70" s="16"/>
      <c r="L70" s="16"/>
      <c r="M70" s="16"/>
      <c r="N70" s="16"/>
      <c r="O70" s="16"/>
      <c r="P70" s="16"/>
      <c r="Q70" s="16"/>
      <c r="R70" s="16"/>
      <c r="S70" s="16"/>
      <c r="T70" s="16"/>
      <c r="U70" s="16"/>
      <c r="V70" s="16"/>
      <c r="W70" s="16"/>
      <c r="X70" s="16"/>
    </row>
    <row r="71" spans="1:24" s="68" customFormat="1" ht="19.5" customHeight="1">
      <c r="A71" s="74" t="s">
        <v>71</v>
      </c>
      <c r="B71" s="80">
        <v>393</v>
      </c>
      <c r="C71" s="80">
        <v>436</v>
      </c>
      <c r="D71" s="16"/>
      <c r="E71" s="16"/>
      <c r="F71" s="16"/>
      <c r="G71" s="16"/>
      <c r="H71" s="16"/>
      <c r="I71" s="16"/>
      <c r="J71" s="16"/>
      <c r="K71" s="16"/>
      <c r="L71" s="16"/>
      <c r="M71" s="16"/>
      <c r="N71" s="16"/>
      <c r="O71" s="16"/>
      <c r="P71" s="16"/>
      <c r="Q71" s="16"/>
      <c r="R71" s="16"/>
      <c r="S71" s="16"/>
      <c r="T71" s="16"/>
      <c r="U71" s="16"/>
      <c r="V71" s="16"/>
      <c r="W71" s="16"/>
      <c r="X71" s="16"/>
    </row>
    <row r="72" spans="1:24" s="68" customFormat="1" ht="19.5" customHeight="1">
      <c r="A72" s="74" t="s">
        <v>72</v>
      </c>
      <c r="B72" s="80">
        <v>300</v>
      </c>
      <c r="C72" s="80">
        <v>337</v>
      </c>
      <c r="D72" s="16"/>
      <c r="E72" s="16"/>
      <c r="F72" s="16"/>
      <c r="G72" s="16"/>
      <c r="H72" s="16"/>
      <c r="I72" s="16"/>
      <c r="J72" s="16"/>
      <c r="K72" s="16"/>
      <c r="L72" s="16"/>
      <c r="M72" s="16"/>
      <c r="N72" s="16"/>
      <c r="O72" s="16"/>
      <c r="P72" s="16"/>
      <c r="Q72" s="16"/>
      <c r="R72" s="16"/>
      <c r="S72" s="16"/>
      <c r="T72" s="16"/>
      <c r="U72" s="16"/>
      <c r="V72" s="16"/>
      <c r="W72" s="16"/>
      <c r="X72" s="16"/>
    </row>
    <row r="73" spans="1:24" s="68" customFormat="1" ht="19.5" customHeight="1">
      <c r="A73" s="74" t="s">
        <v>73</v>
      </c>
      <c r="B73" s="80">
        <v>485</v>
      </c>
      <c r="C73" s="80">
        <v>518</v>
      </c>
      <c r="D73" s="16"/>
      <c r="E73" s="16"/>
      <c r="F73" s="16"/>
      <c r="G73" s="16"/>
      <c r="H73" s="16"/>
      <c r="I73" s="16"/>
      <c r="J73" s="16"/>
      <c r="K73" s="16"/>
      <c r="L73" s="16"/>
      <c r="M73" s="16"/>
      <c r="N73" s="16"/>
      <c r="O73" s="16"/>
      <c r="P73" s="16"/>
      <c r="Q73" s="16"/>
      <c r="R73" s="16"/>
      <c r="S73" s="16"/>
      <c r="T73" s="16"/>
      <c r="U73" s="16"/>
      <c r="V73" s="16"/>
      <c r="W73" s="16"/>
      <c r="X73" s="16"/>
    </row>
    <row r="74" spans="1:24" s="68" customFormat="1" ht="19.5" customHeight="1">
      <c r="A74" s="74" t="s">
        <v>74</v>
      </c>
      <c r="B74" s="80">
        <v>462</v>
      </c>
      <c r="C74" s="80">
        <v>550</v>
      </c>
      <c r="D74" s="16"/>
      <c r="E74" s="16"/>
      <c r="F74" s="16"/>
      <c r="G74" s="16"/>
      <c r="H74" s="16"/>
      <c r="I74" s="16"/>
      <c r="J74" s="16"/>
      <c r="K74" s="16"/>
      <c r="L74" s="16"/>
      <c r="M74" s="16"/>
      <c r="N74" s="16"/>
      <c r="O74" s="16"/>
      <c r="P74" s="16"/>
      <c r="Q74" s="16"/>
      <c r="R74" s="16"/>
      <c r="S74" s="16"/>
      <c r="T74" s="16"/>
      <c r="U74" s="16"/>
      <c r="V74" s="16"/>
      <c r="W74" s="16"/>
      <c r="X74" s="16"/>
    </row>
    <row r="75" spans="1:24" s="68" customFormat="1" ht="19.5" customHeight="1">
      <c r="A75" s="74" t="s">
        <v>75</v>
      </c>
      <c r="B75" s="80">
        <v>588</v>
      </c>
      <c r="C75" s="80">
        <v>738</v>
      </c>
      <c r="D75" s="16"/>
      <c r="E75" s="16"/>
      <c r="F75" s="16"/>
      <c r="G75" s="16"/>
      <c r="H75" s="16"/>
      <c r="I75" s="16"/>
      <c r="J75" s="16"/>
      <c r="K75" s="16"/>
      <c r="L75" s="16"/>
      <c r="M75" s="16"/>
      <c r="N75" s="16"/>
      <c r="O75" s="16"/>
      <c r="P75" s="16"/>
      <c r="Q75" s="16"/>
      <c r="R75" s="16"/>
      <c r="S75" s="16"/>
      <c r="T75" s="16"/>
      <c r="U75" s="16"/>
      <c r="V75" s="16"/>
      <c r="W75" s="16"/>
      <c r="X75" s="16"/>
    </row>
    <row r="76" spans="1:24" s="68" customFormat="1" ht="19.5" customHeight="1">
      <c r="A76" s="75" t="s">
        <v>76</v>
      </c>
      <c r="B76" s="81">
        <v>1011</v>
      </c>
      <c r="C76" s="81">
        <v>1303</v>
      </c>
      <c r="D76" s="16"/>
      <c r="E76" s="16"/>
      <c r="F76" s="16"/>
      <c r="G76" s="16"/>
      <c r="H76" s="16"/>
      <c r="I76" s="16"/>
      <c r="J76" s="16"/>
      <c r="K76" s="16"/>
      <c r="L76" s="16"/>
      <c r="M76" s="16"/>
      <c r="N76" s="16"/>
      <c r="O76" s="16"/>
      <c r="P76" s="16"/>
      <c r="Q76" s="16"/>
      <c r="R76" s="16"/>
      <c r="S76" s="16"/>
      <c r="T76" s="16"/>
      <c r="U76" s="16"/>
      <c r="V76" s="16"/>
      <c r="W76" s="16"/>
      <c r="X76" s="16"/>
    </row>
    <row r="77" spans="1:24" s="68" customFormat="1" ht="19.5" customHeight="1">
      <c r="A77" s="75" t="s">
        <v>77</v>
      </c>
      <c r="B77" s="81">
        <v>741</v>
      </c>
      <c r="C77" s="81">
        <v>935</v>
      </c>
      <c r="D77" s="16"/>
      <c r="E77" s="16"/>
      <c r="F77" s="16"/>
      <c r="G77" s="16"/>
      <c r="H77" s="16"/>
      <c r="I77" s="16"/>
      <c r="J77" s="16"/>
      <c r="K77" s="16"/>
      <c r="L77" s="16"/>
      <c r="M77" s="16"/>
      <c r="N77" s="16"/>
      <c r="O77" s="16"/>
      <c r="P77" s="16"/>
      <c r="Q77" s="16"/>
      <c r="R77" s="16"/>
      <c r="S77" s="16"/>
      <c r="T77" s="16"/>
      <c r="U77" s="16"/>
      <c r="V77" s="16"/>
      <c r="W77" s="16"/>
      <c r="X77" s="16"/>
    </row>
    <row r="78" spans="1:24" s="68" customFormat="1" ht="19.5" customHeight="1">
      <c r="A78" s="75" t="s">
        <v>78</v>
      </c>
      <c r="B78" s="81">
        <v>594</v>
      </c>
      <c r="C78" s="81">
        <v>638</v>
      </c>
      <c r="D78" s="16"/>
      <c r="E78" s="16"/>
      <c r="F78" s="16"/>
      <c r="G78" s="16"/>
      <c r="H78" s="16"/>
      <c r="I78" s="16"/>
      <c r="J78" s="16"/>
      <c r="K78" s="16"/>
      <c r="L78" s="16"/>
      <c r="M78" s="16"/>
      <c r="N78" s="16"/>
      <c r="O78" s="16"/>
      <c r="P78" s="16"/>
      <c r="Q78" s="16"/>
      <c r="R78" s="16"/>
      <c r="S78" s="16"/>
      <c r="T78" s="16"/>
      <c r="U78" s="16"/>
      <c r="V78" s="16"/>
      <c r="W78" s="16"/>
      <c r="X78" s="16"/>
    </row>
    <row r="79" spans="1:24" s="68" customFormat="1" ht="19.5" customHeight="1">
      <c r="A79" s="75" t="s">
        <v>79</v>
      </c>
      <c r="B79" s="81">
        <v>514</v>
      </c>
      <c r="C79" s="81">
        <v>580</v>
      </c>
      <c r="D79" s="16"/>
      <c r="E79" s="8"/>
      <c r="F79" s="8"/>
      <c r="G79" s="16"/>
      <c r="H79" s="16"/>
      <c r="I79" s="16"/>
      <c r="J79" s="16"/>
      <c r="K79" s="16"/>
      <c r="L79" s="16"/>
      <c r="M79" s="16"/>
      <c r="N79" s="16"/>
      <c r="O79" s="16"/>
      <c r="P79" s="16"/>
      <c r="Q79" s="16"/>
      <c r="R79" s="16"/>
      <c r="S79" s="16"/>
      <c r="T79" s="16"/>
      <c r="U79" s="16"/>
      <c r="V79" s="16"/>
      <c r="W79" s="16"/>
      <c r="X79" s="16"/>
    </row>
    <row r="80" spans="1:24" s="68" customFormat="1" ht="15.75" customHeight="1">
      <c r="A80" s="75" t="s">
        <v>80</v>
      </c>
      <c r="B80" s="81">
        <v>599</v>
      </c>
      <c r="C80" s="81">
        <v>673</v>
      </c>
      <c r="D80" s="9"/>
      <c r="E80" s="16"/>
      <c r="F80" s="16"/>
      <c r="G80" s="16"/>
      <c r="H80" s="16"/>
      <c r="I80" s="16"/>
      <c r="J80" s="16"/>
      <c r="K80" s="16"/>
      <c r="L80" s="16"/>
      <c r="M80" s="16"/>
      <c r="N80" s="16"/>
      <c r="O80" s="16"/>
      <c r="P80" s="16"/>
      <c r="Q80" s="16"/>
      <c r="R80" s="16"/>
      <c r="S80" s="16"/>
      <c r="T80" s="16"/>
      <c r="U80" s="16"/>
      <c r="V80" s="16"/>
      <c r="W80" s="16"/>
      <c r="X80" s="16"/>
    </row>
    <row r="81" spans="1:24" s="68" customFormat="1" ht="19.5" customHeight="1">
      <c r="A81" s="75" t="s">
        <v>81</v>
      </c>
      <c r="B81" s="81">
        <v>704</v>
      </c>
      <c r="C81" s="81">
        <v>886</v>
      </c>
      <c r="D81" s="16"/>
      <c r="E81" s="16"/>
      <c r="F81" s="16"/>
      <c r="G81" s="16"/>
      <c r="H81" s="16"/>
      <c r="I81" s="16"/>
      <c r="J81" s="16"/>
      <c r="K81" s="16"/>
      <c r="L81" s="16"/>
      <c r="M81" s="16"/>
      <c r="N81" s="16"/>
      <c r="O81" s="16"/>
      <c r="P81" s="16"/>
      <c r="Q81" s="16"/>
      <c r="R81" s="16"/>
      <c r="S81" s="16"/>
      <c r="T81" s="16"/>
      <c r="U81" s="16"/>
      <c r="V81" s="16"/>
      <c r="W81" s="16"/>
      <c r="X81" s="16"/>
    </row>
    <row r="82" spans="1:24" s="68" customFormat="1" ht="19.5" customHeight="1">
      <c r="A82" s="75" t="s">
        <v>82</v>
      </c>
      <c r="B82" s="81">
        <v>819</v>
      </c>
      <c r="C82" s="81">
        <v>884</v>
      </c>
      <c r="D82" s="16"/>
      <c r="E82" s="16"/>
      <c r="F82" s="16"/>
      <c r="G82" s="16"/>
      <c r="H82" s="16"/>
      <c r="I82" s="16"/>
      <c r="J82" s="16"/>
      <c r="K82" s="16"/>
      <c r="L82" s="16"/>
      <c r="M82" s="16"/>
      <c r="N82" s="16"/>
      <c r="O82" s="16"/>
      <c r="P82" s="16"/>
      <c r="Q82" s="16"/>
      <c r="R82" s="16"/>
      <c r="S82" s="16"/>
      <c r="T82" s="16"/>
      <c r="U82" s="16"/>
      <c r="V82" s="16"/>
      <c r="W82" s="16"/>
      <c r="X82" s="16"/>
    </row>
    <row r="83" spans="1:24" s="68" customFormat="1" ht="19.5" customHeight="1">
      <c r="A83" s="75" t="s">
        <v>83</v>
      </c>
      <c r="B83" s="81">
        <v>492</v>
      </c>
      <c r="C83" s="81">
        <v>627</v>
      </c>
      <c r="D83" s="16"/>
      <c r="E83" s="16"/>
      <c r="F83" s="16"/>
      <c r="G83" s="16"/>
      <c r="H83" s="16"/>
      <c r="I83" s="16"/>
      <c r="J83" s="16"/>
      <c r="K83" s="16"/>
      <c r="L83" s="16"/>
      <c r="M83" s="16"/>
      <c r="N83" s="16"/>
      <c r="O83" s="16"/>
      <c r="P83" s="16"/>
      <c r="Q83" s="16"/>
      <c r="R83" s="16"/>
      <c r="S83" s="16"/>
      <c r="T83" s="16"/>
      <c r="U83" s="16"/>
      <c r="V83" s="16"/>
      <c r="W83" s="16"/>
      <c r="X83" s="16"/>
    </row>
    <row r="84" spans="1:24" s="68" customFormat="1" ht="19.5" customHeight="1">
      <c r="A84" s="75" t="s">
        <v>373</v>
      </c>
      <c r="B84" s="81">
        <v>91</v>
      </c>
      <c r="C84" s="81">
        <v>100</v>
      </c>
      <c r="D84" s="16"/>
      <c r="E84" s="16"/>
      <c r="F84" s="16"/>
      <c r="G84" s="16"/>
      <c r="H84" s="16"/>
      <c r="I84" s="16"/>
      <c r="J84" s="16"/>
      <c r="K84" s="16"/>
      <c r="L84" s="16"/>
      <c r="M84" s="16"/>
      <c r="N84" s="16"/>
      <c r="O84" s="16"/>
      <c r="P84" s="16"/>
      <c r="Q84" s="16"/>
      <c r="R84" s="16"/>
      <c r="S84" s="16"/>
      <c r="T84" s="16"/>
      <c r="U84" s="16"/>
      <c r="V84" s="16"/>
      <c r="W84" s="16"/>
      <c r="X84" s="16"/>
    </row>
    <row r="85" spans="1:24" s="68" customFormat="1" ht="19.5" customHeight="1">
      <c r="A85" s="75" t="s">
        <v>374</v>
      </c>
      <c r="B85" s="81">
        <v>439</v>
      </c>
      <c r="C85" s="81">
        <v>528</v>
      </c>
      <c r="D85" s="16"/>
      <c r="E85" s="16"/>
      <c r="F85" s="16"/>
      <c r="G85" s="16"/>
      <c r="H85" s="16"/>
      <c r="I85" s="16"/>
      <c r="J85" s="16"/>
      <c r="K85" s="16"/>
      <c r="L85" s="16"/>
      <c r="M85" s="16"/>
      <c r="N85" s="16"/>
      <c r="O85" s="16"/>
      <c r="P85" s="16"/>
      <c r="Q85" s="16"/>
      <c r="R85" s="16"/>
      <c r="S85" s="16"/>
      <c r="T85" s="16"/>
      <c r="U85" s="16"/>
      <c r="V85" s="16"/>
      <c r="W85" s="16"/>
      <c r="X85" s="16"/>
    </row>
    <row r="86" spans="1:24" s="68" customFormat="1" ht="19.5" customHeight="1">
      <c r="A86" s="75" t="s">
        <v>392</v>
      </c>
      <c r="B86" s="81">
        <v>436</v>
      </c>
      <c r="C86" s="81">
        <v>534</v>
      </c>
      <c r="D86" s="16"/>
      <c r="E86" s="16"/>
      <c r="F86" s="16"/>
      <c r="G86" s="16"/>
      <c r="H86" s="16"/>
      <c r="I86" s="16"/>
      <c r="J86" s="16"/>
      <c r="K86" s="16"/>
      <c r="L86" s="16"/>
      <c r="M86" s="16"/>
      <c r="N86" s="16"/>
      <c r="O86" s="16"/>
      <c r="P86" s="16"/>
      <c r="Q86" s="16"/>
      <c r="R86" s="16"/>
      <c r="S86" s="16"/>
      <c r="T86" s="16"/>
      <c r="U86" s="16"/>
      <c r="V86" s="16"/>
      <c r="W86" s="16"/>
      <c r="X86" s="16"/>
    </row>
    <row r="87" spans="1:24" s="68" customFormat="1" ht="19.5" customHeight="1">
      <c r="A87" s="75" t="s">
        <v>393</v>
      </c>
      <c r="B87" s="81">
        <v>715</v>
      </c>
      <c r="C87" s="81">
        <v>795</v>
      </c>
      <c r="D87" s="16"/>
      <c r="E87" s="16"/>
      <c r="F87" s="16"/>
      <c r="G87" s="16"/>
      <c r="H87" s="16"/>
      <c r="I87" s="16"/>
      <c r="J87" s="16"/>
      <c r="K87" s="16"/>
      <c r="L87" s="16"/>
      <c r="M87" s="16"/>
      <c r="N87" s="16"/>
      <c r="O87" s="16"/>
      <c r="P87" s="16"/>
      <c r="Q87" s="16"/>
      <c r="R87" s="16"/>
      <c r="S87" s="16"/>
      <c r="T87" s="16"/>
      <c r="U87" s="16"/>
      <c r="V87" s="16"/>
      <c r="W87" s="16"/>
      <c r="X87" s="16"/>
    </row>
    <row r="88" spans="1:24" s="68" customFormat="1" ht="19.5" customHeight="1">
      <c r="A88" s="247" t="s">
        <v>490</v>
      </c>
      <c r="B88" s="81">
        <v>684</v>
      </c>
      <c r="C88" s="81">
        <v>839</v>
      </c>
      <c r="D88" s="58"/>
      <c r="E88" s="58"/>
      <c r="F88" s="58"/>
      <c r="G88" s="58"/>
      <c r="H88" s="58"/>
      <c r="I88" s="58"/>
      <c r="J88" s="58"/>
      <c r="K88" s="58"/>
      <c r="L88" s="58"/>
      <c r="M88" s="58"/>
      <c r="N88" s="58"/>
      <c r="O88" s="58"/>
      <c r="P88" s="58"/>
      <c r="Q88" s="58"/>
      <c r="R88" s="58"/>
      <c r="S88" s="58"/>
      <c r="T88" s="58"/>
      <c r="U88" s="58"/>
      <c r="V88" s="58"/>
      <c r="W88" s="58"/>
      <c r="X88" s="58"/>
    </row>
    <row r="89" spans="1:24" s="68" customFormat="1" ht="19.5" customHeight="1">
      <c r="A89" s="247" t="s">
        <v>491</v>
      </c>
      <c r="B89" s="81">
        <v>716</v>
      </c>
      <c r="C89" s="81">
        <v>1004</v>
      </c>
      <c r="D89" s="58"/>
      <c r="E89" s="58"/>
      <c r="F89" s="58"/>
      <c r="G89" s="58"/>
      <c r="H89" s="58"/>
      <c r="I89" s="58"/>
      <c r="J89" s="58"/>
      <c r="K89" s="58"/>
      <c r="L89" s="58"/>
      <c r="M89" s="58"/>
      <c r="N89" s="58"/>
      <c r="O89" s="58"/>
      <c r="P89" s="58"/>
      <c r="Q89" s="58"/>
      <c r="R89" s="58"/>
      <c r="S89" s="58"/>
      <c r="T89" s="58"/>
      <c r="U89" s="58"/>
      <c r="V89" s="58"/>
      <c r="W89" s="58"/>
      <c r="X89" s="58"/>
    </row>
    <row r="90" spans="1:24" s="68" customFormat="1" ht="19.5" customHeight="1">
      <c r="A90" s="247" t="s">
        <v>391</v>
      </c>
      <c r="B90" s="81">
        <v>552</v>
      </c>
      <c r="C90" s="81">
        <v>664</v>
      </c>
      <c r="D90" s="58"/>
      <c r="E90" s="58"/>
      <c r="F90" s="58"/>
      <c r="G90" s="58"/>
      <c r="H90" s="58"/>
      <c r="I90" s="58"/>
      <c r="J90" s="58"/>
      <c r="K90" s="58"/>
      <c r="L90" s="58"/>
      <c r="M90" s="58"/>
      <c r="N90" s="58"/>
      <c r="O90" s="58"/>
      <c r="P90" s="58"/>
      <c r="Q90" s="58"/>
      <c r="R90" s="58"/>
      <c r="S90" s="58"/>
      <c r="T90" s="58"/>
      <c r="U90" s="58"/>
      <c r="V90" s="58"/>
      <c r="W90" s="58"/>
      <c r="X90" s="58"/>
    </row>
    <row r="91" spans="1:24" s="68" customFormat="1" ht="19.5" customHeight="1">
      <c r="A91" s="247" t="s">
        <v>489</v>
      </c>
      <c r="B91" s="81">
        <v>465</v>
      </c>
      <c r="C91" s="81">
        <v>579</v>
      </c>
      <c r="D91" s="58"/>
      <c r="E91" s="58"/>
      <c r="F91" s="58"/>
      <c r="G91" s="58"/>
      <c r="H91" s="58"/>
      <c r="I91" s="58"/>
      <c r="J91" s="58"/>
      <c r="K91" s="58"/>
      <c r="L91" s="58"/>
      <c r="M91" s="58"/>
      <c r="N91" s="58"/>
      <c r="O91" s="58"/>
      <c r="P91" s="58"/>
      <c r="Q91" s="58"/>
      <c r="R91" s="58"/>
      <c r="S91" s="58"/>
      <c r="T91" s="58"/>
      <c r="U91" s="58"/>
      <c r="V91" s="58"/>
      <c r="W91" s="58"/>
      <c r="X91" s="58"/>
    </row>
    <row r="92" spans="1:24" s="68" customFormat="1" ht="19.5" customHeight="1">
      <c r="A92" s="88"/>
      <c r="B92" s="90"/>
      <c r="C92" s="90"/>
      <c r="D92" s="58"/>
      <c r="E92" s="58"/>
      <c r="F92" s="58"/>
      <c r="G92" s="58"/>
      <c r="H92" s="58"/>
      <c r="I92" s="58"/>
      <c r="J92" s="58"/>
      <c r="K92" s="58"/>
      <c r="L92" s="58"/>
      <c r="M92" s="58"/>
      <c r="N92" s="58"/>
      <c r="O92" s="58"/>
      <c r="P92" s="58"/>
      <c r="Q92" s="58"/>
      <c r="R92" s="58"/>
      <c r="S92" s="58"/>
      <c r="T92" s="58"/>
      <c r="U92" s="58"/>
      <c r="V92" s="58"/>
      <c r="W92" s="58"/>
      <c r="X92" s="58"/>
    </row>
    <row r="93" spans="1:24" s="68" customFormat="1" ht="17.25" customHeight="1">
      <c r="A93" s="166" t="s">
        <v>299</v>
      </c>
      <c r="B93" s="92"/>
      <c r="C93" s="92"/>
      <c r="D93" s="58"/>
      <c r="E93" s="58"/>
      <c r="F93" s="58"/>
      <c r="G93" s="58"/>
      <c r="H93" s="58"/>
      <c r="I93" s="58"/>
      <c r="J93" s="58"/>
      <c r="K93" s="58"/>
      <c r="L93" s="58"/>
      <c r="M93" s="58"/>
      <c r="N93" s="58"/>
      <c r="O93" s="58"/>
      <c r="P93" s="58"/>
      <c r="Q93" s="58"/>
      <c r="R93" s="58"/>
      <c r="S93" s="58"/>
      <c r="T93" s="58"/>
      <c r="U93" s="58"/>
      <c r="V93" s="58"/>
      <c r="W93" s="58"/>
      <c r="X93" s="58"/>
    </row>
    <row r="94" spans="1:24" ht="64.5" customHeight="1">
      <c r="A94" s="272" t="s">
        <v>265</v>
      </c>
      <c r="B94" s="273"/>
      <c r="C94" s="273"/>
      <c r="D94" s="1"/>
      <c r="E94" s="1"/>
      <c r="F94" s="1"/>
      <c r="G94" s="1"/>
      <c r="H94" s="1"/>
      <c r="I94" s="1"/>
      <c r="J94" s="1"/>
      <c r="K94" s="1"/>
      <c r="L94" s="1"/>
      <c r="M94" s="1"/>
      <c r="N94" s="1"/>
      <c r="O94" s="1"/>
      <c r="P94" s="1"/>
      <c r="Q94" s="1"/>
      <c r="R94" s="1"/>
      <c r="S94" s="1"/>
      <c r="T94" s="1"/>
      <c r="U94" s="1"/>
      <c r="V94" s="1"/>
      <c r="W94" s="1"/>
      <c r="X94" s="1"/>
    </row>
    <row r="95" spans="1:24" ht="19.5" hidden="1" customHeight="1">
      <c r="A95" s="10"/>
      <c r="B95" s="10"/>
      <c r="C95" s="10"/>
      <c r="D95" s="1"/>
      <c r="E95" s="1"/>
      <c r="F95" s="1"/>
      <c r="G95" s="1"/>
      <c r="H95" s="1"/>
      <c r="I95" s="1"/>
      <c r="J95" s="1"/>
      <c r="K95" s="1"/>
      <c r="L95" s="1"/>
      <c r="M95" s="1"/>
      <c r="N95" s="1"/>
      <c r="O95" s="1"/>
      <c r="P95" s="1"/>
      <c r="Q95" s="1"/>
      <c r="R95" s="1"/>
      <c r="S95" s="1"/>
      <c r="T95" s="1"/>
      <c r="U95" s="1"/>
      <c r="V95" s="1"/>
      <c r="W95" s="1"/>
      <c r="X95" s="1"/>
    </row>
    <row r="96" spans="1:24" ht="19.5" hidden="1" customHeight="1">
      <c r="A96" s="1"/>
      <c r="B96" s="1"/>
      <c r="C96" s="1"/>
      <c r="D96" s="1"/>
      <c r="E96" s="1"/>
      <c r="F96" s="1"/>
      <c r="G96" s="1"/>
      <c r="H96" s="1"/>
      <c r="I96" s="1"/>
      <c r="J96" s="1"/>
      <c r="K96" s="1"/>
      <c r="L96" s="1"/>
      <c r="M96" s="1"/>
      <c r="N96" s="1"/>
      <c r="O96" s="1"/>
      <c r="P96" s="1"/>
      <c r="Q96" s="1"/>
      <c r="R96" s="1"/>
      <c r="S96" s="1"/>
      <c r="T96" s="1"/>
      <c r="U96" s="1"/>
      <c r="V96" s="1"/>
      <c r="W96" s="1"/>
      <c r="X96" s="1"/>
    </row>
    <row r="97" spans="1:24" ht="19.5" hidden="1" customHeight="1">
      <c r="A97" s="1"/>
      <c r="B97" s="1"/>
      <c r="C97" s="1"/>
      <c r="D97" s="1"/>
      <c r="E97" s="1"/>
      <c r="F97" s="1"/>
      <c r="G97" s="1"/>
      <c r="H97" s="1"/>
      <c r="I97" s="1"/>
      <c r="J97" s="1"/>
      <c r="K97" s="1"/>
      <c r="L97" s="1"/>
      <c r="M97" s="1"/>
      <c r="N97" s="1"/>
      <c r="O97" s="1"/>
      <c r="P97" s="1"/>
      <c r="Q97" s="1"/>
      <c r="R97" s="1"/>
      <c r="S97" s="1"/>
      <c r="T97" s="1"/>
      <c r="U97" s="1"/>
      <c r="V97" s="1"/>
      <c r="W97" s="1"/>
      <c r="X97" s="1"/>
    </row>
    <row r="98" spans="1:24" ht="19.5" hidden="1" customHeight="1">
      <c r="A98" s="1"/>
      <c r="B98" s="1"/>
      <c r="C98" s="1"/>
      <c r="D98" s="1"/>
      <c r="E98" s="1"/>
      <c r="F98" s="1"/>
      <c r="G98" s="1"/>
      <c r="H98" s="1"/>
      <c r="I98" s="1"/>
      <c r="J98" s="1"/>
      <c r="K98" s="1"/>
      <c r="L98" s="1"/>
      <c r="M98" s="1"/>
      <c r="N98" s="1"/>
      <c r="O98" s="1"/>
      <c r="P98" s="1"/>
      <c r="Q98" s="1"/>
      <c r="R98" s="1"/>
      <c r="S98" s="1"/>
      <c r="T98" s="1"/>
      <c r="U98" s="1"/>
      <c r="V98" s="1"/>
      <c r="W98" s="1"/>
      <c r="X98" s="1"/>
    </row>
    <row r="99" spans="1:24" ht="19.5" hidden="1" customHeight="1">
      <c r="A99" s="1"/>
      <c r="B99" s="1"/>
      <c r="C99" s="1"/>
      <c r="D99" s="1"/>
      <c r="E99" s="1"/>
      <c r="F99" s="1"/>
      <c r="G99" s="1"/>
      <c r="H99" s="1"/>
      <c r="I99" s="1"/>
      <c r="J99" s="1"/>
      <c r="K99" s="1"/>
      <c r="L99" s="1"/>
      <c r="M99" s="1"/>
      <c r="N99" s="1"/>
      <c r="O99" s="1"/>
      <c r="P99" s="1"/>
      <c r="Q99" s="1"/>
      <c r="R99" s="1"/>
      <c r="S99" s="1"/>
      <c r="T99" s="1"/>
      <c r="U99" s="1"/>
      <c r="V99" s="1"/>
      <c r="W99" s="1"/>
      <c r="X99" s="1"/>
    </row>
    <row r="100" spans="1:24" ht="19.5" hidden="1" customHeight="1">
      <c r="A100" s="1"/>
      <c r="B100" s="1"/>
      <c r="C100" s="1"/>
      <c r="D100" s="1"/>
      <c r="E100" s="1"/>
      <c r="F100" s="1"/>
      <c r="G100" s="1"/>
      <c r="H100" s="1"/>
      <c r="I100" s="1"/>
      <c r="J100" s="1"/>
      <c r="K100" s="1"/>
      <c r="L100" s="1"/>
      <c r="M100" s="1"/>
      <c r="N100" s="1"/>
      <c r="O100" s="1"/>
      <c r="P100" s="1"/>
      <c r="Q100" s="1"/>
      <c r="R100" s="1"/>
      <c r="S100" s="1"/>
      <c r="T100" s="1"/>
      <c r="U100" s="1"/>
      <c r="V100" s="1"/>
      <c r="W100" s="1"/>
      <c r="X100" s="1"/>
    </row>
    <row r="101" spans="1:24" ht="19.5" hidden="1" customHeight="1">
      <c r="A101" s="1"/>
      <c r="B101" s="1"/>
      <c r="C101" s="1"/>
      <c r="D101" s="1"/>
      <c r="E101" s="1"/>
      <c r="F101" s="1"/>
      <c r="G101" s="1"/>
      <c r="H101" s="1"/>
      <c r="I101" s="1"/>
      <c r="J101" s="1"/>
      <c r="K101" s="1"/>
      <c r="L101" s="1"/>
      <c r="M101" s="1"/>
      <c r="N101" s="1"/>
      <c r="O101" s="1"/>
      <c r="P101" s="1"/>
      <c r="Q101" s="1"/>
      <c r="R101" s="1"/>
      <c r="S101" s="1"/>
      <c r="T101" s="1"/>
      <c r="U101" s="1"/>
      <c r="V101" s="1"/>
      <c r="W101" s="1"/>
      <c r="X101" s="1"/>
    </row>
    <row r="102" spans="1:24" ht="19.5" hidden="1" customHeight="1">
      <c r="A102" s="1"/>
      <c r="B102" s="1"/>
      <c r="C102" s="1"/>
      <c r="D102" s="1"/>
      <c r="E102" s="1"/>
      <c r="F102" s="1"/>
      <c r="G102" s="1"/>
      <c r="H102" s="1"/>
      <c r="I102" s="1"/>
      <c r="J102" s="1"/>
      <c r="K102" s="1"/>
      <c r="L102" s="1"/>
      <c r="M102" s="1"/>
      <c r="N102" s="1"/>
      <c r="O102" s="1"/>
      <c r="P102" s="1"/>
      <c r="Q102" s="1"/>
      <c r="R102" s="1"/>
      <c r="S102" s="1"/>
      <c r="T102" s="1"/>
      <c r="U102" s="1"/>
      <c r="V102" s="1"/>
      <c r="W102" s="1"/>
      <c r="X102" s="1"/>
    </row>
    <row r="103" spans="1:24" ht="19.5" hidden="1" customHeight="1">
      <c r="A103" s="1"/>
      <c r="B103" s="1"/>
      <c r="C103" s="1"/>
      <c r="D103" s="1"/>
      <c r="E103" s="1"/>
      <c r="F103" s="1"/>
      <c r="G103" s="1"/>
      <c r="H103" s="1"/>
      <c r="I103" s="1"/>
      <c r="J103" s="1"/>
      <c r="K103" s="1"/>
      <c r="L103" s="1"/>
      <c r="M103" s="1"/>
      <c r="N103" s="1"/>
      <c r="O103" s="1"/>
      <c r="P103" s="1"/>
      <c r="Q103" s="1"/>
      <c r="R103" s="1"/>
      <c r="S103" s="1"/>
      <c r="T103" s="1"/>
      <c r="U103" s="1"/>
      <c r="V103" s="1"/>
      <c r="W103" s="1"/>
      <c r="X103" s="1"/>
    </row>
    <row r="104" spans="1:24" ht="19.5" hidden="1" customHeight="1">
      <c r="A104" s="1"/>
      <c r="B104" s="1"/>
      <c r="C104" s="1"/>
      <c r="D104" s="1"/>
      <c r="E104" s="1"/>
      <c r="F104" s="1"/>
      <c r="G104" s="1"/>
      <c r="H104" s="1"/>
      <c r="I104" s="1"/>
      <c r="J104" s="1"/>
      <c r="K104" s="1"/>
      <c r="L104" s="1"/>
      <c r="M104" s="1"/>
      <c r="N104" s="1"/>
      <c r="O104" s="1"/>
      <c r="P104" s="1"/>
      <c r="Q104" s="1"/>
      <c r="R104" s="1"/>
      <c r="S104" s="1"/>
      <c r="T104" s="1"/>
      <c r="U104" s="1"/>
      <c r="V104" s="1"/>
      <c r="W104" s="1"/>
      <c r="X104" s="1"/>
    </row>
    <row r="105" spans="1:24" ht="19.5" hidden="1" customHeight="1">
      <c r="A105" s="1"/>
      <c r="B105" s="1"/>
      <c r="C105" s="1"/>
      <c r="D105" s="1"/>
      <c r="E105" s="1"/>
      <c r="F105" s="1"/>
      <c r="G105" s="1"/>
      <c r="H105" s="1"/>
      <c r="I105" s="1"/>
      <c r="J105" s="1"/>
      <c r="K105" s="1"/>
      <c r="L105" s="1"/>
      <c r="M105" s="1"/>
      <c r="N105" s="1"/>
      <c r="O105" s="1"/>
      <c r="P105" s="1"/>
      <c r="Q105" s="1"/>
      <c r="R105" s="1"/>
      <c r="S105" s="1"/>
      <c r="T105" s="1"/>
      <c r="U105" s="1"/>
      <c r="V105" s="1"/>
      <c r="W105" s="1"/>
      <c r="X105" s="1"/>
    </row>
    <row r="106" spans="1:24" ht="19.5" hidden="1" customHeight="1">
      <c r="A106" s="1"/>
      <c r="B106" s="1"/>
      <c r="C106" s="1"/>
      <c r="D106" s="1"/>
      <c r="E106" s="1"/>
      <c r="F106" s="1"/>
      <c r="G106" s="1"/>
      <c r="H106" s="1"/>
      <c r="I106" s="1"/>
      <c r="J106" s="1"/>
      <c r="K106" s="1"/>
      <c r="L106" s="1"/>
      <c r="M106" s="1"/>
      <c r="N106" s="1"/>
      <c r="O106" s="1"/>
      <c r="P106" s="1"/>
      <c r="Q106" s="1"/>
      <c r="R106" s="1"/>
      <c r="S106" s="1"/>
      <c r="T106" s="1"/>
      <c r="U106" s="1"/>
      <c r="V106" s="1"/>
      <c r="W106" s="1"/>
      <c r="X106" s="1"/>
    </row>
    <row r="107" spans="1:24" ht="19.5" hidden="1" customHeight="1">
      <c r="A107" s="1"/>
      <c r="B107" s="1"/>
      <c r="C107" s="1"/>
      <c r="D107" s="1"/>
      <c r="E107" s="1"/>
      <c r="F107" s="1"/>
      <c r="G107" s="1"/>
      <c r="H107" s="1"/>
      <c r="I107" s="1"/>
      <c r="J107" s="1"/>
      <c r="K107" s="1"/>
      <c r="L107" s="1"/>
      <c r="M107" s="1"/>
      <c r="N107" s="1"/>
      <c r="O107" s="1"/>
      <c r="P107" s="1"/>
      <c r="Q107" s="1"/>
      <c r="R107" s="1"/>
      <c r="S107" s="1"/>
      <c r="T107" s="1"/>
      <c r="U107" s="1"/>
      <c r="V107" s="1"/>
      <c r="W107" s="1"/>
      <c r="X107" s="1"/>
    </row>
    <row r="108" spans="1:24" ht="19.5" hidden="1" customHeight="1">
      <c r="A108" s="1"/>
      <c r="B108" s="1"/>
      <c r="C108" s="1"/>
      <c r="D108" s="1"/>
      <c r="E108" s="1"/>
      <c r="F108" s="1"/>
      <c r="G108" s="1"/>
      <c r="H108" s="1"/>
      <c r="I108" s="1"/>
      <c r="J108" s="1"/>
      <c r="K108" s="1"/>
      <c r="L108" s="1"/>
      <c r="M108" s="1"/>
      <c r="N108" s="1"/>
      <c r="O108" s="1"/>
      <c r="P108" s="1"/>
      <c r="Q108" s="1"/>
      <c r="R108" s="1"/>
      <c r="S108" s="1"/>
      <c r="T108" s="1"/>
      <c r="U108" s="1"/>
      <c r="V108" s="1"/>
      <c r="W108" s="1"/>
      <c r="X108" s="1"/>
    </row>
    <row r="109" spans="1:24" ht="19.5" hidden="1" customHeight="1">
      <c r="A109" s="1"/>
      <c r="B109" s="1"/>
      <c r="C109" s="1"/>
      <c r="D109" s="1"/>
      <c r="E109" s="1"/>
      <c r="F109" s="1"/>
      <c r="G109" s="1"/>
      <c r="H109" s="1"/>
      <c r="I109" s="1"/>
      <c r="J109" s="1"/>
      <c r="K109" s="1"/>
      <c r="L109" s="1"/>
      <c r="M109" s="1"/>
      <c r="N109" s="1"/>
      <c r="O109" s="1"/>
      <c r="P109" s="1"/>
      <c r="Q109" s="1"/>
      <c r="R109" s="1"/>
      <c r="S109" s="1"/>
      <c r="T109" s="1"/>
      <c r="U109" s="1"/>
      <c r="V109" s="1"/>
      <c r="W109" s="1"/>
      <c r="X109" s="1"/>
    </row>
    <row r="110" spans="1:24" ht="19.5" hidden="1" customHeight="1">
      <c r="A110" s="1"/>
      <c r="B110" s="1"/>
      <c r="C110" s="1"/>
      <c r="D110" s="1"/>
      <c r="E110" s="1"/>
      <c r="F110" s="1"/>
      <c r="G110" s="1"/>
      <c r="H110" s="1"/>
      <c r="I110" s="1"/>
      <c r="J110" s="1"/>
      <c r="K110" s="1"/>
      <c r="L110" s="1"/>
      <c r="M110" s="1"/>
      <c r="N110" s="1"/>
      <c r="O110" s="1"/>
      <c r="P110" s="1"/>
      <c r="Q110" s="1"/>
      <c r="R110" s="1"/>
      <c r="S110" s="1"/>
      <c r="T110" s="1"/>
      <c r="U110" s="1"/>
      <c r="V110" s="1"/>
      <c r="W110" s="1"/>
      <c r="X110" s="1"/>
    </row>
    <row r="111" spans="1:24" ht="19.5" hidden="1" customHeight="1">
      <c r="A111" s="1"/>
      <c r="B111" s="1"/>
      <c r="C111" s="1"/>
      <c r="D111" s="1"/>
      <c r="E111" s="1"/>
      <c r="F111" s="1"/>
      <c r="G111" s="1"/>
      <c r="H111" s="1"/>
      <c r="I111" s="1"/>
      <c r="J111" s="1"/>
      <c r="K111" s="1"/>
      <c r="L111" s="1"/>
      <c r="M111" s="1"/>
      <c r="N111" s="1"/>
      <c r="O111" s="1"/>
      <c r="P111" s="1"/>
      <c r="Q111" s="1"/>
      <c r="R111" s="1"/>
      <c r="S111" s="1"/>
      <c r="T111" s="1"/>
      <c r="U111" s="1"/>
      <c r="V111" s="1"/>
      <c r="W111" s="1"/>
      <c r="X111" s="1"/>
    </row>
    <row r="112" spans="1:24" ht="19.5" hidden="1" customHeight="1">
      <c r="A112" s="1"/>
      <c r="B112" s="1"/>
      <c r="C112" s="1"/>
      <c r="D112" s="1"/>
      <c r="E112" s="1"/>
      <c r="F112" s="1"/>
      <c r="G112" s="1"/>
      <c r="H112" s="1"/>
      <c r="I112" s="1"/>
      <c r="J112" s="1"/>
      <c r="K112" s="1"/>
      <c r="L112" s="1"/>
      <c r="M112" s="1"/>
      <c r="N112" s="1"/>
      <c r="O112" s="1"/>
      <c r="P112" s="1"/>
      <c r="Q112" s="1"/>
      <c r="R112" s="1"/>
      <c r="S112" s="1"/>
      <c r="T112" s="1"/>
      <c r="U112" s="1"/>
      <c r="V112" s="1"/>
      <c r="W112" s="1"/>
      <c r="X112" s="1"/>
    </row>
    <row r="113" spans="1:24" ht="19.5" hidden="1" customHeight="1">
      <c r="A113" s="1"/>
      <c r="B113" s="1"/>
      <c r="C113" s="1"/>
      <c r="D113" s="1"/>
      <c r="E113" s="1"/>
      <c r="F113" s="1"/>
      <c r="G113" s="1"/>
      <c r="H113" s="1"/>
      <c r="I113" s="1"/>
      <c r="J113" s="1"/>
      <c r="K113" s="1"/>
      <c r="L113" s="1"/>
      <c r="M113" s="1"/>
      <c r="N113" s="1"/>
      <c r="O113" s="1"/>
      <c r="P113" s="1"/>
      <c r="Q113" s="1"/>
      <c r="R113" s="1"/>
      <c r="S113" s="1"/>
      <c r="T113" s="1"/>
      <c r="U113" s="1"/>
      <c r="V113" s="1"/>
      <c r="W113" s="1"/>
      <c r="X113" s="1"/>
    </row>
    <row r="114" spans="1:24" ht="19.5" hidden="1" customHeight="1">
      <c r="A114" s="1"/>
      <c r="B114" s="1"/>
      <c r="C114" s="1"/>
      <c r="D114" s="1"/>
      <c r="E114" s="1"/>
      <c r="F114" s="1"/>
      <c r="G114" s="1"/>
      <c r="H114" s="1"/>
      <c r="I114" s="1"/>
      <c r="J114" s="1"/>
      <c r="K114" s="1"/>
      <c r="L114" s="1"/>
      <c r="M114" s="1"/>
      <c r="N114" s="1"/>
      <c r="O114" s="1"/>
      <c r="P114" s="1"/>
      <c r="Q114" s="1"/>
      <c r="R114" s="1"/>
      <c r="S114" s="1"/>
      <c r="T114" s="1"/>
      <c r="U114" s="1"/>
      <c r="V114" s="1"/>
      <c r="W114" s="1"/>
      <c r="X114" s="1"/>
    </row>
    <row r="115" spans="1:24" ht="19.5" hidden="1" customHeight="1">
      <c r="A115" s="1"/>
      <c r="B115" s="1"/>
      <c r="C115" s="1"/>
      <c r="D115" s="1"/>
      <c r="E115" s="1"/>
      <c r="F115" s="1"/>
      <c r="G115" s="1"/>
      <c r="H115" s="1"/>
      <c r="I115" s="1"/>
      <c r="J115" s="1"/>
      <c r="K115" s="1"/>
      <c r="L115" s="1"/>
      <c r="M115" s="1"/>
      <c r="N115" s="1"/>
      <c r="O115" s="1"/>
      <c r="P115" s="1"/>
      <c r="Q115" s="1"/>
      <c r="R115" s="1"/>
      <c r="S115" s="1"/>
      <c r="T115" s="1"/>
      <c r="U115" s="1"/>
      <c r="V115" s="1"/>
      <c r="W115" s="1"/>
      <c r="X115" s="1"/>
    </row>
    <row r="116" spans="1:24" ht="19.5" hidden="1" customHeight="1">
      <c r="A116" s="1"/>
      <c r="B116" s="1"/>
      <c r="C116" s="1"/>
      <c r="D116" s="1"/>
      <c r="E116" s="1"/>
      <c r="F116" s="1"/>
      <c r="G116" s="1"/>
      <c r="H116" s="1"/>
      <c r="I116" s="1"/>
      <c r="J116" s="1"/>
      <c r="K116" s="1"/>
      <c r="L116" s="1"/>
      <c r="M116" s="1"/>
      <c r="N116" s="1"/>
      <c r="O116" s="1"/>
      <c r="P116" s="1"/>
      <c r="Q116" s="1"/>
      <c r="R116" s="1"/>
      <c r="S116" s="1"/>
      <c r="T116" s="1"/>
      <c r="U116" s="1"/>
      <c r="V116" s="1"/>
      <c r="W116" s="1"/>
      <c r="X116" s="1"/>
    </row>
    <row r="117" spans="1:24" ht="19.5" hidden="1" customHeight="1">
      <c r="A117" s="1"/>
      <c r="B117" s="1"/>
      <c r="C117" s="1"/>
      <c r="D117" s="1"/>
      <c r="E117" s="1"/>
      <c r="F117" s="1"/>
      <c r="G117" s="1"/>
      <c r="H117" s="1"/>
      <c r="I117" s="1"/>
      <c r="J117" s="1"/>
      <c r="K117" s="1"/>
      <c r="L117" s="1"/>
      <c r="M117" s="1"/>
      <c r="N117" s="1"/>
      <c r="O117" s="1"/>
      <c r="P117" s="1"/>
      <c r="Q117" s="1"/>
      <c r="R117" s="1"/>
      <c r="S117" s="1"/>
      <c r="T117" s="1"/>
      <c r="U117" s="1"/>
      <c r="V117" s="1"/>
      <c r="W117" s="1"/>
      <c r="X117" s="1"/>
    </row>
    <row r="118" spans="1:24" ht="19.5" hidden="1" customHeight="1">
      <c r="A118" s="1"/>
      <c r="B118" s="1"/>
      <c r="C118" s="1"/>
      <c r="D118" s="1"/>
      <c r="E118" s="1"/>
      <c r="F118" s="1"/>
      <c r="G118" s="1"/>
      <c r="H118" s="1"/>
      <c r="I118" s="1"/>
      <c r="J118" s="1"/>
      <c r="K118" s="1"/>
      <c r="L118" s="1"/>
      <c r="M118" s="1"/>
      <c r="N118" s="1"/>
      <c r="O118" s="1"/>
      <c r="P118" s="1"/>
      <c r="Q118" s="1"/>
      <c r="R118" s="1"/>
      <c r="S118" s="1"/>
      <c r="T118" s="1"/>
      <c r="U118" s="1"/>
      <c r="V118" s="1"/>
      <c r="W118" s="1"/>
      <c r="X118" s="1"/>
    </row>
    <row r="119" spans="1:24" ht="19.5" hidden="1" customHeight="1">
      <c r="A119" s="1"/>
      <c r="B119" s="1"/>
      <c r="C119" s="1"/>
      <c r="D119" s="1"/>
      <c r="E119" s="1"/>
      <c r="F119" s="1"/>
      <c r="G119" s="1"/>
      <c r="H119" s="1"/>
      <c r="I119" s="1"/>
      <c r="J119" s="1"/>
      <c r="K119" s="1"/>
      <c r="L119" s="1"/>
      <c r="M119" s="1"/>
      <c r="N119" s="1"/>
      <c r="O119" s="1"/>
      <c r="P119" s="1"/>
      <c r="Q119" s="1"/>
      <c r="R119" s="1"/>
      <c r="S119" s="1"/>
      <c r="T119" s="1"/>
      <c r="U119" s="1"/>
      <c r="V119" s="1"/>
      <c r="W119" s="1"/>
      <c r="X119" s="1"/>
    </row>
    <row r="120" spans="1:24" ht="19.5" hidden="1" customHeight="1">
      <c r="A120" s="1"/>
      <c r="B120" s="1"/>
      <c r="C120" s="1"/>
      <c r="D120" s="1"/>
      <c r="E120" s="1"/>
      <c r="F120" s="1"/>
      <c r="G120" s="1"/>
      <c r="H120" s="1"/>
      <c r="I120" s="1"/>
      <c r="J120" s="1"/>
      <c r="K120" s="1"/>
      <c r="L120" s="1"/>
      <c r="M120" s="1"/>
      <c r="N120" s="1"/>
      <c r="O120" s="1"/>
      <c r="P120" s="1"/>
      <c r="Q120" s="1"/>
      <c r="R120" s="1"/>
      <c r="S120" s="1"/>
      <c r="T120" s="1"/>
      <c r="U120" s="1"/>
      <c r="V120" s="1"/>
      <c r="W120" s="1"/>
      <c r="X120" s="1"/>
    </row>
    <row r="121" spans="1:24" ht="19.5" hidden="1" customHeight="1">
      <c r="A121" s="1"/>
      <c r="B121" s="1"/>
      <c r="C121" s="1"/>
      <c r="D121" s="1"/>
      <c r="E121" s="1"/>
      <c r="F121" s="1"/>
      <c r="G121" s="1"/>
      <c r="H121" s="1"/>
      <c r="I121" s="1"/>
      <c r="J121" s="1"/>
      <c r="K121" s="1"/>
      <c r="L121" s="1"/>
      <c r="M121" s="1"/>
      <c r="N121" s="1"/>
      <c r="O121" s="1"/>
      <c r="P121" s="1"/>
      <c r="Q121" s="1"/>
      <c r="R121" s="1"/>
      <c r="S121" s="1"/>
      <c r="T121" s="1"/>
      <c r="U121" s="1"/>
      <c r="V121" s="1"/>
      <c r="W121" s="1"/>
      <c r="X121" s="1"/>
    </row>
    <row r="122" spans="1:24" ht="19.5" hidden="1" customHeight="1">
      <c r="A122" s="1"/>
      <c r="B122" s="1"/>
      <c r="C122" s="1"/>
      <c r="D122" s="1"/>
      <c r="E122" s="1"/>
      <c r="F122" s="1"/>
      <c r="G122" s="1"/>
      <c r="H122" s="1"/>
      <c r="I122" s="1"/>
      <c r="J122" s="1"/>
      <c r="K122" s="1"/>
      <c r="L122" s="1"/>
      <c r="M122" s="1"/>
      <c r="N122" s="1"/>
      <c r="O122" s="1"/>
      <c r="P122" s="1"/>
      <c r="Q122" s="1"/>
      <c r="R122" s="1"/>
      <c r="S122" s="1"/>
      <c r="T122" s="1"/>
      <c r="U122" s="1"/>
      <c r="V122" s="1"/>
      <c r="W122" s="1"/>
      <c r="X122" s="1"/>
    </row>
    <row r="123" spans="1:24" ht="19.5" hidden="1" customHeight="1">
      <c r="A123" s="1"/>
      <c r="B123" s="1"/>
      <c r="C123" s="1"/>
      <c r="D123" s="1"/>
      <c r="E123" s="1"/>
      <c r="F123" s="1"/>
      <c r="G123" s="1"/>
      <c r="H123" s="1"/>
      <c r="I123" s="1"/>
      <c r="J123" s="1"/>
      <c r="K123" s="1"/>
      <c r="L123" s="1"/>
      <c r="M123" s="1"/>
      <c r="N123" s="1"/>
      <c r="O123" s="1"/>
      <c r="P123" s="1"/>
      <c r="Q123" s="1"/>
      <c r="R123" s="1"/>
      <c r="S123" s="1"/>
      <c r="T123" s="1"/>
      <c r="U123" s="1"/>
      <c r="V123" s="1"/>
      <c r="W123" s="1"/>
      <c r="X123" s="1"/>
    </row>
    <row r="124" spans="1:24" ht="19.5" hidden="1" customHeight="1">
      <c r="A124" s="1"/>
      <c r="B124" s="1"/>
      <c r="C124" s="1"/>
      <c r="D124" s="1"/>
      <c r="E124" s="1"/>
      <c r="F124" s="1"/>
      <c r="G124" s="1"/>
      <c r="H124" s="1"/>
      <c r="I124" s="1"/>
      <c r="J124" s="1"/>
      <c r="K124" s="1"/>
      <c r="L124" s="1"/>
      <c r="M124" s="1"/>
      <c r="N124" s="1"/>
      <c r="O124" s="1"/>
      <c r="P124" s="1"/>
      <c r="Q124" s="1"/>
      <c r="R124" s="1"/>
      <c r="S124" s="1"/>
      <c r="T124" s="1"/>
      <c r="U124" s="1"/>
      <c r="V124" s="1"/>
      <c r="W124" s="1"/>
      <c r="X124" s="1"/>
    </row>
    <row r="125" spans="1:24" ht="19.5" hidden="1" customHeight="1">
      <c r="A125" s="1"/>
      <c r="B125" s="1"/>
      <c r="C125" s="1"/>
      <c r="D125" s="1"/>
      <c r="E125" s="1"/>
      <c r="F125" s="1"/>
      <c r="G125" s="1"/>
      <c r="H125" s="1"/>
      <c r="I125" s="1"/>
      <c r="J125" s="1"/>
      <c r="K125" s="1"/>
      <c r="L125" s="1"/>
      <c r="M125" s="1"/>
      <c r="N125" s="1"/>
      <c r="O125" s="1"/>
      <c r="P125" s="1"/>
      <c r="Q125" s="1"/>
      <c r="R125" s="1"/>
      <c r="S125" s="1"/>
      <c r="T125" s="1"/>
      <c r="U125" s="1"/>
      <c r="V125" s="1"/>
      <c r="W125" s="1"/>
      <c r="X125" s="1"/>
    </row>
    <row r="126" spans="1:24" ht="19.5" hidden="1" customHeight="1">
      <c r="A126" s="1"/>
      <c r="B126" s="1"/>
      <c r="C126" s="1"/>
      <c r="D126" s="1"/>
      <c r="E126" s="1"/>
      <c r="F126" s="1"/>
      <c r="G126" s="1"/>
      <c r="H126" s="1"/>
      <c r="I126" s="1"/>
      <c r="J126" s="1"/>
      <c r="K126" s="1"/>
      <c r="L126" s="1"/>
      <c r="M126" s="1"/>
      <c r="N126" s="1"/>
      <c r="O126" s="1"/>
      <c r="P126" s="1"/>
      <c r="Q126" s="1"/>
      <c r="R126" s="1"/>
      <c r="S126" s="1"/>
      <c r="T126" s="1"/>
      <c r="U126" s="1"/>
      <c r="V126" s="1"/>
      <c r="W126" s="1"/>
      <c r="X126" s="1"/>
    </row>
    <row r="127" spans="1:24" ht="19.5" hidden="1" customHeight="1">
      <c r="A127" s="1"/>
      <c r="B127" s="1"/>
      <c r="C127" s="1"/>
      <c r="D127" s="1"/>
      <c r="E127" s="1"/>
      <c r="F127" s="1"/>
      <c r="G127" s="1"/>
      <c r="H127" s="1"/>
      <c r="I127" s="1"/>
      <c r="J127" s="1"/>
      <c r="K127" s="1"/>
      <c r="L127" s="1"/>
      <c r="M127" s="1"/>
      <c r="N127" s="1"/>
      <c r="O127" s="1"/>
      <c r="P127" s="1"/>
      <c r="Q127" s="1"/>
      <c r="R127" s="1"/>
      <c r="S127" s="1"/>
      <c r="T127" s="1"/>
      <c r="U127" s="1"/>
      <c r="V127" s="1"/>
      <c r="W127" s="1"/>
      <c r="X127" s="1"/>
    </row>
    <row r="128" spans="1:24" ht="19.5" hidden="1" customHeight="1">
      <c r="A128" s="1"/>
      <c r="B128" s="1"/>
      <c r="C128" s="1"/>
      <c r="D128" s="1"/>
      <c r="E128" s="1"/>
      <c r="F128" s="1"/>
      <c r="G128" s="1"/>
      <c r="H128" s="1"/>
      <c r="I128" s="1"/>
      <c r="J128" s="1"/>
      <c r="K128" s="1"/>
      <c r="L128" s="1"/>
      <c r="M128" s="1"/>
      <c r="N128" s="1"/>
      <c r="O128" s="1"/>
      <c r="P128" s="1"/>
      <c r="Q128" s="1"/>
      <c r="R128" s="1"/>
      <c r="S128" s="1"/>
      <c r="T128" s="1"/>
      <c r="U128" s="1"/>
      <c r="V128" s="1"/>
      <c r="W128" s="1"/>
      <c r="X128" s="1"/>
    </row>
    <row r="129" spans="1:24" ht="19.5" hidden="1" customHeight="1">
      <c r="A129" s="1"/>
      <c r="B129" s="1"/>
      <c r="C129" s="1"/>
      <c r="D129" s="1"/>
      <c r="E129" s="1"/>
      <c r="F129" s="1"/>
      <c r="G129" s="1"/>
      <c r="H129" s="1"/>
      <c r="I129" s="1"/>
      <c r="J129" s="1"/>
      <c r="K129" s="1"/>
      <c r="L129" s="1"/>
      <c r="M129" s="1"/>
      <c r="N129" s="1"/>
      <c r="O129" s="1"/>
      <c r="P129" s="1"/>
      <c r="Q129" s="1"/>
      <c r="R129" s="1"/>
      <c r="S129" s="1"/>
      <c r="T129" s="1"/>
      <c r="U129" s="1"/>
      <c r="V129" s="1"/>
      <c r="W129" s="1"/>
      <c r="X129" s="1"/>
    </row>
    <row r="130" spans="1:24" ht="19.5" hidden="1" customHeight="1">
      <c r="A130" s="1"/>
      <c r="B130" s="1"/>
      <c r="C130" s="1"/>
      <c r="D130" s="1"/>
      <c r="E130" s="1"/>
      <c r="F130" s="1"/>
      <c r="G130" s="1"/>
      <c r="H130" s="1"/>
      <c r="I130" s="1"/>
      <c r="J130" s="1"/>
      <c r="K130" s="1"/>
      <c r="L130" s="1"/>
      <c r="M130" s="1"/>
      <c r="N130" s="1"/>
      <c r="O130" s="1"/>
      <c r="P130" s="1"/>
      <c r="Q130" s="1"/>
      <c r="R130" s="1"/>
      <c r="S130" s="1"/>
      <c r="T130" s="1"/>
      <c r="U130" s="1"/>
      <c r="V130" s="1"/>
      <c r="W130" s="1"/>
      <c r="X130" s="1"/>
    </row>
    <row r="131" spans="1:24" ht="19.5" hidden="1" customHeight="1">
      <c r="A131" s="1"/>
      <c r="B131" s="1"/>
      <c r="C131" s="1"/>
      <c r="D131" s="1"/>
      <c r="E131" s="1"/>
      <c r="F131" s="1"/>
      <c r="G131" s="1"/>
      <c r="H131" s="1"/>
      <c r="I131" s="1"/>
      <c r="J131" s="1"/>
      <c r="K131" s="1"/>
      <c r="L131" s="1"/>
      <c r="M131" s="1"/>
      <c r="N131" s="1"/>
      <c r="O131" s="1"/>
      <c r="P131" s="1"/>
      <c r="Q131" s="1"/>
      <c r="R131" s="1"/>
      <c r="S131" s="1"/>
      <c r="T131" s="1"/>
      <c r="U131" s="1"/>
      <c r="V131" s="1"/>
      <c r="W131" s="1"/>
      <c r="X131" s="1"/>
    </row>
    <row r="132" spans="1:24" ht="19.5" hidden="1" customHeight="1">
      <c r="A132" s="1"/>
      <c r="B132" s="1"/>
      <c r="C132" s="1"/>
      <c r="D132" s="1"/>
      <c r="E132" s="1"/>
      <c r="F132" s="1"/>
      <c r="G132" s="1"/>
      <c r="H132" s="1"/>
      <c r="I132" s="1"/>
      <c r="J132" s="1"/>
      <c r="K132" s="1"/>
      <c r="L132" s="1"/>
      <c r="M132" s="1"/>
      <c r="N132" s="1"/>
      <c r="O132" s="1"/>
      <c r="P132" s="1"/>
      <c r="Q132" s="1"/>
      <c r="R132" s="1"/>
      <c r="S132" s="1"/>
      <c r="T132" s="1"/>
      <c r="U132" s="1"/>
      <c r="V132" s="1"/>
      <c r="W132" s="1"/>
      <c r="X132" s="1"/>
    </row>
    <row r="133" spans="1:24" ht="19.5" hidden="1" customHeight="1">
      <c r="A133" s="1"/>
      <c r="B133" s="1"/>
      <c r="C133" s="1"/>
      <c r="D133" s="1"/>
      <c r="E133" s="1"/>
      <c r="F133" s="1"/>
      <c r="G133" s="1"/>
      <c r="H133" s="1"/>
      <c r="I133" s="1"/>
      <c r="J133" s="1"/>
      <c r="K133" s="1"/>
      <c r="L133" s="1"/>
      <c r="M133" s="1"/>
      <c r="N133" s="1"/>
      <c r="O133" s="1"/>
      <c r="P133" s="1"/>
      <c r="Q133" s="1"/>
      <c r="R133" s="1"/>
      <c r="S133" s="1"/>
      <c r="T133" s="1"/>
      <c r="U133" s="1"/>
      <c r="V133" s="1"/>
      <c r="W133" s="1"/>
      <c r="X133" s="1"/>
    </row>
    <row r="134" spans="1:24" ht="19.5" hidden="1" customHeight="1">
      <c r="A134" s="1"/>
      <c r="B134" s="1"/>
      <c r="C134" s="1"/>
      <c r="D134" s="1"/>
      <c r="E134" s="1"/>
      <c r="F134" s="1"/>
      <c r="G134" s="1"/>
      <c r="H134" s="1"/>
      <c r="I134" s="1"/>
      <c r="J134" s="1"/>
      <c r="K134" s="1"/>
      <c r="L134" s="1"/>
      <c r="M134" s="1"/>
      <c r="N134" s="1"/>
      <c r="O134" s="1"/>
      <c r="P134" s="1"/>
      <c r="Q134" s="1"/>
      <c r="R134" s="1"/>
      <c r="S134" s="1"/>
      <c r="T134" s="1"/>
      <c r="U134" s="1"/>
      <c r="V134" s="1"/>
      <c r="W134" s="1"/>
      <c r="X134" s="1"/>
    </row>
    <row r="135" spans="1:24" ht="19.5" hidden="1" customHeight="1">
      <c r="A135" s="1"/>
      <c r="B135" s="1"/>
      <c r="C135" s="1"/>
      <c r="D135" s="1"/>
      <c r="E135" s="1"/>
      <c r="F135" s="1"/>
      <c r="G135" s="1"/>
      <c r="H135" s="1"/>
      <c r="I135" s="1"/>
      <c r="J135" s="1"/>
      <c r="K135" s="1"/>
      <c r="L135" s="1"/>
      <c r="M135" s="1"/>
      <c r="N135" s="1"/>
      <c r="O135" s="1"/>
      <c r="P135" s="1"/>
      <c r="Q135" s="1"/>
      <c r="R135" s="1"/>
      <c r="S135" s="1"/>
      <c r="T135" s="1"/>
      <c r="U135" s="1"/>
      <c r="V135" s="1"/>
      <c r="W135" s="1"/>
      <c r="X135" s="1"/>
    </row>
    <row r="136" spans="1:24" ht="19.5" hidden="1" customHeight="1">
      <c r="A136" s="1"/>
      <c r="B136" s="1"/>
      <c r="C136" s="1"/>
      <c r="D136" s="1"/>
      <c r="E136" s="1"/>
      <c r="F136" s="1"/>
      <c r="G136" s="1"/>
      <c r="H136" s="1"/>
      <c r="I136" s="1"/>
      <c r="J136" s="1"/>
      <c r="K136" s="1"/>
      <c r="L136" s="1"/>
      <c r="M136" s="1"/>
      <c r="N136" s="1"/>
      <c r="O136" s="1"/>
      <c r="P136" s="1"/>
      <c r="Q136" s="1"/>
      <c r="R136" s="1"/>
      <c r="S136" s="1"/>
      <c r="T136" s="1"/>
      <c r="U136" s="1"/>
      <c r="V136" s="1"/>
      <c r="W136" s="1"/>
      <c r="X136" s="1"/>
    </row>
    <row r="137" spans="1:24" ht="19.5" hidden="1" customHeight="1">
      <c r="A137" s="1"/>
      <c r="B137" s="1"/>
      <c r="C137" s="1"/>
      <c r="D137" s="1"/>
      <c r="E137" s="1"/>
      <c r="F137" s="1"/>
      <c r="G137" s="1"/>
      <c r="H137" s="1"/>
      <c r="I137" s="1"/>
      <c r="J137" s="1"/>
      <c r="K137" s="1"/>
      <c r="L137" s="1"/>
      <c r="M137" s="1"/>
      <c r="N137" s="1"/>
      <c r="O137" s="1"/>
      <c r="P137" s="1"/>
      <c r="Q137" s="1"/>
      <c r="R137" s="1"/>
      <c r="S137" s="1"/>
      <c r="T137" s="1"/>
      <c r="U137" s="1"/>
      <c r="V137" s="1"/>
      <c r="W137" s="1"/>
      <c r="X137" s="1"/>
    </row>
    <row r="138" spans="1:24" ht="19.5" hidden="1" customHeight="1">
      <c r="A138" s="1"/>
      <c r="B138" s="1"/>
      <c r="C138" s="1"/>
      <c r="D138" s="1"/>
      <c r="E138" s="1"/>
      <c r="F138" s="1"/>
      <c r="G138" s="1"/>
      <c r="H138" s="1"/>
      <c r="I138" s="1"/>
      <c r="J138" s="1"/>
      <c r="K138" s="1"/>
      <c r="L138" s="1"/>
      <c r="M138" s="1"/>
      <c r="N138" s="1"/>
      <c r="O138" s="1"/>
      <c r="P138" s="1"/>
      <c r="Q138" s="1"/>
      <c r="R138" s="1"/>
      <c r="S138" s="1"/>
      <c r="T138" s="1"/>
      <c r="U138" s="1"/>
      <c r="V138" s="1"/>
      <c r="W138" s="1"/>
      <c r="X138" s="1"/>
    </row>
    <row r="139" spans="1:24" ht="19.5" hidden="1" customHeight="1">
      <c r="A139" s="1"/>
      <c r="B139" s="1"/>
      <c r="C139" s="1"/>
      <c r="D139" s="1"/>
      <c r="E139" s="1"/>
      <c r="F139" s="1"/>
      <c r="G139" s="1"/>
      <c r="H139" s="1"/>
      <c r="I139" s="1"/>
      <c r="J139" s="1"/>
      <c r="K139" s="1"/>
      <c r="L139" s="1"/>
      <c r="M139" s="1"/>
      <c r="N139" s="1"/>
      <c r="O139" s="1"/>
      <c r="P139" s="1"/>
      <c r="Q139" s="1"/>
      <c r="R139" s="1"/>
      <c r="S139" s="1"/>
      <c r="T139" s="1"/>
      <c r="U139" s="1"/>
      <c r="V139" s="1"/>
      <c r="W139" s="1"/>
      <c r="X139" s="1"/>
    </row>
    <row r="140" spans="1:24" ht="19.5" hidden="1" customHeight="1">
      <c r="A140" s="1"/>
      <c r="B140" s="1"/>
      <c r="C140" s="1"/>
      <c r="D140" s="1"/>
      <c r="E140" s="1"/>
      <c r="F140" s="1"/>
      <c r="G140" s="1"/>
      <c r="H140" s="1"/>
      <c r="I140" s="1"/>
      <c r="J140" s="1"/>
      <c r="K140" s="1"/>
      <c r="L140" s="1"/>
      <c r="M140" s="1"/>
      <c r="N140" s="1"/>
      <c r="O140" s="1"/>
      <c r="P140" s="1"/>
      <c r="Q140" s="1"/>
      <c r="R140" s="1"/>
      <c r="S140" s="1"/>
      <c r="T140" s="1"/>
      <c r="U140" s="1"/>
      <c r="V140" s="1"/>
      <c r="W140" s="1"/>
      <c r="X140" s="1"/>
    </row>
    <row r="141" spans="1:24" ht="19.5" hidden="1" customHeight="1">
      <c r="A141" s="1"/>
      <c r="B141" s="1"/>
      <c r="C141" s="1"/>
      <c r="D141" s="1"/>
      <c r="E141" s="1"/>
      <c r="F141" s="1"/>
      <c r="G141" s="1"/>
      <c r="H141" s="1"/>
      <c r="I141" s="1"/>
      <c r="J141" s="1"/>
      <c r="K141" s="1"/>
      <c r="L141" s="1"/>
      <c r="M141" s="1"/>
      <c r="N141" s="1"/>
      <c r="O141" s="1"/>
      <c r="P141" s="1"/>
      <c r="Q141" s="1"/>
      <c r="R141" s="1"/>
      <c r="S141" s="1"/>
      <c r="T141" s="1"/>
      <c r="U141" s="1"/>
      <c r="V141" s="1"/>
      <c r="W141" s="1"/>
      <c r="X141" s="1"/>
    </row>
    <row r="142" spans="1:24" ht="19.5" hidden="1" customHeight="1">
      <c r="A142" s="1"/>
      <c r="B142" s="1"/>
      <c r="C142" s="1"/>
      <c r="D142" s="1"/>
      <c r="E142" s="1"/>
      <c r="F142" s="1"/>
      <c r="G142" s="1"/>
      <c r="H142" s="1"/>
      <c r="I142" s="1"/>
      <c r="J142" s="1"/>
      <c r="K142" s="1"/>
      <c r="L142" s="1"/>
      <c r="M142" s="1"/>
      <c r="N142" s="1"/>
      <c r="O142" s="1"/>
      <c r="P142" s="1"/>
      <c r="Q142" s="1"/>
      <c r="R142" s="1"/>
      <c r="S142" s="1"/>
      <c r="T142" s="1"/>
      <c r="U142" s="1"/>
      <c r="V142" s="1"/>
      <c r="W142" s="1"/>
      <c r="X142" s="1"/>
    </row>
    <row r="143" spans="1:24" ht="19.5" hidden="1" customHeight="1">
      <c r="A143" s="1"/>
      <c r="B143" s="1"/>
      <c r="C143" s="1"/>
      <c r="D143" s="1"/>
      <c r="E143" s="1"/>
      <c r="F143" s="1"/>
      <c r="G143" s="1"/>
      <c r="H143" s="1"/>
      <c r="I143" s="1"/>
      <c r="J143" s="1"/>
      <c r="K143" s="1"/>
      <c r="L143" s="1"/>
      <c r="M143" s="1"/>
      <c r="N143" s="1"/>
      <c r="O143" s="1"/>
      <c r="P143" s="1"/>
      <c r="Q143" s="1"/>
      <c r="R143" s="1"/>
      <c r="S143" s="1"/>
      <c r="T143" s="1"/>
      <c r="U143" s="1"/>
      <c r="V143" s="1"/>
      <c r="W143" s="1"/>
      <c r="X143" s="1"/>
    </row>
    <row r="144" spans="1:24" ht="19.5" hidden="1" customHeight="1">
      <c r="A144" s="1"/>
      <c r="B144" s="1"/>
      <c r="C144" s="1"/>
      <c r="D144" s="1"/>
      <c r="E144" s="1"/>
      <c r="F144" s="1"/>
      <c r="G144" s="1"/>
      <c r="H144" s="1"/>
      <c r="I144" s="1"/>
      <c r="J144" s="1"/>
      <c r="K144" s="1"/>
      <c r="L144" s="1"/>
      <c r="M144" s="1"/>
      <c r="N144" s="1"/>
      <c r="O144" s="1"/>
      <c r="P144" s="1"/>
      <c r="Q144" s="1"/>
      <c r="R144" s="1"/>
      <c r="S144" s="1"/>
      <c r="T144" s="1"/>
      <c r="U144" s="1"/>
      <c r="V144" s="1"/>
      <c r="W144" s="1"/>
      <c r="X144" s="1"/>
    </row>
    <row r="145" spans="1:24" ht="19.5" hidden="1" customHeight="1">
      <c r="A145" s="1"/>
      <c r="B145" s="1"/>
      <c r="C145" s="1"/>
      <c r="D145" s="1"/>
      <c r="E145" s="1"/>
      <c r="F145" s="1"/>
      <c r="G145" s="1"/>
      <c r="H145" s="1"/>
      <c r="I145" s="1"/>
      <c r="J145" s="1"/>
      <c r="K145" s="1"/>
      <c r="L145" s="1"/>
      <c r="M145" s="1"/>
      <c r="N145" s="1"/>
      <c r="O145" s="1"/>
      <c r="P145" s="1"/>
      <c r="Q145" s="1"/>
      <c r="R145" s="1"/>
      <c r="S145" s="1"/>
      <c r="T145" s="1"/>
      <c r="U145" s="1"/>
      <c r="V145" s="1"/>
      <c r="W145" s="1"/>
      <c r="X145" s="1"/>
    </row>
    <row r="146" spans="1:24" ht="19.5" hidden="1" customHeight="1">
      <c r="A146" s="1"/>
      <c r="B146" s="1"/>
      <c r="C146" s="1"/>
      <c r="D146" s="1"/>
      <c r="E146" s="1"/>
      <c r="F146" s="1"/>
      <c r="G146" s="1"/>
      <c r="H146" s="1"/>
      <c r="I146" s="1"/>
      <c r="J146" s="1"/>
      <c r="K146" s="1"/>
      <c r="L146" s="1"/>
      <c r="M146" s="1"/>
      <c r="N146" s="1"/>
      <c r="O146" s="1"/>
      <c r="P146" s="1"/>
      <c r="Q146" s="1"/>
      <c r="R146" s="1"/>
      <c r="S146" s="1"/>
      <c r="T146" s="1"/>
      <c r="U146" s="1"/>
      <c r="V146" s="1"/>
      <c r="W146" s="1"/>
      <c r="X146" s="1"/>
    </row>
    <row r="147" spans="1:24" ht="19.5" hidden="1" customHeight="1">
      <c r="A147" s="1"/>
      <c r="B147" s="1"/>
      <c r="C147" s="1"/>
      <c r="D147" s="1"/>
      <c r="E147" s="1"/>
      <c r="F147" s="1"/>
      <c r="G147" s="1"/>
      <c r="H147" s="1"/>
      <c r="I147" s="1"/>
      <c r="J147" s="1"/>
      <c r="K147" s="1"/>
      <c r="L147" s="1"/>
      <c r="M147" s="1"/>
      <c r="N147" s="1"/>
      <c r="O147" s="1"/>
      <c r="P147" s="1"/>
      <c r="Q147" s="1"/>
      <c r="R147" s="1"/>
      <c r="S147" s="1"/>
      <c r="T147" s="1"/>
      <c r="U147" s="1"/>
      <c r="V147" s="1"/>
      <c r="W147" s="1"/>
      <c r="X147" s="1"/>
    </row>
    <row r="148" spans="1:24" ht="19.5" hidden="1" customHeight="1">
      <c r="A148" s="1"/>
      <c r="B148" s="1"/>
      <c r="C148" s="1"/>
      <c r="D148" s="1"/>
      <c r="E148" s="1"/>
      <c r="F148" s="1"/>
      <c r="G148" s="1"/>
      <c r="H148" s="1"/>
      <c r="I148" s="1"/>
      <c r="J148" s="1"/>
      <c r="K148" s="1"/>
      <c r="L148" s="1"/>
      <c r="M148" s="1"/>
      <c r="N148" s="1"/>
      <c r="O148" s="1"/>
      <c r="P148" s="1"/>
      <c r="Q148" s="1"/>
      <c r="R148" s="1"/>
      <c r="S148" s="1"/>
      <c r="T148" s="1"/>
      <c r="U148" s="1"/>
      <c r="V148" s="1"/>
      <c r="W148" s="1"/>
      <c r="X148" s="1"/>
    </row>
    <row r="149" spans="1:24" ht="19.5" hidden="1" customHeight="1">
      <c r="A149" s="1"/>
      <c r="B149" s="1"/>
      <c r="C149" s="1"/>
      <c r="D149" s="1"/>
      <c r="E149" s="1"/>
      <c r="F149" s="1"/>
      <c r="G149" s="1"/>
      <c r="H149" s="1"/>
      <c r="I149" s="1"/>
      <c r="J149" s="1"/>
      <c r="K149" s="1"/>
      <c r="L149" s="1"/>
      <c r="M149" s="1"/>
      <c r="N149" s="1"/>
      <c r="O149" s="1"/>
      <c r="P149" s="1"/>
      <c r="Q149" s="1"/>
      <c r="R149" s="1"/>
      <c r="S149" s="1"/>
      <c r="T149" s="1"/>
      <c r="U149" s="1"/>
      <c r="V149" s="1"/>
      <c r="W149" s="1"/>
      <c r="X149" s="1"/>
    </row>
    <row r="150" spans="1:24" ht="19.5" hidden="1" customHeight="1">
      <c r="A150" s="1"/>
      <c r="B150" s="1"/>
      <c r="C150" s="1"/>
      <c r="D150" s="1"/>
      <c r="E150" s="1"/>
      <c r="F150" s="1"/>
      <c r="G150" s="1"/>
      <c r="H150" s="1"/>
      <c r="I150" s="1"/>
      <c r="J150" s="1"/>
      <c r="K150" s="1"/>
      <c r="L150" s="1"/>
      <c r="M150" s="1"/>
      <c r="N150" s="1"/>
      <c r="O150" s="1"/>
      <c r="P150" s="1"/>
      <c r="Q150" s="1"/>
      <c r="R150" s="1"/>
      <c r="S150" s="1"/>
      <c r="T150" s="1"/>
      <c r="U150" s="1"/>
      <c r="V150" s="1"/>
      <c r="W150" s="1"/>
      <c r="X150" s="1"/>
    </row>
    <row r="151" spans="1:24" ht="19.5" hidden="1" customHeight="1">
      <c r="A151" s="1"/>
      <c r="B151" s="1"/>
      <c r="C151" s="1"/>
      <c r="D151" s="1"/>
      <c r="E151" s="1"/>
      <c r="F151" s="1"/>
      <c r="G151" s="1"/>
      <c r="H151" s="1"/>
      <c r="I151" s="1"/>
      <c r="J151" s="1"/>
      <c r="K151" s="1"/>
      <c r="L151" s="1"/>
      <c r="M151" s="1"/>
      <c r="N151" s="1"/>
      <c r="O151" s="1"/>
      <c r="P151" s="1"/>
      <c r="Q151" s="1"/>
      <c r="R151" s="1"/>
      <c r="S151" s="1"/>
      <c r="T151" s="1"/>
      <c r="U151" s="1"/>
      <c r="V151" s="1"/>
      <c r="W151" s="1"/>
      <c r="X151" s="1"/>
    </row>
    <row r="152" spans="1:24" ht="19.5" hidden="1" customHeight="1">
      <c r="A152" s="1"/>
      <c r="B152" s="1"/>
      <c r="C152" s="1"/>
      <c r="D152" s="1"/>
      <c r="E152" s="1"/>
      <c r="F152" s="1"/>
      <c r="G152" s="1"/>
      <c r="H152" s="1"/>
      <c r="I152" s="1"/>
      <c r="J152" s="1"/>
      <c r="K152" s="1"/>
      <c r="L152" s="1"/>
      <c r="M152" s="1"/>
      <c r="N152" s="1"/>
      <c r="O152" s="1"/>
      <c r="P152" s="1"/>
      <c r="Q152" s="1"/>
      <c r="R152" s="1"/>
      <c r="S152" s="1"/>
      <c r="T152" s="1"/>
      <c r="U152" s="1"/>
      <c r="V152" s="1"/>
      <c r="W152" s="1"/>
      <c r="X152" s="1"/>
    </row>
    <row r="153" spans="1:24" ht="19.5" hidden="1" customHeight="1">
      <c r="A153" s="1"/>
      <c r="B153" s="1"/>
      <c r="C153" s="1"/>
      <c r="D153" s="1"/>
      <c r="E153" s="1"/>
      <c r="F153" s="1"/>
      <c r="G153" s="1"/>
      <c r="H153" s="1"/>
      <c r="I153" s="1"/>
      <c r="J153" s="1"/>
      <c r="K153" s="1"/>
      <c r="L153" s="1"/>
      <c r="M153" s="1"/>
      <c r="N153" s="1"/>
      <c r="O153" s="1"/>
      <c r="P153" s="1"/>
      <c r="Q153" s="1"/>
      <c r="R153" s="1"/>
      <c r="S153" s="1"/>
      <c r="T153" s="1"/>
      <c r="U153" s="1"/>
      <c r="V153" s="1"/>
      <c r="W153" s="1"/>
      <c r="X153" s="1"/>
    </row>
    <row r="154" spans="1:24" ht="19.5" hidden="1" customHeight="1">
      <c r="A154" s="1"/>
      <c r="B154" s="1"/>
      <c r="C154" s="1"/>
      <c r="D154" s="1"/>
      <c r="E154" s="1"/>
      <c r="F154" s="1"/>
      <c r="G154" s="1"/>
      <c r="H154" s="1"/>
      <c r="I154" s="1"/>
      <c r="J154" s="1"/>
      <c r="K154" s="1"/>
      <c r="L154" s="1"/>
      <c r="M154" s="1"/>
      <c r="N154" s="1"/>
      <c r="O154" s="1"/>
      <c r="P154" s="1"/>
      <c r="Q154" s="1"/>
      <c r="R154" s="1"/>
      <c r="S154" s="1"/>
      <c r="T154" s="1"/>
      <c r="U154" s="1"/>
      <c r="V154" s="1"/>
      <c r="W154" s="1"/>
      <c r="X154" s="1"/>
    </row>
    <row r="155" spans="1:24" ht="19.5" hidden="1" customHeight="1">
      <c r="A155" s="1"/>
      <c r="B155" s="1"/>
      <c r="C155" s="1"/>
      <c r="D155" s="1"/>
      <c r="E155" s="1"/>
      <c r="F155" s="1"/>
      <c r="G155" s="1"/>
      <c r="H155" s="1"/>
      <c r="I155" s="1"/>
      <c r="J155" s="1"/>
      <c r="K155" s="1"/>
      <c r="L155" s="1"/>
      <c r="M155" s="1"/>
      <c r="N155" s="1"/>
      <c r="O155" s="1"/>
      <c r="P155" s="1"/>
      <c r="Q155" s="1"/>
      <c r="R155" s="1"/>
      <c r="S155" s="1"/>
      <c r="T155" s="1"/>
      <c r="U155" s="1"/>
      <c r="V155" s="1"/>
      <c r="W155" s="1"/>
      <c r="X155" s="1"/>
    </row>
    <row r="156" spans="1:24" ht="19.5" hidden="1" customHeight="1">
      <c r="A156" s="1"/>
      <c r="B156" s="1"/>
      <c r="C156" s="1"/>
      <c r="D156" s="1"/>
      <c r="E156" s="1"/>
      <c r="F156" s="1"/>
      <c r="G156" s="1"/>
      <c r="H156" s="1"/>
      <c r="I156" s="1"/>
      <c r="J156" s="1"/>
      <c r="K156" s="1"/>
      <c r="L156" s="1"/>
      <c r="M156" s="1"/>
      <c r="N156" s="1"/>
      <c r="O156" s="1"/>
      <c r="P156" s="1"/>
      <c r="Q156" s="1"/>
      <c r="R156" s="1"/>
      <c r="S156" s="1"/>
      <c r="T156" s="1"/>
      <c r="U156" s="1"/>
      <c r="V156" s="1"/>
      <c r="W156" s="1"/>
      <c r="X156" s="1"/>
    </row>
    <row r="157" spans="1:24" ht="19.5" hidden="1" customHeight="1">
      <c r="A157" s="1"/>
      <c r="B157" s="1"/>
      <c r="C157" s="1"/>
      <c r="D157" s="1"/>
      <c r="E157" s="1"/>
      <c r="F157" s="1"/>
      <c r="G157" s="1"/>
      <c r="H157" s="1"/>
      <c r="I157" s="1"/>
      <c r="J157" s="1"/>
      <c r="K157" s="1"/>
      <c r="L157" s="1"/>
      <c r="M157" s="1"/>
      <c r="N157" s="1"/>
      <c r="O157" s="1"/>
      <c r="P157" s="1"/>
      <c r="Q157" s="1"/>
      <c r="R157" s="1"/>
      <c r="S157" s="1"/>
      <c r="T157" s="1"/>
      <c r="U157" s="1"/>
      <c r="V157" s="1"/>
      <c r="W157" s="1"/>
      <c r="X157" s="1"/>
    </row>
    <row r="158" spans="1:24" ht="19.5" hidden="1" customHeight="1">
      <c r="A158" s="1"/>
      <c r="B158" s="1"/>
      <c r="C158" s="1"/>
      <c r="D158" s="1"/>
      <c r="E158" s="1"/>
      <c r="F158" s="1"/>
      <c r="G158" s="1"/>
      <c r="H158" s="1"/>
      <c r="I158" s="1"/>
      <c r="J158" s="1"/>
      <c r="K158" s="1"/>
      <c r="L158" s="1"/>
      <c r="M158" s="1"/>
      <c r="N158" s="1"/>
      <c r="O158" s="1"/>
      <c r="P158" s="1"/>
      <c r="Q158" s="1"/>
      <c r="R158" s="1"/>
      <c r="S158" s="1"/>
      <c r="T158" s="1"/>
      <c r="U158" s="1"/>
      <c r="V158" s="1"/>
      <c r="W158" s="1"/>
      <c r="X158" s="1"/>
    </row>
    <row r="159" spans="1:24" ht="19.5" hidden="1" customHeight="1">
      <c r="A159" s="1"/>
      <c r="B159" s="1"/>
      <c r="C159" s="1"/>
      <c r="D159" s="1"/>
      <c r="E159" s="1"/>
      <c r="F159" s="1"/>
      <c r="G159" s="1"/>
      <c r="H159" s="1"/>
      <c r="I159" s="1"/>
      <c r="J159" s="1"/>
      <c r="K159" s="1"/>
      <c r="L159" s="1"/>
      <c r="M159" s="1"/>
      <c r="N159" s="1"/>
      <c r="O159" s="1"/>
      <c r="P159" s="1"/>
      <c r="Q159" s="1"/>
      <c r="R159" s="1"/>
      <c r="S159" s="1"/>
      <c r="T159" s="1"/>
      <c r="U159" s="1"/>
      <c r="V159" s="1"/>
      <c r="W159" s="1"/>
      <c r="X159" s="1"/>
    </row>
    <row r="160" spans="1:24" ht="19.5" hidden="1" customHeight="1">
      <c r="A160" s="1"/>
      <c r="B160" s="1"/>
      <c r="C160" s="1"/>
      <c r="D160" s="1"/>
      <c r="E160" s="1"/>
      <c r="F160" s="1"/>
      <c r="G160" s="1"/>
      <c r="H160" s="1"/>
      <c r="I160" s="1"/>
      <c r="J160" s="1"/>
      <c r="K160" s="1"/>
      <c r="L160" s="1"/>
      <c r="M160" s="1"/>
      <c r="N160" s="1"/>
      <c r="O160" s="1"/>
      <c r="P160" s="1"/>
      <c r="Q160" s="1"/>
      <c r="R160" s="1"/>
      <c r="S160" s="1"/>
      <c r="T160" s="1"/>
      <c r="U160" s="1"/>
      <c r="V160" s="1"/>
      <c r="W160" s="1"/>
      <c r="X160" s="1"/>
    </row>
    <row r="161" spans="1:24" ht="19.5" hidden="1" customHeight="1">
      <c r="A161" s="1"/>
      <c r="B161" s="1"/>
      <c r="C161" s="1"/>
      <c r="D161" s="1"/>
      <c r="E161" s="1"/>
      <c r="F161" s="1"/>
      <c r="G161" s="1"/>
      <c r="H161" s="1"/>
      <c r="I161" s="1"/>
      <c r="J161" s="1"/>
      <c r="K161" s="1"/>
      <c r="L161" s="1"/>
      <c r="M161" s="1"/>
      <c r="N161" s="1"/>
      <c r="O161" s="1"/>
      <c r="P161" s="1"/>
      <c r="Q161" s="1"/>
      <c r="R161" s="1"/>
      <c r="S161" s="1"/>
      <c r="T161" s="1"/>
      <c r="U161" s="1"/>
      <c r="V161" s="1"/>
      <c r="W161" s="1"/>
      <c r="X161" s="1"/>
    </row>
    <row r="162" spans="1:24" ht="19.5" hidden="1" customHeight="1">
      <c r="A162" s="1"/>
      <c r="B162" s="1"/>
      <c r="C162" s="1"/>
      <c r="D162" s="1"/>
      <c r="E162" s="1"/>
      <c r="F162" s="1"/>
      <c r="G162" s="1"/>
      <c r="H162" s="1"/>
      <c r="I162" s="1"/>
      <c r="J162" s="1"/>
      <c r="K162" s="1"/>
      <c r="L162" s="1"/>
      <c r="M162" s="1"/>
      <c r="N162" s="1"/>
      <c r="O162" s="1"/>
      <c r="P162" s="1"/>
      <c r="Q162" s="1"/>
      <c r="R162" s="1"/>
      <c r="S162" s="1"/>
      <c r="T162" s="1"/>
      <c r="U162" s="1"/>
      <c r="V162" s="1"/>
      <c r="W162" s="1"/>
      <c r="X162" s="1"/>
    </row>
    <row r="163" spans="1:24" ht="19.5" hidden="1" customHeight="1">
      <c r="A163" s="1"/>
      <c r="B163" s="1"/>
      <c r="C163" s="1"/>
      <c r="D163" s="1"/>
      <c r="E163" s="1"/>
      <c r="F163" s="1"/>
      <c r="G163" s="1"/>
      <c r="H163" s="1"/>
      <c r="I163" s="1"/>
      <c r="J163" s="1"/>
      <c r="K163" s="1"/>
      <c r="L163" s="1"/>
      <c r="M163" s="1"/>
      <c r="N163" s="1"/>
      <c r="O163" s="1"/>
      <c r="P163" s="1"/>
      <c r="Q163" s="1"/>
      <c r="R163" s="1"/>
      <c r="S163" s="1"/>
      <c r="T163" s="1"/>
      <c r="U163" s="1"/>
      <c r="V163" s="1"/>
      <c r="W163" s="1"/>
      <c r="X163" s="1"/>
    </row>
    <row r="164" spans="1:24" ht="19.5" hidden="1" customHeight="1">
      <c r="A164" s="1"/>
      <c r="B164" s="1"/>
      <c r="C164" s="1"/>
      <c r="D164" s="1"/>
      <c r="E164" s="1"/>
      <c r="F164" s="1"/>
      <c r="G164" s="1"/>
      <c r="H164" s="1"/>
      <c r="I164" s="1"/>
      <c r="J164" s="1"/>
      <c r="K164" s="1"/>
      <c r="L164" s="1"/>
      <c r="M164" s="1"/>
      <c r="N164" s="1"/>
      <c r="O164" s="1"/>
      <c r="P164" s="1"/>
      <c r="Q164" s="1"/>
      <c r="R164" s="1"/>
      <c r="S164" s="1"/>
      <c r="T164" s="1"/>
      <c r="U164" s="1"/>
      <c r="V164" s="1"/>
      <c r="W164" s="1"/>
      <c r="X164" s="1"/>
    </row>
    <row r="165" spans="1:24" ht="19.5" hidden="1" customHeight="1">
      <c r="A165" s="1"/>
      <c r="B165" s="1"/>
      <c r="C165" s="1"/>
      <c r="D165" s="1"/>
      <c r="E165" s="1"/>
      <c r="F165" s="1"/>
      <c r="G165" s="1"/>
      <c r="H165" s="1"/>
      <c r="I165" s="1"/>
      <c r="J165" s="1"/>
      <c r="K165" s="1"/>
      <c r="L165" s="1"/>
      <c r="M165" s="1"/>
      <c r="N165" s="1"/>
      <c r="O165" s="1"/>
      <c r="P165" s="1"/>
      <c r="Q165" s="1"/>
      <c r="R165" s="1"/>
      <c r="S165" s="1"/>
      <c r="T165" s="1"/>
      <c r="U165" s="1"/>
      <c r="V165" s="1"/>
      <c r="W165" s="1"/>
      <c r="X165" s="1"/>
    </row>
    <row r="166" spans="1:24" ht="19.5" hidden="1" customHeight="1">
      <c r="A166" s="1"/>
      <c r="B166" s="1"/>
      <c r="C166" s="1"/>
      <c r="D166" s="1"/>
      <c r="E166" s="1"/>
      <c r="F166" s="1"/>
      <c r="G166" s="1"/>
      <c r="H166" s="1"/>
      <c r="I166" s="1"/>
      <c r="J166" s="1"/>
      <c r="K166" s="1"/>
      <c r="L166" s="1"/>
      <c r="M166" s="1"/>
      <c r="N166" s="1"/>
      <c r="O166" s="1"/>
      <c r="P166" s="1"/>
      <c r="Q166" s="1"/>
      <c r="R166" s="1"/>
      <c r="S166" s="1"/>
      <c r="T166" s="1"/>
      <c r="U166" s="1"/>
      <c r="V166" s="1"/>
      <c r="W166" s="1"/>
      <c r="X166" s="1"/>
    </row>
    <row r="167" spans="1:24" ht="19.5" hidden="1" customHeight="1">
      <c r="A167" s="1"/>
      <c r="B167" s="1"/>
      <c r="C167" s="1"/>
      <c r="D167" s="1"/>
      <c r="E167" s="1"/>
      <c r="F167" s="1"/>
      <c r="G167" s="1"/>
      <c r="H167" s="1"/>
      <c r="I167" s="1"/>
      <c r="J167" s="1"/>
      <c r="K167" s="1"/>
      <c r="L167" s="1"/>
      <c r="M167" s="1"/>
      <c r="N167" s="1"/>
      <c r="O167" s="1"/>
      <c r="P167" s="1"/>
      <c r="Q167" s="1"/>
      <c r="R167" s="1"/>
      <c r="S167" s="1"/>
      <c r="T167" s="1"/>
      <c r="U167" s="1"/>
      <c r="V167" s="1"/>
      <c r="W167" s="1"/>
      <c r="X167" s="1"/>
    </row>
    <row r="168" spans="1:24" ht="19.5" hidden="1" customHeight="1">
      <c r="A168" s="1"/>
      <c r="B168" s="1"/>
      <c r="C168" s="1"/>
      <c r="D168" s="1"/>
      <c r="E168" s="1"/>
      <c r="F168" s="1"/>
      <c r="G168" s="1"/>
      <c r="H168" s="1"/>
      <c r="I168" s="1"/>
      <c r="J168" s="1"/>
      <c r="K168" s="1"/>
      <c r="L168" s="1"/>
      <c r="M168" s="1"/>
      <c r="N168" s="1"/>
      <c r="O168" s="1"/>
      <c r="P168" s="1"/>
      <c r="Q168" s="1"/>
      <c r="R168" s="1"/>
      <c r="S168" s="1"/>
      <c r="T168" s="1"/>
      <c r="U168" s="1"/>
      <c r="V168" s="1"/>
      <c r="W168" s="1"/>
      <c r="X168" s="1"/>
    </row>
    <row r="169" spans="1:24" ht="19.5" hidden="1" customHeight="1">
      <c r="A169" s="1"/>
      <c r="B169" s="1"/>
      <c r="C169" s="1"/>
      <c r="D169" s="1"/>
      <c r="E169" s="1"/>
      <c r="F169" s="1"/>
      <c r="G169" s="1"/>
      <c r="H169" s="1"/>
      <c r="I169" s="1"/>
      <c r="J169" s="1"/>
      <c r="K169" s="1"/>
      <c r="L169" s="1"/>
      <c r="M169" s="1"/>
      <c r="N169" s="1"/>
      <c r="O169" s="1"/>
      <c r="P169" s="1"/>
      <c r="Q169" s="1"/>
      <c r="R169" s="1"/>
      <c r="S169" s="1"/>
      <c r="T169" s="1"/>
      <c r="U169" s="1"/>
      <c r="V169" s="1"/>
      <c r="W169" s="1"/>
      <c r="X169" s="1"/>
    </row>
    <row r="170" spans="1:24" ht="19.5" hidden="1" customHeight="1">
      <c r="A170" s="1"/>
      <c r="B170" s="1"/>
      <c r="C170" s="1"/>
      <c r="D170" s="1"/>
      <c r="E170" s="1"/>
      <c r="F170" s="1"/>
      <c r="G170" s="1"/>
      <c r="H170" s="1"/>
      <c r="I170" s="1"/>
      <c r="J170" s="1"/>
      <c r="K170" s="1"/>
      <c r="L170" s="1"/>
      <c r="M170" s="1"/>
      <c r="N170" s="1"/>
      <c r="O170" s="1"/>
      <c r="P170" s="1"/>
      <c r="Q170" s="1"/>
      <c r="R170" s="1"/>
      <c r="S170" s="1"/>
      <c r="T170" s="1"/>
      <c r="U170" s="1"/>
      <c r="V170" s="1"/>
      <c r="W170" s="1"/>
      <c r="X170" s="1"/>
    </row>
    <row r="171" spans="1:24" ht="19.5" hidden="1" customHeight="1">
      <c r="A171" s="1"/>
      <c r="B171" s="1"/>
      <c r="C171" s="1"/>
      <c r="D171" s="1"/>
      <c r="E171" s="1"/>
      <c r="F171" s="1"/>
      <c r="G171" s="1"/>
      <c r="H171" s="1"/>
      <c r="I171" s="1"/>
      <c r="J171" s="1"/>
      <c r="K171" s="1"/>
      <c r="L171" s="1"/>
      <c r="M171" s="1"/>
      <c r="N171" s="1"/>
      <c r="O171" s="1"/>
      <c r="P171" s="1"/>
      <c r="Q171" s="1"/>
      <c r="R171" s="1"/>
      <c r="S171" s="1"/>
      <c r="T171" s="1"/>
      <c r="U171" s="1"/>
      <c r="V171" s="1"/>
      <c r="W171" s="1"/>
      <c r="X171" s="1"/>
    </row>
    <row r="172" spans="1:24" ht="19.5" hidden="1" customHeight="1">
      <c r="A172" s="1"/>
      <c r="B172" s="1"/>
      <c r="C172" s="1"/>
      <c r="D172" s="1"/>
      <c r="E172" s="1"/>
      <c r="F172" s="1"/>
      <c r="G172" s="1"/>
      <c r="H172" s="1"/>
      <c r="I172" s="1"/>
      <c r="J172" s="1"/>
      <c r="K172" s="1"/>
      <c r="L172" s="1"/>
      <c r="M172" s="1"/>
      <c r="N172" s="1"/>
      <c r="O172" s="1"/>
      <c r="P172" s="1"/>
      <c r="Q172" s="1"/>
      <c r="R172" s="1"/>
      <c r="S172" s="1"/>
      <c r="T172" s="1"/>
      <c r="U172" s="1"/>
      <c r="V172" s="1"/>
      <c r="W172" s="1"/>
      <c r="X172" s="1"/>
    </row>
    <row r="173" spans="1:24" ht="19.5" hidden="1" customHeight="1">
      <c r="A173" s="1"/>
      <c r="B173" s="1"/>
      <c r="C173" s="1"/>
      <c r="D173" s="1"/>
      <c r="E173" s="1"/>
      <c r="F173" s="1"/>
      <c r="G173" s="1"/>
      <c r="H173" s="1"/>
      <c r="I173" s="1"/>
      <c r="J173" s="1"/>
      <c r="K173" s="1"/>
      <c r="L173" s="1"/>
      <c r="M173" s="1"/>
      <c r="N173" s="1"/>
      <c r="O173" s="1"/>
      <c r="P173" s="1"/>
      <c r="Q173" s="1"/>
      <c r="R173" s="1"/>
      <c r="S173" s="1"/>
      <c r="T173" s="1"/>
      <c r="U173" s="1"/>
      <c r="V173" s="1"/>
      <c r="W173" s="1"/>
      <c r="X173" s="1"/>
    </row>
    <row r="174" spans="1:24" ht="19.5" hidden="1" customHeight="1">
      <c r="A174" s="1"/>
      <c r="B174" s="1"/>
      <c r="C174" s="1"/>
      <c r="D174" s="1"/>
      <c r="E174" s="1"/>
      <c r="F174" s="1"/>
      <c r="G174" s="1"/>
      <c r="H174" s="1"/>
      <c r="I174" s="1"/>
      <c r="J174" s="1"/>
      <c r="K174" s="1"/>
      <c r="L174" s="1"/>
      <c r="M174" s="1"/>
      <c r="N174" s="1"/>
      <c r="O174" s="1"/>
      <c r="P174" s="1"/>
      <c r="Q174" s="1"/>
      <c r="R174" s="1"/>
      <c r="S174" s="1"/>
      <c r="T174" s="1"/>
      <c r="U174" s="1"/>
      <c r="V174" s="1"/>
      <c r="W174" s="1"/>
      <c r="X174" s="1"/>
    </row>
    <row r="175" spans="1:24" ht="19.5" hidden="1" customHeight="1">
      <c r="A175" s="1"/>
      <c r="B175" s="1"/>
      <c r="C175" s="1"/>
      <c r="D175" s="1"/>
      <c r="E175" s="1"/>
      <c r="F175" s="1"/>
      <c r="G175" s="1"/>
      <c r="H175" s="1"/>
      <c r="I175" s="1"/>
      <c r="J175" s="1"/>
      <c r="K175" s="1"/>
      <c r="L175" s="1"/>
      <c r="M175" s="1"/>
      <c r="N175" s="1"/>
      <c r="O175" s="1"/>
      <c r="P175" s="1"/>
      <c r="Q175" s="1"/>
      <c r="R175" s="1"/>
      <c r="S175" s="1"/>
      <c r="T175" s="1"/>
      <c r="U175" s="1"/>
      <c r="V175" s="1"/>
      <c r="W175" s="1"/>
      <c r="X175" s="1"/>
    </row>
    <row r="176" spans="1:24" ht="19.5" hidden="1" customHeight="1">
      <c r="A176" s="1"/>
      <c r="B176" s="1"/>
      <c r="C176" s="1"/>
      <c r="D176" s="1"/>
      <c r="E176" s="1"/>
      <c r="F176" s="1"/>
      <c r="G176" s="1"/>
      <c r="H176" s="1"/>
      <c r="I176" s="1"/>
      <c r="J176" s="1"/>
      <c r="K176" s="1"/>
      <c r="L176" s="1"/>
      <c r="M176" s="1"/>
      <c r="N176" s="1"/>
      <c r="O176" s="1"/>
      <c r="P176" s="1"/>
      <c r="Q176" s="1"/>
      <c r="R176" s="1"/>
      <c r="S176" s="1"/>
      <c r="T176" s="1"/>
      <c r="U176" s="1"/>
      <c r="V176" s="1"/>
      <c r="W176" s="1"/>
      <c r="X176" s="1"/>
    </row>
    <row r="177" spans="1:24" ht="19.5" hidden="1" customHeight="1">
      <c r="A177" s="1"/>
      <c r="B177" s="1"/>
      <c r="C177" s="1"/>
      <c r="D177" s="1"/>
      <c r="E177" s="1"/>
      <c r="F177" s="1"/>
      <c r="G177" s="1"/>
      <c r="H177" s="1"/>
      <c r="I177" s="1"/>
      <c r="J177" s="1"/>
      <c r="K177" s="1"/>
      <c r="L177" s="1"/>
      <c r="M177" s="1"/>
      <c r="N177" s="1"/>
      <c r="O177" s="1"/>
      <c r="P177" s="1"/>
      <c r="Q177" s="1"/>
      <c r="R177" s="1"/>
      <c r="S177" s="1"/>
      <c r="T177" s="1"/>
      <c r="U177" s="1"/>
      <c r="V177" s="1"/>
      <c r="W177" s="1"/>
      <c r="X177" s="1"/>
    </row>
    <row r="178" spans="1:24" ht="19.5" hidden="1" customHeight="1">
      <c r="A178" s="1"/>
      <c r="B178" s="1"/>
      <c r="C178" s="1"/>
      <c r="D178" s="1"/>
      <c r="E178" s="1"/>
      <c r="F178" s="1"/>
      <c r="G178" s="1"/>
      <c r="H178" s="1"/>
      <c r="I178" s="1"/>
      <c r="J178" s="1"/>
      <c r="K178" s="1"/>
      <c r="L178" s="1"/>
      <c r="M178" s="1"/>
      <c r="N178" s="1"/>
      <c r="O178" s="1"/>
      <c r="P178" s="1"/>
      <c r="Q178" s="1"/>
      <c r="R178" s="1"/>
      <c r="S178" s="1"/>
      <c r="T178" s="1"/>
      <c r="U178" s="1"/>
      <c r="V178" s="1"/>
      <c r="W178" s="1"/>
      <c r="X178" s="1"/>
    </row>
    <row r="179" spans="1:24" ht="19.5" hidden="1" customHeight="1">
      <c r="A179" s="1"/>
      <c r="B179" s="1"/>
      <c r="C179" s="1"/>
      <c r="D179" s="1"/>
      <c r="E179" s="1"/>
      <c r="F179" s="1"/>
      <c r="G179" s="1"/>
      <c r="H179" s="1"/>
      <c r="I179" s="1"/>
      <c r="J179" s="1"/>
      <c r="K179" s="1"/>
      <c r="L179" s="1"/>
      <c r="M179" s="1"/>
      <c r="N179" s="1"/>
      <c r="O179" s="1"/>
      <c r="P179" s="1"/>
      <c r="Q179" s="1"/>
      <c r="R179" s="1"/>
      <c r="S179" s="1"/>
      <c r="T179" s="1"/>
      <c r="U179" s="1"/>
      <c r="V179" s="1"/>
      <c r="W179" s="1"/>
      <c r="X179" s="1"/>
    </row>
    <row r="180" spans="1:24" ht="19.5" hidden="1" customHeight="1">
      <c r="A180" s="1"/>
      <c r="B180" s="1"/>
      <c r="C180" s="1"/>
      <c r="D180" s="1"/>
      <c r="E180" s="1"/>
      <c r="F180" s="1"/>
      <c r="G180" s="1"/>
      <c r="H180" s="1"/>
      <c r="I180" s="1"/>
      <c r="J180" s="1"/>
      <c r="K180" s="1"/>
      <c r="L180" s="1"/>
      <c r="M180" s="1"/>
      <c r="N180" s="1"/>
      <c r="O180" s="1"/>
      <c r="P180" s="1"/>
      <c r="Q180" s="1"/>
      <c r="R180" s="1"/>
      <c r="S180" s="1"/>
      <c r="T180" s="1"/>
      <c r="U180" s="1"/>
      <c r="V180" s="1"/>
      <c r="W180" s="1"/>
      <c r="X180" s="1"/>
    </row>
    <row r="181" spans="1:24" ht="19.5" hidden="1" customHeight="1">
      <c r="A181" s="1"/>
      <c r="B181" s="1"/>
      <c r="C181" s="1"/>
      <c r="D181" s="1"/>
      <c r="E181" s="1"/>
      <c r="F181" s="1"/>
      <c r="G181" s="1"/>
      <c r="H181" s="1"/>
      <c r="I181" s="1"/>
      <c r="J181" s="1"/>
      <c r="K181" s="1"/>
      <c r="L181" s="1"/>
      <c r="M181" s="1"/>
      <c r="N181" s="1"/>
      <c r="O181" s="1"/>
      <c r="P181" s="1"/>
      <c r="Q181" s="1"/>
      <c r="R181" s="1"/>
      <c r="S181" s="1"/>
      <c r="T181" s="1"/>
      <c r="U181" s="1"/>
      <c r="V181" s="1"/>
      <c r="W181" s="1"/>
      <c r="X181" s="1"/>
    </row>
    <row r="182" spans="1:24" ht="19.5" hidden="1" customHeight="1">
      <c r="A182" s="1"/>
      <c r="B182" s="1"/>
      <c r="C182" s="1"/>
      <c r="D182" s="1"/>
      <c r="E182" s="1"/>
      <c r="F182" s="1"/>
      <c r="G182" s="1"/>
      <c r="H182" s="1"/>
      <c r="I182" s="1"/>
      <c r="J182" s="1"/>
      <c r="K182" s="1"/>
      <c r="L182" s="1"/>
      <c r="M182" s="1"/>
      <c r="N182" s="1"/>
      <c r="O182" s="1"/>
      <c r="P182" s="1"/>
      <c r="Q182" s="1"/>
      <c r="R182" s="1"/>
      <c r="S182" s="1"/>
      <c r="T182" s="1"/>
      <c r="U182" s="1"/>
      <c r="V182" s="1"/>
      <c r="W182" s="1"/>
      <c r="X182" s="1"/>
    </row>
    <row r="183" spans="1:24" ht="19.5" hidden="1" customHeight="1">
      <c r="A183" s="1"/>
      <c r="B183" s="1"/>
      <c r="C183" s="1"/>
      <c r="D183" s="1"/>
      <c r="E183" s="1"/>
      <c r="F183" s="1"/>
      <c r="G183" s="1"/>
      <c r="H183" s="1"/>
      <c r="I183" s="1"/>
      <c r="J183" s="1"/>
      <c r="K183" s="1"/>
      <c r="L183" s="1"/>
      <c r="M183" s="1"/>
      <c r="N183" s="1"/>
      <c r="O183" s="1"/>
      <c r="P183" s="1"/>
      <c r="Q183" s="1"/>
      <c r="R183" s="1"/>
      <c r="S183" s="1"/>
      <c r="T183" s="1"/>
      <c r="U183" s="1"/>
      <c r="V183" s="1"/>
      <c r="W183" s="1"/>
      <c r="X183" s="1"/>
    </row>
    <row r="184" spans="1:24" ht="19.5" hidden="1" customHeight="1">
      <c r="A184" s="1"/>
      <c r="B184" s="1"/>
      <c r="C184" s="1"/>
      <c r="D184" s="1"/>
      <c r="E184" s="1"/>
      <c r="F184" s="1"/>
      <c r="G184" s="1"/>
      <c r="H184" s="1"/>
      <c r="I184" s="1"/>
      <c r="J184" s="1"/>
      <c r="K184" s="1"/>
      <c r="L184" s="1"/>
      <c r="M184" s="1"/>
      <c r="N184" s="1"/>
      <c r="O184" s="1"/>
      <c r="P184" s="1"/>
      <c r="Q184" s="1"/>
      <c r="R184" s="1"/>
      <c r="S184" s="1"/>
      <c r="T184" s="1"/>
      <c r="U184" s="1"/>
      <c r="V184" s="1"/>
      <c r="W184" s="1"/>
      <c r="X184" s="1"/>
    </row>
    <row r="185" spans="1:24" ht="19.5" hidden="1" customHeight="1">
      <c r="A185" s="1"/>
      <c r="B185" s="1"/>
      <c r="C185" s="1"/>
      <c r="D185" s="1"/>
      <c r="E185" s="1"/>
      <c r="F185" s="1"/>
      <c r="G185" s="1"/>
      <c r="H185" s="1"/>
      <c r="I185" s="1"/>
      <c r="J185" s="1"/>
      <c r="K185" s="1"/>
      <c r="L185" s="1"/>
      <c r="M185" s="1"/>
      <c r="N185" s="1"/>
      <c r="O185" s="1"/>
      <c r="P185" s="1"/>
      <c r="Q185" s="1"/>
      <c r="R185" s="1"/>
      <c r="S185" s="1"/>
      <c r="T185" s="1"/>
      <c r="U185" s="1"/>
      <c r="V185" s="1"/>
      <c r="W185" s="1"/>
      <c r="X185" s="1"/>
    </row>
    <row r="186" spans="1:24" ht="19.5" hidden="1" customHeight="1">
      <c r="A186" s="1"/>
      <c r="B186" s="1"/>
      <c r="C186" s="1"/>
      <c r="D186" s="1"/>
      <c r="E186" s="1"/>
      <c r="F186" s="1"/>
      <c r="G186" s="1"/>
      <c r="H186" s="1"/>
      <c r="I186" s="1"/>
      <c r="J186" s="1"/>
      <c r="K186" s="1"/>
      <c r="L186" s="1"/>
      <c r="M186" s="1"/>
      <c r="N186" s="1"/>
      <c r="O186" s="1"/>
      <c r="P186" s="1"/>
      <c r="Q186" s="1"/>
      <c r="R186" s="1"/>
      <c r="S186" s="1"/>
      <c r="T186" s="1"/>
      <c r="U186" s="1"/>
      <c r="V186" s="1"/>
      <c r="W186" s="1"/>
      <c r="X186" s="1"/>
    </row>
    <row r="187" spans="1:24" ht="19.5" hidden="1" customHeight="1">
      <c r="A187" s="1"/>
      <c r="B187" s="1"/>
      <c r="C187" s="1"/>
      <c r="D187" s="1"/>
      <c r="E187" s="1"/>
      <c r="F187" s="1"/>
      <c r="G187" s="1"/>
      <c r="H187" s="1"/>
      <c r="I187" s="1"/>
      <c r="J187" s="1"/>
      <c r="K187" s="1"/>
      <c r="L187" s="1"/>
      <c r="M187" s="1"/>
      <c r="N187" s="1"/>
      <c r="O187" s="1"/>
      <c r="P187" s="1"/>
      <c r="Q187" s="1"/>
      <c r="R187" s="1"/>
      <c r="S187" s="1"/>
      <c r="T187" s="1"/>
      <c r="U187" s="1"/>
      <c r="V187" s="1"/>
      <c r="W187" s="1"/>
      <c r="X187" s="1"/>
    </row>
    <row r="188" spans="1:24" ht="19.5" hidden="1" customHeight="1">
      <c r="A188" s="1"/>
      <c r="B188" s="1"/>
      <c r="C188" s="1"/>
      <c r="D188" s="1"/>
      <c r="E188" s="1"/>
      <c r="F188" s="1"/>
      <c r="G188" s="1"/>
      <c r="H188" s="1"/>
      <c r="I188" s="1"/>
      <c r="J188" s="1"/>
      <c r="K188" s="1"/>
      <c r="L188" s="1"/>
      <c r="M188" s="1"/>
      <c r="N188" s="1"/>
      <c r="O188" s="1"/>
      <c r="P188" s="1"/>
      <c r="Q188" s="1"/>
      <c r="R188" s="1"/>
      <c r="S188" s="1"/>
      <c r="T188" s="1"/>
      <c r="U188" s="1"/>
      <c r="V188" s="1"/>
      <c r="W188" s="1"/>
      <c r="X188" s="1"/>
    </row>
    <row r="189" spans="1:24" ht="19.5" hidden="1" customHeight="1">
      <c r="A189" s="1"/>
      <c r="B189" s="1"/>
      <c r="C189" s="1"/>
      <c r="D189" s="1"/>
      <c r="E189" s="1"/>
      <c r="F189" s="1"/>
      <c r="G189" s="1"/>
      <c r="H189" s="1"/>
      <c r="I189" s="1"/>
      <c r="J189" s="1"/>
      <c r="K189" s="1"/>
      <c r="L189" s="1"/>
      <c r="M189" s="1"/>
      <c r="N189" s="1"/>
      <c r="O189" s="1"/>
      <c r="P189" s="1"/>
      <c r="Q189" s="1"/>
      <c r="R189" s="1"/>
      <c r="S189" s="1"/>
      <c r="T189" s="1"/>
      <c r="U189" s="1"/>
      <c r="V189" s="1"/>
      <c r="W189" s="1"/>
      <c r="X189" s="1"/>
    </row>
    <row r="190" spans="1:24" ht="19.5" hidden="1" customHeight="1">
      <c r="A190" s="1"/>
      <c r="B190" s="1"/>
      <c r="C190" s="1"/>
      <c r="D190" s="1"/>
      <c r="E190" s="1"/>
      <c r="F190" s="1"/>
      <c r="G190" s="1"/>
      <c r="H190" s="1"/>
      <c r="I190" s="1"/>
      <c r="J190" s="1"/>
      <c r="K190" s="1"/>
      <c r="L190" s="1"/>
      <c r="M190" s="1"/>
      <c r="N190" s="1"/>
      <c r="O190" s="1"/>
      <c r="P190" s="1"/>
      <c r="Q190" s="1"/>
      <c r="R190" s="1"/>
      <c r="S190" s="1"/>
      <c r="T190" s="1"/>
      <c r="U190" s="1"/>
      <c r="V190" s="1"/>
      <c r="W190" s="1"/>
      <c r="X190" s="1"/>
    </row>
    <row r="191" spans="1:24" ht="19.5" hidden="1" customHeight="1">
      <c r="A191" s="1"/>
      <c r="B191" s="1"/>
      <c r="C191" s="1"/>
      <c r="D191" s="1"/>
      <c r="E191" s="1"/>
      <c r="F191" s="1"/>
      <c r="G191" s="1"/>
      <c r="H191" s="1"/>
      <c r="I191" s="1"/>
      <c r="J191" s="1"/>
      <c r="K191" s="1"/>
      <c r="L191" s="1"/>
      <c r="M191" s="1"/>
      <c r="N191" s="1"/>
      <c r="O191" s="1"/>
      <c r="P191" s="1"/>
      <c r="Q191" s="1"/>
      <c r="R191" s="1"/>
      <c r="S191" s="1"/>
      <c r="T191" s="1"/>
      <c r="U191" s="1"/>
      <c r="V191" s="1"/>
      <c r="W191" s="1"/>
      <c r="X191" s="1"/>
    </row>
    <row r="192" spans="1:24" ht="19.5" hidden="1" customHeight="1">
      <c r="A192" s="1"/>
      <c r="B192" s="1"/>
      <c r="C192" s="1"/>
      <c r="D192" s="1"/>
      <c r="E192" s="1"/>
      <c r="F192" s="1"/>
      <c r="G192" s="1"/>
      <c r="H192" s="1"/>
      <c r="I192" s="1"/>
      <c r="J192" s="1"/>
      <c r="K192" s="1"/>
      <c r="L192" s="1"/>
      <c r="M192" s="1"/>
      <c r="N192" s="1"/>
      <c r="O192" s="1"/>
      <c r="P192" s="1"/>
      <c r="Q192" s="1"/>
      <c r="R192" s="1"/>
      <c r="S192" s="1"/>
      <c r="T192" s="1"/>
      <c r="U192" s="1"/>
      <c r="V192" s="1"/>
      <c r="W192" s="1"/>
      <c r="X192" s="1"/>
    </row>
    <row r="193" spans="1:24" ht="19.5" hidden="1" customHeight="1">
      <c r="A193" s="1"/>
      <c r="B193" s="1"/>
      <c r="C193" s="1"/>
      <c r="D193" s="1"/>
      <c r="E193" s="1"/>
      <c r="F193" s="1"/>
      <c r="G193" s="1"/>
      <c r="H193" s="1"/>
      <c r="I193" s="1"/>
      <c r="J193" s="1"/>
      <c r="K193" s="1"/>
      <c r="L193" s="1"/>
      <c r="M193" s="1"/>
      <c r="N193" s="1"/>
      <c r="O193" s="1"/>
      <c r="P193" s="1"/>
      <c r="Q193" s="1"/>
      <c r="R193" s="1"/>
      <c r="S193" s="1"/>
      <c r="T193" s="1"/>
      <c r="U193" s="1"/>
      <c r="V193" s="1"/>
      <c r="W193" s="1"/>
      <c r="X193" s="1"/>
    </row>
    <row r="194" spans="1:24" ht="19.5" hidden="1" customHeight="1">
      <c r="A194" s="1"/>
      <c r="B194" s="1"/>
      <c r="C194" s="1"/>
      <c r="D194" s="1"/>
      <c r="E194" s="1"/>
      <c r="F194" s="1"/>
      <c r="G194" s="1"/>
      <c r="H194" s="1"/>
      <c r="I194" s="1"/>
      <c r="J194" s="1"/>
      <c r="K194" s="1"/>
      <c r="L194" s="1"/>
      <c r="M194" s="1"/>
      <c r="N194" s="1"/>
      <c r="O194" s="1"/>
      <c r="P194" s="1"/>
      <c r="Q194" s="1"/>
      <c r="R194" s="1"/>
      <c r="S194" s="1"/>
      <c r="T194" s="1"/>
      <c r="U194" s="1"/>
      <c r="V194" s="1"/>
      <c r="W194" s="1"/>
      <c r="X194" s="1"/>
    </row>
    <row r="195" spans="1:24" ht="19.5" hidden="1" customHeight="1">
      <c r="A195" s="1"/>
      <c r="B195" s="1"/>
      <c r="C195" s="1"/>
      <c r="D195" s="1"/>
      <c r="E195" s="1"/>
      <c r="F195" s="1"/>
      <c r="G195" s="1"/>
      <c r="H195" s="1"/>
      <c r="I195" s="1"/>
      <c r="J195" s="1"/>
      <c r="K195" s="1"/>
      <c r="L195" s="1"/>
      <c r="M195" s="1"/>
      <c r="N195" s="1"/>
      <c r="O195" s="1"/>
      <c r="P195" s="1"/>
      <c r="Q195" s="1"/>
      <c r="R195" s="1"/>
      <c r="S195" s="1"/>
      <c r="T195" s="1"/>
      <c r="U195" s="1"/>
      <c r="V195" s="1"/>
      <c r="W195" s="1"/>
      <c r="X195" s="1"/>
    </row>
    <row r="196" spans="1:24" ht="19.5" hidden="1" customHeight="1">
      <c r="A196" s="1"/>
      <c r="B196" s="1"/>
      <c r="C196" s="1"/>
      <c r="D196" s="1"/>
      <c r="E196" s="1"/>
      <c r="F196" s="1"/>
      <c r="G196" s="1"/>
      <c r="H196" s="1"/>
      <c r="I196" s="1"/>
      <c r="J196" s="1"/>
      <c r="K196" s="1"/>
      <c r="L196" s="1"/>
      <c r="M196" s="1"/>
      <c r="N196" s="1"/>
      <c r="O196" s="1"/>
      <c r="P196" s="1"/>
      <c r="Q196" s="1"/>
      <c r="R196" s="1"/>
      <c r="S196" s="1"/>
      <c r="T196" s="1"/>
      <c r="U196" s="1"/>
      <c r="V196" s="1"/>
      <c r="W196" s="1"/>
      <c r="X196" s="1"/>
    </row>
    <row r="197" spans="1:24" ht="19.5" hidden="1" customHeight="1">
      <c r="A197" s="1"/>
      <c r="B197" s="1"/>
      <c r="C197" s="1"/>
      <c r="D197" s="1"/>
      <c r="E197" s="1"/>
      <c r="F197" s="1"/>
      <c r="G197" s="1"/>
      <c r="H197" s="1"/>
      <c r="I197" s="1"/>
      <c r="J197" s="1"/>
      <c r="K197" s="1"/>
      <c r="L197" s="1"/>
      <c r="M197" s="1"/>
      <c r="N197" s="1"/>
      <c r="O197" s="1"/>
      <c r="P197" s="1"/>
      <c r="Q197" s="1"/>
      <c r="R197" s="1"/>
      <c r="S197" s="1"/>
      <c r="T197" s="1"/>
      <c r="U197" s="1"/>
      <c r="V197" s="1"/>
      <c r="W197" s="1"/>
      <c r="X197" s="1"/>
    </row>
    <row r="198" spans="1:24" ht="19.5" hidden="1" customHeight="1">
      <c r="A198" s="1"/>
      <c r="B198" s="1"/>
      <c r="C198" s="1"/>
      <c r="D198" s="1"/>
      <c r="E198" s="1"/>
      <c r="F198" s="1"/>
      <c r="G198" s="1"/>
      <c r="H198" s="1"/>
      <c r="I198" s="1"/>
      <c r="J198" s="1"/>
      <c r="K198" s="1"/>
      <c r="L198" s="1"/>
      <c r="M198" s="1"/>
      <c r="N198" s="1"/>
      <c r="O198" s="1"/>
      <c r="P198" s="1"/>
      <c r="Q198" s="1"/>
      <c r="R198" s="1"/>
      <c r="S198" s="1"/>
      <c r="T198" s="1"/>
      <c r="U198" s="1"/>
      <c r="V198" s="1"/>
      <c r="W198" s="1"/>
      <c r="X198" s="1"/>
    </row>
    <row r="199" spans="1:24" ht="19.5" hidden="1" customHeight="1">
      <c r="A199" s="1"/>
      <c r="B199" s="1"/>
      <c r="C199" s="1"/>
      <c r="D199" s="1"/>
      <c r="E199" s="1"/>
      <c r="F199" s="1"/>
      <c r="G199" s="1"/>
      <c r="H199" s="1"/>
      <c r="I199" s="1"/>
      <c r="J199" s="1"/>
      <c r="K199" s="1"/>
      <c r="L199" s="1"/>
      <c r="M199" s="1"/>
      <c r="N199" s="1"/>
      <c r="O199" s="1"/>
      <c r="P199" s="1"/>
      <c r="Q199" s="1"/>
      <c r="R199" s="1"/>
      <c r="S199" s="1"/>
      <c r="T199" s="1"/>
      <c r="U199" s="1"/>
      <c r="V199" s="1"/>
      <c r="W199" s="1"/>
      <c r="X199" s="1"/>
    </row>
    <row r="200" spans="1:24" ht="19.5" hidden="1" customHeight="1">
      <c r="A200" s="1"/>
      <c r="B200" s="1"/>
      <c r="C200" s="1"/>
      <c r="D200" s="1"/>
      <c r="E200" s="1"/>
      <c r="F200" s="1"/>
      <c r="G200" s="1"/>
      <c r="H200" s="1"/>
      <c r="I200" s="1"/>
      <c r="J200" s="1"/>
      <c r="K200" s="1"/>
      <c r="L200" s="1"/>
      <c r="M200" s="1"/>
      <c r="N200" s="1"/>
      <c r="O200" s="1"/>
      <c r="P200" s="1"/>
      <c r="Q200" s="1"/>
      <c r="R200" s="1"/>
      <c r="S200" s="1"/>
      <c r="T200" s="1"/>
      <c r="U200" s="1"/>
      <c r="V200" s="1"/>
      <c r="W200" s="1"/>
      <c r="X200" s="1"/>
    </row>
    <row r="201" spans="1:24" ht="19.5" hidden="1" customHeight="1">
      <c r="A201" s="1"/>
      <c r="B201" s="1"/>
      <c r="C201" s="1"/>
      <c r="D201" s="1"/>
      <c r="E201" s="1"/>
      <c r="F201" s="1"/>
      <c r="G201" s="1"/>
      <c r="H201" s="1"/>
      <c r="I201" s="1"/>
      <c r="J201" s="1"/>
      <c r="K201" s="1"/>
      <c r="L201" s="1"/>
      <c r="M201" s="1"/>
      <c r="N201" s="1"/>
      <c r="O201" s="1"/>
      <c r="P201" s="1"/>
      <c r="Q201" s="1"/>
      <c r="R201" s="1"/>
      <c r="S201" s="1"/>
      <c r="T201" s="1"/>
      <c r="U201" s="1"/>
      <c r="V201" s="1"/>
      <c r="W201" s="1"/>
      <c r="X201" s="1"/>
    </row>
    <row r="202" spans="1:24" ht="19.5" hidden="1" customHeight="1">
      <c r="A202" s="1"/>
      <c r="B202" s="1"/>
      <c r="C202" s="1"/>
      <c r="D202" s="1"/>
      <c r="E202" s="1"/>
      <c r="F202" s="1"/>
      <c r="G202" s="1"/>
      <c r="H202" s="1"/>
      <c r="I202" s="1"/>
      <c r="J202" s="1"/>
      <c r="K202" s="1"/>
      <c r="L202" s="1"/>
      <c r="M202" s="1"/>
      <c r="N202" s="1"/>
      <c r="O202" s="1"/>
      <c r="P202" s="1"/>
      <c r="Q202" s="1"/>
      <c r="R202" s="1"/>
      <c r="S202" s="1"/>
      <c r="T202" s="1"/>
      <c r="U202" s="1"/>
      <c r="V202" s="1"/>
      <c r="W202" s="1"/>
      <c r="X202" s="1"/>
    </row>
    <row r="203" spans="1:24" ht="19.5" hidden="1" customHeight="1">
      <c r="A203" s="1"/>
      <c r="B203" s="1"/>
      <c r="C203" s="1"/>
      <c r="D203" s="1"/>
      <c r="E203" s="1"/>
      <c r="F203" s="1"/>
      <c r="G203" s="1"/>
      <c r="H203" s="1"/>
      <c r="I203" s="1"/>
      <c r="J203" s="1"/>
      <c r="K203" s="1"/>
      <c r="L203" s="1"/>
      <c r="M203" s="1"/>
      <c r="N203" s="1"/>
      <c r="O203" s="1"/>
      <c r="P203" s="1"/>
      <c r="Q203" s="1"/>
      <c r="R203" s="1"/>
      <c r="S203" s="1"/>
      <c r="T203" s="1"/>
      <c r="U203" s="1"/>
      <c r="V203" s="1"/>
      <c r="W203" s="1"/>
      <c r="X203" s="1"/>
    </row>
    <row r="204" spans="1:24" ht="19.5" hidden="1" customHeight="1">
      <c r="A204" s="1"/>
      <c r="B204" s="1"/>
      <c r="C204" s="1"/>
      <c r="D204" s="1"/>
      <c r="E204" s="1"/>
      <c r="F204" s="1"/>
      <c r="G204" s="1"/>
      <c r="H204" s="1"/>
      <c r="I204" s="1"/>
      <c r="J204" s="1"/>
      <c r="K204" s="1"/>
      <c r="L204" s="1"/>
      <c r="M204" s="1"/>
      <c r="N204" s="1"/>
      <c r="O204" s="1"/>
      <c r="P204" s="1"/>
      <c r="Q204" s="1"/>
      <c r="R204" s="1"/>
      <c r="S204" s="1"/>
      <c r="T204" s="1"/>
      <c r="U204" s="1"/>
      <c r="V204" s="1"/>
      <c r="W204" s="1"/>
      <c r="X204" s="1"/>
    </row>
    <row r="205" spans="1:24" ht="19.5" hidden="1" customHeight="1">
      <c r="A205" s="1"/>
      <c r="B205" s="1"/>
      <c r="C205" s="1"/>
      <c r="D205" s="1"/>
      <c r="E205" s="1"/>
      <c r="F205" s="1"/>
      <c r="G205" s="1"/>
      <c r="H205" s="1"/>
      <c r="I205" s="1"/>
      <c r="J205" s="1"/>
      <c r="K205" s="1"/>
      <c r="L205" s="1"/>
      <c r="M205" s="1"/>
      <c r="N205" s="1"/>
      <c r="O205" s="1"/>
      <c r="P205" s="1"/>
      <c r="Q205" s="1"/>
      <c r="R205" s="1"/>
      <c r="S205" s="1"/>
      <c r="T205" s="1"/>
      <c r="U205" s="1"/>
      <c r="V205" s="1"/>
      <c r="W205" s="1"/>
      <c r="X205" s="1"/>
    </row>
    <row r="206" spans="1:24" ht="19.5" hidden="1" customHeight="1">
      <c r="A206" s="1"/>
      <c r="B206" s="1"/>
      <c r="C206" s="1"/>
      <c r="D206" s="1"/>
      <c r="E206" s="1"/>
      <c r="F206" s="1"/>
      <c r="G206" s="1"/>
      <c r="H206" s="1"/>
      <c r="I206" s="1"/>
      <c r="J206" s="1"/>
      <c r="K206" s="1"/>
      <c r="L206" s="1"/>
      <c r="M206" s="1"/>
      <c r="N206" s="1"/>
      <c r="O206" s="1"/>
      <c r="P206" s="1"/>
      <c r="Q206" s="1"/>
      <c r="R206" s="1"/>
      <c r="S206" s="1"/>
      <c r="T206" s="1"/>
      <c r="U206" s="1"/>
      <c r="V206" s="1"/>
      <c r="W206" s="1"/>
      <c r="X206" s="1"/>
    </row>
    <row r="207" spans="1:24" ht="19.5" hidden="1" customHeight="1">
      <c r="A207" s="1"/>
      <c r="B207" s="1"/>
      <c r="C207" s="1"/>
      <c r="D207" s="1"/>
      <c r="E207" s="1"/>
      <c r="F207" s="1"/>
      <c r="G207" s="1"/>
      <c r="H207" s="1"/>
      <c r="I207" s="1"/>
      <c r="J207" s="1"/>
      <c r="K207" s="1"/>
      <c r="L207" s="1"/>
      <c r="M207" s="1"/>
      <c r="N207" s="1"/>
      <c r="O207" s="1"/>
      <c r="P207" s="1"/>
      <c r="Q207" s="1"/>
      <c r="R207" s="1"/>
      <c r="S207" s="1"/>
      <c r="T207" s="1"/>
      <c r="U207" s="1"/>
      <c r="V207" s="1"/>
      <c r="W207" s="1"/>
      <c r="X207" s="1"/>
    </row>
    <row r="208" spans="1:24" ht="19.5" hidden="1" customHeight="1">
      <c r="A208" s="1"/>
      <c r="B208" s="1"/>
      <c r="C208" s="1"/>
      <c r="D208" s="1"/>
      <c r="E208" s="1"/>
      <c r="F208" s="1"/>
      <c r="G208" s="1"/>
      <c r="H208" s="1"/>
      <c r="I208" s="1"/>
      <c r="J208" s="1"/>
      <c r="K208" s="1"/>
      <c r="L208" s="1"/>
      <c r="M208" s="1"/>
      <c r="N208" s="1"/>
      <c r="O208" s="1"/>
      <c r="P208" s="1"/>
      <c r="Q208" s="1"/>
      <c r="R208" s="1"/>
      <c r="S208" s="1"/>
      <c r="T208" s="1"/>
      <c r="U208" s="1"/>
      <c r="V208" s="1"/>
      <c r="W208" s="1"/>
      <c r="X208" s="1"/>
    </row>
    <row r="209" spans="1:24" ht="19.5" hidden="1" customHeight="1">
      <c r="A209" s="1"/>
      <c r="B209" s="1"/>
      <c r="C209" s="1"/>
      <c r="D209" s="1"/>
      <c r="E209" s="1"/>
      <c r="F209" s="1"/>
      <c r="G209" s="1"/>
      <c r="H209" s="1"/>
      <c r="I209" s="1"/>
      <c r="J209" s="1"/>
      <c r="K209" s="1"/>
      <c r="L209" s="1"/>
      <c r="M209" s="1"/>
      <c r="N209" s="1"/>
      <c r="O209" s="1"/>
      <c r="P209" s="1"/>
      <c r="Q209" s="1"/>
      <c r="R209" s="1"/>
      <c r="S209" s="1"/>
      <c r="T209" s="1"/>
      <c r="U209" s="1"/>
      <c r="V209" s="1"/>
      <c r="W209" s="1"/>
      <c r="X209" s="1"/>
    </row>
    <row r="210" spans="1:24" ht="19.5" hidden="1" customHeight="1">
      <c r="A210" s="1"/>
      <c r="B210" s="1"/>
      <c r="C210" s="1"/>
      <c r="D210" s="1"/>
      <c r="E210" s="1"/>
      <c r="F210" s="1"/>
      <c r="G210" s="1"/>
      <c r="H210" s="1"/>
      <c r="I210" s="1"/>
      <c r="J210" s="1"/>
      <c r="K210" s="1"/>
      <c r="L210" s="1"/>
      <c r="M210" s="1"/>
      <c r="N210" s="1"/>
      <c r="O210" s="1"/>
      <c r="P210" s="1"/>
      <c r="Q210" s="1"/>
      <c r="R210" s="1"/>
      <c r="S210" s="1"/>
      <c r="T210" s="1"/>
      <c r="U210" s="1"/>
      <c r="V210" s="1"/>
      <c r="W210" s="1"/>
      <c r="X210" s="1"/>
    </row>
    <row r="211" spans="1:24" ht="19.5" hidden="1" customHeight="1">
      <c r="A211" s="1"/>
      <c r="B211" s="1"/>
      <c r="C211" s="1"/>
      <c r="D211" s="1"/>
      <c r="E211" s="1"/>
      <c r="F211" s="1"/>
      <c r="G211" s="1"/>
      <c r="H211" s="1"/>
      <c r="I211" s="1"/>
      <c r="J211" s="1"/>
      <c r="K211" s="1"/>
      <c r="L211" s="1"/>
      <c r="M211" s="1"/>
      <c r="N211" s="1"/>
      <c r="O211" s="1"/>
      <c r="P211" s="1"/>
      <c r="Q211" s="1"/>
      <c r="R211" s="1"/>
      <c r="S211" s="1"/>
      <c r="T211" s="1"/>
      <c r="U211" s="1"/>
      <c r="V211" s="1"/>
      <c r="W211" s="1"/>
      <c r="X211" s="1"/>
    </row>
    <row r="212" spans="1:24" ht="19.5" hidden="1" customHeight="1">
      <c r="A212" s="1"/>
      <c r="B212" s="1"/>
      <c r="C212" s="1"/>
      <c r="D212" s="1"/>
      <c r="E212" s="1"/>
      <c r="F212" s="1"/>
      <c r="G212" s="1"/>
      <c r="H212" s="1"/>
      <c r="I212" s="1"/>
      <c r="J212" s="1"/>
      <c r="K212" s="1"/>
      <c r="L212" s="1"/>
      <c r="M212" s="1"/>
      <c r="N212" s="1"/>
      <c r="O212" s="1"/>
      <c r="P212" s="1"/>
      <c r="Q212" s="1"/>
      <c r="R212" s="1"/>
      <c r="S212" s="1"/>
      <c r="T212" s="1"/>
      <c r="U212" s="1"/>
      <c r="V212" s="1"/>
      <c r="W212" s="1"/>
      <c r="X212" s="1"/>
    </row>
    <row r="213" spans="1:24" ht="19.5" hidden="1" customHeight="1">
      <c r="A213" s="1"/>
      <c r="B213" s="1"/>
      <c r="C213" s="1"/>
      <c r="D213" s="1"/>
      <c r="E213" s="1"/>
      <c r="F213" s="1"/>
      <c r="G213" s="1"/>
      <c r="H213" s="1"/>
      <c r="I213" s="1"/>
      <c r="J213" s="1"/>
      <c r="K213" s="1"/>
      <c r="L213" s="1"/>
      <c r="M213" s="1"/>
      <c r="N213" s="1"/>
      <c r="O213" s="1"/>
      <c r="P213" s="1"/>
      <c r="Q213" s="1"/>
      <c r="R213" s="1"/>
      <c r="S213" s="1"/>
      <c r="T213" s="1"/>
      <c r="U213" s="1"/>
      <c r="V213" s="1"/>
      <c r="W213" s="1"/>
      <c r="X213" s="1"/>
    </row>
    <row r="214" spans="1:24" ht="19.5" hidden="1" customHeight="1">
      <c r="A214" s="1"/>
      <c r="B214" s="1"/>
      <c r="C214" s="1"/>
      <c r="D214" s="1"/>
      <c r="E214" s="1"/>
      <c r="F214" s="1"/>
      <c r="G214" s="1"/>
      <c r="H214" s="1"/>
      <c r="I214" s="1"/>
      <c r="J214" s="1"/>
      <c r="K214" s="1"/>
      <c r="L214" s="1"/>
      <c r="M214" s="1"/>
      <c r="N214" s="1"/>
      <c r="O214" s="1"/>
      <c r="P214" s="1"/>
      <c r="Q214" s="1"/>
      <c r="R214" s="1"/>
      <c r="S214" s="1"/>
      <c r="T214" s="1"/>
      <c r="U214" s="1"/>
      <c r="V214" s="1"/>
      <c r="W214" s="1"/>
      <c r="X214" s="1"/>
    </row>
    <row r="215" spans="1:24" ht="19.5" hidden="1" customHeight="1">
      <c r="A215" s="1"/>
      <c r="B215" s="1"/>
      <c r="C215" s="1"/>
      <c r="D215" s="1"/>
      <c r="E215" s="1"/>
      <c r="F215" s="1"/>
      <c r="G215" s="1"/>
      <c r="H215" s="1"/>
      <c r="I215" s="1"/>
      <c r="J215" s="1"/>
      <c r="K215" s="1"/>
      <c r="L215" s="1"/>
      <c r="M215" s="1"/>
      <c r="N215" s="1"/>
      <c r="O215" s="1"/>
      <c r="P215" s="1"/>
      <c r="Q215" s="1"/>
      <c r="R215" s="1"/>
      <c r="S215" s="1"/>
      <c r="T215" s="1"/>
      <c r="U215" s="1"/>
      <c r="V215" s="1"/>
      <c r="W215" s="1"/>
      <c r="X215" s="1"/>
    </row>
    <row r="216" spans="1:24" ht="19.5" hidden="1" customHeight="1">
      <c r="A216" s="1"/>
      <c r="B216" s="1"/>
      <c r="C216" s="1"/>
      <c r="D216" s="1"/>
      <c r="E216" s="1"/>
      <c r="F216" s="1"/>
      <c r="G216" s="1"/>
      <c r="H216" s="1"/>
      <c r="I216" s="1"/>
      <c r="J216" s="1"/>
      <c r="K216" s="1"/>
      <c r="L216" s="1"/>
      <c r="M216" s="1"/>
      <c r="N216" s="1"/>
      <c r="O216" s="1"/>
      <c r="P216" s="1"/>
      <c r="Q216" s="1"/>
      <c r="R216" s="1"/>
      <c r="S216" s="1"/>
      <c r="T216" s="1"/>
      <c r="U216" s="1"/>
      <c r="V216" s="1"/>
      <c r="W216" s="1"/>
      <c r="X216" s="1"/>
    </row>
    <row r="217" spans="1:24" ht="19.5" hidden="1" customHeight="1">
      <c r="A217" s="1"/>
      <c r="B217" s="1"/>
      <c r="C217" s="1"/>
      <c r="D217" s="1"/>
      <c r="E217" s="1"/>
      <c r="F217" s="1"/>
      <c r="G217" s="1"/>
      <c r="H217" s="1"/>
      <c r="I217" s="1"/>
      <c r="J217" s="1"/>
      <c r="K217" s="1"/>
      <c r="L217" s="1"/>
      <c r="M217" s="1"/>
      <c r="N217" s="1"/>
      <c r="O217" s="1"/>
      <c r="P217" s="1"/>
      <c r="Q217" s="1"/>
      <c r="R217" s="1"/>
      <c r="S217" s="1"/>
      <c r="T217" s="1"/>
      <c r="U217" s="1"/>
      <c r="V217" s="1"/>
      <c r="W217" s="1"/>
      <c r="X217" s="1"/>
    </row>
    <row r="218" spans="1:24" ht="19.5" hidden="1" customHeight="1">
      <c r="A218" s="1"/>
      <c r="B218" s="1"/>
      <c r="C218" s="1"/>
      <c r="D218" s="1"/>
      <c r="E218" s="1"/>
      <c r="F218" s="1"/>
      <c r="G218" s="1"/>
      <c r="H218" s="1"/>
      <c r="I218" s="1"/>
      <c r="J218" s="1"/>
      <c r="K218" s="1"/>
      <c r="L218" s="1"/>
      <c r="M218" s="1"/>
      <c r="N218" s="1"/>
      <c r="O218" s="1"/>
      <c r="P218" s="1"/>
      <c r="Q218" s="1"/>
      <c r="R218" s="1"/>
      <c r="S218" s="1"/>
      <c r="T218" s="1"/>
      <c r="U218" s="1"/>
      <c r="V218" s="1"/>
      <c r="W218" s="1"/>
      <c r="X218" s="1"/>
    </row>
    <row r="219" spans="1:24" ht="19.5" hidden="1" customHeight="1">
      <c r="A219" s="1"/>
      <c r="B219" s="1"/>
      <c r="C219" s="1"/>
      <c r="D219" s="1"/>
      <c r="E219" s="1"/>
      <c r="F219" s="1"/>
      <c r="G219" s="1"/>
      <c r="H219" s="1"/>
      <c r="I219" s="1"/>
      <c r="J219" s="1"/>
      <c r="K219" s="1"/>
      <c r="L219" s="1"/>
      <c r="M219" s="1"/>
      <c r="N219" s="1"/>
      <c r="O219" s="1"/>
      <c r="P219" s="1"/>
      <c r="Q219" s="1"/>
      <c r="R219" s="1"/>
      <c r="S219" s="1"/>
      <c r="T219" s="1"/>
      <c r="U219" s="1"/>
      <c r="V219" s="1"/>
      <c r="W219" s="1"/>
      <c r="X219" s="1"/>
    </row>
    <row r="220" spans="1:24" ht="19.5" hidden="1" customHeight="1">
      <c r="A220" s="1"/>
      <c r="B220" s="1"/>
      <c r="C220" s="1"/>
      <c r="D220" s="1"/>
      <c r="E220" s="1"/>
      <c r="F220" s="1"/>
      <c r="G220" s="1"/>
      <c r="H220" s="1"/>
      <c r="I220" s="1"/>
      <c r="J220" s="1"/>
      <c r="K220" s="1"/>
      <c r="L220" s="1"/>
      <c r="M220" s="1"/>
      <c r="N220" s="1"/>
      <c r="O220" s="1"/>
      <c r="P220" s="1"/>
      <c r="Q220" s="1"/>
      <c r="R220" s="1"/>
      <c r="S220" s="1"/>
      <c r="T220" s="1"/>
      <c r="U220" s="1"/>
      <c r="V220" s="1"/>
      <c r="W220" s="1"/>
      <c r="X220" s="1"/>
    </row>
    <row r="221" spans="1:24" ht="19.5" hidden="1" customHeight="1">
      <c r="A221" s="1"/>
      <c r="B221" s="1"/>
      <c r="C221" s="1"/>
      <c r="D221" s="1"/>
      <c r="E221" s="1"/>
      <c r="F221" s="1"/>
      <c r="G221" s="1"/>
      <c r="H221" s="1"/>
      <c r="I221" s="1"/>
      <c r="J221" s="1"/>
      <c r="K221" s="1"/>
      <c r="L221" s="1"/>
      <c r="M221" s="1"/>
      <c r="N221" s="1"/>
      <c r="O221" s="1"/>
      <c r="P221" s="1"/>
      <c r="Q221" s="1"/>
      <c r="R221" s="1"/>
      <c r="S221" s="1"/>
      <c r="T221" s="1"/>
      <c r="U221" s="1"/>
      <c r="V221" s="1"/>
      <c r="W221" s="1"/>
      <c r="X221" s="1"/>
    </row>
    <row r="222" spans="1:24" ht="19.5" hidden="1" customHeight="1">
      <c r="A222" s="1"/>
      <c r="B222" s="1"/>
      <c r="C222" s="1"/>
      <c r="D222" s="1"/>
      <c r="E222" s="1"/>
      <c r="F222" s="1"/>
      <c r="G222" s="1"/>
      <c r="H222" s="1"/>
      <c r="I222" s="1"/>
      <c r="J222" s="1"/>
      <c r="K222" s="1"/>
      <c r="L222" s="1"/>
      <c r="M222" s="1"/>
      <c r="N222" s="1"/>
      <c r="O222" s="1"/>
      <c r="P222" s="1"/>
      <c r="Q222" s="1"/>
      <c r="R222" s="1"/>
      <c r="S222" s="1"/>
      <c r="T222" s="1"/>
      <c r="U222" s="1"/>
      <c r="V222" s="1"/>
      <c r="W222" s="1"/>
      <c r="X222" s="1"/>
    </row>
    <row r="223" spans="1:24" ht="19.5" hidden="1" customHeight="1">
      <c r="A223" s="1"/>
      <c r="B223" s="1"/>
      <c r="C223" s="1"/>
      <c r="D223" s="1"/>
      <c r="E223" s="1"/>
      <c r="F223" s="1"/>
      <c r="G223" s="1"/>
      <c r="H223" s="1"/>
      <c r="I223" s="1"/>
      <c r="J223" s="1"/>
      <c r="K223" s="1"/>
      <c r="L223" s="1"/>
      <c r="M223" s="1"/>
      <c r="N223" s="1"/>
      <c r="O223" s="1"/>
      <c r="P223" s="1"/>
      <c r="Q223" s="1"/>
      <c r="R223" s="1"/>
      <c r="S223" s="1"/>
      <c r="T223" s="1"/>
      <c r="U223" s="1"/>
      <c r="V223" s="1"/>
      <c r="W223" s="1"/>
      <c r="X223" s="1"/>
    </row>
    <row r="224" spans="1:24" ht="19.5" hidden="1" customHeight="1">
      <c r="A224" s="1"/>
      <c r="B224" s="1"/>
      <c r="C224" s="1"/>
      <c r="D224" s="1"/>
      <c r="E224" s="1"/>
      <c r="F224" s="1"/>
      <c r="G224" s="1"/>
      <c r="H224" s="1"/>
      <c r="I224" s="1"/>
      <c r="J224" s="1"/>
      <c r="K224" s="1"/>
      <c r="L224" s="1"/>
      <c r="M224" s="1"/>
      <c r="N224" s="1"/>
      <c r="O224" s="1"/>
      <c r="P224" s="1"/>
      <c r="Q224" s="1"/>
      <c r="R224" s="1"/>
      <c r="S224" s="1"/>
      <c r="T224" s="1"/>
      <c r="U224" s="1"/>
      <c r="V224" s="1"/>
      <c r="W224" s="1"/>
      <c r="X224" s="1"/>
    </row>
    <row r="225" spans="1:24" ht="19.5" hidden="1" customHeight="1">
      <c r="A225" s="1"/>
      <c r="B225" s="1"/>
      <c r="C225" s="1"/>
      <c r="D225" s="1"/>
      <c r="E225" s="1"/>
      <c r="F225" s="1"/>
      <c r="G225" s="1"/>
      <c r="H225" s="1"/>
      <c r="I225" s="1"/>
      <c r="J225" s="1"/>
      <c r="K225" s="1"/>
      <c r="L225" s="1"/>
      <c r="M225" s="1"/>
      <c r="N225" s="1"/>
      <c r="O225" s="1"/>
      <c r="P225" s="1"/>
      <c r="Q225" s="1"/>
      <c r="R225" s="1"/>
      <c r="S225" s="1"/>
      <c r="T225" s="1"/>
      <c r="U225" s="1"/>
      <c r="V225" s="1"/>
      <c r="W225" s="1"/>
      <c r="X225" s="1"/>
    </row>
    <row r="226" spans="1:24" ht="19.5" hidden="1" customHeight="1">
      <c r="A226" s="1"/>
      <c r="B226" s="1"/>
      <c r="C226" s="1"/>
      <c r="D226" s="1"/>
      <c r="E226" s="1"/>
      <c r="F226" s="1"/>
      <c r="G226" s="1"/>
      <c r="H226" s="1"/>
      <c r="I226" s="1"/>
      <c r="J226" s="1"/>
      <c r="K226" s="1"/>
      <c r="L226" s="1"/>
      <c r="M226" s="1"/>
      <c r="N226" s="1"/>
      <c r="O226" s="1"/>
      <c r="P226" s="1"/>
      <c r="Q226" s="1"/>
      <c r="R226" s="1"/>
      <c r="S226" s="1"/>
      <c r="T226" s="1"/>
      <c r="U226" s="1"/>
      <c r="V226" s="1"/>
      <c r="W226" s="1"/>
      <c r="X226" s="1"/>
    </row>
    <row r="227" spans="1:24" ht="19.5" hidden="1" customHeight="1">
      <c r="A227" s="1"/>
      <c r="B227" s="1"/>
      <c r="C227" s="1"/>
      <c r="D227" s="1"/>
      <c r="E227" s="1"/>
      <c r="F227" s="1"/>
      <c r="G227" s="1"/>
      <c r="H227" s="1"/>
      <c r="I227" s="1"/>
      <c r="J227" s="1"/>
      <c r="K227" s="1"/>
      <c r="L227" s="1"/>
      <c r="M227" s="1"/>
      <c r="N227" s="1"/>
      <c r="O227" s="1"/>
      <c r="P227" s="1"/>
      <c r="Q227" s="1"/>
      <c r="R227" s="1"/>
      <c r="S227" s="1"/>
      <c r="T227" s="1"/>
      <c r="U227" s="1"/>
      <c r="V227" s="1"/>
      <c r="W227" s="1"/>
      <c r="X227" s="1"/>
    </row>
    <row r="228" spans="1:24" ht="19.5" hidden="1" customHeight="1">
      <c r="A228" s="1"/>
      <c r="B228" s="1"/>
      <c r="C228" s="1"/>
      <c r="D228" s="1"/>
      <c r="E228" s="1"/>
      <c r="F228" s="1"/>
      <c r="G228" s="1"/>
      <c r="H228" s="1"/>
      <c r="I228" s="1"/>
      <c r="J228" s="1"/>
      <c r="K228" s="1"/>
      <c r="L228" s="1"/>
      <c r="M228" s="1"/>
      <c r="N228" s="1"/>
      <c r="O228" s="1"/>
      <c r="P228" s="1"/>
      <c r="Q228" s="1"/>
      <c r="R228" s="1"/>
      <c r="S228" s="1"/>
      <c r="T228" s="1"/>
      <c r="U228" s="1"/>
      <c r="V228" s="1"/>
      <c r="W228" s="1"/>
      <c r="X228" s="1"/>
    </row>
    <row r="229" spans="1:24" ht="19.5" hidden="1" customHeight="1">
      <c r="A229" s="1"/>
      <c r="B229" s="1"/>
      <c r="C229" s="1"/>
      <c r="D229" s="1"/>
      <c r="E229" s="1"/>
      <c r="F229" s="1"/>
      <c r="G229" s="1"/>
      <c r="H229" s="1"/>
      <c r="I229" s="1"/>
      <c r="J229" s="1"/>
      <c r="K229" s="1"/>
      <c r="L229" s="1"/>
      <c r="M229" s="1"/>
      <c r="N229" s="1"/>
      <c r="O229" s="1"/>
      <c r="P229" s="1"/>
      <c r="Q229" s="1"/>
      <c r="R229" s="1"/>
      <c r="S229" s="1"/>
      <c r="T229" s="1"/>
      <c r="U229" s="1"/>
      <c r="V229" s="1"/>
      <c r="W229" s="1"/>
      <c r="X229" s="1"/>
    </row>
    <row r="230" spans="1:24" ht="19.5" hidden="1" customHeight="1">
      <c r="A230" s="1"/>
      <c r="B230" s="1"/>
      <c r="C230" s="1"/>
      <c r="D230" s="1"/>
      <c r="E230" s="1"/>
      <c r="F230" s="1"/>
      <c r="G230" s="1"/>
      <c r="H230" s="1"/>
      <c r="I230" s="1"/>
      <c r="J230" s="1"/>
      <c r="K230" s="1"/>
      <c r="L230" s="1"/>
      <c r="M230" s="1"/>
      <c r="N230" s="1"/>
      <c r="O230" s="1"/>
      <c r="P230" s="1"/>
      <c r="Q230" s="1"/>
      <c r="R230" s="1"/>
      <c r="S230" s="1"/>
      <c r="T230" s="1"/>
      <c r="U230" s="1"/>
      <c r="V230" s="1"/>
      <c r="W230" s="1"/>
      <c r="X230" s="1"/>
    </row>
    <row r="231" spans="1:24" ht="19.5" hidden="1" customHeight="1">
      <c r="A231" s="1"/>
      <c r="B231" s="1"/>
      <c r="C231" s="1"/>
      <c r="D231" s="1"/>
      <c r="E231" s="1"/>
      <c r="F231" s="1"/>
      <c r="G231" s="1"/>
      <c r="H231" s="1"/>
      <c r="I231" s="1"/>
      <c r="J231" s="1"/>
      <c r="K231" s="1"/>
      <c r="L231" s="1"/>
      <c r="M231" s="1"/>
      <c r="N231" s="1"/>
      <c r="O231" s="1"/>
      <c r="P231" s="1"/>
      <c r="Q231" s="1"/>
      <c r="R231" s="1"/>
      <c r="S231" s="1"/>
      <c r="T231" s="1"/>
      <c r="U231" s="1"/>
      <c r="V231" s="1"/>
      <c r="W231" s="1"/>
      <c r="X231" s="1"/>
    </row>
    <row r="232" spans="1:24" ht="19.5" hidden="1" customHeight="1">
      <c r="A232" s="1"/>
      <c r="B232" s="1"/>
      <c r="C232" s="1"/>
      <c r="D232" s="1"/>
      <c r="E232" s="1"/>
      <c r="F232" s="1"/>
      <c r="G232" s="1"/>
      <c r="H232" s="1"/>
      <c r="I232" s="1"/>
      <c r="J232" s="1"/>
      <c r="K232" s="1"/>
      <c r="L232" s="1"/>
      <c r="M232" s="1"/>
      <c r="N232" s="1"/>
      <c r="O232" s="1"/>
      <c r="P232" s="1"/>
      <c r="Q232" s="1"/>
      <c r="R232" s="1"/>
      <c r="S232" s="1"/>
      <c r="T232" s="1"/>
      <c r="U232" s="1"/>
      <c r="V232" s="1"/>
      <c r="W232" s="1"/>
      <c r="X232" s="1"/>
    </row>
    <row r="233" spans="1:24" ht="19.5" hidden="1" customHeight="1">
      <c r="A233" s="1"/>
      <c r="B233" s="1"/>
      <c r="C233" s="1"/>
      <c r="D233" s="1"/>
      <c r="E233" s="1"/>
      <c r="F233" s="1"/>
      <c r="G233" s="1"/>
      <c r="H233" s="1"/>
      <c r="I233" s="1"/>
      <c r="J233" s="1"/>
      <c r="K233" s="1"/>
      <c r="L233" s="1"/>
      <c r="M233" s="1"/>
      <c r="N233" s="1"/>
      <c r="O233" s="1"/>
      <c r="P233" s="1"/>
      <c r="Q233" s="1"/>
      <c r="R233" s="1"/>
      <c r="S233" s="1"/>
      <c r="T233" s="1"/>
      <c r="U233" s="1"/>
      <c r="V233" s="1"/>
      <c r="W233" s="1"/>
      <c r="X233" s="1"/>
    </row>
    <row r="234" spans="1:24" ht="19.5" hidden="1" customHeight="1">
      <c r="A234" s="1"/>
      <c r="B234" s="1"/>
      <c r="C234" s="1"/>
      <c r="D234" s="1"/>
      <c r="E234" s="1"/>
      <c r="F234" s="1"/>
      <c r="G234" s="1"/>
      <c r="H234" s="1"/>
      <c r="I234" s="1"/>
      <c r="J234" s="1"/>
      <c r="K234" s="1"/>
      <c r="L234" s="1"/>
      <c r="M234" s="1"/>
      <c r="N234" s="1"/>
      <c r="O234" s="1"/>
      <c r="P234" s="1"/>
      <c r="Q234" s="1"/>
      <c r="R234" s="1"/>
      <c r="S234" s="1"/>
      <c r="T234" s="1"/>
      <c r="U234" s="1"/>
      <c r="V234" s="1"/>
      <c r="W234" s="1"/>
      <c r="X234" s="1"/>
    </row>
    <row r="235" spans="1:24" ht="19.5" hidden="1" customHeight="1">
      <c r="A235" s="1"/>
      <c r="B235" s="1"/>
      <c r="C235" s="1"/>
      <c r="D235" s="1"/>
      <c r="E235" s="1"/>
      <c r="F235" s="1"/>
      <c r="G235" s="1"/>
      <c r="H235" s="1"/>
      <c r="I235" s="1"/>
      <c r="J235" s="1"/>
      <c r="K235" s="1"/>
      <c r="L235" s="1"/>
      <c r="M235" s="1"/>
      <c r="N235" s="1"/>
      <c r="O235" s="1"/>
      <c r="P235" s="1"/>
      <c r="Q235" s="1"/>
      <c r="R235" s="1"/>
      <c r="S235" s="1"/>
      <c r="T235" s="1"/>
      <c r="U235" s="1"/>
      <c r="V235" s="1"/>
      <c r="W235" s="1"/>
      <c r="X235" s="1"/>
    </row>
    <row r="236" spans="1:24" ht="19.5" hidden="1" customHeight="1">
      <c r="A236" s="1"/>
      <c r="B236" s="1"/>
      <c r="C236" s="1"/>
      <c r="D236" s="1"/>
      <c r="E236" s="1"/>
      <c r="F236" s="1"/>
      <c r="G236" s="1"/>
      <c r="H236" s="1"/>
      <c r="I236" s="1"/>
      <c r="J236" s="1"/>
      <c r="K236" s="1"/>
      <c r="L236" s="1"/>
      <c r="M236" s="1"/>
      <c r="N236" s="1"/>
      <c r="O236" s="1"/>
      <c r="P236" s="1"/>
      <c r="Q236" s="1"/>
      <c r="R236" s="1"/>
      <c r="S236" s="1"/>
      <c r="T236" s="1"/>
      <c r="U236" s="1"/>
      <c r="V236" s="1"/>
      <c r="W236" s="1"/>
      <c r="X236" s="1"/>
    </row>
    <row r="237" spans="1:24" ht="19.5" hidden="1" customHeight="1">
      <c r="A237" s="1"/>
      <c r="B237" s="1"/>
      <c r="C237" s="1"/>
      <c r="D237" s="1"/>
      <c r="E237" s="1"/>
      <c r="F237" s="1"/>
      <c r="G237" s="1"/>
      <c r="H237" s="1"/>
      <c r="I237" s="1"/>
      <c r="J237" s="1"/>
      <c r="K237" s="1"/>
      <c r="L237" s="1"/>
      <c r="M237" s="1"/>
      <c r="N237" s="1"/>
      <c r="O237" s="1"/>
      <c r="P237" s="1"/>
      <c r="Q237" s="1"/>
      <c r="R237" s="1"/>
      <c r="S237" s="1"/>
      <c r="T237" s="1"/>
      <c r="U237" s="1"/>
      <c r="V237" s="1"/>
      <c r="W237" s="1"/>
      <c r="X237" s="1"/>
    </row>
    <row r="238" spans="1:24" ht="19.5" hidden="1" customHeight="1">
      <c r="A238" s="1"/>
      <c r="B238" s="1"/>
      <c r="C238" s="1"/>
      <c r="D238" s="1"/>
      <c r="E238" s="1"/>
      <c r="F238" s="1"/>
      <c r="G238" s="1"/>
      <c r="H238" s="1"/>
      <c r="I238" s="1"/>
      <c r="J238" s="1"/>
      <c r="K238" s="1"/>
      <c r="L238" s="1"/>
      <c r="M238" s="1"/>
      <c r="N238" s="1"/>
      <c r="O238" s="1"/>
      <c r="P238" s="1"/>
      <c r="Q238" s="1"/>
      <c r="R238" s="1"/>
      <c r="S238" s="1"/>
      <c r="T238" s="1"/>
      <c r="U238" s="1"/>
      <c r="V238" s="1"/>
      <c r="W238" s="1"/>
      <c r="X238" s="1"/>
    </row>
    <row r="239" spans="1:24" ht="19.5" hidden="1" customHeight="1">
      <c r="A239" s="1"/>
      <c r="B239" s="1"/>
      <c r="C239" s="1"/>
      <c r="D239" s="1"/>
      <c r="E239" s="1"/>
      <c r="F239" s="1"/>
      <c r="G239" s="1"/>
      <c r="H239" s="1"/>
      <c r="I239" s="1"/>
      <c r="J239" s="1"/>
      <c r="K239" s="1"/>
      <c r="L239" s="1"/>
      <c r="M239" s="1"/>
      <c r="N239" s="1"/>
      <c r="O239" s="1"/>
      <c r="P239" s="1"/>
      <c r="Q239" s="1"/>
      <c r="R239" s="1"/>
      <c r="S239" s="1"/>
      <c r="T239" s="1"/>
      <c r="U239" s="1"/>
      <c r="V239" s="1"/>
      <c r="W239" s="1"/>
      <c r="X239" s="1"/>
    </row>
    <row r="240" spans="1:24" ht="19.5" hidden="1" customHeight="1">
      <c r="A240" s="1"/>
      <c r="B240" s="1"/>
      <c r="C240" s="1"/>
      <c r="D240" s="1"/>
      <c r="E240" s="1"/>
      <c r="F240" s="1"/>
      <c r="G240" s="1"/>
      <c r="H240" s="1"/>
      <c r="I240" s="1"/>
      <c r="J240" s="1"/>
      <c r="K240" s="1"/>
      <c r="L240" s="1"/>
      <c r="M240" s="1"/>
      <c r="N240" s="1"/>
      <c r="O240" s="1"/>
      <c r="P240" s="1"/>
      <c r="Q240" s="1"/>
      <c r="R240" s="1"/>
      <c r="S240" s="1"/>
      <c r="T240" s="1"/>
      <c r="U240" s="1"/>
      <c r="V240" s="1"/>
      <c r="W240" s="1"/>
      <c r="X240" s="1"/>
    </row>
    <row r="241" spans="1:24" ht="19.5" hidden="1" customHeight="1">
      <c r="A241" s="1"/>
      <c r="B241" s="1"/>
      <c r="C241" s="1"/>
      <c r="D241" s="1"/>
      <c r="E241" s="1"/>
      <c r="F241" s="1"/>
      <c r="G241" s="1"/>
      <c r="H241" s="1"/>
      <c r="I241" s="1"/>
      <c r="J241" s="1"/>
      <c r="K241" s="1"/>
      <c r="L241" s="1"/>
      <c r="M241" s="1"/>
      <c r="N241" s="1"/>
      <c r="O241" s="1"/>
      <c r="P241" s="1"/>
      <c r="Q241" s="1"/>
      <c r="R241" s="1"/>
      <c r="S241" s="1"/>
      <c r="T241" s="1"/>
      <c r="U241" s="1"/>
      <c r="V241" s="1"/>
      <c r="W241" s="1"/>
      <c r="X241" s="1"/>
    </row>
    <row r="242" spans="1:24" ht="19.5" hidden="1" customHeight="1">
      <c r="A242" s="1"/>
      <c r="B242" s="1"/>
      <c r="C242" s="1"/>
      <c r="D242" s="1"/>
      <c r="E242" s="1"/>
      <c r="F242" s="1"/>
      <c r="G242" s="1"/>
      <c r="H242" s="1"/>
      <c r="I242" s="1"/>
      <c r="J242" s="1"/>
      <c r="K242" s="1"/>
      <c r="L242" s="1"/>
      <c r="M242" s="1"/>
      <c r="N242" s="1"/>
      <c r="O242" s="1"/>
      <c r="P242" s="1"/>
      <c r="Q242" s="1"/>
      <c r="R242" s="1"/>
      <c r="S242" s="1"/>
      <c r="T242" s="1"/>
      <c r="U242" s="1"/>
      <c r="V242" s="1"/>
      <c r="W242" s="1"/>
      <c r="X242" s="1"/>
    </row>
    <row r="243" spans="1:24" ht="19.5" hidden="1" customHeight="1">
      <c r="A243" s="1"/>
      <c r="B243" s="1"/>
      <c r="C243" s="1"/>
      <c r="D243" s="1"/>
      <c r="E243" s="1"/>
      <c r="F243" s="1"/>
      <c r="G243" s="1"/>
      <c r="H243" s="1"/>
      <c r="I243" s="1"/>
      <c r="J243" s="1"/>
      <c r="K243" s="1"/>
      <c r="L243" s="1"/>
      <c r="M243" s="1"/>
      <c r="N243" s="1"/>
      <c r="O243" s="1"/>
      <c r="P243" s="1"/>
      <c r="Q243" s="1"/>
      <c r="R243" s="1"/>
      <c r="S243" s="1"/>
      <c r="T243" s="1"/>
      <c r="U243" s="1"/>
      <c r="V243" s="1"/>
      <c r="W243" s="1"/>
      <c r="X243" s="1"/>
    </row>
    <row r="244" spans="1:24" ht="19.5" hidden="1" customHeight="1">
      <c r="A244" s="1"/>
      <c r="B244" s="1"/>
      <c r="C244" s="1"/>
      <c r="D244" s="1"/>
      <c r="E244" s="1"/>
      <c r="F244" s="1"/>
      <c r="G244" s="1"/>
      <c r="H244" s="1"/>
      <c r="I244" s="1"/>
      <c r="J244" s="1"/>
      <c r="K244" s="1"/>
      <c r="L244" s="1"/>
      <c r="M244" s="1"/>
      <c r="N244" s="1"/>
      <c r="O244" s="1"/>
      <c r="P244" s="1"/>
      <c r="Q244" s="1"/>
      <c r="R244" s="1"/>
      <c r="S244" s="1"/>
      <c r="T244" s="1"/>
      <c r="U244" s="1"/>
      <c r="V244" s="1"/>
      <c r="W244" s="1"/>
      <c r="X244" s="1"/>
    </row>
    <row r="245" spans="1:24" ht="19.5" hidden="1" customHeight="1">
      <c r="A245" s="1"/>
      <c r="B245" s="1"/>
      <c r="C245" s="1"/>
      <c r="D245" s="1"/>
      <c r="E245" s="1"/>
      <c r="F245" s="1"/>
      <c r="G245" s="1"/>
      <c r="H245" s="1"/>
      <c r="I245" s="1"/>
      <c r="J245" s="1"/>
      <c r="K245" s="1"/>
      <c r="L245" s="1"/>
      <c r="M245" s="1"/>
      <c r="N245" s="1"/>
      <c r="O245" s="1"/>
      <c r="P245" s="1"/>
      <c r="Q245" s="1"/>
      <c r="R245" s="1"/>
      <c r="S245" s="1"/>
      <c r="T245" s="1"/>
      <c r="U245" s="1"/>
      <c r="V245" s="1"/>
      <c r="W245" s="1"/>
      <c r="X245" s="1"/>
    </row>
    <row r="246" spans="1:24" ht="19.5" hidden="1" customHeight="1">
      <c r="A246" s="1"/>
      <c r="B246" s="1"/>
      <c r="C246" s="1"/>
      <c r="D246" s="1"/>
      <c r="E246" s="1"/>
      <c r="F246" s="1"/>
      <c r="G246" s="1"/>
      <c r="H246" s="1"/>
      <c r="I246" s="1"/>
      <c r="J246" s="1"/>
      <c r="K246" s="1"/>
      <c r="L246" s="1"/>
      <c r="M246" s="1"/>
      <c r="N246" s="1"/>
      <c r="O246" s="1"/>
      <c r="P246" s="1"/>
      <c r="Q246" s="1"/>
      <c r="R246" s="1"/>
      <c r="S246" s="1"/>
      <c r="T246" s="1"/>
      <c r="U246" s="1"/>
      <c r="V246" s="1"/>
      <c r="W246" s="1"/>
      <c r="X246" s="1"/>
    </row>
    <row r="247" spans="1:24" ht="19.5" hidden="1" customHeight="1">
      <c r="A247" s="1"/>
      <c r="B247" s="1"/>
      <c r="C247" s="1"/>
      <c r="D247" s="1"/>
      <c r="E247" s="1"/>
      <c r="F247" s="1"/>
      <c r="G247" s="1"/>
      <c r="H247" s="1"/>
      <c r="I247" s="1"/>
      <c r="J247" s="1"/>
      <c r="K247" s="1"/>
      <c r="L247" s="1"/>
      <c r="M247" s="1"/>
      <c r="N247" s="1"/>
      <c r="O247" s="1"/>
      <c r="P247" s="1"/>
      <c r="Q247" s="1"/>
      <c r="R247" s="1"/>
      <c r="S247" s="1"/>
      <c r="T247" s="1"/>
      <c r="U247" s="1"/>
      <c r="V247" s="1"/>
      <c r="W247" s="1"/>
      <c r="X247" s="1"/>
    </row>
    <row r="248" spans="1:24" ht="19.5" hidden="1" customHeight="1">
      <c r="A248" s="1"/>
      <c r="B248" s="1"/>
      <c r="C248" s="1"/>
      <c r="D248" s="1"/>
      <c r="E248" s="1"/>
      <c r="F248" s="1"/>
      <c r="G248" s="1"/>
      <c r="H248" s="1"/>
      <c r="I248" s="1"/>
      <c r="J248" s="1"/>
      <c r="K248" s="1"/>
      <c r="L248" s="1"/>
      <c r="M248" s="1"/>
      <c r="N248" s="1"/>
      <c r="O248" s="1"/>
      <c r="P248" s="1"/>
      <c r="Q248" s="1"/>
      <c r="R248" s="1"/>
      <c r="S248" s="1"/>
      <c r="T248" s="1"/>
      <c r="U248" s="1"/>
      <c r="V248" s="1"/>
      <c r="W248" s="1"/>
      <c r="X248" s="1"/>
    </row>
    <row r="249" spans="1:24" ht="19.5" hidden="1" customHeight="1">
      <c r="A249" s="1"/>
      <c r="B249" s="1"/>
      <c r="C249" s="1"/>
      <c r="D249" s="1"/>
      <c r="E249" s="1"/>
      <c r="F249" s="1"/>
      <c r="G249" s="1"/>
      <c r="H249" s="1"/>
      <c r="I249" s="1"/>
      <c r="J249" s="1"/>
      <c r="K249" s="1"/>
      <c r="L249" s="1"/>
      <c r="M249" s="1"/>
      <c r="N249" s="1"/>
      <c r="O249" s="1"/>
      <c r="P249" s="1"/>
      <c r="Q249" s="1"/>
      <c r="R249" s="1"/>
      <c r="S249" s="1"/>
      <c r="T249" s="1"/>
      <c r="U249" s="1"/>
      <c r="V249" s="1"/>
      <c r="W249" s="1"/>
      <c r="X249" s="1"/>
    </row>
    <row r="250" spans="1:24" ht="19.5" hidden="1" customHeight="1">
      <c r="A250" s="1"/>
      <c r="B250" s="1"/>
      <c r="C250" s="1"/>
      <c r="D250" s="1"/>
      <c r="E250" s="1"/>
      <c r="F250" s="1"/>
      <c r="G250" s="1"/>
      <c r="H250" s="1"/>
      <c r="I250" s="1"/>
      <c r="J250" s="1"/>
      <c r="K250" s="1"/>
      <c r="L250" s="1"/>
      <c r="M250" s="1"/>
      <c r="N250" s="1"/>
      <c r="O250" s="1"/>
      <c r="P250" s="1"/>
      <c r="Q250" s="1"/>
      <c r="R250" s="1"/>
      <c r="S250" s="1"/>
      <c r="T250" s="1"/>
      <c r="U250" s="1"/>
      <c r="V250" s="1"/>
      <c r="W250" s="1"/>
      <c r="X250" s="1"/>
    </row>
    <row r="251" spans="1:24" ht="19.5" hidden="1" customHeight="1">
      <c r="A251" s="1"/>
      <c r="B251" s="1"/>
      <c r="C251" s="1"/>
      <c r="D251" s="1"/>
      <c r="E251" s="1"/>
      <c r="F251" s="1"/>
      <c r="G251" s="1"/>
      <c r="H251" s="1"/>
      <c r="I251" s="1"/>
      <c r="J251" s="1"/>
      <c r="K251" s="1"/>
      <c r="L251" s="1"/>
      <c r="M251" s="1"/>
      <c r="N251" s="1"/>
      <c r="O251" s="1"/>
      <c r="P251" s="1"/>
      <c r="Q251" s="1"/>
      <c r="R251" s="1"/>
      <c r="S251" s="1"/>
      <c r="T251" s="1"/>
      <c r="U251" s="1"/>
      <c r="V251" s="1"/>
      <c r="W251" s="1"/>
      <c r="X251" s="1"/>
    </row>
    <row r="252" spans="1:24" ht="19.5" hidden="1" customHeight="1">
      <c r="A252" s="1"/>
      <c r="B252" s="1"/>
      <c r="C252" s="1"/>
      <c r="D252" s="1"/>
      <c r="E252" s="1"/>
      <c r="F252" s="1"/>
      <c r="G252" s="1"/>
      <c r="H252" s="1"/>
      <c r="I252" s="1"/>
      <c r="J252" s="1"/>
      <c r="K252" s="1"/>
      <c r="L252" s="1"/>
      <c r="M252" s="1"/>
      <c r="N252" s="1"/>
      <c r="O252" s="1"/>
      <c r="P252" s="1"/>
      <c r="Q252" s="1"/>
      <c r="R252" s="1"/>
      <c r="S252" s="1"/>
      <c r="T252" s="1"/>
      <c r="U252" s="1"/>
      <c r="V252" s="1"/>
      <c r="W252" s="1"/>
      <c r="X252" s="1"/>
    </row>
    <row r="253" spans="1:24" ht="19.5" hidden="1" customHeight="1">
      <c r="A253" s="1"/>
      <c r="B253" s="1"/>
      <c r="C253" s="1"/>
      <c r="D253" s="1"/>
      <c r="E253" s="1"/>
      <c r="F253" s="1"/>
      <c r="G253" s="1"/>
      <c r="H253" s="1"/>
      <c r="I253" s="1"/>
      <c r="J253" s="1"/>
      <c r="K253" s="1"/>
      <c r="L253" s="1"/>
      <c r="M253" s="1"/>
      <c r="N253" s="1"/>
      <c r="O253" s="1"/>
      <c r="P253" s="1"/>
      <c r="Q253" s="1"/>
      <c r="R253" s="1"/>
      <c r="S253" s="1"/>
      <c r="T253" s="1"/>
      <c r="U253" s="1"/>
      <c r="V253" s="1"/>
      <c r="W253" s="1"/>
      <c r="X253" s="1"/>
    </row>
    <row r="254" spans="1:24" ht="19.5" hidden="1" customHeight="1">
      <c r="A254" s="1"/>
      <c r="B254" s="1"/>
      <c r="C254" s="1"/>
      <c r="D254" s="1"/>
      <c r="E254" s="1"/>
      <c r="F254" s="1"/>
      <c r="G254" s="1"/>
      <c r="H254" s="1"/>
      <c r="I254" s="1"/>
      <c r="J254" s="1"/>
      <c r="K254" s="1"/>
      <c r="L254" s="1"/>
      <c r="M254" s="1"/>
      <c r="N254" s="1"/>
      <c r="O254" s="1"/>
      <c r="P254" s="1"/>
      <c r="Q254" s="1"/>
      <c r="R254" s="1"/>
      <c r="S254" s="1"/>
      <c r="T254" s="1"/>
      <c r="U254" s="1"/>
      <c r="V254" s="1"/>
      <c r="W254" s="1"/>
      <c r="X254" s="1"/>
    </row>
    <row r="255" spans="1:24" ht="19.5" hidden="1" customHeight="1">
      <c r="A255" s="1"/>
      <c r="B255" s="1"/>
      <c r="C255" s="1"/>
      <c r="D255" s="1"/>
      <c r="E255" s="1"/>
      <c r="F255" s="1"/>
      <c r="G255" s="1"/>
      <c r="H255" s="1"/>
      <c r="I255" s="1"/>
      <c r="J255" s="1"/>
      <c r="K255" s="1"/>
      <c r="L255" s="1"/>
      <c r="M255" s="1"/>
      <c r="N255" s="1"/>
      <c r="O255" s="1"/>
      <c r="P255" s="1"/>
      <c r="Q255" s="1"/>
      <c r="R255" s="1"/>
      <c r="S255" s="1"/>
      <c r="T255" s="1"/>
      <c r="U255" s="1"/>
      <c r="V255" s="1"/>
      <c r="W255" s="1"/>
      <c r="X255" s="1"/>
    </row>
    <row r="256" spans="1:24" ht="19.5" hidden="1" customHeight="1">
      <c r="A256" s="1"/>
      <c r="B256" s="1"/>
      <c r="C256" s="1"/>
      <c r="D256" s="1"/>
      <c r="E256" s="1"/>
      <c r="F256" s="1"/>
      <c r="G256" s="1"/>
      <c r="H256" s="1"/>
      <c r="I256" s="1"/>
      <c r="J256" s="1"/>
      <c r="K256" s="1"/>
      <c r="L256" s="1"/>
      <c r="M256" s="1"/>
      <c r="N256" s="1"/>
      <c r="O256" s="1"/>
      <c r="P256" s="1"/>
      <c r="Q256" s="1"/>
      <c r="R256" s="1"/>
      <c r="S256" s="1"/>
      <c r="T256" s="1"/>
      <c r="U256" s="1"/>
      <c r="V256" s="1"/>
      <c r="W256" s="1"/>
      <c r="X256" s="1"/>
    </row>
    <row r="257" spans="1:24" ht="19.5" hidden="1" customHeight="1">
      <c r="A257" s="1"/>
      <c r="B257" s="1"/>
      <c r="C257" s="1"/>
      <c r="D257" s="1"/>
      <c r="E257" s="1"/>
      <c r="F257" s="1"/>
      <c r="G257" s="1"/>
      <c r="H257" s="1"/>
      <c r="I257" s="1"/>
      <c r="J257" s="1"/>
      <c r="K257" s="1"/>
      <c r="L257" s="1"/>
      <c r="M257" s="1"/>
      <c r="N257" s="1"/>
      <c r="O257" s="1"/>
      <c r="P257" s="1"/>
      <c r="Q257" s="1"/>
      <c r="R257" s="1"/>
      <c r="S257" s="1"/>
      <c r="T257" s="1"/>
      <c r="U257" s="1"/>
      <c r="V257" s="1"/>
      <c r="W257" s="1"/>
      <c r="X257" s="1"/>
    </row>
    <row r="258" spans="1:24" ht="19.5" hidden="1" customHeight="1">
      <c r="A258" s="1"/>
      <c r="B258" s="1"/>
      <c r="C258" s="1"/>
      <c r="D258" s="1"/>
      <c r="E258" s="1"/>
      <c r="F258" s="1"/>
      <c r="G258" s="1"/>
      <c r="H258" s="1"/>
      <c r="I258" s="1"/>
      <c r="J258" s="1"/>
      <c r="K258" s="1"/>
      <c r="L258" s="1"/>
      <c r="M258" s="1"/>
      <c r="N258" s="1"/>
      <c r="O258" s="1"/>
      <c r="P258" s="1"/>
      <c r="Q258" s="1"/>
      <c r="R258" s="1"/>
      <c r="S258" s="1"/>
      <c r="T258" s="1"/>
      <c r="U258" s="1"/>
      <c r="V258" s="1"/>
      <c r="W258" s="1"/>
      <c r="X258" s="1"/>
    </row>
    <row r="259" spans="1:24" ht="19.5" hidden="1" customHeight="1">
      <c r="A259" s="1"/>
      <c r="B259" s="1"/>
      <c r="C259" s="1"/>
      <c r="D259" s="1"/>
      <c r="E259" s="1"/>
      <c r="F259" s="1"/>
      <c r="G259" s="1"/>
      <c r="H259" s="1"/>
      <c r="I259" s="1"/>
      <c r="J259" s="1"/>
      <c r="K259" s="1"/>
      <c r="L259" s="1"/>
      <c r="M259" s="1"/>
      <c r="N259" s="1"/>
      <c r="O259" s="1"/>
      <c r="P259" s="1"/>
      <c r="Q259" s="1"/>
      <c r="R259" s="1"/>
      <c r="S259" s="1"/>
      <c r="T259" s="1"/>
      <c r="U259" s="1"/>
      <c r="V259" s="1"/>
      <c r="W259" s="1"/>
      <c r="X259" s="1"/>
    </row>
    <row r="260" spans="1:24" ht="19.5" hidden="1" customHeight="1">
      <c r="A260" s="1"/>
      <c r="B260" s="1"/>
      <c r="C260" s="1"/>
      <c r="D260" s="1"/>
      <c r="E260" s="1"/>
      <c r="F260" s="1"/>
      <c r="G260" s="1"/>
      <c r="H260" s="1"/>
      <c r="I260" s="1"/>
      <c r="J260" s="1"/>
      <c r="K260" s="1"/>
      <c r="L260" s="1"/>
      <c r="M260" s="1"/>
      <c r="N260" s="1"/>
      <c r="O260" s="1"/>
      <c r="P260" s="1"/>
      <c r="Q260" s="1"/>
      <c r="R260" s="1"/>
      <c r="S260" s="1"/>
      <c r="T260" s="1"/>
      <c r="U260" s="1"/>
      <c r="V260" s="1"/>
      <c r="W260" s="1"/>
      <c r="X260" s="1"/>
    </row>
    <row r="261" spans="1:24" ht="19.5" hidden="1" customHeight="1">
      <c r="A261" s="1"/>
      <c r="B261" s="1"/>
      <c r="C261" s="1"/>
      <c r="D261" s="1"/>
      <c r="E261" s="1"/>
      <c r="F261" s="1"/>
      <c r="G261" s="1"/>
      <c r="H261" s="1"/>
      <c r="I261" s="1"/>
      <c r="J261" s="1"/>
      <c r="K261" s="1"/>
      <c r="L261" s="1"/>
      <c r="M261" s="1"/>
      <c r="N261" s="1"/>
      <c r="O261" s="1"/>
      <c r="P261" s="1"/>
      <c r="Q261" s="1"/>
      <c r="R261" s="1"/>
      <c r="S261" s="1"/>
      <c r="T261" s="1"/>
      <c r="U261" s="1"/>
      <c r="V261" s="1"/>
      <c r="W261" s="1"/>
      <c r="X261" s="1"/>
    </row>
    <row r="262" spans="1:24" ht="19.5" hidden="1" customHeight="1">
      <c r="A262" s="1"/>
      <c r="B262" s="1"/>
      <c r="C262" s="1"/>
      <c r="D262" s="1"/>
      <c r="E262" s="1"/>
      <c r="F262" s="1"/>
      <c r="G262" s="1"/>
      <c r="H262" s="1"/>
      <c r="I262" s="1"/>
      <c r="J262" s="1"/>
      <c r="K262" s="1"/>
      <c r="L262" s="1"/>
      <c r="M262" s="1"/>
      <c r="N262" s="1"/>
      <c r="O262" s="1"/>
      <c r="P262" s="1"/>
      <c r="Q262" s="1"/>
      <c r="R262" s="1"/>
      <c r="S262" s="1"/>
      <c r="T262" s="1"/>
      <c r="U262" s="1"/>
      <c r="V262" s="1"/>
      <c r="W262" s="1"/>
      <c r="X262" s="1"/>
    </row>
    <row r="263" spans="1:24" ht="19.5" hidden="1" customHeight="1">
      <c r="A263" s="1"/>
      <c r="B263" s="1"/>
      <c r="C263" s="1"/>
      <c r="D263" s="1"/>
      <c r="E263" s="1"/>
      <c r="F263" s="1"/>
      <c r="G263" s="1"/>
      <c r="H263" s="1"/>
      <c r="I263" s="1"/>
      <c r="J263" s="1"/>
      <c r="K263" s="1"/>
      <c r="L263" s="1"/>
      <c r="M263" s="1"/>
      <c r="N263" s="1"/>
      <c r="O263" s="1"/>
      <c r="P263" s="1"/>
      <c r="Q263" s="1"/>
      <c r="R263" s="1"/>
      <c r="S263" s="1"/>
      <c r="T263" s="1"/>
      <c r="U263" s="1"/>
      <c r="V263" s="1"/>
      <c r="W263" s="1"/>
      <c r="X263" s="1"/>
    </row>
    <row r="264" spans="1:24" ht="19.5" hidden="1" customHeight="1">
      <c r="A264" s="1"/>
      <c r="B264" s="1"/>
      <c r="C264" s="1"/>
      <c r="D264" s="1"/>
      <c r="E264" s="1"/>
      <c r="F264" s="1"/>
      <c r="G264" s="1"/>
      <c r="H264" s="1"/>
      <c r="I264" s="1"/>
      <c r="J264" s="1"/>
      <c r="K264" s="1"/>
      <c r="L264" s="1"/>
      <c r="M264" s="1"/>
      <c r="N264" s="1"/>
      <c r="O264" s="1"/>
      <c r="P264" s="1"/>
      <c r="Q264" s="1"/>
      <c r="R264" s="1"/>
      <c r="S264" s="1"/>
      <c r="T264" s="1"/>
      <c r="U264" s="1"/>
      <c r="V264" s="1"/>
      <c r="W264" s="1"/>
      <c r="X264" s="1"/>
    </row>
    <row r="265" spans="1:24" ht="19.5" hidden="1" customHeight="1">
      <c r="A265" s="1"/>
      <c r="B265" s="1"/>
      <c r="C265" s="1"/>
      <c r="D265" s="1"/>
      <c r="E265" s="1"/>
      <c r="F265" s="1"/>
      <c r="G265" s="1"/>
      <c r="H265" s="1"/>
      <c r="I265" s="1"/>
      <c r="J265" s="1"/>
      <c r="K265" s="1"/>
      <c r="L265" s="1"/>
      <c r="M265" s="1"/>
      <c r="N265" s="1"/>
      <c r="O265" s="1"/>
      <c r="P265" s="1"/>
      <c r="Q265" s="1"/>
      <c r="R265" s="1"/>
      <c r="S265" s="1"/>
      <c r="T265" s="1"/>
      <c r="U265" s="1"/>
      <c r="V265" s="1"/>
      <c r="W265" s="1"/>
      <c r="X265" s="1"/>
    </row>
    <row r="266" spans="1:24" ht="19.5" hidden="1" customHeight="1">
      <c r="A266" s="1"/>
      <c r="B266" s="1"/>
      <c r="C266" s="1"/>
      <c r="D266" s="1"/>
      <c r="E266" s="1"/>
      <c r="F266" s="1"/>
      <c r="G266" s="1"/>
      <c r="H266" s="1"/>
      <c r="I266" s="1"/>
      <c r="J266" s="1"/>
      <c r="K266" s="1"/>
      <c r="L266" s="1"/>
      <c r="M266" s="1"/>
      <c r="N266" s="1"/>
      <c r="O266" s="1"/>
      <c r="P266" s="1"/>
      <c r="Q266" s="1"/>
      <c r="R266" s="1"/>
      <c r="S266" s="1"/>
      <c r="T266" s="1"/>
      <c r="U266" s="1"/>
      <c r="V266" s="1"/>
      <c r="W266" s="1"/>
      <c r="X266" s="1"/>
    </row>
    <row r="267" spans="1:24" ht="19.5" hidden="1" customHeight="1">
      <c r="A267" s="1"/>
      <c r="B267" s="1"/>
      <c r="C267" s="1"/>
      <c r="D267" s="1"/>
      <c r="E267" s="1"/>
      <c r="F267" s="1"/>
      <c r="G267" s="1"/>
      <c r="H267" s="1"/>
      <c r="I267" s="1"/>
      <c r="J267" s="1"/>
      <c r="K267" s="1"/>
      <c r="L267" s="1"/>
      <c r="M267" s="1"/>
      <c r="N267" s="1"/>
      <c r="O267" s="1"/>
      <c r="P267" s="1"/>
      <c r="Q267" s="1"/>
      <c r="R267" s="1"/>
      <c r="S267" s="1"/>
      <c r="T267" s="1"/>
      <c r="U267" s="1"/>
      <c r="V267" s="1"/>
      <c r="W267" s="1"/>
      <c r="X267" s="1"/>
    </row>
    <row r="268" spans="1:24" ht="19.5" hidden="1" customHeight="1">
      <c r="A268" s="1"/>
      <c r="B268" s="1"/>
      <c r="C268" s="1"/>
      <c r="D268" s="1"/>
      <c r="E268" s="1"/>
      <c r="F268" s="1"/>
      <c r="G268" s="1"/>
      <c r="H268" s="1"/>
      <c r="I268" s="1"/>
      <c r="J268" s="1"/>
      <c r="K268" s="1"/>
      <c r="L268" s="1"/>
      <c r="M268" s="1"/>
      <c r="N268" s="1"/>
      <c r="O268" s="1"/>
      <c r="P268" s="1"/>
      <c r="Q268" s="1"/>
      <c r="R268" s="1"/>
      <c r="S268" s="1"/>
      <c r="T268" s="1"/>
      <c r="U268" s="1"/>
      <c r="V268" s="1"/>
      <c r="W268" s="1"/>
      <c r="X268" s="1"/>
    </row>
    <row r="269" spans="1:24" ht="19.5" hidden="1" customHeight="1">
      <c r="A269" s="1"/>
      <c r="B269" s="1"/>
      <c r="C269" s="1"/>
      <c r="D269" s="1"/>
      <c r="E269" s="1"/>
      <c r="F269" s="1"/>
      <c r="G269" s="1"/>
      <c r="H269" s="1"/>
      <c r="I269" s="1"/>
      <c r="J269" s="1"/>
      <c r="K269" s="1"/>
      <c r="L269" s="1"/>
      <c r="M269" s="1"/>
      <c r="N269" s="1"/>
      <c r="O269" s="1"/>
      <c r="P269" s="1"/>
      <c r="Q269" s="1"/>
      <c r="R269" s="1"/>
      <c r="S269" s="1"/>
      <c r="T269" s="1"/>
      <c r="U269" s="1"/>
      <c r="V269" s="1"/>
      <c r="W269" s="1"/>
      <c r="X269" s="1"/>
    </row>
    <row r="270" spans="1:24" ht="19.5" hidden="1" customHeight="1">
      <c r="A270" s="1"/>
      <c r="B270" s="1"/>
      <c r="C270" s="1"/>
      <c r="D270" s="1"/>
      <c r="E270" s="1"/>
      <c r="F270" s="1"/>
      <c r="G270" s="1"/>
      <c r="H270" s="1"/>
      <c r="I270" s="1"/>
      <c r="J270" s="1"/>
      <c r="K270" s="1"/>
      <c r="L270" s="1"/>
      <c r="M270" s="1"/>
      <c r="N270" s="1"/>
      <c r="O270" s="1"/>
      <c r="P270" s="1"/>
      <c r="Q270" s="1"/>
      <c r="R270" s="1"/>
      <c r="S270" s="1"/>
      <c r="T270" s="1"/>
      <c r="U270" s="1"/>
      <c r="V270" s="1"/>
      <c r="W270" s="1"/>
      <c r="X270" s="1"/>
    </row>
    <row r="271" spans="1:24" ht="19.5" hidden="1" customHeight="1">
      <c r="A271" s="1"/>
      <c r="B271" s="1"/>
      <c r="C271" s="1"/>
      <c r="D271" s="1"/>
      <c r="E271" s="1"/>
      <c r="F271" s="1"/>
      <c r="G271" s="1"/>
      <c r="H271" s="1"/>
      <c r="I271" s="1"/>
      <c r="J271" s="1"/>
      <c r="K271" s="1"/>
      <c r="L271" s="1"/>
      <c r="M271" s="1"/>
      <c r="N271" s="1"/>
      <c r="O271" s="1"/>
      <c r="P271" s="1"/>
      <c r="Q271" s="1"/>
      <c r="R271" s="1"/>
      <c r="S271" s="1"/>
      <c r="T271" s="1"/>
      <c r="U271" s="1"/>
      <c r="V271" s="1"/>
      <c r="W271" s="1"/>
      <c r="X271" s="1"/>
    </row>
    <row r="272" spans="1:24" ht="19.5" hidden="1" customHeight="1">
      <c r="A272" s="1"/>
      <c r="B272" s="1"/>
      <c r="C272" s="1"/>
      <c r="D272" s="1"/>
      <c r="E272" s="1"/>
      <c r="F272" s="1"/>
      <c r="G272" s="1"/>
      <c r="H272" s="1"/>
      <c r="I272" s="1"/>
      <c r="J272" s="1"/>
      <c r="K272" s="1"/>
      <c r="L272" s="1"/>
      <c r="M272" s="1"/>
      <c r="N272" s="1"/>
      <c r="O272" s="1"/>
      <c r="P272" s="1"/>
      <c r="Q272" s="1"/>
      <c r="R272" s="1"/>
      <c r="S272" s="1"/>
      <c r="T272" s="1"/>
      <c r="U272" s="1"/>
      <c r="V272" s="1"/>
      <c r="W272" s="1"/>
      <c r="X272" s="1"/>
    </row>
    <row r="273" spans="1:24" ht="19.5" hidden="1" customHeight="1">
      <c r="A273" s="1"/>
      <c r="B273" s="1"/>
      <c r="C273" s="1"/>
      <c r="D273" s="1"/>
      <c r="E273" s="1"/>
      <c r="F273" s="1"/>
      <c r="G273" s="1"/>
      <c r="H273" s="1"/>
      <c r="I273" s="1"/>
      <c r="J273" s="1"/>
      <c r="K273" s="1"/>
      <c r="L273" s="1"/>
      <c r="M273" s="1"/>
      <c r="N273" s="1"/>
      <c r="O273" s="1"/>
      <c r="P273" s="1"/>
      <c r="Q273" s="1"/>
      <c r="R273" s="1"/>
      <c r="S273" s="1"/>
      <c r="T273" s="1"/>
      <c r="U273" s="1"/>
      <c r="V273" s="1"/>
      <c r="W273" s="1"/>
      <c r="X273" s="1"/>
    </row>
    <row r="274" spans="1:24" ht="19.5" hidden="1" customHeight="1">
      <c r="A274" s="1"/>
      <c r="B274" s="1"/>
      <c r="C274" s="1"/>
      <c r="D274" s="1"/>
      <c r="E274" s="1"/>
      <c r="F274" s="1"/>
      <c r="G274" s="1"/>
      <c r="H274" s="1"/>
      <c r="I274" s="1"/>
      <c r="J274" s="1"/>
      <c r="K274" s="1"/>
      <c r="L274" s="1"/>
      <c r="M274" s="1"/>
      <c r="N274" s="1"/>
      <c r="O274" s="1"/>
      <c r="P274" s="1"/>
      <c r="Q274" s="1"/>
      <c r="R274" s="1"/>
      <c r="S274" s="1"/>
      <c r="T274" s="1"/>
      <c r="U274" s="1"/>
      <c r="V274" s="1"/>
      <c r="W274" s="1"/>
      <c r="X274" s="1"/>
    </row>
    <row r="275" spans="1:24" ht="19.5" hidden="1" customHeight="1">
      <c r="A275" s="1"/>
      <c r="B275" s="1"/>
      <c r="C275" s="1"/>
      <c r="D275" s="1"/>
      <c r="E275" s="1"/>
      <c r="F275" s="1"/>
      <c r="G275" s="1"/>
      <c r="H275" s="1"/>
      <c r="I275" s="1"/>
      <c r="J275" s="1"/>
      <c r="K275" s="1"/>
      <c r="L275" s="1"/>
      <c r="M275" s="1"/>
      <c r="N275" s="1"/>
      <c r="O275" s="1"/>
      <c r="P275" s="1"/>
      <c r="Q275" s="1"/>
      <c r="R275" s="1"/>
      <c r="S275" s="1"/>
      <c r="T275" s="1"/>
      <c r="U275" s="1"/>
      <c r="V275" s="1"/>
      <c r="W275" s="1"/>
      <c r="X275" s="1"/>
    </row>
    <row r="276" spans="1:24" ht="19.5" hidden="1" customHeight="1">
      <c r="A276" s="1"/>
      <c r="B276" s="1"/>
      <c r="C276" s="1"/>
      <c r="D276" s="1"/>
      <c r="E276" s="1"/>
      <c r="F276" s="1"/>
      <c r="G276" s="1"/>
      <c r="H276" s="1"/>
      <c r="I276" s="1"/>
      <c r="J276" s="1"/>
      <c r="K276" s="1"/>
      <c r="L276" s="1"/>
      <c r="M276" s="1"/>
      <c r="N276" s="1"/>
      <c r="O276" s="1"/>
      <c r="P276" s="1"/>
      <c r="Q276" s="1"/>
      <c r="R276" s="1"/>
      <c r="S276" s="1"/>
      <c r="T276" s="1"/>
      <c r="U276" s="1"/>
      <c r="V276" s="1"/>
      <c r="W276" s="1"/>
      <c r="X276" s="1"/>
    </row>
    <row r="277" spans="1:24" ht="19.5" hidden="1" customHeight="1">
      <c r="A277" s="1"/>
      <c r="B277" s="1"/>
      <c r="C277" s="1"/>
      <c r="D277" s="1"/>
      <c r="E277" s="1"/>
      <c r="F277" s="1"/>
      <c r="G277" s="1"/>
      <c r="H277" s="1"/>
      <c r="I277" s="1"/>
      <c r="J277" s="1"/>
      <c r="K277" s="1"/>
      <c r="L277" s="1"/>
      <c r="M277" s="1"/>
      <c r="N277" s="1"/>
      <c r="O277" s="1"/>
      <c r="P277" s="1"/>
      <c r="Q277" s="1"/>
      <c r="R277" s="1"/>
      <c r="S277" s="1"/>
      <c r="T277" s="1"/>
      <c r="U277" s="1"/>
      <c r="V277" s="1"/>
      <c r="W277" s="1"/>
      <c r="X277" s="1"/>
    </row>
    <row r="278" spans="1:24" ht="19.5" hidden="1" customHeight="1">
      <c r="A278" s="1"/>
      <c r="B278" s="1"/>
      <c r="C278" s="1"/>
      <c r="D278" s="1"/>
      <c r="E278" s="1"/>
      <c r="F278" s="1"/>
      <c r="G278" s="1"/>
      <c r="H278" s="1"/>
      <c r="I278" s="1"/>
      <c r="J278" s="1"/>
      <c r="K278" s="1"/>
      <c r="L278" s="1"/>
      <c r="M278" s="1"/>
      <c r="N278" s="1"/>
      <c r="O278" s="1"/>
      <c r="P278" s="1"/>
      <c r="Q278" s="1"/>
      <c r="R278" s="1"/>
      <c r="S278" s="1"/>
      <c r="T278" s="1"/>
      <c r="U278" s="1"/>
      <c r="V278" s="1"/>
      <c r="W278" s="1"/>
      <c r="X278" s="1"/>
    </row>
    <row r="279" spans="1:24" ht="19.5" hidden="1" customHeight="1">
      <c r="A279" s="1"/>
      <c r="B279" s="1"/>
      <c r="C279" s="1"/>
      <c r="D279" s="1"/>
      <c r="E279" s="1"/>
      <c r="F279" s="1"/>
      <c r="G279" s="1"/>
      <c r="H279" s="1"/>
      <c r="I279" s="1"/>
      <c r="J279" s="1"/>
      <c r="K279" s="1"/>
      <c r="L279" s="1"/>
      <c r="M279" s="1"/>
      <c r="N279" s="1"/>
      <c r="O279" s="1"/>
      <c r="P279" s="1"/>
      <c r="Q279" s="1"/>
      <c r="R279" s="1"/>
      <c r="S279" s="1"/>
      <c r="T279" s="1"/>
      <c r="U279" s="1"/>
      <c r="V279" s="1"/>
      <c r="W279" s="1"/>
      <c r="X279" s="1"/>
    </row>
    <row r="280" spans="1:24" ht="19.5" hidden="1" customHeight="1">
      <c r="A280" s="1"/>
      <c r="B280" s="1"/>
      <c r="C280" s="1"/>
      <c r="D280" s="1"/>
      <c r="E280" s="1"/>
      <c r="F280" s="1"/>
      <c r="G280" s="1"/>
      <c r="H280" s="1"/>
      <c r="I280" s="1"/>
      <c r="J280" s="1"/>
      <c r="K280" s="1"/>
      <c r="L280" s="1"/>
      <c r="M280" s="1"/>
      <c r="N280" s="1"/>
      <c r="O280" s="1"/>
      <c r="P280" s="1"/>
      <c r="Q280" s="1"/>
      <c r="R280" s="1"/>
      <c r="S280" s="1"/>
      <c r="T280" s="1"/>
      <c r="U280" s="1"/>
      <c r="V280" s="1"/>
      <c r="W280" s="1"/>
      <c r="X280" s="1"/>
    </row>
    <row r="281" spans="1:24" ht="19.5" hidden="1" customHeight="1">
      <c r="A281" s="1"/>
      <c r="B281" s="1"/>
      <c r="C281" s="1"/>
      <c r="D281" s="1"/>
      <c r="E281" s="1"/>
      <c r="F281" s="1"/>
      <c r="G281" s="1"/>
      <c r="H281" s="1"/>
      <c r="I281" s="1"/>
      <c r="J281" s="1"/>
      <c r="K281" s="1"/>
      <c r="L281" s="1"/>
      <c r="M281" s="1"/>
      <c r="N281" s="1"/>
      <c r="O281" s="1"/>
      <c r="P281" s="1"/>
      <c r="Q281" s="1"/>
      <c r="R281" s="1"/>
      <c r="S281" s="1"/>
      <c r="T281" s="1"/>
      <c r="U281" s="1"/>
      <c r="V281" s="1"/>
      <c r="W281" s="1"/>
      <c r="X281" s="1"/>
    </row>
    <row r="282" spans="1:24" ht="19.5" hidden="1" customHeight="1">
      <c r="A282" s="1"/>
      <c r="B282" s="1"/>
      <c r="C282" s="1"/>
      <c r="D282" s="1"/>
      <c r="E282" s="1"/>
      <c r="F282" s="1"/>
      <c r="G282" s="1"/>
      <c r="H282" s="1"/>
      <c r="I282" s="1"/>
      <c r="J282" s="1"/>
      <c r="K282" s="1"/>
      <c r="L282" s="1"/>
      <c r="M282" s="1"/>
      <c r="N282" s="1"/>
      <c r="O282" s="1"/>
      <c r="P282" s="1"/>
      <c r="Q282" s="1"/>
      <c r="R282" s="1"/>
      <c r="S282" s="1"/>
      <c r="T282" s="1"/>
      <c r="U282" s="1"/>
      <c r="V282" s="1"/>
      <c r="W282" s="1"/>
      <c r="X282" s="1"/>
    </row>
    <row r="283" spans="1:24" ht="19.5" hidden="1" customHeight="1">
      <c r="A283" s="1"/>
      <c r="B283" s="1"/>
      <c r="C283" s="1"/>
      <c r="D283" s="1"/>
      <c r="E283" s="1"/>
      <c r="F283" s="1"/>
      <c r="G283" s="1"/>
      <c r="H283" s="1"/>
      <c r="I283" s="1"/>
      <c r="J283" s="1"/>
      <c r="K283" s="1"/>
      <c r="L283" s="1"/>
      <c r="M283" s="1"/>
      <c r="N283" s="1"/>
      <c r="O283" s="1"/>
      <c r="P283" s="1"/>
      <c r="Q283" s="1"/>
      <c r="R283" s="1"/>
      <c r="S283" s="1"/>
      <c r="T283" s="1"/>
      <c r="U283" s="1"/>
      <c r="V283" s="1"/>
      <c r="W283" s="1"/>
      <c r="X283" s="1"/>
    </row>
    <row r="284" spans="1:24" ht="19.5" hidden="1" customHeight="1">
      <c r="A284" s="1"/>
      <c r="B284" s="1"/>
      <c r="C284" s="1"/>
      <c r="D284" s="1"/>
      <c r="E284" s="1"/>
      <c r="F284" s="1"/>
      <c r="G284" s="1"/>
      <c r="H284" s="1"/>
      <c r="I284" s="1"/>
      <c r="J284" s="1"/>
      <c r="K284" s="1"/>
      <c r="L284" s="1"/>
      <c r="M284" s="1"/>
      <c r="N284" s="1"/>
      <c r="O284" s="1"/>
      <c r="P284" s="1"/>
      <c r="Q284" s="1"/>
      <c r="R284" s="1"/>
      <c r="S284" s="1"/>
      <c r="T284" s="1"/>
      <c r="U284" s="1"/>
      <c r="V284" s="1"/>
      <c r="W284" s="1"/>
      <c r="X284" s="1"/>
    </row>
    <row r="285" spans="1:24" ht="19.5" hidden="1" customHeight="1">
      <c r="A285" s="1"/>
      <c r="B285" s="1"/>
      <c r="C285" s="1"/>
      <c r="D285" s="1"/>
      <c r="E285" s="1"/>
      <c r="F285" s="1"/>
      <c r="G285" s="1"/>
      <c r="H285" s="1"/>
      <c r="I285" s="1"/>
      <c r="J285" s="1"/>
      <c r="K285" s="1"/>
      <c r="L285" s="1"/>
      <c r="M285" s="1"/>
      <c r="N285" s="1"/>
      <c r="O285" s="1"/>
      <c r="P285" s="1"/>
      <c r="Q285" s="1"/>
      <c r="R285" s="1"/>
      <c r="S285" s="1"/>
      <c r="T285" s="1"/>
      <c r="U285" s="1"/>
      <c r="V285" s="1"/>
      <c r="W285" s="1"/>
      <c r="X285" s="1"/>
    </row>
    <row r="286" spans="1:24" ht="19.5" hidden="1" customHeight="1">
      <c r="A286" s="1"/>
      <c r="B286" s="1"/>
      <c r="C286" s="1"/>
      <c r="D286" s="1"/>
      <c r="E286" s="1"/>
      <c r="F286" s="1"/>
      <c r="G286" s="1"/>
      <c r="H286" s="1"/>
      <c r="I286" s="1"/>
      <c r="J286" s="1"/>
      <c r="K286" s="1"/>
      <c r="L286" s="1"/>
      <c r="M286" s="1"/>
      <c r="N286" s="1"/>
      <c r="O286" s="1"/>
      <c r="P286" s="1"/>
      <c r="Q286" s="1"/>
      <c r="R286" s="1"/>
      <c r="S286" s="1"/>
      <c r="T286" s="1"/>
      <c r="U286" s="1"/>
      <c r="V286" s="1"/>
      <c r="W286" s="1"/>
      <c r="X286" s="1"/>
    </row>
    <row r="287" spans="1:24" ht="19.5" hidden="1" customHeight="1">
      <c r="A287" s="1"/>
      <c r="B287" s="1"/>
      <c r="C287" s="1"/>
      <c r="D287" s="1"/>
      <c r="E287" s="1"/>
      <c r="F287" s="1"/>
      <c r="G287" s="1"/>
      <c r="H287" s="1"/>
      <c r="I287" s="1"/>
      <c r="J287" s="1"/>
      <c r="K287" s="1"/>
      <c r="L287" s="1"/>
      <c r="M287" s="1"/>
      <c r="N287" s="1"/>
      <c r="O287" s="1"/>
      <c r="P287" s="1"/>
      <c r="Q287" s="1"/>
      <c r="R287" s="1"/>
      <c r="S287" s="1"/>
      <c r="T287" s="1"/>
      <c r="U287" s="1"/>
      <c r="V287" s="1"/>
      <c r="W287" s="1"/>
      <c r="X287" s="1"/>
    </row>
    <row r="288" spans="1:24" ht="15.75" hidden="1"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row>
    <row r="289" spans="1:24" ht="15.75" hidden="1"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row>
    <row r="290" spans="1:24" ht="15.75" hidden="1"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row>
    <row r="291" spans="1:24" ht="15.75" hidden="1"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row>
    <row r="292" spans="1:24" ht="15.75" hidden="1"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row>
    <row r="293" spans="1:24" ht="15.75" hidden="1"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row>
    <row r="294" spans="1:24" ht="15.75" hidden="1"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row>
    <row r="295" spans="1:24" ht="15.75" hidden="1"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row>
    <row r="296" spans="1:24" ht="15.75" hidden="1"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row>
    <row r="297" spans="1:24" ht="15.75" hidden="1"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row>
    <row r="298" spans="1:24" ht="15.75" hidden="1"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row>
    <row r="299" spans="1:24" ht="15.75" hidden="1"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row>
    <row r="300" spans="1:24" ht="15.75" hidden="1"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row>
    <row r="301" spans="1:24" ht="15.75" hidden="1"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row>
    <row r="302" spans="1:24" ht="15.75" hidden="1"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row>
    <row r="303" spans="1:24" ht="15.75" hidden="1"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row>
    <row r="304" spans="1:24" ht="15.75" hidden="1"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row>
    <row r="305" spans="1:24" ht="15.75" hidden="1"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row>
    <row r="306" spans="1:24" ht="15.75" hidden="1"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row>
    <row r="307" spans="1:24" ht="15.75" hidden="1"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row>
    <row r="308" spans="1:24" ht="15.75" hidden="1"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row>
    <row r="309" spans="1:24" ht="15.75" hidden="1"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row>
    <row r="310" spans="1:24" ht="15.75" hidden="1"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row>
    <row r="311" spans="1:24" ht="15.75" hidden="1"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row>
    <row r="312" spans="1:24" ht="15.75" hidden="1"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row>
    <row r="313" spans="1:24" ht="15.75" hidden="1"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row>
    <row r="314" spans="1:24" ht="15.75" hidden="1"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row>
    <row r="315" spans="1:24" ht="15.75" hidden="1"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row>
    <row r="316" spans="1:24" ht="15.75" hidden="1"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row>
    <row r="317" spans="1:24" ht="15.75" hidden="1"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row>
    <row r="318" spans="1:24" ht="15.75" hidden="1"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row>
    <row r="319" spans="1:24" ht="15.75" hidden="1"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row>
    <row r="320" spans="1:24" ht="15.75" hidden="1"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row>
    <row r="321" spans="1:24" ht="15.75" hidden="1"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row>
    <row r="322" spans="1:24" ht="15.75" hidden="1"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row>
    <row r="323" spans="1:24" ht="15.75" hidden="1"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row>
    <row r="324" spans="1:24" ht="15.75" hidden="1"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row>
    <row r="325" spans="1:24" ht="15.75" hidden="1"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row>
    <row r="326" spans="1:24" ht="15.75" hidden="1"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row>
    <row r="327" spans="1:24" ht="15.75" hidden="1"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row>
    <row r="328" spans="1:24" ht="15.75" hidden="1"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row>
    <row r="329" spans="1:24" ht="15.75" hidden="1"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row>
    <row r="330" spans="1:24" ht="15.75" hidden="1"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row>
    <row r="331" spans="1:24" ht="15.75" hidden="1"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row>
    <row r="332" spans="1:24" ht="15.75" hidden="1"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row>
    <row r="333" spans="1:24" ht="15.75" hidden="1"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row>
    <row r="334" spans="1:24" ht="15.75" hidden="1"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row>
    <row r="335" spans="1:24" ht="15.75" hidden="1"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row>
    <row r="336" spans="1:24" ht="15.75" hidden="1"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row>
    <row r="337" spans="1:24" ht="15.75" hidden="1"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row>
    <row r="338" spans="1:24" ht="15.75" hidden="1"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row>
    <row r="339" spans="1:24" ht="15.75" hidden="1"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row>
    <row r="340" spans="1:24" ht="15.75" hidden="1"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row>
    <row r="341" spans="1:24" ht="15.75" hidden="1"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row>
    <row r="342" spans="1:24" ht="15.75" hidden="1"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row>
    <row r="343" spans="1:24" ht="15.75" hidden="1"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row>
    <row r="344" spans="1:24" ht="15.75" hidden="1"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row>
    <row r="345" spans="1:24" ht="15.75" hidden="1"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row>
    <row r="346" spans="1:24" ht="15.75" hidden="1"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row>
    <row r="347" spans="1:24" ht="15.75" hidden="1"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row>
    <row r="348" spans="1:24" ht="15.75" hidden="1"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row>
    <row r="349" spans="1:24" ht="15.75" hidden="1"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row>
    <row r="350" spans="1:24" ht="15.75" hidden="1"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row>
    <row r="351" spans="1:24" ht="15.75" hidden="1"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row>
    <row r="352" spans="1:24" ht="15.75" hidden="1"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row>
    <row r="353" spans="1:24" ht="15.75" hidden="1"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row>
    <row r="354" spans="1:24" ht="15.75" hidden="1"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row>
    <row r="355" spans="1:24" ht="15.75" hidden="1"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row>
    <row r="356" spans="1:24" ht="15.75" hidden="1"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row>
    <row r="357" spans="1:24" ht="15.75" hidden="1"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row>
    <row r="358" spans="1:24" ht="15.75" hidden="1"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row>
    <row r="359" spans="1:24" ht="15.75" hidden="1"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row>
    <row r="360" spans="1:24" ht="15.75" hidden="1"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row>
    <row r="361" spans="1:24" ht="15.75" hidden="1"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row>
    <row r="362" spans="1:24" ht="15.75" hidden="1"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row>
    <row r="363" spans="1:24" ht="15.75" hidden="1"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row>
    <row r="364" spans="1:24" ht="15.75" hidden="1"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row>
    <row r="365" spans="1:24" ht="15.75" hidden="1"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row>
    <row r="366" spans="1:24" ht="15.75" hidden="1"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row>
    <row r="367" spans="1:24" ht="15.75" hidden="1"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row>
    <row r="368" spans="1:24" ht="15.75" hidden="1"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row>
    <row r="369" spans="1:24" ht="15.75" hidden="1"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row>
    <row r="370" spans="1:24" ht="15.75" hidden="1"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row>
    <row r="371" spans="1:24" ht="15.75" hidden="1"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row>
    <row r="372" spans="1:24" ht="15.75" hidden="1"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row>
    <row r="373" spans="1:24" ht="15.75" hidden="1"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row>
    <row r="374" spans="1:24" ht="15.75" hidden="1"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row>
    <row r="375" spans="1:24" ht="15.75" hidden="1"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row>
    <row r="376" spans="1:24" ht="15.75" hidden="1"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row>
    <row r="377" spans="1:24" ht="15.75" hidden="1"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row>
    <row r="378" spans="1:24" ht="15.75" hidden="1"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row>
    <row r="379" spans="1:24" ht="15.75" hidden="1"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row>
    <row r="380" spans="1:24" ht="15.75" hidden="1"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row>
    <row r="381" spans="1:24" ht="15.75" hidden="1"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row>
    <row r="382" spans="1:24" ht="15.75" hidden="1"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row>
    <row r="383" spans="1:24" ht="15.75" hidden="1"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row>
    <row r="384" spans="1:24" ht="15.75" hidden="1"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row>
    <row r="385" spans="1:24" ht="15.75" hidden="1"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row>
    <row r="386" spans="1:24" ht="15.75" hidden="1"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row>
    <row r="387" spans="1:24" ht="15.75" hidden="1"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row>
    <row r="388" spans="1:24" ht="15.75" hidden="1"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row>
    <row r="389" spans="1:24" ht="15.75" hidden="1"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row>
    <row r="390" spans="1:24" ht="15.75" hidden="1"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row>
    <row r="391" spans="1:24" ht="15.75" hidden="1"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row>
    <row r="392" spans="1:24" ht="15.75" hidden="1"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row>
    <row r="393" spans="1:24" ht="15.75" hidden="1"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row>
    <row r="394" spans="1:24" ht="15.75" hidden="1"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row>
    <row r="395" spans="1:24" ht="15.75" hidden="1"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row>
    <row r="396" spans="1:24" ht="15.75" hidden="1"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row>
    <row r="397" spans="1:24" ht="15.75" hidden="1"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row>
    <row r="398" spans="1:24" ht="15.75" hidden="1"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row>
    <row r="399" spans="1:24" ht="15.75" hidden="1"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row>
    <row r="400" spans="1:24" ht="15.75" hidden="1"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row>
    <row r="401" spans="1:24" ht="15.75" hidden="1"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row>
    <row r="402" spans="1:24" ht="15.75" hidden="1"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row>
    <row r="403" spans="1:24" ht="15.75" hidden="1"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row>
    <row r="404" spans="1:24" ht="15.75" hidden="1"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row>
    <row r="405" spans="1:24" ht="15.75" hidden="1"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row>
    <row r="406" spans="1:24" ht="15.75" hidden="1"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row>
    <row r="407" spans="1:24" ht="15.75" hidden="1"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row>
    <row r="408" spans="1:24" ht="15.75" hidden="1"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row>
    <row r="409" spans="1:24" ht="15.75" hidden="1"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row>
    <row r="410" spans="1:24" ht="15.75" hidden="1"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row>
    <row r="411" spans="1:24" ht="15.75" hidden="1"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row>
    <row r="412" spans="1:24" ht="15.75" hidden="1"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row>
    <row r="413" spans="1:24" ht="15.75" hidden="1"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row>
    <row r="414" spans="1:24" ht="15.75" hidden="1"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row>
    <row r="415" spans="1:24" ht="15.75" hidden="1"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row>
    <row r="416" spans="1:24" ht="15.75" hidden="1"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row>
    <row r="417" spans="1:24" ht="15.75" hidden="1"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row>
    <row r="418" spans="1:24" ht="15.75" hidden="1"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row>
    <row r="419" spans="1:24" ht="15.75" hidden="1"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row>
    <row r="420" spans="1:24" ht="15.75" hidden="1"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row>
    <row r="421" spans="1:24" ht="15.75" hidden="1"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row>
    <row r="422" spans="1:24" ht="15.75" hidden="1"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row>
    <row r="423" spans="1:24" ht="15.75" hidden="1"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row>
    <row r="424" spans="1:24" ht="15.75" hidden="1"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row>
    <row r="425" spans="1:24" ht="15.75" hidden="1"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row>
    <row r="426" spans="1:24" ht="15.75" hidden="1"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row>
    <row r="427" spans="1:24" ht="15.75" hidden="1"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row>
    <row r="428" spans="1:24" ht="15.75" hidden="1"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row>
    <row r="429" spans="1:24" ht="15.75" hidden="1"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row>
    <row r="430" spans="1:24" ht="15.75" hidden="1"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row>
    <row r="431" spans="1:24" ht="15.75" hidden="1"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row>
    <row r="432" spans="1:24" ht="15.75" hidden="1"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row>
    <row r="433" spans="1:24" ht="15.75" hidden="1"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row>
    <row r="434" spans="1:24" ht="15.75" hidden="1"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row>
    <row r="435" spans="1:24" ht="15.75" hidden="1"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row>
    <row r="436" spans="1:24" ht="15.75" hidden="1"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row>
    <row r="437" spans="1:24" ht="15.75" hidden="1"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row>
    <row r="438" spans="1:24" ht="15.75" hidden="1"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row>
    <row r="439" spans="1:24" ht="15.75" hidden="1"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row>
    <row r="440" spans="1:24" ht="15.75" hidden="1"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row>
    <row r="441" spans="1:24" ht="15.75" hidden="1"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row>
    <row r="442" spans="1:24" ht="15.75" hidden="1"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row>
    <row r="443" spans="1:24" ht="15.75" hidden="1"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row>
    <row r="444" spans="1:24" ht="15.75" hidden="1"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row>
    <row r="445" spans="1:24" ht="15.75" hidden="1"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row>
    <row r="446" spans="1:24" ht="15.75" hidden="1"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row>
    <row r="447" spans="1:24" ht="15.75" hidden="1"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row>
    <row r="448" spans="1:24" ht="15.75" hidden="1"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row>
    <row r="449" spans="1:24" ht="15.75" hidden="1"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row>
    <row r="450" spans="1:24" ht="15.75" hidden="1"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row>
    <row r="451" spans="1:24" ht="15.75" hidden="1"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row>
    <row r="452" spans="1:24" ht="15.75" hidden="1"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row>
    <row r="453" spans="1:24" ht="15.75" hidden="1"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row>
    <row r="454" spans="1:24" ht="15.75" hidden="1"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row>
    <row r="455" spans="1:24" ht="15.75" hidden="1"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row>
    <row r="456" spans="1:24" ht="15.75" hidden="1"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row>
    <row r="457" spans="1:24" ht="15.75" hidden="1"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row>
    <row r="458" spans="1:24" ht="15.75" hidden="1"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row>
    <row r="459" spans="1:24" ht="15.75" hidden="1"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row>
    <row r="460" spans="1:24" ht="15.75" hidden="1"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row>
    <row r="461" spans="1:24" ht="15.75" hidden="1"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row>
    <row r="462" spans="1:24" ht="15.75" hidden="1"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row>
    <row r="463" spans="1:24" ht="15.75" hidden="1"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row>
    <row r="464" spans="1:24" ht="15.75" hidden="1"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row>
    <row r="465" spans="1:24" ht="15.75" hidden="1"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row>
    <row r="466" spans="1:24" ht="15.75" hidden="1"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row>
    <row r="467" spans="1:24" ht="15.75" hidden="1"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row>
    <row r="468" spans="1:24" ht="15.75" hidden="1"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row>
    <row r="469" spans="1:24" ht="15.75" hidden="1"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row>
    <row r="470" spans="1:24" ht="15.75" hidden="1"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row>
    <row r="471" spans="1:24" ht="15.75" hidden="1"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row>
    <row r="472" spans="1:24" ht="15.75" hidden="1"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row>
    <row r="473" spans="1:24" ht="15.75" hidden="1"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row>
    <row r="474" spans="1:24" ht="15.75" hidden="1"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row>
    <row r="475" spans="1:24" ht="15.75" hidden="1"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row>
    <row r="476" spans="1:24" ht="15.75" hidden="1"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row>
    <row r="477" spans="1:24" ht="15.75" hidden="1"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row>
    <row r="478" spans="1:24" ht="15.75" hidden="1"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row>
    <row r="479" spans="1:24" ht="15.75" hidden="1"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row>
    <row r="480" spans="1:24" ht="15.75" hidden="1"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row>
    <row r="481" spans="1:24" ht="15.75" hidden="1"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row>
    <row r="482" spans="1:24" ht="15.75" hidden="1"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row>
    <row r="483" spans="1:24" ht="15.75" hidden="1"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row>
    <row r="484" spans="1:24" ht="15.75" hidden="1"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row>
    <row r="485" spans="1:24" ht="15.75" hidden="1"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row>
    <row r="486" spans="1:24" ht="15.75" hidden="1"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row>
    <row r="487" spans="1:24" ht="15.75" hidden="1"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row>
    <row r="488" spans="1:24" ht="15.75" hidden="1"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row>
    <row r="489" spans="1:24" ht="15.75" hidden="1"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row>
    <row r="490" spans="1:24" ht="15.75" hidden="1"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row>
    <row r="491" spans="1:24" ht="15.75" hidden="1"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row>
    <row r="492" spans="1:24" ht="15.75" hidden="1"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row>
    <row r="493" spans="1:24" ht="15.75" hidden="1"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row>
    <row r="494" spans="1:24" ht="15.75" hidden="1"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row>
    <row r="495" spans="1:24" ht="15.75" hidden="1"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row>
    <row r="496" spans="1:24" ht="15.75" hidden="1"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row>
    <row r="497" spans="1:24" ht="15.75" hidden="1"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row>
    <row r="498" spans="1:24" ht="15.75" hidden="1"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row>
    <row r="499" spans="1:24" ht="15.75" hidden="1"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row>
    <row r="500" spans="1:24" ht="15.75" hidden="1"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row>
    <row r="501" spans="1:24" ht="15.75" hidden="1"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row>
    <row r="502" spans="1:24" ht="15.75" hidden="1"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row>
    <row r="503" spans="1:24" ht="15.75" hidden="1"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row>
    <row r="504" spans="1:24" ht="15.75" hidden="1"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row>
    <row r="505" spans="1:24" ht="15.75" hidden="1"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row>
    <row r="506" spans="1:24" ht="15.75" hidden="1"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row>
    <row r="507" spans="1:24" ht="15.75" hidden="1"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row>
    <row r="508" spans="1:24" ht="15.75" hidden="1"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row>
    <row r="509" spans="1:24" ht="15.75" hidden="1"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row>
    <row r="510" spans="1:24" ht="15.75" hidden="1"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row>
    <row r="511" spans="1:24" ht="15.75" hidden="1"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row>
    <row r="512" spans="1:24" ht="15.75" hidden="1"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row>
    <row r="513" spans="1:24" ht="15.75" hidden="1"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row>
    <row r="514" spans="1:24" ht="15.75" hidden="1"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row>
    <row r="515" spans="1:24" ht="15.75" hidden="1"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row>
    <row r="516" spans="1:24" ht="15.75" hidden="1"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row>
    <row r="517" spans="1:24" ht="15.75" hidden="1"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row>
    <row r="518" spans="1:24" ht="15.75" hidden="1"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row>
    <row r="519" spans="1:24" ht="15.75" hidden="1"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row>
    <row r="520" spans="1:24" ht="15.75" hidden="1"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row>
    <row r="521" spans="1:24" ht="15.75" hidden="1"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row>
    <row r="522" spans="1:24" ht="15.75" hidden="1"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row>
    <row r="523" spans="1:24" ht="15.75" hidden="1"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row>
    <row r="524" spans="1:24" ht="15.75" hidden="1"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row>
    <row r="525" spans="1:24" ht="15.75" hidden="1"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row>
    <row r="526" spans="1:24" ht="15.75" hidden="1"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row>
    <row r="527" spans="1:24" ht="15.75" hidden="1"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row>
    <row r="528" spans="1:24" ht="15.75" hidden="1"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row>
    <row r="529" spans="1:24" ht="15.75" hidden="1"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row>
    <row r="530" spans="1:24" ht="15.75" hidden="1"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row>
    <row r="531" spans="1:24" ht="15.75" hidden="1"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row>
    <row r="532" spans="1:24" ht="15.75" hidden="1"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row>
    <row r="533" spans="1:24" ht="15.75" hidden="1"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row>
    <row r="534" spans="1:24" ht="15.75" hidden="1"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row>
    <row r="535" spans="1:24" ht="15.75" hidden="1"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row>
    <row r="536" spans="1:24" ht="15.75" hidden="1"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row>
    <row r="537" spans="1:24" ht="15.75" hidden="1"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row>
    <row r="538" spans="1:24" ht="15.75" hidden="1"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row>
    <row r="539" spans="1:24" ht="15.75" hidden="1"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row>
    <row r="540" spans="1:24" ht="15.75" hidden="1"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row>
    <row r="541" spans="1:24" ht="15.75" hidden="1"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row>
    <row r="542" spans="1:24" ht="15.75" hidden="1"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row>
    <row r="543" spans="1:24" ht="15.75" hidden="1"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row>
    <row r="544" spans="1:24" ht="15.75" hidden="1"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row>
    <row r="545" spans="1:24" ht="15.75" hidden="1"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row>
    <row r="546" spans="1:24" ht="15.75" hidden="1"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row>
    <row r="547" spans="1:24" ht="15.75" hidden="1"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row>
    <row r="548" spans="1:24" ht="15.75" hidden="1"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row>
    <row r="549" spans="1:24" ht="15.75" hidden="1"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row>
    <row r="550" spans="1:24" ht="15.75" hidden="1"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row>
    <row r="551" spans="1:24" ht="15.75" hidden="1"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row>
    <row r="552" spans="1:24" ht="15.75" hidden="1"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row>
    <row r="553" spans="1:24" ht="15.75" hidden="1"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row>
    <row r="554" spans="1:24" ht="15.75" hidden="1"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row>
    <row r="555" spans="1:24" ht="15.75" hidden="1"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row>
    <row r="556" spans="1:24" ht="15.75" hidden="1"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row>
    <row r="557" spans="1:24" ht="15.75" hidden="1"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row>
    <row r="558" spans="1:24" ht="15.75" hidden="1"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row>
    <row r="559" spans="1:24" ht="15.75" hidden="1"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row>
    <row r="560" spans="1:24" ht="15.75" hidden="1"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row>
    <row r="561" spans="1:24" ht="15.75" hidden="1"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row>
    <row r="562" spans="1:24" ht="15.75" hidden="1"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row>
    <row r="563" spans="1:24" ht="15.75" hidden="1"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row>
    <row r="564" spans="1:24" ht="15.75" hidden="1"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row>
    <row r="565" spans="1:24" ht="15.75" hidden="1"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row>
    <row r="566" spans="1:24" ht="15.75" hidden="1"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row>
    <row r="567" spans="1:24" ht="15.75" hidden="1"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row>
    <row r="568" spans="1:24" ht="15.75" hidden="1"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row>
    <row r="569" spans="1:24" ht="15.75" hidden="1"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row>
    <row r="570" spans="1:24" ht="15.75" hidden="1"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row>
    <row r="571" spans="1:24" ht="15.75" hidden="1"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row>
    <row r="572" spans="1:24" ht="15.75" hidden="1"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row>
    <row r="573" spans="1:24" ht="15.75" hidden="1"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row>
    <row r="574" spans="1:24" ht="15.75" hidden="1"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row>
    <row r="575" spans="1:24" ht="15.75" hidden="1"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row>
    <row r="576" spans="1:24" ht="15.75" hidden="1"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row>
    <row r="577" spans="1:24" ht="15.75" hidden="1"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row>
    <row r="578" spans="1:24" ht="15.75" hidden="1"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row>
    <row r="579" spans="1:24" ht="15.75" hidden="1"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row>
    <row r="580" spans="1:24" ht="15.75" hidden="1"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row>
    <row r="581" spans="1:24" ht="15.75" hidden="1"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row>
    <row r="582" spans="1:24" ht="15.75" hidden="1"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row>
    <row r="583" spans="1:24" ht="15.75" hidden="1"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row>
    <row r="584" spans="1:24" ht="15.75" hidden="1"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row>
    <row r="585" spans="1:24" ht="15.75" hidden="1"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row>
    <row r="586" spans="1:24" ht="15.75" hidden="1"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row>
    <row r="587" spans="1:24" ht="15.75" hidden="1"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row>
    <row r="588" spans="1:24" ht="15.75" hidden="1"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row>
    <row r="589" spans="1:24" ht="15.75" hidden="1"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row>
    <row r="590" spans="1:24" ht="15.75" hidden="1"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row>
    <row r="591" spans="1:24" ht="15.75" hidden="1"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row>
    <row r="592" spans="1:24" ht="15.75" hidden="1"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row>
    <row r="593" spans="1:24" ht="15.75" hidden="1"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row>
    <row r="594" spans="1:24" ht="15.75" hidden="1"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row>
    <row r="595" spans="1:24" ht="15.75" hidden="1"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row>
    <row r="596" spans="1:24" ht="15.75" hidden="1"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row>
    <row r="597" spans="1:24" ht="15.75" hidden="1"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row>
    <row r="598" spans="1:24" ht="15.75" hidden="1"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row>
    <row r="599" spans="1:24" ht="15.75" hidden="1"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row>
    <row r="600" spans="1:24" ht="15.75" hidden="1"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row>
    <row r="601" spans="1:24" ht="15.75" hidden="1"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row>
    <row r="602" spans="1:24" ht="15.75" hidden="1"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row>
    <row r="603" spans="1:24" ht="15.75" hidden="1"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row>
    <row r="604" spans="1:24" ht="15.75" hidden="1"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row>
    <row r="605" spans="1:24" ht="15.75" hidden="1"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row>
    <row r="606" spans="1:24" ht="15.75" hidden="1"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row>
    <row r="607" spans="1:24" ht="15.75" hidden="1"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row>
    <row r="608" spans="1:24" ht="15.75" hidden="1"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row>
    <row r="609" spans="1:24" ht="15.75" hidden="1"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row>
    <row r="610" spans="1:24" ht="15.75" hidden="1"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row>
    <row r="611" spans="1:24" ht="15.75" hidden="1"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row>
    <row r="612" spans="1:24" ht="15.75" hidden="1"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row>
    <row r="613" spans="1:24" ht="15.75" hidden="1"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row>
    <row r="614" spans="1:24" ht="15.75" hidden="1"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row>
    <row r="615" spans="1:24" ht="15.75" hidden="1"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row>
    <row r="616" spans="1:24" ht="15.75" hidden="1"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row>
    <row r="617" spans="1:24" ht="15.75" hidden="1"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row>
    <row r="618" spans="1:24" ht="15.75" hidden="1"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row>
    <row r="619" spans="1:24" ht="15.75" hidden="1"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row>
    <row r="620" spans="1:24" ht="15.75" hidden="1"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row>
    <row r="621" spans="1:24" ht="15.75" hidden="1"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row>
    <row r="622" spans="1:24" ht="15.75" hidden="1"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row>
    <row r="623" spans="1:24" ht="15.75" hidden="1"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row>
    <row r="624" spans="1:24" ht="15.75" hidden="1"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row>
    <row r="625" spans="1:24" ht="15.75" hidden="1"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row>
    <row r="626" spans="1:24" ht="15.75" hidden="1"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row>
    <row r="627" spans="1:24" ht="15.75" hidden="1"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row>
    <row r="628" spans="1:24" ht="15.75" hidden="1"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row>
    <row r="629" spans="1:24" ht="15.75" hidden="1"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row>
    <row r="630" spans="1:24" ht="15.75" hidden="1"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row>
    <row r="631" spans="1:24" ht="15.75" hidden="1"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row>
    <row r="632" spans="1:24" ht="15.75" hidden="1"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row>
    <row r="633" spans="1:24" ht="15.75" hidden="1"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row>
    <row r="634" spans="1:24" ht="15.75" hidden="1"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row>
    <row r="635" spans="1:24" ht="15.75" hidden="1"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row>
    <row r="636" spans="1:24" ht="15.75" hidden="1"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row>
    <row r="637" spans="1:24" ht="15.75" hidden="1"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row>
    <row r="638" spans="1:24" ht="15.75" hidden="1"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row>
    <row r="639" spans="1:24" ht="15.75" hidden="1"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row>
    <row r="640" spans="1:24" ht="15.75" hidden="1"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row>
    <row r="641" spans="1:24" ht="15.75" hidden="1"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row>
    <row r="642" spans="1:24" ht="15.75" hidden="1"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row>
    <row r="643" spans="1:24" ht="15.75" hidden="1"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row>
    <row r="644" spans="1:24" ht="15.75" hidden="1"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row>
    <row r="645" spans="1:24" ht="15.75" hidden="1"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row>
    <row r="646" spans="1:24" ht="15.75" hidden="1"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row>
    <row r="647" spans="1:24" ht="15.75" hidden="1"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row>
    <row r="648" spans="1:24" ht="15.75" hidden="1"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row>
    <row r="649" spans="1:24" ht="15.75" hidden="1"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row>
    <row r="650" spans="1:24" ht="15.75" hidden="1"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row>
    <row r="651" spans="1:24" ht="15.75" hidden="1"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row>
    <row r="652" spans="1:24" ht="15.75" hidden="1"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row>
    <row r="653" spans="1:24" ht="15.75" hidden="1"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row>
    <row r="654" spans="1:24" ht="15.75" hidden="1"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row>
    <row r="655" spans="1:24" ht="15.75" hidden="1"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row>
    <row r="656" spans="1:24" ht="15.75" hidden="1"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row>
    <row r="657" spans="1:24" ht="15.75" hidden="1"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row>
    <row r="658" spans="1:24" ht="15.75" hidden="1"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row>
    <row r="659" spans="1:24" ht="15.75" hidden="1"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row>
    <row r="660" spans="1:24" ht="15.75" hidden="1"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row>
    <row r="661" spans="1:24" ht="15.75" hidden="1"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row>
    <row r="662" spans="1:24" ht="15.75" hidden="1"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row>
    <row r="663" spans="1:24" ht="15.75" hidden="1"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row>
    <row r="664" spans="1:24" ht="15.75" hidden="1"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row>
    <row r="665" spans="1:24" ht="15.75" hidden="1"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row>
    <row r="666" spans="1:24" ht="15.75" hidden="1"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row>
    <row r="667" spans="1:24" ht="15.75" hidden="1"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row>
    <row r="668" spans="1:24" ht="15.75" hidden="1"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row>
    <row r="669" spans="1:24" ht="15.75" hidden="1"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row>
    <row r="670" spans="1:24" ht="15.75" hidden="1"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row>
    <row r="671" spans="1:24" ht="15.75" hidden="1"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row>
    <row r="672" spans="1:24" ht="15.75" hidden="1"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row>
    <row r="673" spans="1:24" ht="15.75" hidden="1"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row>
    <row r="674" spans="1:24" ht="15.75" hidden="1"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row>
    <row r="675" spans="1:24" ht="15.75" hidden="1"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row>
    <row r="676" spans="1:24" ht="15.75" hidden="1"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row>
    <row r="677" spans="1:24" ht="15.75" hidden="1"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row>
    <row r="678" spans="1:24" ht="15.75" hidden="1"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row>
    <row r="679" spans="1:24" ht="15.75" hidden="1"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row>
    <row r="680" spans="1:24" ht="15.75" hidden="1"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row>
    <row r="681" spans="1:24" ht="15.75" hidden="1"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row>
    <row r="682" spans="1:24" ht="15.75" hidden="1"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row>
    <row r="683" spans="1:24" ht="15.75" hidden="1"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row>
    <row r="684" spans="1:24" ht="15.75" hidden="1"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row>
    <row r="685" spans="1:24" ht="15.75" hidden="1"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row>
    <row r="686" spans="1:24" ht="15.75" hidden="1"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row>
    <row r="687" spans="1:24" ht="15.75" hidden="1"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row>
    <row r="688" spans="1:24" ht="15.75" hidden="1"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row>
    <row r="689" spans="1:24" ht="15.75" hidden="1"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row>
    <row r="690" spans="1:24" ht="15.75" hidden="1"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row>
    <row r="691" spans="1:24" ht="15.75" hidden="1"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row>
    <row r="692" spans="1:24" ht="15.75" hidden="1"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row>
    <row r="693" spans="1:24" ht="15.75" hidden="1"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row>
    <row r="694" spans="1:24" ht="15.75" hidden="1"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row>
    <row r="695" spans="1:24" ht="15.75" hidden="1"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row>
    <row r="696" spans="1:24" ht="15.75" hidden="1"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row>
    <row r="697" spans="1:24" ht="15.75" hidden="1"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row>
    <row r="698" spans="1:24" ht="15.75" hidden="1"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row>
    <row r="699" spans="1:24" ht="15.75" hidden="1"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row>
    <row r="700" spans="1:24" ht="15.75" hidden="1"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row>
    <row r="701" spans="1:24" ht="15.75" hidden="1"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row>
    <row r="702" spans="1:24" ht="15.75" hidden="1"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row>
    <row r="703" spans="1:24" ht="15.75" hidden="1"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row>
    <row r="704" spans="1:24" ht="15.75" hidden="1"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row>
    <row r="705" spans="1:24" ht="15.75" hidden="1"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row>
    <row r="706" spans="1:24" ht="15.75" hidden="1"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row>
    <row r="707" spans="1:24" ht="15.75" hidden="1"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row>
    <row r="708" spans="1:24" ht="15.75" hidden="1"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row>
    <row r="709" spans="1:24" ht="15.75" hidden="1"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row>
    <row r="710" spans="1:24" ht="15.75" hidden="1"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row>
    <row r="711" spans="1:24" ht="15.75" hidden="1"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row>
    <row r="712" spans="1:24" ht="15.75" hidden="1"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row>
    <row r="713" spans="1:24" ht="15.75" hidden="1"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row>
    <row r="714" spans="1:24" ht="15.75" hidden="1"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row>
    <row r="715" spans="1:24" ht="15.75" hidden="1"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row>
    <row r="716" spans="1:24" ht="15.75" hidden="1"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row>
    <row r="717" spans="1:24" ht="15.75" hidden="1"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row>
    <row r="718" spans="1:24" ht="15.75" hidden="1"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row>
    <row r="719" spans="1:24" ht="15.75" hidden="1"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row>
    <row r="720" spans="1:24" ht="15.75" hidden="1"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row>
    <row r="721" spans="1:24" ht="15.75" hidden="1"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row>
    <row r="722" spans="1:24" ht="15.75" hidden="1"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row>
    <row r="723" spans="1:24" ht="15.75" hidden="1"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row>
    <row r="724" spans="1:24" ht="15.75" hidden="1"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row>
    <row r="725" spans="1:24" ht="15.75" hidden="1"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row>
    <row r="726" spans="1:24" ht="15.75" hidden="1"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row>
    <row r="727" spans="1:24" ht="15.75" hidden="1"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row>
    <row r="728" spans="1:24" ht="15.75" hidden="1"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row>
    <row r="729" spans="1:24" ht="15.75" hidden="1"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row>
    <row r="730" spans="1:24" ht="15.75" hidden="1"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row>
    <row r="731" spans="1:24" ht="15.75" hidden="1"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row>
    <row r="732" spans="1:24" ht="15.75" hidden="1"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row>
    <row r="733" spans="1:24" ht="15.75" hidden="1"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row>
    <row r="734" spans="1:24" ht="15.75" hidden="1"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row>
    <row r="735" spans="1:24" ht="15.75" hidden="1"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row>
    <row r="736" spans="1:24" ht="15.75" hidden="1"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row>
    <row r="737" spans="1:24" ht="15.75" hidden="1"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row>
    <row r="738" spans="1:24" ht="15.75" hidden="1"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row>
    <row r="739" spans="1:24" ht="15.75" hidden="1"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row>
    <row r="740" spans="1:24" ht="15.75" hidden="1"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row>
    <row r="741" spans="1:24" ht="15.75" hidden="1"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row>
    <row r="742" spans="1:24" ht="15.75" hidden="1"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row>
    <row r="743" spans="1:24" ht="15.75" hidden="1"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row>
    <row r="744" spans="1:24" ht="15.75" hidden="1"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row>
    <row r="745" spans="1:24" ht="15.75" hidden="1"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row>
    <row r="746" spans="1:24" ht="15.75" hidden="1"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row>
    <row r="747" spans="1:24" ht="15.75" hidden="1"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row>
    <row r="748" spans="1:24" ht="15.75" hidden="1"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row>
    <row r="749" spans="1:24" ht="15.75" hidden="1"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row>
    <row r="750" spans="1:24" ht="15.75" hidden="1"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row>
    <row r="751" spans="1:24" ht="15.75" hidden="1"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row>
    <row r="752" spans="1:24" ht="15.75" hidden="1"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row>
    <row r="753" spans="1:24" ht="15.75" hidden="1"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row>
    <row r="754" spans="1:24" ht="15.75" hidden="1"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row>
    <row r="755" spans="1:24" ht="15.75" hidden="1"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row>
    <row r="756" spans="1:24" ht="15.75" hidden="1"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row>
    <row r="757" spans="1:24" ht="15.75" hidden="1"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row>
    <row r="758" spans="1:24" ht="15.75" hidden="1"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row>
    <row r="759" spans="1:24" ht="15.75" hidden="1"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row>
    <row r="760" spans="1:24" ht="15.75" hidden="1"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row>
    <row r="761" spans="1:24" ht="15.75" hidden="1"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row>
    <row r="762" spans="1:24" ht="15.75" hidden="1"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row>
    <row r="763" spans="1:24" ht="15.75" hidden="1"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row>
    <row r="764" spans="1:24" ht="15.75" hidden="1"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row>
    <row r="765" spans="1:24" ht="15.75" hidden="1"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row>
    <row r="766" spans="1:24" ht="15.75" hidden="1"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row>
    <row r="767" spans="1:24" ht="15.75" hidden="1"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row>
    <row r="768" spans="1:24" ht="15.75" hidden="1"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row>
    <row r="769" spans="1:24" ht="15.75" hidden="1"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row>
    <row r="770" spans="1:24" ht="15.75" hidden="1"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row>
    <row r="771" spans="1:24" ht="15.75" hidden="1"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row>
    <row r="772" spans="1:24" ht="15.75" hidden="1"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row>
    <row r="773" spans="1:24" ht="15.75" hidden="1"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row>
    <row r="774" spans="1:24" ht="15.75" hidden="1"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row>
    <row r="775" spans="1:24" ht="15.75" hidden="1"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row>
    <row r="776" spans="1:24" ht="15.75" hidden="1"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row>
    <row r="777" spans="1:24" ht="15.75" hidden="1"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row>
    <row r="778" spans="1:24" ht="15.75" hidden="1"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row>
    <row r="779" spans="1:24" ht="15.75" hidden="1"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row>
    <row r="780" spans="1:24" ht="15.75" hidden="1"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row>
    <row r="781" spans="1:24" ht="15.75" hidden="1"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row>
    <row r="782" spans="1:24" ht="15.75" hidden="1"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row>
    <row r="783" spans="1:24" ht="15.75" hidden="1"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row>
    <row r="784" spans="1:24" ht="15.75" hidden="1"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row>
    <row r="785" spans="1:24" ht="15.75" hidden="1"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row>
    <row r="786" spans="1:24" ht="15.75" hidden="1"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row>
    <row r="787" spans="1:24" ht="15.75" hidden="1"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row>
    <row r="788" spans="1:24" ht="15.75" hidden="1"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row>
    <row r="789" spans="1:24" ht="15.75" hidden="1"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row>
    <row r="790" spans="1:24" ht="15.75" hidden="1"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row>
    <row r="791" spans="1:24" ht="15.75" hidden="1"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row>
    <row r="792" spans="1:24" ht="15.75" hidden="1"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row>
    <row r="793" spans="1:24" ht="15.75" hidden="1"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row>
    <row r="794" spans="1:24" ht="15.75" hidden="1"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row>
    <row r="795" spans="1:24" ht="15.75" hidden="1"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row>
    <row r="796" spans="1:24" ht="15.75" hidden="1"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row>
    <row r="797" spans="1:24" ht="15.75" hidden="1"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row>
    <row r="798" spans="1:24" ht="15.75" hidden="1"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row>
    <row r="799" spans="1:24" ht="15.75" hidden="1"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row>
    <row r="800" spans="1:24" ht="15.75" hidden="1"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row>
    <row r="801" spans="1:24" ht="15.75" hidden="1"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row>
    <row r="802" spans="1:24" ht="15.75" hidden="1"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row>
    <row r="803" spans="1:24" ht="15.75" hidden="1"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row>
    <row r="804" spans="1:24" ht="15.75" hidden="1"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row>
    <row r="805" spans="1:24" ht="15.75" hidden="1"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row>
    <row r="806" spans="1:24" ht="15.75" hidden="1"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row>
    <row r="807" spans="1:24" ht="15.75" hidden="1"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row>
    <row r="808" spans="1:24" ht="15.75" hidden="1"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row>
    <row r="809" spans="1:24" ht="15.75" hidden="1"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row>
    <row r="810" spans="1:24" ht="15.75" hidden="1"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row>
    <row r="811" spans="1:24" ht="15.75" hidden="1"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row>
    <row r="812" spans="1:24" ht="15.75" hidden="1"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row>
    <row r="813" spans="1:24" ht="15.75" hidden="1"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row>
    <row r="814" spans="1:24" ht="15.75" hidden="1"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row>
    <row r="815" spans="1:24" ht="15.75" hidden="1"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row>
    <row r="816" spans="1:24" ht="15.75" hidden="1"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row>
    <row r="817" spans="1:24" ht="15.75" hidden="1"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row>
    <row r="818" spans="1:24" ht="15.75" hidden="1"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row>
    <row r="819" spans="1:24" ht="15.75" hidden="1"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row>
    <row r="820" spans="1:24" ht="15.75" hidden="1"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row>
    <row r="821" spans="1:24" ht="15.75" hidden="1"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row>
    <row r="822" spans="1:24" ht="15.75" hidden="1"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row>
    <row r="823" spans="1:24" ht="15.75" hidden="1"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row>
    <row r="824" spans="1:24" ht="15.75" hidden="1"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row>
    <row r="825" spans="1:24" ht="15.75" hidden="1"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row>
    <row r="826" spans="1:24" ht="15.75" hidden="1"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row>
    <row r="827" spans="1:24" ht="15.75" hidden="1"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row>
    <row r="828" spans="1:24" ht="15.75" hidden="1"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row>
    <row r="829" spans="1:24" ht="15.75" hidden="1"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row>
    <row r="830" spans="1:24" ht="15.75" hidden="1"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row>
    <row r="831" spans="1:24" ht="15.75" hidden="1"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row>
    <row r="832" spans="1:24" ht="15.75" hidden="1"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row>
    <row r="833" spans="1:24" ht="15.75" hidden="1"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row>
    <row r="834" spans="1:24" ht="15.75" hidden="1"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row>
    <row r="835" spans="1:24" ht="15.75" hidden="1"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row>
    <row r="836" spans="1:24" ht="15.75" hidden="1"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row>
    <row r="837" spans="1:24" ht="15.75" hidden="1"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row>
    <row r="838" spans="1:24" ht="15.75" hidden="1"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row>
    <row r="839" spans="1:24" ht="15.75" hidden="1"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row>
    <row r="840" spans="1:24" ht="15.75" hidden="1"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row>
    <row r="841" spans="1:24" ht="15.75" hidden="1"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row>
    <row r="842" spans="1:24" ht="15.75" hidden="1"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row>
    <row r="843" spans="1:24" ht="15.75" hidden="1"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row>
    <row r="844" spans="1:24" ht="15.75" hidden="1"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row>
    <row r="845" spans="1:24" ht="15.75" hidden="1"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row>
    <row r="846" spans="1:24" ht="15.75" hidden="1"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row>
    <row r="847" spans="1:24" ht="15.75" hidden="1"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row>
    <row r="848" spans="1:24" ht="15.75" hidden="1"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row>
    <row r="849" spans="1:24" ht="15.75" hidden="1"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row>
    <row r="850" spans="1:24" ht="15.75" hidden="1"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row>
    <row r="851" spans="1:24" ht="15.75" hidden="1"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row>
    <row r="852" spans="1:24" ht="15.75" hidden="1"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row>
    <row r="853" spans="1:24" ht="15.75" hidden="1"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row>
    <row r="854" spans="1:24" ht="15.75" hidden="1"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row>
    <row r="855" spans="1:24" ht="15.75" hidden="1"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row>
    <row r="856" spans="1:24" ht="15.75" hidden="1"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row>
    <row r="857" spans="1:24" ht="15.75" hidden="1"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row>
    <row r="858" spans="1:24" ht="15.75" hidden="1"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row>
    <row r="859" spans="1:24" ht="15.75" hidden="1"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row>
    <row r="860" spans="1:24" ht="15.75" hidden="1"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row>
    <row r="861" spans="1:24" ht="15.75" hidden="1"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row>
    <row r="862" spans="1:24" ht="15.75" hidden="1"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row>
    <row r="863" spans="1:24" ht="15.75" hidden="1"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row>
    <row r="864" spans="1:24" ht="15.75" hidden="1"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row>
    <row r="865" spans="1:24" ht="15.75" hidden="1"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row>
    <row r="866" spans="1:24" ht="15.75" hidden="1"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row>
    <row r="867" spans="1:24" ht="15.75" hidden="1"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row>
    <row r="868" spans="1:24" ht="15.75" hidden="1"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row>
    <row r="869" spans="1:24" ht="15.75" hidden="1"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row>
    <row r="870" spans="1:24" ht="15.75" hidden="1"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row>
    <row r="871" spans="1:24" ht="15.75" hidden="1"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row>
    <row r="872" spans="1:24" ht="15.75" hidden="1"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row>
    <row r="873" spans="1:24" ht="15.75" hidden="1"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row>
    <row r="874" spans="1:24" ht="15.75" hidden="1"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row>
    <row r="875" spans="1:24" ht="15.75" hidden="1"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row>
    <row r="876" spans="1:24" ht="15.75" hidden="1"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row>
    <row r="877" spans="1:24" ht="15.75" hidden="1"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row>
    <row r="878" spans="1:24" ht="15.75" hidden="1"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row>
    <row r="879" spans="1:24" ht="15.75" hidden="1"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row>
    <row r="880" spans="1:24" ht="15.75" hidden="1"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row>
    <row r="881" spans="1:24" ht="15.75" hidden="1"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row>
    <row r="882" spans="1:24" ht="15.75" hidden="1"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row>
    <row r="883" spans="1:24" ht="15.75" hidden="1"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row>
    <row r="884" spans="1:24" ht="15.75" hidden="1"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row>
    <row r="885" spans="1:24" ht="15.75" hidden="1"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row>
    <row r="886" spans="1:24" ht="15.75" hidden="1"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row>
    <row r="887" spans="1:24" ht="15.75" hidden="1"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row>
    <row r="888" spans="1:24" ht="15.75" hidden="1"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row>
    <row r="889" spans="1:24" ht="15.75" hidden="1"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row>
    <row r="890" spans="1:24" ht="15.75" hidden="1"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row>
    <row r="891" spans="1:24" ht="15.75" hidden="1"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row>
    <row r="892" spans="1:24" ht="15.75" hidden="1"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row>
    <row r="893" spans="1:24" ht="15.75" hidden="1"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row>
    <row r="894" spans="1:24" ht="15.75" hidden="1"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row>
    <row r="895" spans="1:24" ht="15.75" hidden="1"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row>
    <row r="896" spans="1:24" ht="15.75" hidden="1"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row>
    <row r="897" spans="1:24" ht="15.75" hidden="1"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row>
    <row r="898" spans="1:24" ht="15.75" hidden="1"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row>
    <row r="899" spans="1:24" ht="15.75" hidden="1"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row>
    <row r="900" spans="1:24" ht="15.75" hidden="1"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row>
    <row r="901" spans="1:24" ht="15.75" hidden="1"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row>
    <row r="902" spans="1:24" ht="15.75" hidden="1"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row>
    <row r="903" spans="1:24" ht="15.75" hidden="1"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row>
    <row r="904" spans="1:24" ht="15.75" hidden="1"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row>
    <row r="905" spans="1:24" ht="15.75" hidden="1"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row>
    <row r="906" spans="1:24" ht="15.75" hidden="1"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row>
    <row r="907" spans="1:24" ht="15.75" hidden="1"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row>
    <row r="908" spans="1:24" ht="15.75" hidden="1"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row>
    <row r="909" spans="1:24" ht="15.75" hidden="1"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row>
    <row r="910" spans="1:24" ht="15.75" hidden="1"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row>
    <row r="911" spans="1:24" ht="15.75" hidden="1"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row>
    <row r="912" spans="1:24" ht="15.75" hidden="1"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row>
    <row r="913" spans="1:24" ht="15.75" hidden="1"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row>
    <row r="914" spans="1:24" ht="15.75" hidden="1"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row>
    <row r="915" spans="1:24" ht="15.75" hidden="1"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row>
    <row r="916" spans="1:24" ht="15.75" hidden="1"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row>
    <row r="917" spans="1:24" ht="15.75" hidden="1"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row>
    <row r="918" spans="1:24" ht="15.75" hidden="1"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row>
    <row r="919" spans="1:24" ht="15.75" hidden="1"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row>
    <row r="920" spans="1:24" ht="15.75" hidden="1"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row>
    <row r="921" spans="1:24" ht="15.75" hidden="1"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row>
    <row r="922" spans="1:24" ht="15.75" hidden="1"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row>
    <row r="923" spans="1:24" ht="15.75" hidden="1"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row>
    <row r="924" spans="1:24" ht="15.75" hidden="1"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row>
    <row r="925" spans="1:24" ht="15.75" hidden="1"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row>
    <row r="926" spans="1:24" ht="15.75" hidden="1"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row>
    <row r="927" spans="1:24" ht="15.75" hidden="1"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row>
    <row r="928" spans="1:24" ht="15.75" hidden="1"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row>
    <row r="929" spans="1:24" ht="15.75" hidden="1"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row>
    <row r="930" spans="1:24" ht="15.75" hidden="1"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row>
    <row r="931" spans="1:24" ht="15.75" hidden="1"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row>
    <row r="932" spans="1:24" ht="15.75" hidden="1"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row>
    <row r="933" spans="1:24" ht="15.75" hidden="1"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row>
    <row r="934" spans="1:24" ht="15.75" hidden="1"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row>
    <row r="935" spans="1:24" ht="15.75" hidden="1"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row>
    <row r="936" spans="1:24" ht="15.75" hidden="1"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row>
    <row r="937" spans="1:24" ht="15.75" hidden="1"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row>
    <row r="938" spans="1:24" ht="15.75" hidden="1"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row>
    <row r="939" spans="1:24" ht="15.75" hidden="1"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row>
    <row r="940" spans="1:24" ht="15.75" hidden="1"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row>
    <row r="941" spans="1:24" ht="15.75" hidden="1"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row>
    <row r="942" spans="1:24" ht="15.75" hidden="1"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row>
    <row r="943" spans="1:24" ht="15.75" hidden="1"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row>
    <row r="944" spans="1:24" ht="15.75" hidden="1"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row>
    <row r="945" spans="1:24" ht="15.75" hidden="1"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row>
    <row r="946" spans="1:24" ht="15.75" hidden="1"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row>
    <row r="947" spans="1:24" ht="15.75" hidden="1"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row>
    <row r="948" spans="1:24" ht="15.75" hidden="1"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row>
    <row r="949" spans="1:24" ht="15.75" hidden="1"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row>
    <row r="950" spans="1:24" ht="15.75" hidden="1"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row>
    <row r="951" spans="1:24" ht="15.75" hidden="1"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row>
    <row r="952" spans="1:24" ht="15.75" hidden="1"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row>
    <row r="953" spans="1:24" ht="15.75" hidden="1"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row>
    <row r="954" spans="1:24" ht="15.75" hidden="1"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row>
    <row r="955" spans="1:24" ht="15.75" hidden="1"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row>
    <row r="956" spans="1:24" ht="15.75" hidden="1"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row>
    <row r="957" spans="1:24" ht="15.75" hidden="1"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row>
    <row r="958" spans="1:24" ht="15.75" hidden="1"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row>
    <row r="959" spans="1:24" ht="15.75" hidden="1"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row>
    <row r="960" spans="1:24" ht="15.75" hidden="1"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row>
    <row r="961" spans="1:24" ht="15.75" hidden="1"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row>
    <row r="962" spans="1:24" ht="15.75" hidden="1"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row>
    <row r="963" spans="1:24" ht="15.75" hidden="1"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row>
    <row r="964" spans="1:24" ht="15.75" hidden="1"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row>
    <row r="965" spans="1:24" ht="15.75" hidden="1"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row>
    <row r="966" spans="1:24" ht="15.75" hidden="1"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row>
    <row r="967" spans="1:24" ht="15.75" hidden="1"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row>
    <row r="968" spans="1:24" ht="15.75" hidden="1"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row>
    <row r="969" spans="1:24" ht="15.75" hidden="1"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row>
    <row r="970" spans="1:24" ht="15.75" hidden="1"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row>
    <row r="971" spans="1:24" ht="15.75" hidden="1"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row>
    <row r="972" spans="1:24" ht="15.75" hidden="1"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row>
    <row r="973" spans="1:24" ht="15.75" hidden="1"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row>
    <row r="974" spans="1:24" ht="15.75" hidden="1"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row>
    <row r="975" spans="1:24" ht="15.75" hidden="1"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row>
    <row r="976" spans="1:24" ht="15.75" hidden="1"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row>
    <row r="977" spans="1:24" ht="15.75" hidden="1"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row>
    <row r="978" spans="1:24" ht="15.75" hidden="1"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row>
    <row r="979" spans="1:24" ht="15.75" hidden="1"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row>
    <row r="980" spans="1:24" ht="15.75" hidden="1"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row>
    <row r="981" spans="1:24" ht="15.75" hidden="1"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row>
    <row r="982" spans="1:24" ht="15.75" hidden="1"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row>
    <row r="983" spans="1:24" ht="15.75" hidden="1"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row>
    <row r="984" spans="1:24" ht="15.75" hidden="1"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row>
    <row r="985" spans="1:24" ht="15.75" hidden="1"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row>
    <row r="986" spans="1:24" ht="15.75" hidden="1"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row>
    <row r="987" spans="1:24" ht="15.75" hidden="1"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row>
    <row r="988" spans="1:24" ht="15.75" hidden="1"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row>
    <row r="989" spans="1:24" ht="15.75" hidden="1"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row>
    <row r="990" spans="1:24" ht="15.75" hidden="1"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row>
    <row r="991" spans="1:24" ht="15.75" hidden="1"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row>
    <row r="992" spans="1:24" ht="15.75" hidden="1"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row>
    <row r="993" spans="1:24" ht="15.75" hidden="1"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row>
    <row r="994" spans="1:24" ht="15.75" hidden="1"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row>
    <row r="995" spans="1:24" ht="15.75" hidden="1"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row>
    <row r="996" spans="1:24" ht="15.75" hidden="1"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row>
    <row r="997" spans="1:24" ht="15.75" hidden="1"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row>
    <row r="998" spans="1:24" ht="15.75" hidden="1"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row>
    <row r="999" spans="1:24" ht="15.75" hidden="1"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row>
    <row r="1000" spans="1:24" ht="15.75" hidden="1"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row>
    <row r="1001" spans="1:24" ht="15.75" hidden="1" customHeight="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row>
    <row r="1002" spans="1:24" ht="15.75" hidden="1" customHeight="1">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row>
    <row r="1003" spans="1:24" ht="15.75" hidden="1" customHeight="1">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row>
    <row r="1004" spans="1:24" ht="15.75" hidden="1" customHeight="1">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row>
    <row r="1005" spans="1:24" ht="15.75" hidden="1" customHeight="1">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row>
    <row r="1006" spans="1:24" ht="15" hidden="1" customHeight="1"/>
    <row r="1007" spans="1:24" ht="15" customHeight="1"/>
  </sheetData>
  <mergeCells count="4">
    <mergeCell ref="A1:C1"/>
    <mergeCell ref="A2:A3"/>
    <mergeCell ref="B2:C2"/>
    <mergeCell ref="A94:C94"/>
  </mergeCells>
  <hyperlinks>
    <hyperlink ref="D1" location="'Índice'!A1" display="Volver al Indice"/>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dimension ref="A1:Z1012"/>
  <sheetViews>
    <sheetView showGridLines="0" workbookViewId="0">
      <pane ySplit="5" topLeftCell="A83" activePane="bottomLeft" state="frozen"/>
      <selection pane="bottomLeft" activeCell="D89" sqref="D89"/>
    </sheetView>
  </sheetViews>
  <sheetFormatPr baseColWidth="10" defaultColWidth="0" defaultRowHeight="15" customHeight="1" zeroHeight="1"/>
  <cols>
    <col min="1" max="1" width="15.7109375" customWidth="1"/>
    <col min="2" max="7" width="14.28515625" customWidth="1"/>
    <col min="8" max="8" width="16.7109375" customWidth="1"/>
    <col min="9" max="11" width="11.42578125" hidden="1" customWidth="1"/>
    <col min="12" max="26" width="10" hidden="1" customWidth="1"/>
    <col min="27" max="16384" width="14.42578125" hidden="1"/>
  </cols>
  <sheetData>
    <row r="1" spans="1:26" ht="19.5" customHeight="1">
      <c r="A1" s="274" t="s">
        <v>487</v>
      </c>
      <c r="B1" s="275"/>
      <c r="C1" s="275"/>
      <c r="D1" s="275"/>
      <c r="E1" s="275"/>
      <c r="F1" s="275"/>
      <c r="G1" s="276"/>
      <c r="H1" s="15" t="s">
        <v>263</v>
      </c>
      <c r="I1" s="12"/>
      <c r="J1" s="12"/>
      <c r="K1" s="12"/>
      <c r="L1" s="12"/>
      <c r="M1" s="12"/>
      <c r="N1" s="12"/>
      <c r="O1" s="12"/>
      <c r="P1" s="12"/>
      <c r="Q1" s="12"/>
      <c r="R1" s="12"/>
      <c r="S1" s="12"/>
      <c r="T1" s="12"/>
      <c r="U1" s="12"/>
      <c r="V1" s="12"/>
      <c r="W1" s="12"/>
      <c r="X1" s="12"/>
      <c r="Y1" s="12"/>
      <c r="Z1" s="12"/>
    </row>
    <row r="2" spans="1:26" ht="23.25" customHeight="1">
      <c r="A2" s="277"/>
      <c r="B2" s="278"/>
      <c r="C2" s="278"/>
      <c r="D2" s="278"/>
      <c r="E2" s="278"/>
      <c r="F2" s="278"/>
      <c r="G2" s="279"/>
      <c r="H2" s="1"/>
      <c r="I2" s="1"/>
      <c r="J2" s="1"/>
      <c r="K2" s="1"/>
      <c r="L2" s="1"/>
      <c r="M2" s="1"/>
      <c r="N2" s="1"/>
      <c r="O2" s="1"/>
      <c r="P2" s="1"/>
      <c r="Q2" s="1"/>
      <c r="R2" s="1"/>
      <c r="S2" s="1"/>
      <c r="T2" s="1"/>
      <c r="U2" s="1"/>
      <c r="V2" s="1"/>
      <c r="W2" s="1"/>
      <c r="X2" s="1"/>
      <c r="Y2" s="1"/>
      <c r="Z2" s="1"/>
    </row>
    <row r="3" spans="1:26" ht="24.75" customHeight="1">
      <c r="A3" s="280" t="s">
        <v>0</v>
      </c>
      <c r="B3" s="282" t="s">
        <v>264</v>
      </c>
      <c r="C3" s="283"/>
      <c r="D3" s="283"/>
      <c r="E3" s="283"/>
      <c r="F3" s="283"/>
      <c r="G3" s="284"/>
      <c r="H3" s="1"/>
      <c r="I3" s="1"/>
      <c r="J3" s="1"/>
      <c r="K3" s="1"/>
      <c r="L3" s="1"/>
      <c r="M3" s="1"/>
      <c r="N3" s="1"/>
      <c r="O3" s="1"/>
      <c r="P3" s="1"/>
      <c r="Q3" s="1"/>
      <c r="R3" s="1"/>
      <c r="S3" s="1"/>
      <c r="T3" s="1"/>
      <c r="U3" s="1"/>
      <c r="V3" s="1"/>
      <c r="W3" s="1"/>
      <c r="X3" s="1"/>
      <c r="Y3" s="1"/>
      <c r="Z3" s="1"/>
    </row>
    <row r="4" spans="1:26" ht="19.5" customHeight="1">
      <c r="A4" s="281"/>
      <c r="B4" s="285" t="s">
        <v>1</v>
      </c>
      <c r="C4" s="286"/>
      <c r="D4" s="287"/>
      <c r="E4" s="285" t="s">
        <v>2</v>
      </c>
      <c r="F4" s="286"/>
      <c r="G4" s="288"/>
      <c r="H4" s="1"/>
      <c r="I4" s="1"/>
      <c r="J4" s="1"/>
      <c r="K4" s="1"/>
      <c r="L4" s="1"/>
      <c r="M4" s="1"/>
      <c r="N4" s="1"/>
      <c r="O4" s="1"/>
      <c r="P4" s="1"/>
      <c r="Q4" s="1"/>
      <c r="R4" s="1"/>
      <c r="S4" s="1"/>
      <c r="T4" s="1"/>
      <c r="U4" s="1"/>
      <c r="V4" s="1"/>
      <c r="W4" s="1"/>
      <c r="X4" s="1"/>
      <c r="Y4" s="1"/>
      <c r="Z4" s="1"/>
    </row>
    <row r="5" spans="1:26" ht="19.5" customHeight="1">
      <c r="A5" s="269"/>
      <c r="B5" s="83" t="s">
        <v>84</v>
      </c>
      <c r="C5" s="83" t="s">
        <v>85</v>
      </c>
      <c r="D5" s="83" t="s">
        <v>86</v>
      </c>
      <c r="E5" s="83" t="s">
        <v>84</v>
      </c>
      <c r="F5" s="83" t="s">
        <v>85</v>
      </c>
      <c r="G5" s="95" t="s">
        <v>86</v>
      </c>
      <c r="H5" s="1"/>
      <c r="I5" s="1"/>
      <c r="J5" s="1"/>
      <c r="K5" s="1"/>
      <c r="L5" s="1"/>
      <c r="M5" s="1"/>
      <c r="N5" s="1"/>
      <c r="O5" s="1"/>
      <c r="P5" s="1"/>
      <c r="Q5" s="1"/>
      <c r="R5" s="1"/>
      <c r="S5" s="1"/>
      <c r="T5" s="1"/>
      <c r="U5" s="1"/>
      <c r="V5" s="1"/>
      <c r="W5" s="1"/>
      <c r="X5" s="1"/>
      <c r="Y5" s="1"/>
      <c r="Z5" s="1"/>
    </row>
    <row r="6" spans="1:26" s="84" customFormat="1" ht="19.5" customHeight="1">
      <c r="A6" s="96" t="s">
        <v>3</v>
      </c>
      <c r="B6" s="85">
        <v>51</v>
      </c>
      <c r="C6" s="85">
        <v>32</v>
      </c>
      <c r="D6" s="85">
        <v>83</v>
      </c>
      <c r="E6" s="85" t="s">
        <v>4</v>
      </c>
      <c r="F6" s="85" t="s">
        <v>4</v>
      </c>
      <c r="G6" s="97" t="s">
        <v>4</v>
      </c>
      <c r="H6" s="12"/>
      <c r="I6" s="12"/>
      <c r="J6" s="12"/>
      <c r="K6" s="12"/>
      <c r="L6" s="12"/>
      <c r="M6" s="12"/>
      <c r="N6" s="12"/>
      <c r="O6" s="12"/>
      <c r="P6" s="12"/>
      <c r="Q6" s="12"/>
      <c r="R6" s="12"/>
      <c r="S6" s="12"/>
      <c r="T6" s="12"/>
      <c r="U6" s="12"/>
      <c r="V6" s="12"/>
      <c r="W6" s="12"/>
      <c r="X6" s="12"/>
      <c r="Y6" s="12"/>
      <c r="Z6" s="12"/>
    </row>
    <row r="7" spans="1:26" s="84" customFormat="1" ht="19.5" customHeight="1">
      <c r="A7" s="98" t="s">
        <v>5</v>
      </c>
      <c r="B7" s="86">
        <v>47</v>
      </c>
      <c r="C7" s="86">
        <v>25</v>
      </c>
      <c r="D7" s="86">
        <v>72</v>
      </c>
      <c r="E7" s="86" t="s">
        <v>4</v>
      </c>
      <c r="F7" s="86" t="s">
        <v>4</v>
      </c>
      <c r="G7" s="99" t="s">
        <v>4</v>
      </c>
      <c r="H7" s="12"/>
      <c r="I7" s="12"/>
      <c r="J7" s="12"/>
      <c r="K7" s="12"/>
      <c r="L7" s="12"/>
      <c r="M7" s="12"/>
      <c r="N7" s="12"/>
      <c r="O7" s="12"/>
      <c r="P7" s="12"/>
      <c r="Q7" s="12"/>
      <c r="R7" s="12"/>
      <c r="S7" s="12"/>
      <c r="T7" s="12"/>
      <c r="U7" s="12"/>
      <c r="V7" s="12"/>
      <c r="W7" s="12"/>
      <c r="X7" s="12"/>
      <c r="Y7" s="12"/>
      <c r="Z7" s="12"/>
    </row>
    <row r="8" spans="1:26" s="84" customFormat="1" ht="19.5" customHeight="1">
      <c r="A8" s="98" t="s">
        <v>6</v>
      </c>
      <c r="B8" s="86">
        <v>56</v>
      </c>
      <c r="C8" s="86">
        <v>31</v>
      </c>
      <c r="D8" s="86">
        <v>87</v>
      </c>
      <c r="E8" s="86" t="s">
        <v>4</v>
      </c>
      <c r="F8" s="86" t="s">
        <v>4</v>
      </c>
      <c r="G8" s="99" t="s">
        <v>4</v>
      </c>
      <c r="H8" s="12"/>
      <c r="I8" s="12"/>
      <c r="J8" s="12"/>
      <c r="K8" s="12"/>
      <c r="L8" s="12"/>
      <c r="M8" s="12"/>
      <c r="N8" s="12"/>
      <c r="O8" s="12"/>
      <c r="P8" s="12"/>
      <c r="Q8" s="12"/>
      <c r="R8" s="12"/>
      <c r="S8" s="12"/>
      <c r="T8" s="12"/>
      <c r="U8" s="12"/>
      <c r="V8" s="12"/>
      <c r="W8" s="12"/>
      <c r="X8" s="12"/>
      <c r="Y8" s="12"/>
      <c r="Z8" s="12"/>
    </row>
    <row r="9" spans="1:26" s="84" customFormat="1" ht="19.5" customHeight="1">
      <c r="A9" s="98" t="s">
        <v>7</v>
      </c>
      <c r="B9" s="86">
        <v>82</v>
      </c>
      <c r="C9" s="86">
        <v>24</v>
      </c>
      <c r="D9" s="86">
        <v>106</v>
      </c>
      <c r="E9" s="86" t="s">
        <v>4</v>
      </c>
      <c r="F9" s="86" t="s">
        <v>4</v>
      </c>
      <c r="G9" s="99" t="s">
        <v>4</v>
      </c>
      <c r="H9" s="12"/>
      <c r="I9" s="12"/>
      <c r="J9" s="12"/>
      <c r="K9" s="12"/>
      <c r="L9" s="12"/>
      <c r="M9" s="12"/>
      <c r="N9" s="12"/>
      <c r="O9" s="12"/>
      <c r="P9" s="12"/>
      <c r="Q9" s="12"/>
      <c r="R9" s="12"/>
      <c r="S9" s="12"/>
      <c r="T9" s="12"/>
      <c r="U9" s="12"/>
      <c r="V9" s="12"/>
      <c r="W9" s="12"/>
      <c r="X9" s="12"/>
      <c r="Y9" s="12"/>
      <c r="Z9" s="12"/>
    </row>
    <row r="10" spans="1:26" s="84" customFormat="1" ht="19.5" customHeight="1">
      <c r="A10" s="98" t="s">
        <v>8</v>
      </c>
      <c r="B10" s="86">
        <v>57</v>
      </c>
      <c r="C10" s="86">
        <v>25</v>
      </c>
      <c r="D10" s="86">
        <v>82</v>
      </c>
      <c r="E10" s="86" t="s">
        <v>4</v>
      </c>
      <c r="F10" s="86" t="s">
        <v>4</v>
      </c>
      <c r="G10" s="99" t="s">
        <v>4</v>
      </c>
      <c r="H10" s="12"/>
      <c r="I10" s="12"/>
      <c r="J10" s="12"/>
      <c r="K10" s="12"/>
      <c r="L10" s="12"/>
      <c r="M10" s="12"/>
      <c r="N10" s="12"/>
      <c r="O10" s="12"/>
      <c r="P10" s="12"/>
      <c r="Q10" s="12"/>
      <c r="R10" s="12"/>
      <c r="S10" s="12"/>
      <c r="T10" s="12"/>
      <c r="U10" s="12"/>
      <c r="V10" s="12"/>
      <c r="W10" s="12"/>
      <c r="X10" s="12"/>
      <c r="Y10" s="12"/>
      <c r="Z10" s="12"/>
    </row>
    <row r="11" spans="1:26" s="84" customFormat="1" ht="19.5" customHeight="1">
      <c r="A11" s="98" t="s">
        <v>9</v>
      </c>
      <c r="B11" s="86">
        <v>68</v>
      </c>
      <c r="C11" s="86">
        <v>42</v>
      </c>
      <c r="D11" s="86">
        <v>110</v>
      </c>
      <c r="E11" s="86" t="s">
        <v>4</v>
      </c>
      <c r="F11" s="86" t="s">
        <v>4</v>
      </c>
      <c r="G11" s="99" t="s">
        <v>4</v>
      </c>
      <c r="H11" s="12"/>
      <c r="I11" s="12"/>
      <c r="J11" s="12"/>
      <c r="K11" s="12"/>
      <c r="L11" s="12"/>
      <c r="M11" s="12"/>
      <c r="N11" s="12"/>
      <c r="O11" s="12"/>
      <c r="P11" s="12"/>
      <c r="Q11" s="12"/>
      <c r="R11" s="12"/>
      <c r="S11" s="12"/>
      <c r="T11" s="12"/>
      <c r="U11" s="12"/>
      <c r="V11" s="12"/>
      <c r="W11" s="12"/>
      <c r="X11" s="12"/>
      <c r="Y11" s="12"/>
      <c r="Z11" s="12"/>
    </row>
    <row r="12" spans="1:26" s="84" customFormat="1" ht="19.5" customHeight="1">
      <c r="A12" s="98" t="s">
        <v>10</v>
      </c>
      <c r="B12" s="86">
        <v>114</v>
      </c>
      <c r="C12" s="86">
        <v>53</v>
      </c>
      <c r="D12" s="86">
        <v>167</v>
      </c>
      <c r="E12" s="86" t="s">
        <v>4</v>
      </c>
      <c r="F12" s="86" t="s">
        <v>4</v>
      </c>
      <c r="G12" s="99" t="s">
        <v>4</v>
      </c>
      <c r="H12" s="12"/>
      <c r="I12" s="12"/>
      <c r="J12" s="12"/>
      <c r="K12" s="12"/>
      <c r="L12" s="12"/>
      <c r="M12" s="12"/>
      <c r="N12" s="12"/>
      <c r="O12" s="12"/>
      <c r="P12" s="12"/>
      <c r="Q12" s="12"/>
      <c r="R12" s="12"/>
      <c r="S12" s="12"/>
      <c r="T12" s="12"/>
      <c r="U12" s="12"/>
      <c r="V12" s="12"/>
      <c r="W12" s="12"/>
      <c r="X12" s="12"/>
      <c r="Y12" s="12"/>
      <c r="Z12" s="12"/>
    </row>
    <row r="13" spans="1:26" s="84" customFormat="1" ht="19.5" customHeight="1">
      <c r="A13" s="98" t="s">
        <v>11</v>
      </c>
      <c r="B13" s="86">
        <v>126</v>
      </c>
      <c r="C13" s="86">
        <v>83</v>
      </c>
      <c r="D13" s="86">
        <v>209</v>
      </c>
      <c r="E13" s="86" t="s">
        <v>4</v>
      </c>
      <c r="F13" s="86" t="s">
        <v>4</v>
      </c>
      <c r="G13" s="99" t="s">
        <v>4</v>
      </c>
      <c r="H13" s="12"/>
      <c r="I13" s="12"/>
      <c r="J13" s="12"/>
      <c r="K13" s="12"/>
      <c r="L13" s="12"/>
      <c r="M13" s="12"/>
      <c r="N13" s="12"/>
      <c r="O13" s="12"/>
      <c r="P13" s="12"/>
      <c r="Q13" s="12"/>
      <c r="R13" s="12"/>
      <c r="S13" s="12"/>
      <c r="T13" s="12"/>
      <c r="U13" s="12"/>
      <c r="V13" s="12"/>
      <c r="W13" s="12"/>
      <c r="X13" s="12"/>
      <c r="Y13" s="12"/>
      <c r="Z13" s="12"/>
    </row>
    <row r="14" spans="1:26" s="84" customFormat="1" ht="19.5" customHeight="1">
      <c r="A14" s="98" t="s">
        <v>12</v>
      </c>
      <c r="B14" s="86">
        <v>106</v>
      </c>
      <c r="C14" s="86">
        <v>42</v>
      </c>
      <c r="D14" s="86">
        <v>148</v>
      </c>
      <c r="E14" s="86" t="s">
        <v>4</v>
      </c>
      <c r="F14" s="86" t="s">
        <v>4</v>
      </c>
      <c r="G14" s="99" t="s">
        <v>4</v>
      </c>
      <c r="H14" s="12"/>
      <c r="I14" s="12"/>
      <c r="J14" s="12"/>
      <c r="K14" s="12"/>
      <c r="L14" s="12"/>
      <c r="M14" s="12"/>
      <c r="N14" s="12"/>
      <c r="O14" s="12"/>
      <c r="P14" s="12"/>
      <c r="Q14" s="12"/>
      <c r="R14" s="12"/>
      <c r="S14" s="12"/>
      <c r="T14" s="12"/>
      <c r="U14" s="12"/>
      <c r="V14" s="12"/>
      <c r="W14" s="12"/>
      <c r="X14" s="12"/>
      <c r="Y14" s="12"/>
      <c r="Z14" s="12"/>
    </row>
    <row r="15" spans="1:26" s="84" customFormat="1" ht="19.5" customHeight="1">
      <c r="A15" s="98" t="s">
        <v>13</v>
      </c>
      <c r="B15" s="86">
        <v>159</v>
      </c>
      <c r="C15" s="86">
        <v>83</v>
      </c>
      <c r="D15" s="86">
        <v>242</v>
      </c>
      <c r="E15" s="86" t="s">
        <v>4</v>
      </c>
      <c r="F15" s="86" t="s">
        <v>4</v>
      </c>
      <c r="G15" s="99" t="s">
        <v>4</v>
      </c>
      <c r="H15" s="12"/>
      <c r="I15" s="12"/>
      <c r="J15" s="12"/>
      <c r="K15" s="12"/>
      <c r="L15" s="12"/>
      <c r="M15" s="12"/>
      <c r="N15" s="12"/>
      <c r="O15" s="12"/>
      <c r="P15" s="12"/>
      <c r="Q15" s="12"/>
      <c r="R15" s="12"/>
      <c r="S15" s="12"/>
      <c r="T15" s="12"/>
      <c r="U15" s="12"/>
      <c r="V15" s="12"/>
      <c r="W15" s="12"/>
      <c r="X15" s="12"/>
      <c r="Y15" s="12"/>
      <c r="Z15" s="12"/>
    </row>
    <row r="16" spans="1:26" s="84" customFormat="1" ht="19.5" customHeight="1">
      <c r="A16" s="98" t="s">
        <v>14</v>
      </c>
      <c r="B16" s="86">
        <v>148</v>
      </c>
      <c r="C16" s="86">
        <v>111</v>
      </c>
      <c r="D16" s="86">
        <v>259</v>
      </c>
      <c r="E16" s="86" t="s">
        <v>4</v>
      </c>
      <c r="F16" s="86" t="s">
        <v>4</v>
      </c>
      <c r="G16" s="99" t="s">
        <v>4</v>
      </c>
      <c r="H16" s="12"/>
      <c r="I16" s="12"/>
      <c r="J16" s="12"/>
      <c r="K16" s="12"/>
      <c r="L16" s="12"/>
      <c r="M16" s="12"/>
      <c r="N16" s="12"/>
      <c r="O16" s="12"/>
      <c r="P16" s="12"/>
      <c r="Q16" s="12"/>
      <c r="R16" s="12"/>
      <c r="S16" s="12"/>
      <c r="T16" s="12"/>
      <c r="U16" s="12"/>
      <c r="V16" s="12"/>
      <c r="W16" s="12"/>
      <c r="X16" s="12"/>
      <c r="Y16" s="12"/>
      <c r="Z16" s="12"/>
    </row>
    <row r="17" spans="1:26" s="84" customFormat="1" ht="19.5" customHeight="1">
      <c r="A17" s="98" t="s">
        <v>15</v>
      </c>
      <c r="B17" s="86">
        <v>192</v>
      </c>
      <c r="C17" s="86">
        <v>89</v>
      </c>
      <c r="D17" s="86">
        <v>281</v>
      </c>
      <c r="E17" s="86" t="s">
        <v>4</v>
      </c>
      <c r="F17" s="86" t="s">
        <v>4</v>
      </c>
      <c r="G17" s="99" t="s">
        <v>4</v>
      </c>
      <c r="H17" s="12"/>
      <c r="I17" s="12"/>
      <c r="J17" s="12"/>
      <c r="K17" s="12"/>
      <c r="L17" s="12"/>
      <c r="M17" s="12"/>
      <c r="N17" s="12"/>
      <c r="O17" s="12"/>
      <c r="P17" s="12"/>
      <c r="Q17" s="12"/>
      <c r="R17" s="12"/>
      <c r="S17" s="12"/>
      <c r="T17" s="12"/>
      <c r="U17" s="12"/>
      <c r="V17" s="12"/>
      <c r="W17" s="12"/>
      <c r="X17" s="12"/>
      <c r="Y17" s="12"/>
      <c r="Z17" s="12"/>
    </row>
    <row r="18" spans="1:26" s="84" customFormat="1" ht="19.5" customHeight="1">
      <c r="A18" s="98" t="s">
        <v>16</v>
      </c>
      <c r="B18" s="86">
        <v>123</v>
      </c>
      <c r="C18" s="86">
        <v>49</v>
      </c>
      <c r="D18" s="86">
        <v>172</v>
      </c>
      <c r="E18" s="86" t="s">
        <v>4</v>
      </c>
      <c r="F18" s="86" t="s">
        <v>4</v>
      </c>
      <c r="G18" s="99" t="s">
        <v>4</v>
      </c>
      <c r="H18" s="12"/>
      <c r="I18" s="12"/>
      <c r="J18" s="12"/>
      <c r="K18" s="12"/>
      <c r="L18" s="12"/>
      <c r="M18" s="12"/>
      <c r="N18" s="12"/>
      <c r="O18" s="12"/>
      <c r="P18" s="12"/>
      <c r="Q18" s="12"/>
      <c r="R18" s="12"/>
      <c r="S18" s="12"/>
      <c r="T18" s="12"/>
      <c r="U18" s="12"/>
      <c r="V18" s="12"/>
      <c r="W18" s="12"/>
      <c r="X18" s="12"/>
      <c r="Y18" s="12"/>
      <c r="Z18" s="12"/>
    </row>
    <row r="19" spans="1:26" s="84" customFormat="1" ht="19.5" customHeight="1">
      <c r="A19" s="98" t="s">
        <v>17</v>
      </c>
      <c r="B19" s="86">
        <v>144</v>
      </c>
      <c r="C19" s="86">
        <v>86</v>
      </c>
      <c r="D19" s="86">
        <v>230</v>
      </c>
      <c r="E19" s="86" t="s">
        <v>4</v>
      </c>
      <c r="F19" s="86" t="s">
        <v>4</v>
      </c>
      <c r="G19" s="99" t="s">
        <v>4</v>
      </c>
      <c r="H19" s="12"/>
      <c r="I19" s="12"/>
      <c r="J19" s="12"/>
      <c r="K19" s="12"/>
      <c r="L19" s="12"/>
      <c r="M19" s="12"/>
      <c r="N19" s="12"/>
      <c r="O19" s="12"/>
      <c r="P19" s="12"/>
      <c r="Q19" s="12"/>
      <c r="R19" s="12"/>
      <c r="S19" s="12"/>
      <c r="T19" s="12"/>
      <c r="U19" s="12"/>
      <c r="V19" s="12"/>
      <c r="W19" s="12"/>
      <c r="X19" s="12"/>
      <c r="Y19" s="12"/>
      <c r="Z19" s="12"/>
    </row>
    <row r="20" spans="1:26" s="84" customFormat="1" ht="19.5" customHeight="1">
      <c r="A20" s="98" t="s">
        <v>18</v>
      </c>
      <c r="B20" s="86">
        <v>207</v>
      </c>
      <c r="C20" s="86">
        <v>110</v>
      </c>
      <c r="D20" s="86">
        <v>317</v>
      </c>
      <c r="E20" s="86" t="s">
        <v>4</v>
      </c>
      <c r="F20" s="86" t="s">
        <v>4</v>
      </c>
      <c r="G20" s="99" t="s">
        <v>4</v>
      </c>
      <c r="H20" s="12"/>
      <c r="I20" s="12"/>
      <c r="J20" s="12"/>
      <c r="K20" s="12"/>
      <c r="L20" s="12"/>
      <c r="M20" s="12"/>
      <c r="N20" s="12"/>
      <c r="O20" s="12"/>
      <c r="P20" s="12"/>
      <c r="Q20" s="12"/>
      <c r="R20" s="12"/>
      <c r="S20" s="12"/>
      <c r="T20" s="12"/>
      <c r="U20" s="12"/>
      <c r="V20" s="12"/>
      <c r="W20" s="12"/>
      <c r="X20" s="12"/>
      <c r="Y20" s="12"/>
      <c r="Z20" s="12"/>
    </row>
    <row r="21" spans="1:26" s="84" customFormat="1" ht="19.5" customHeight="1">
      <c r="A21" s="98" t="s">
        <v>19</v>
      </c>
      <c r="B21" s="86">
        <v>217</v>
      </c>
      <c r="C21" s="86">
        <v>91</v>
      </c>
      <c r="D21" s="86">
        <v>308</v>
      </c>
      <c r="E21" s="86" t="s">
        <v>4</v>
      </c>
      <c r="F21" s="86" t="s">
        <v>4</v>
      </c>
      <c r="G21" s="99" t="s">
        <v>4</v>
      </c>
      <c r="H21" s="12"/>
      <c r="I21" s="12"/>
      <c r="J21" s="12"/>
      <c r="K21" s="12"/>
      <c r="L21" s="12"/>
      <c r="M21" s="12"/>
      <c r="N21" s="12"/>
      <c r="O21" s="12"/>
      <c r="P21" s="12"/>
      <c r="Q21" s="12"/>
      <c r="R21" s="12"/>
      <c r="S21" s="12"/>
      <c r="T21" s="12"/>
      <c r="U21" s="12"/>
      <c r="V21" s="12"/>
      <c r="W21" s="12"/>
      <c r="X21" s="12"/>
      <c r="Y21" s="12"/>
      <c r="Z21" s="12"/>
    </row>
    <row r="22" spans="1:26" s="84" customFormat="1" ht="19.5" customHeight="1">
      <c r="A22" s="98" t="s">
        <v>20</v>
      </c>
      <c r="B22" s="86">
        <v>127</v>
      </c>
      <c r="C22" s="86">
        <v>90</v>
      </c>
      <c r="D22" s="86">
        <v>217</v>
      </c>
      <c r="E22" s="86" t="s">
        <v>4</v>
      </c>
      <c r="F22" s="86" t="s">
        <v>4</v>
      </c>
      <c r="G22" s="99" t="s">
        <v>4</v>
      </c>
      <c r="H22" s="12"/>
      <c r="I22" s="12"/>
      <c r="J22" s="12"/>
      <c r="K22" s="12"/>
      <c r="L22" s="12"/>
      <c r="M22" s="12"/>
      <c r="N22" s="12"/>
      <c r="O22" s="12"/>
      <c r="P22" s="12"/>
      <c r="Q22" s="12"/>
      <c r="R22" s="12"/>
      <c r="S22" s="12"/>
      <c r="T22" s="12"/>
      <c r="U22" s="12"/>
      <c r="V22" s="12"/>
      <c r="W22" s="12"/>
      <c r="X22" s="12"/>
      <c r="Y22" s="12"/>
      <c r="Z22" s="12"/>
    </row>
    <row r="23" spans="1:26" s="84" customFormat="1" ht="19.5" customHeight="1">
      <c r="A23" s="98" t="s">
        <v>21</v>
      </c>
      <c r="B23" s="86">
        <v>159</v>
      </c>
      <c r="C23" s="86">
        <v>146</v>
      </c>
      <c r="D23" s="86">
        <v>305</v>
      </c>
      <c r="E23" s="86" t="s">
        <v>4</v>
      </c>
      <c r="F23" s="86" t="s">
        <v>4</v>
      </c>
      <c r="G23" s="99" t="s">
        <v>4</v>
      </c>
      <c r="H23" s="12"/>
      <c r="I23" s="12"/>
      <c r="J23" s="12"/>
      <c r="K23" s="12"/>
      <c r="L23" s="12"/>
      <c r="M23" s="12"/>
      <c r="N23" s="12"/>
      <c r="O23" s="12"/>
      <c r="P23" s="12"/>
      <c r="Q23" s="12"/>
      <c r="R23" s="12"/>
      <c r="S23" s="12"/>
      <c r="T23" s="12"/>
      <c r="U23" s="12"/>
      <c r="V23" s="12"/>
      <c r="W23" s="12"/>
      <c r="X23" s="12"/>
      <c r="Y23" s="12"/>
      <c r="Z23" s="12"/>
    </row>
    <row r="24" spans="1:26" s="84" customFormat="1" ht="19.5" customHeight="1">
      <c r="A24" s="98" t="s">
        <v>22</v>
      </c>
      <c r="B24" s="86">
        <v>251</v>
      </c>
      <c r="C24" s="86">
        <v>117</v>
      </c>
      <c r="D24" s="86">
        <v>368</v>
      </c>
      <c r="E24" s="86" t="s">
        <v>4</v>
      </c>
      <c r="F24" s="86" t="s">
        <v>4</v>
      </c>
      <c r="G24" s="99" t="s">
        <v>4</v>
      </c>
      <c r="H24" s="12"/>
      <c r="I24" s="12"/>
      <c r="J24" s="12"/>
      <c r="K24" s="12"/>
      <c r="L24" s="12"/>
      <c r="M24" s="12"/>
      <c r="N24" s="12"/>
      <c r="O24" s="12"/>
      <c r="P24" s="12"/>
      <c r="Q24" s="12"/>
      <c r="R24" s="12"/>
      <c r="S24" s="12"/>
      <c r="T24" s="12"/>
      <c r="U24" s="12"/>
      <c r="V24" s="12"/>
      <c r="W24" s="12"/>
      <c r="X24" s="12"/>
      <c r="Y24" s="12"/>
      <c r="Z24" s="12"/>
    </row>
    <row r="25" spans="1:26" s="84" customFormat="1" ht="19.5" customHeight="1">
      <c r="A25" s="98" t="s">
        <v>23</v>
      </c>
      <c r="B25" s="86">
        <v>258</v>
      </c>
      <c r="C25" s="86">
        <v>83</v>
      </c>
      <c r="D25" s="86">
        <v>341</v>
      </c>
      <c r="E25" s="86" t="s">
        <v>4</v>
      </c>
      <c r="F25" s="86" t="s">
        <v>4</v>
      </c>
      <c r="G25" s="99" t="s">
        <v>4</v>
      </c>
      <c r="H25" s="12"/>
      <c r="I25" s="12"/>
      <c r="J25" s="12"/>
      <c r="K25" s="12"/>
      <c r="L25" s="12"/>
      <c r="M25" s="12"/>
      <c r="N25" s="12"/>
      <c r="O25" s="12"/>
      <c r="P25" s="12"/>
      <c r="Q25" s="12"/>
      <c r="R25" s="12"/>
      <c r="S25" s="12"/>
      <c r="T25" s="12"/>
      <c r="U25" s="12"/>
      <c r="V25" s="12"/>
      <c r="W25" s="12"/>
      <c r="X25" s="12"/>
      <c r="Y25" s="12"/>
      <c r="Z25" s="12"/>
    </row>
    <row r="26" spans="1:26" s="84" customFormat="1" ht="19.5" customHeight="1">
      <c r="A26" s="98" t="s">
        <v>24</v>
      </c>
      <c r="B26" s="86">
        <v>185</v>
      </c>
      <c r="C26" s="86">
        <v>68</v>
      </c>
      <c r="D26" s="86">
        <v>253</v>
      </c>
      <c r="E26" s="86">
        <v>225</v>
      </c>
      <c r="F26" s="86">
        <v>85</v>
      </c>
      <c r="G26" s="99">
        <v>310</v>
      </c>
      <c r="H26" s="12"/>
      <c r="I26" s="12"/>
      <c r="J26" s="12"/>
      <c r="K26" s="12"/>
      <c r="L26" s="12"/>
      <c r="M26" s="12"/>
      <c r="N26" s="12"/>
      <c r="O26" s="12"/>
      <c r="P26" s="12"/>
      <c r="Q26" s="12"/>
      <c r="R26" s="12"/>
      <c r="S26" s="12"/>
      <c r="T26" s="12"/>
      <c r="U26" s="12"/>
      <c r="V26" s="12"/>
      <c r="W26" s="12"/>
      <c r="X26" s="12"/>
      <c r="Y26" s="12"/>
      <c r="Z26" s="12"/>
    </row>
    <row r="27" spans="1:26" s="84" customFormat="1" ht="19.5" customHeight="1">
      <c r="A27" s="98" t="s">
        <v>25</v>
      </c>
      <c r="B27" s="86">
        <v>194</v>
      </c>
      <c r="C27" s="86">
        <v>99</v>
      </c>
      <c r="D27" s="86">
        <v>293</v>
      </c>
      <c r="E27" s="86">
        <v>267</v>
      </c>
      <c r="F27" s="86">
        <v>124</v>
      </c>
      <c r="G27" s="99">
        <v>391</v>
      </c>
      <c r="H27" s="12"/>
      <c r="I27" s="12"/>
      <c r="J27" s="12"/>
      <c r="K27" s="12"/>
      <c r="L27" s="12"/>
      <c r="M27" s="12"/>
      <c r="N27" s="12"/>
      <c r="O27" s="12"/>
      <c r="P27" s="12"/>
      <c r="Q27" s="12"/>
      <c r="R27" s="12"/>
      <c r="S27" s="12"/>
      <c r="T27" s="12"/>
      <c r="U27" s="12"/>
      <c r="V27" s="12"/>
      <c r="W27" s="12"/>
      <c r="X27" s="12"/>
      <c r="Y27" s="12"/>
      <c r="Z27" s="12"/>
    </row>
    <row r="28" spans="1:26" s="84" customFormat="1" ht="19.5" customHeight="1">
      <c r="A28" s="98" t="s">
        <v>26</v>
      </c>
      <c r="B28" s="86">
        <v>248</v>
      </c>
      <c r="C28" s="86">
        <v>112</v>
      </c>
      <c r="D28" s="86">
        <v>360</v>
      </c>
      <c r="E28" s="86">
        <v>270</v>
      </c>
      <c r="F28" s="86">
        <v>135</v>
      </c>
      <c r="G28" s="99">
        <v>405</v>
      </c>
      <c r="H28" s="12"/>
      <c r="I28" s="12"/>
      <c r="J28" s="12"/>
      <c r="K28" s="12"/>
      <c r="L28" s="12"/>
      <c r="M28" s="12"/>
      <c r="N28" s="12"/>
      <c r="O28" s="12"/>
      <c r="P28" s="12"/>
      <c r="Q28" s="12"/>
      <c r="R28" s="12"/>
      <c r="S28" s="12"/>
      <c r="T28" s="12"/>
      <c r="U28" s="12"/>
      <c r="V28" s="12"/>
      <c r="W28" s="12"/>
      <c r="X28" s="12"/>
      <c r="Y28" s="12"/>
      <c r="Z28" s="12"/>
    </row>
    <row r="29" spans="1:26" s="84" customFormat="1" ht="19.5" customHeight="1">
      <c r="A29" s="98" t="s">
        <v>27</v>
      </c>
      <c r="B29" s="86">
        <v>308</v>
      </c>
      <c r="C29" s="86">
        <v>117</v>
      </c>
      <c r="D29" s="86">
        <v>425</v>
      </c>
      <c r="E29" s="86">
        <v>344</v>
      </c>
      <c r="F29" s="86">
        <v>155</v>
      </c>
      <c r="G29" s="99">
        <v>499</v>
      </c>
      <c r="H29" s="12"/>
      <c r="I29" s="12"/>
      <c r="J29" s="12"/>
      <c r="K29" s="12"/>
      <c r="L29" s="12"/>
      <c r="M29" s="12"/>
      <c r="N29" s="12"/>
      <c r="O29" s="12"/>
      <c r="P29" s="12"/>
      <c r="Q29" s="12"/>
      <c r="R29" s="12"/>
      <c r="S29" s="12"/>
      <c r="T29" s="12"/>
      <c r="U29" s="12"/>
      <c r="V29" s="12"/>
      <c r="W29" s="12"/>
      <c r="X29" s="12"/>
      <c r="Y29" s="12"/>
      <c r="Z29" s="12"/>
    </row>
    <row r="30" spans="1:26" s="84" customFormat="1" ht="19.5" customHeight="1">
      <c r="A30" s="98" t="s">
        <v>28</v>
      </c>
      <c r="B30" s="86">
        <v>284</v>
      </c>
      <c r="C30" s="86">
        <v>72</v>
      </c>
      <c r="D30" s="86">
        <v>356</v>
      </c>
      <c r="E30" s="86">
        <v>378</v>
      </c>
      <c r="F30" s="86">
        <v>88</v>
      </c>
      <c r="G30" s="99">
        <v>466</v>
      </c>
      <c r="H30" s="12"/>
      <c r="I30" s="12"/>
      <c r="J30" s="12"/>
      <c r="K30" s="12"/>
      <c r="L30" s="12"/>
      <c r="M30" s="12"/>
      <c r="N30" s="12"/>
      <c r="O30" s="12"/>
      <c r="P30" s="12"/>
      <c r="Q30" s="12"/>
      <c r="R30" s="12"/>
      <c r="S30" s="12"/>
      <c r="T30" s="12"/>
      <c r="U30" s="12"/>
      <c r="V30" s="12"/>
      <c r="W30" s="12"/>
      <c r="X30" s="12"/>
      <c r="Y30" s="12"/>
      <c r="Z30" s="12"/>
    </row>
    <row r="31" spans="1:26" s="84" customFormat="1" ht="19.5" customHeight="1">
      <c r="A31" s="98" t="s">
        <v>29</v>
      </c>
      <c r="B31" s="86">
        <v>217</v>
      </c>
      <c r="C31" s="86">
        <v>145</v>
      </c>
      <c r="D31" s="86">
        <v>362</v>
      </c>
      <c r="E31" s="86">
        <v>265</v>
      </c>
      <c r="F31" s="86">
        <v>173</v>
      </c>
      <c r="G31" s="99">
        <v>438</v>
      </c>
      <c r="H31" s="12"/>
      <c r="I31" s="12"/>
      <c r="J31" s="12"/>
      <c r="K31" s="12"/>
      <c r="L31" s="12"/>
      <c r="M31" s="12"/>
      <c r="N31" s="12"/>
      <c r="O31" s="12"/>
      <c r="P31" s="12"/>
      <c r="Q31" s="12"/>
      <c r="R31" s="12"/>
      <c r="S31" s="12"/>
      <c r="T31" s="12"/>
      <c r="U31" s="12"/>
      <c r="V31" s="12"/>
      <c r="W31" s="12"/>
      <c r="X31" s="12"/>
      <c r="Y31" s="12"/>
      <c r="Z31" s="12"/>
    </row>
    <row r="32" spans="1:26" s="84" customFormat="1" ht="19.5" customHeight="1">
      <c r="A32" s="98" t="s">
        <v>30</v>
      </c>
      <c r="B32" s="86">
        <v>340</v>
      </c>
      <c r="C32" s="86">
        <v>144</v>
      </c>
      <c r="D32" s="86">
        <v>484</v>
      </c>
      <c r="E32" s="86">
        <v>441</v>
      </c>
      <c r="F32" s="86">
        <v>182</v>
      </c>
      <c r="G32" s="99">
        <v>623</v>
      </c>
      <c r="H32" s="12"/>
      <c r="I32" s="12"/>
      <c r="J32" s="12"/>
      <c r="K32" s="12"/>
      <c r="L32" s="12"/>
      <c r="M32" s="12"/>
      <c r="N32" s="12"/>
      <c r="O32" s="12"/>
      <c r="P32" s="12"/>
      <c r="Q32" s="12"/>
      <c r="R32" s="12"/>
      <c r="S32" s="12"/>
      <c r="T32" s="12"/>
      <c r="U32" s="12"/>
      <c r="V32" s="12"/>
      <c r="W32" s="12"/>
      <c r="X32" s="12"/>
      <c r="Y32" s="12"/>
      <c r="Z32" s="12"/>
    </row>
    <row r="33" spans="1:26" s="84" customFormat="1" ht="19.5" customHeight="1">
      <c r="A33" s="98" t="s">
        <v>31</v>
      </c>
      <c r="B33" s="86">
        <v>302</v>
      </c>
      <c r="C33" s="86">
        <v>116</v>
      </c>
      <c r="D33" s="86">
        <v>418</v>
      </c>
      <c r="E33" s="86">
        <v>371</v>
      </c>
      <c r="F33" s="86">
        <v>140</v>
      </c>
      <c r="G33" s="99">
        <v>511</v>
      </c>
      <c r="H33" s="12"/>
      <c r="I33" s="12"/>
      <c r="J33" s="12"/>
      <c r="K33" s="12"/>
      <c r="L33" s="12"/>
      <c r="M33" s="12"/>
      <c r="N33" s="12"/>
      <c r="O33" s="12"/>
      <c r="P33" s="12"/>
      <c r="Q33" s="12"/>
      <c r="R33" s="12"/>
      <c r="S33" s="12"/>
      <c r="T33" s="12"/>
      <c r="U33" s="12"/>
      <c r="V33" s="12"/>
      <c r="W33" s="12"/>
      <c r="X33" s="12"/>
      <c r="Y33" s="12"/>
      <c r="Z33" s="12"/>
    </row>
    <row r="34" spans="1:26" s="84" customFormat="1" ht="19.5" customHeight="1">
      <c r="A34" s="98" t="s">
        <v>32</v>
      </c>
      <c r="B34" s="86">
        <v>227</v>
      </c>
      <c r="C34" s="86">
        <v>79</v>
      </c>
      <c r="D34" s="86">
        <v>306</v>
      </c>
      <c r="E34" s="86">
        <v>280</v>
      </c>
      <c r="F34" s="86">
        <v>85</v>
      </c>
      <c r="G34" s="99">
        <v>365</v>
      </c>
      <c r="H34" s="12"/>
      <c r="I34" s="12"/>
      <c r="J34" s="12"/>
      <c r="K34" s="12"/>
      <c r="L34" s="12"/>
      <c r="M34" s="12"/>
      <c r="N34" s="12"/>
      <c r="O34" s="12"/>
      <c r="P34" s="12"/>
      <c r="Q34" s="12"/>
      <c r="R34" s="12"/>
      <c r="S34" s="12"/>
      <c r="T34" s="12"/>
      <c r="U34" s="12"/>
      <c r="V34" s="12"/>
      <c r="W34" s="12"/>
      <c r="X34" s="12"/>
      <c r="Y34" s="12"/>
      <c r="Z34" s="12"/>
    </row>
    <row r="35" spans="1:26" s="84" customFormat="1" ht="19.5" customHeight="1">
      <c r="A35" s="98" t="s">
        <v>33</v>
      </c>
      <c r="B35" s="86">
        <v>250</v>
      </c>
      <c r="C35" s="86">
        <v>155</v>
      </c>
      <c r="D35" s="86">
        <v>405</v>
      </c>
      <c r="E35" s="86">
        <v>344</v>
      </c>
      <c r="F35" s="86">
        <v>179</v>
      </c>
      <c r="G35" s="99">
        <v>523</v>
      </c>
      <c r="H35" s="12"/>
      <c r="I35" s="12"/>
      <c r="J35" s="12"/>
      <c r="K35" s="12"/>
      <c r="L35" s="12"/>
      <c r="M35" s="12"/>
      <c r="N35" s="12"/>
      <c r="O35" s="12"/>
      <c r="P35" s="12"/>
      <c r="Q35" s="12"/>
      <c r="R35" s="12"/>
      <c r="S35" s="12"/>
      <c r="T35" s="12"/>
      <c r="U35" s="12"/>
      <c r="V35" s="12"/>
      <c r="W35" s="12"/>
      <c r="X35" s="12"/>
      <c r="Y35" s="12"/>
      <c r="Z35" s="12"/>
    </row>
    <row r="36" spans="1:26" s="84" customFormat="1" ht="19.5" customHeight="1">
      <c r="A36" s="98" t="s">
        <v>34</v>
      </c>
      <c r="B36" s="86">
        <v>290</v>
      </c>
      <c r="C36" s="86">
        <v>143</v>
      </c>
      <c r="D36" s="86">
        <v>433</v>
      </c>
      <c r="E36" s="86">
        <v>360</v>
      </c>
      <c r="F36" s="86">
        <v>172</v>
      </c>
      <c r="G36" s="99">
        <v>532</v>
      </c>
      <c r="H36" s="12"/>
      <c r="I36" s="12"/>
      <c r="J36" s="12"/>
      <c r="K36" s="12"/>
      <c r="L36" s="12"/>
      <c r="M36" s="12"/>
      <c r="N36" s="12"/>
      <c r="O36" s="12"/>
      <c r="P36" s="12"/>
      <c r="Q36" s="12"/>
      <c r="R36" s="12"/>
      <c r="S36" s="12"/>
      <c r="T36" s="12"/>
      <c r="U36" s="12"/>
      <c r="V36" s="12"/>
      <c r="W36" s="12"/>
      <c r="X36" s="12"/>
      <c r="Y36" s="12"/>
      <c r="Z36" s="12"/>
    </row>
    <row r="37" spans="1:26" s="84" customFormat="1" ht="19.5" customHeight="1">
      <c r="A37" s="98" t="s">
        <v>35</v>
      </c>
      <c r="B37" s="86">
        <v>295</v>
      </c>
      <c r="C37" s="86">
        <v>74</v>
      </c>
      <c r="D37" s="86">
        <v>369</v>
      </c>
      <c r="E37" s="86">
        <v>355</v>
      </c>
      <c r="F37" s="86">
        <v>89</v>
      </c>
      <c r="G37" s="99">
        <v>444</v>
      </c>
      <c r="H37" s="12"/>
      <c r="I37" s="12"/>
      <c r="J37" s="12"/>
      <c r="K37" s="12"/>
      <c r="L37" s="12"/>
      <c r="M37" s="12"/>
      <c r="N37" s="12"/>
      <c r="O37" s="12"/>
      <c r="P37" s="12"/>
      <c r="Q37" s="12"/>
      <c r="R37" s="12"/>
      <c r="S37" s="12"/>
      <c r="T37" s="12"/>
      <c r="U37" s="12"/>
      <c r="V37" s="12"/>
      <c r="W37" s="12"/>
      <c r="X37" s="12"/>
      <c r="Y37" s="12"/>
      <c r="Z37" s="12"/>
    </row>
    <row r="38" spans="1:26" s="84" customFormat="1" ht="19.5" customHeight="1">
      <c r="A38" s="98" t="s">
        <v>36</v>
      </c>
      <c r="B38" s="86">
        <v>157</v>
      </c>
      <c r="C38" s="86">
        <v>64</v>
      </c>
      <c r="D38" s="86">
        <v>221</v>
      </c>
      <c r="E38" s="86">
        <v>218</v>
      </c>
      <c r="F38" s="86">
        <v>70</v>
      </c>
      <c r="G38" s="99">
        <v>288</v>
      </c>
      <c r="H38" s="12"/>
      <c r="I38" s="12"/>
      <c r="J38" s="12"/>
      <c r="K38" s="12"/>
      <c r="L38" s="12"/>
      <c r="M38" s="12"/>
      <c r="N38" s="12"/>
      <c r="O38" s="12"/>
      <c r="P38" s="12"/>
      <c r="Q38" s="12"/>
      <c r="R38" s="12"/>
      <c r="S38" s="12"/>
      <c r="T38" s="12"/>
      <c r="U38" s="12"/>
      <c r="V38" s="12"/>
      <c r="W38" s="12"/>
      <c r="X38" s="12"/>
      <c r="Y38" s="12"/>
      <c r="Z38" s="12"/>
    </row>
    <row r="39" spans="1:26" s="84" customFormat="1" ht="19.5" customHeight="1">
      <c r="A39" s="98" t="s">
        <v>37</v>
      </c>
      <c r="B39" s="86">
        <v>251</v>
      </c>
      <c r="C39" s="86">
        <v>107</v>
      </c>
      <c r="D39" s="86">
        <v>358</v>
      </c>
      <c r="E39" s="86">
        <v>306</v>
      </c>
      <c r="F39" s="86">
        <v>125</v>
      </c>
      <c r="G39" s="99">
        <v>431</v>
      </c>
      <c r="H39" s="12"/>
      <c r="I39" s="12"/>
      <c r="J39" s="12"/>
      <c r="K39" s="12"/>
      <c r="L39" s="12"/>
      <c r="M39" s="12"/>
      <c r="N39" s="12"/>
      <c r="O39" s="12"/>
      <c r="P39" s="12"/>
      <c r="Q39" s="12"/>
      <c r="R39" s="12"/>
      <c r="S39" s="12"/>
      <c r="T39" s="12"/>
      <c r="U39" s="12"/>
      <c r="V39" s="12"/>
      <c r="W39" s="12"/>
      <c r="X39" s="12"/>
      <c r="Y39" s="12"/>
      <c r="Z39" s="12"/>
    </row>
    <row r="40" spans="1:26" s="84" customFormat="1" ht="19.5" customHeight="1">
      <c r="A40" s="98" t="s">
        <v>38</v>
      </c>
      <c r="B40" s="86">
        <v>238</v>
      </c>
      <c r="C40" s="86">
        <v>133</v>
      </c>
      <c r="D40" s="86">
        <v>371</v>
      </c>
      <c r="E40" s="86">
        <v>274</v>
      </c>
      <c r="F40" s="86">
        <v>166</v>
      </c>
      <c r="G40" s="99">
        <v>440</v>
      </c>
      <c r="H40" s="12"/>
      <c r="I40" s="12"/>
      <c r="J40" s="12"/>
      <c r="K40" s="12"/>
      <c r="L40" s="12"/>
      <c r="M40" s="12"/>
      <c r="N40" s="12"/>
      <c r="O40" s="12"/>
      <c r="P40" s="12"/>
      <c r="Q40" s="12"/>
      <c r="R40" s="12"/>
      <c r="S40" s="12"/>
      <c r="T40" s="12"/>
      <c r="U40" s="12"/>
      <c r="V40" s="12"/>
      <c r="W40" s="12"/>
      <c r="X40" s="12"/>
      <c r="Y40" s="12"/>
      <c r="Z40" s="12"/>
    </row>
    <row r="41" spans="1:26" s="84" customFormat="1" ht="19.5" customHeight="1">
      <c r="A41" s="98" t="s">
        <v>39</v>
      </c>
      <c r="B41" s="86">
        <v>331</v>
      </c>
      <c r="C41" s="86">
        <v>146</v>
      </c>
      <c r="D41" s="86">
        <v>477</v>
      </c>
      <c r="E41" s="86">
        <v>414</v>
      </c>
      <c r="F41" s="86">
        <v>171</v>
      </c>
      <c r="G41" s="99">
        <v>585</v>
      </c>
      <c r="H41" s="12"/>
      <c r="I41" s="12"/>
      <c r="J41" s="12"/>
      <c r="K41" s="12"/>
      <c r="L41" s="12"/>
      <c r="M41" s="12"/>
      <c r="N41" s="12"/>
      <c r="O41" s="12"/>
      <c r="P41" s="12"/>
      <c r="Q41" s="12"/>
      <c r="R41" s="12"/>
      <c r="S41" s="12"/>
      <c r="T41" s="12"/>
      <c r="U41" s="12"/>
      <c r="V41" s="12"/>
      <c r="W41" s="12"/>
      <c r="X41" s="12"/>
      <c r="Y41" s="12"/>
      <c r="Z41" s="12"/>
    </row>
    <row r="42" spans="1:26" s="84" customFormat="1" ht="19.5" customHeight="1">
      <c r="A42" s="98" t="s">
        <v>40</v>
      </c>
      <c r="B42" s="86">
        <v>133</v>
      </c>
      <c r="C42" s="86">
        <v>43</v>
      </c>
      <c r="D42" s="86">
        <v>176</v>
      </c>
      <c r="E42" s="86">
        <v>169</v>
      </c>
      <c r="F42" s="86">
        <v>62</v>
      </c>
      <c r="G42" s="99">
        <v>231</v>
      </c>
      <c r="H42" s="12"/>
      <c r="I42" s="12"/>
      <c r="J42" s="12"/>
      <c r="K42" s="12"/>
      <c r="L42" s="12"/>
      <c r="M42" s="12"/>
      <c r="N42" s="12"/>
      <c r="O42" s="12"/>
      <c r="P42" s="12"/>
      <c r="Q42" s="12"/>
      <c r="R42" s="12"/>
      <c r="S42" s="12"/>
      <c r="T42" s="12"/>
      <c r="U42" s="12"/>
      <c r="V42" s="12"/>
      <c r="W42" s="12"/>
      <c r="X42" s="12"/>
      <c r="Y42" s="12"/>
      <c r="Z42" s="12"/>
    </row>
    <row r="43" spans="1:26" s="84" customFormat="1" ht="19.5" customHeight="1">
      <c r="A43" s="98" t="s">
        <v>41</v>
      </c>
      <c r="B43" s="86">
        <v>190</v>
      </c>
      <c r="C43" s="86">
        <v>84</v>
      </c>
      <c r="D43" s="86">
        <v>274</v>
      </c>
      <c r="E43" s="86">
        <v>254</v>
      </c>
      <c r="F43" s="86">
        <v>96</v>
      </c>
      <c r="G43" s="99">
        <v>350</v>
      </c>
      <c r="H43" s="12"/>
      <c r="I43" s="12"/>
      <c r="J43" s="12"/>
      <c r="K43" s="12"/>
      <c r="L43" s="12"/>
      <c r="M43" s="12"/>
      <c r="N43" s="12"/>
      <c r="O43" s="12"/>
      <c r="P43" s="12"/>
      <c r="Q43" s="12"/>
      <c r="R43" s="12"/>
      <c r="S43" s="12"/>
      <c r="T43" s="12"/>
      <c r="U43" s="12"/>
      <c r="V43" s="12"/>
      <c r="W43" s="12"/>
      <c r="X43" s="12"/>
      <c r="Y43" s="12"/>
      <c r="Z43" s="12"/>
    </row>
    <row r="44" spans="1:26" s="84" customFormat="1" ht="19.5" customHeight="1">
      <c r="A44" s="98" t="s">
        <v>42</v>
      </c>
      <c r="B44" s="86">
        <v>271</v>
      </c>
      <c r="C44" s="86">
        <v>161</v>
      </c>
      <c r="D44" s="86">
        <v>432</v>
      </c>
      <c r="E44" s="86">
        <v>326</v>
      </c>
      <c r="F44" s="86">
        <v>192</v>
      </c>
      <c r="G44" s="99">
        <v>518</v>
      </c>
      <c r="H44" s="12"/>
      <c r="I44" s="12"/>
      <c r="J44" s="12"/>
      <c r="K44" s="12"/>
      <c r="L44" s="12"/>
      <c r="M44" s="12"/>
      <c r="N44" s="12"/>
      <c r="O44" s="12"/>
      <c r="P44" s="12"/>
      <c r="Q44" s="12"/>
      <c r="R44" s="12"/>
      <c r="S44" s="12"/>
      <c r="T44" s="12"/>
      <c r="U44" s="12"/>
      <c r="V44" s="12"/>
      <c r="W44" s="12"/>
      <c r="X44" s="12"/>
      <c r="Y44" s="12"/>
      <c r="Z44" s="12"/>
    </row>
    <row r="45" spans="1:26" s="84" customFormat="1" ht="19.5" customHeight="1">
      <c r="A45" s="98" t="s">
        <v>43</v>
      </c>
      <c r="B45" s="86">
        <v>350</v>
      </c>
      <c r="C45" s="86">
        <v>146</v>
      </c>
      <c r="D45" s="86">
        <v>496</v>
      </c>
      <c r="E45" s="86">
        <v>430</v>
      </c>
      <c r="F45" s="86">
        <v>170</v>
      </c>
      <c r="G45" s="99">
        <v>600</v>
      </c>
      <c r="H45" s="12"/>
      <c r="I45" s="12"/>
      <c r="J45" s="12"/>
      <c r="K45" s="12"/>
      <c r="L45" s="12"/>
      <c r="M45" s="12"/>
      <c r="N45" s="12"/>
      <c r="O45" s="12"/>
      <c r="P45" s="12"/>
      <c r="Q45" s="12"/>
      <c r="R45" s="12"/>
      <c r="S45" s="12"/>
      <c r="T45" s="12"/>
      <c r="U45" s="12"/>
      <c r="V45" s="12"/>
      <c r="W45" s="12"/>
      <c r="X45" s="12"/>
      <c r="Y45" s="12"/>
      <c r="Z45" s="12"/>
    </row>
    <row r="46" spans="1:26" s="84" customFormat="1" ht="19.5" customHeight="1">
      <c r="A46" s="98" t="s">
        <v>44</v>
      </c>
      <c r="B46" s="86">
        <v>234</v>
      </c>
      <c r="C46" s="86">
        <v>55</v>
      </c>
      <c r="D46" s="86">
        <v>289</v>
      </c>
      <c r="E46" s="86">
        <v>277</v>
      </c>
      <c r="F46" s="86">
        <v>67</v>
      </c>
      <c r="G46" s="99">
        <v>344</v>
      </c>
      <c r="H46" s="12"/>
      <c r="I46" s="12"/>
      <c r="J46" s="12"/>
      <c r="K46" s="12"/>
      <c r="L46" s="12"/>
      <c r="M46" s="12"/>
      <c r="N46" s="12"/>
      <c r="O46" s="12"/>
      <c r="P46" s="12"/>
      <c r="Q46" s="12"/>
      <c r="R46" s="12"/>
      <c r="S46" s="12"/>
      <c r="T46" s="12"/>
      <c r="U46" s="12"/>
      <c r="V46" s="12"/>
      <c r="W46" s="12"/>
      <c r="X46" s="12"/>
      <c r="Y46" s="12"/>
      <c r="Z46" s="12"/>
    </row>
    <row r="47" spans="1:26" s="84" customFormat="1" ht="19.5" customHeight="1">
      <c r="A47" s="98" t="s">
        <v>45</v>
      </c>
      <c r="B47" s="86">
        <v>283</v>
      </c>
      <c r="C47" s="86">
        <v>110</v>
      </c>
      <c r="D47" s="86">
        <v>393</v>
      </c>
      <c r="E47" s="86">
        <v>328</v>
      </c>
      <c r="F47" s="86">
        <v>140</v>
      </c>
      <c r="G47" s="99">
        <v>468</v>
      </c>
      <c r="H47" s="12"/>
      <c r="I47" s="12"/>
      <c r="J47" s="12"/>
      <c r="K47" s="12"/>
      <c r="L47" s="12"/>
      <c r="M47" s="12"/>
      <c r="N47" s="12"/>
      <c r="O47" s="12"/>
      <c r="P47" s="12"/>
      <c r="Q47" s="12"/>
      <c r="R47" s="12"/>
      <c r="S47" s="12"/>
      <c r="T47" s="12"/>
      <c r="U47" s="12"/>
      <c r="V47" s="12"/>
      <c r="W47" s="12"/>
      <c r="X47" s="12"/>
      <c r="Y47" s="12"/>
      <c r="Z47" s="12"/>
    </row>
    <row r="48" spans="1:26" s="84" customFormat="1" ht="19.5" customHeight="1">
      <c r="A48" s="98" t="s">
        <v>46</v>
      </c>
      <c r="B48" s="86">
        <v>336</v>
      </c>
      <c r="C48" s="86">
        <v>190</v>
      </c>
      <c r="D48" s="86">
        <v>526</v>
      </c>
      <c r="E48" s="86">
        <v>378</v>
      </c>
      <c r="F48" s="86">
        <v>218</v>
      </c>
      <c r="G48" s="99">
        <v>596</v>
      </c>
      <c r="H48" s="12"/>
      <c r="I48" s="12"/>
      <c r="J48" s="12"/>
      <c r="K48" s="12"/>
      <c r="L48" s="12"/>
      <c r="M48" s="12"/>
      <c r="N48" s="12"/>
      <c r="O48" s="12"/>
      <c r="P48" s="12"/>
      <c r="Q48" s="12"/>
      <c r="R48" s="12"/>
      <c r="S48" s="12"/>
      <c r="T48" s="12"/>
      <c r="U48" s="12"/>
      <c r="V48" s="12"/>
      <c r="W48" s="12"/>
      <c r="X48" s="12"/>
      <c r="Y48" s="12"/>
      <c r="Z48" s="12"/>
    </row>
    <row r="49" spans="1:26" s="84" customFormat="1" ht="19.5" customHeight="1">
      <c r="A49" s="98" t="s">
        <v>47</v>
      </c>
      <c r="B49" s="86">
        <v>384</v>
      </c>
      <c r="C49" s="86">
        <v>99</v>
      </c>
      <c r="D49" s="86">
        <v>483</v>
      </c>
      <c r="E49" s="86">
        <v>444</v>
      </c>
      <c r="F49" s="86">
        <v>111</v>
      </c>
      <c r="G49" s="99">
        <v>555</v>
      </c>
      <c r="H49" s="12"/>
      <c r="I49" s="12"/>
      <c r="J49" s="12"/>
      <c r="K49" s="12"/>
      <c r="L49" s="12"/>
      <c r="M49" s="12"/>
      <c r="N49" s="12"/>
      <c r="O49" s="12"/>
      <c r="P49" s="12"/>
      <c r="Q49" s="12"/>
      <c r="R49" s="12"/>
      <c r="S49" s="12"/>
      <c r="T49" s="12"/>
      <c r="U49" s="12"/>
      <c r="V49" s="12"/>
      <c r="W49" s="12"/>
      <c r="X49" s="12"/>
      <c r="Y49" s="12"/>
      <c r="Z49" s="12"/>
    </row>
    <row r="50" spans="1:26" s="84" customFormat="1" ht="19.5" customHeight="1">
      <c r="A50" s="98" t="s">
        <v>48</v>
      </c>
      <c r="B50" s="86">
        <v>242</v>
      </c>
      <c r="C50" s="86">
        <v>53</v>
      </c>
      <c r="D50" s="86">
        <v>295</v>
      </c>
      <c r="E50" s="86">
        <v>300</v>
      </c>
      <c r="F50" s="86">
        <v>65</v>
      </c>
      <c r="G50" s="99">
        <v>365</v>
      </c>
      <c r="H50" s="12"/>
      <c r="I50" s="12"/>
      <c r="J50" s="12"/>
      <c r="K50" s="12"/>
      <c r="L50" s="12"/>
      <c r="M50" s="12"/>
      <c r="N50" s="12"/>
      <c r="O50" s="12"/>
      <c r="P50" s="12"/>
      <c r="Q50" s="12"/>
      <c r="R50" s="12"/>
      <c r="S50" s="12"/>
      <c r="T50" s="12"/>
      <c r="U50" s="12"/>
      <c r="V50" s="12"/>
      <c r="W50" s="12"/>
      <c r="X50" s="12"/>
      <c r="Y50" s="12"/>
      <c r="Z50" s="12"/>
    </row>
    <row r="51" spans="1:26" s="84" customFormat="1" ht="19.5" customHeight="1">
      <c r="A51" s="98" t="s">
        <v>49</v>
      </c>
      <c r="B51" s="86">
        <v>244</v>
      </c>
      <c r="C51" s="86">
        <v>77</v>
      </c>
      <c r="D51" s="86">
        <v>321</v>
      </c>
      <c r="E51" s="86">
        <v>301</v>
      </c>
      <c r="F51" s="86">
        <v>86</v>
      </c>
      <c r="G51" s="99">
        <v>387</v>
      </c>
      <c r="H51" s="12"/>
      <c r="I51" s="12"/>
      <c r="J51" s="12"/>
      <c r="K51" s="12"/>
      <c r="L51" s="12"/>
      <c r="M51" s="12"/>
      <c r="N51" s="12"/>
      <c r="O51" s="12"/>
      <c r="P51" s="12"/>
      <c r="Q51" s="12"/>
      <c r="R51" s="12"/>
      <c r="S51" s="12"/>
      <c r="T51" s="12"/>
      <c r="U51" s="12"/>
      <c r="V51" s="12"/>
      <c r="W51" s="12"/>
      <c r="X51" s="12"/>
      <c r="Y51" s="12"/>
      <c r="Z51" s="12"/>
    </row>
    <row r="52" spans="1:26" s="84" customFormat="1" ht="19.5" customHeight="1">
      <c r="A52" s="98" t="s">
        <v>50</v>
      </c>
      <c r="B52" s="86">
        <v>282</v>
      </c>
      <c r="C52" s="86">
        <v>160</v>
      </c>
      <c r="D52" s="86">
        <v>442</v>
      </c>
      <c r="E52" s="86">
        <v>315</v>
      </c>
      <c r="F52" s="86">
        <v>210</v>
      </c>
      <c r="G52" s="99">
        <v>525</v>
      </c>
      <c r="H52" s="12"/>
      <c r="I52" s="12"/>
      <c r="J52" s="12"/>
      <c r="K52" s="12"/>
      <c r="L52" s="12"/>
      <c r="M52" s="12"/>
      <c r="N52" s="12"/>
      <c r="O52" s="12"/>
      <c r="P52" s="12"/>
      <c r="Q52" s="12"/>
      <c r="R52" s="12"/>
      <c r="S52" s="12"/>
      <c r="T52" s="12"/>
      <c r="U52" s="12"/>
      <c r="V52" s="12"/>
      <c r="W52" s="12"/>
      <c r="X52" s="12"/>
      <c r="Y52" s="12"/>
      <c r="Z52" s="12"/>
    </row>
    <row r="53" spans="1:26" s="84" customFormat="1" ht="19.5" customHeight="1">
      <c r="A53" s="98" t="s">
        <v>51</v>
      </c>
      <c r="B53" s="86">
        <v>405</v>
      </c>
      <c r="C53" s="86">
        <v>147</v>
      </c>
      <c r="D53" s="86">
        <v>552</v>
      </c>
      <c r="E53" s="86">
        <v>502</v>
      </c>
      <c r="F53" s="86">
        <v>178</v>
      </c>
      <c r="G53" s="99">
        <v>680</v>
      </c>
      <c r="H53" s="12"/>
      <c r="I53" s="12"/>
      <c r="J53" s="12"/>
      <c r="K53" s="12"/>
      <c r="L53" s="12"/>
      <c r="M53" s="12"/>
      <c r="N53" s="12"/>
      <c r="O53" s="12"/>
      <c r="P53" s="12"/>
      <c r="Q53" s="12"/>
      <c r="R53" s="12"/>
      <c r="S53" s="12"/>
      <c r="T53" s="12"/>
      <c r="U53" s="12"/>
      <c r="V53" s="12"/>
      <c r="W53" s="12"/>
      <c r="X53" s="12"/>
      <c r="Y53" s="12"/>
      <c r="Z53" s="12"/>
    </row>
    <row r="54" spans="1:26" s="84" customFormat="1" ht="19.5" customHeight="1">
      <c r="A54" s="98" t="s">
        <v>52</v>
      </c>
      <c r="B54" s="86">
        <v>143</v>
      </c>
      <c r="C54" s="86">
        <v>51</v>
      </c>
      <c r="D54" s="86">
        <v>194</v>
      </c>
      <c r="E54" s="86">
        <v>160</v>
      </c>
      <c r="F54" s="86">
        <v>57</v>
      </c>
      <c r="G54" s="99">
        <v>217</v>
      </c>
      <c r="H54" s="12"/>
      <c r="I54" s="12"/>
      <c r="J54" s="12"/>
      <c r="K54" s="12"/>
      <c r="L54" s="12"/>
      <c r="M54" s="12"/>
      <c r="N54" s="12"/>
      <c r="O54" s="12"/>
      <c r="P54" s="12"/>
      <c r="Q54" s="12"/>
      <c r="R54" s="12"/>
      <c r="S54" s="12"/>
      <c r="T54" s="12"/>
      <c r="U54" s="12"/>
      <c r="V54" s="12"/>
      <c r="W54" s="12"/>
      <c r="X54" s="12"/>
      <c r="Y54" s="12"/>
      <c r="Z54" s="12"/>
    </row>
    <row r="55" spans="1:26" s="84" customFormat="1" ht="19.5" customHeight="1">
      <c r="A55" s="98" t="s">
        <v>53</v>
      </c>
      <c r="B55" s="86">
        <v>165</v>
      </c>
      <c r="C55" s="86">
        <v>88</v>
      </c>
      <c r="D55" s="86">
        <v>253</v>
      </c>
      <c r="E55" s="86">
        <v>184</v>
      </c>
      <c r="F55" s="86">
        <v>93</v>
      </c>
      <c r="G55" s="99">
        <v>277</v>
      </c>
      <c r="H55" s="12"/>
      <c r="I55" s="12"/>
      <c r="J55" s="12"/>
      <c r="K55" s="12"/>
      <c r="L55" s="12"/>
      <c r="M55" s="12"/>
      <c r="N55" s="12"/>
      <c r="O55" s="12"/>
      <c r="P55" s="12"/>
      <c r="Q55" s="12"/>
      <c r="R55" s="12"/>
      <c r="S55" s="12"/>
      <c r="T55" s="12"/>
      <c r="U55" s="12"/>
      <c r="V55" s="12"/>
      <c r="W55" s="12"/>
      <c r="X55" s="12"/>
      <c r="Y55" s="12"/>
      <c r="Z55" s="12"/>
    </row>
    <row r="56" spans="1:26" s="84" customFormat="1" ht="19.5" customHeight="1">
      <c r="A56" s="98" t="s">
        <v>54</v>
      </c>
      <c r="B56" s="86">
        <v>490</v>
      </c>
      <c r="C56" s="86">
        <v>178</v>
      </c>
      <c r="D56" s="86">
        <v>668</v>
      </c>
      <c r="E56" s="86">
        <v>575</v>
      </c>
      <c r="F56" s="86">
        <v>205</v>
      </c>
      <c r="G56" s="99">
        <v>780</v>
      </c>
      <c r="H56" s="12"/>
      <c r="I56" s="12"/>
      <c r="J56" s="12"/>
      <c r="K56" s="12"/>
      <c r="L56" s="12"/>
      <c r="M56" s="12"/>
      <c r="N56" s="12"/>
      <c r="O56" s="12"/>
      <c r="P56" s="12"/>
      <c r="Q56" s="12"/>
      <c r="R56" s="12"/>
      <c r="S56" s="12"/>
      <c r="T56" s="12"/>
      <c r="U56" s="12"/>
      <c r="V56" s="12"/>
      <c r="W56" s="12"/>
      <c r="X56" s="12"/>
      <c r="Y56" s="12"/>
      <c r="Z56" s="12"/>
    </row>
    <row r="57" spans="1:26" s="84" customFormat="1" ht="19.5" customHeight="1">
      <c r="A57" s="98" t="s">
        <v>55</v>
      </c>
      <c r="B57" s="86">
        <v>277</v>
      </c>
      <c r="C57" s="86">
        <v>105</v>
      </c>
      <c r="D57" s="86">
        <v>382</v>
      </c>
      <c r="E57" s="86">
        <v>328</v>
      </c>
      <c r="F57" s="86">
        <v>128</v>
      </c>
      <c r="G57" s="99">
        <v>456</v>
      </c>
      <c r="H57" s="12"/>
      <c r="I57" s="12"/>
      <c r="J57" s="12"/>
      <c r="K57" s="12"/>
      <c r="L57" s="12"/>
      <c r="M57" s="12"/>
      <c r="N57" s="12"/>
      <c r="O57" s="12"/>
      <c r="P57" s="12"/>
      <c r="Q57" s="12"/>
      <c r="R57" s="12"/>
      <c r="S57" s="12"/>
      <c r="T57" s="12"/>
      <c r="U57" s="12"/>
      <c r="V57" s="12"/>
      <c r="W57" s="12"/>
      <c r="X57" s="12"/>
      <c r="Y57" s="12"/>
      <c r="Z57" s="12"/>
    </row>
    <row r="58" spans="1:26" s="84" customFormat="1" ht="19.5" customHeight="1">
      <c r="A58" s="98" t="s">
        <v>56</v>
      </c>
      <c r="B58" s="86">
        <v>283</v>
      </c>
      <c r="C58" s="86">
        <v>100</v>
      </c>
      <c r="D58" s="86">
        <v>383</v>
      </c>
      <c r="E58" s="86">
        <v>320</v>
      </c>
      <c r="F58" s="86">
        <v>112</v>
      </c>
      <c r="G58" s="99">
        <v>432</v>
      </c>
      <c r="H58" s="12"/>
      <c r="I58" s="12"/>
      <c r="J58" s="12"/>
      <c r="K58" s="12"/>
      <c r="L58" s="12"/>
      <c r="M58" s="12"/>
      <c r="N58" s="12"/>
      <c r="O58" s="12"/>
      <c r="P58" s="12"/>
      <c r="Q58" s="12"/>
      <c r="R58" s="12"/>
      <c r="S58" s="12"/>
      <c r="T58" s="12"/>
      <c r="U58" s="12"/>
      <c r="V58" s="12"/>
      <c r="W58" s="12"/>
      <c r="X58" s="12"/>
      <c r="Y58" s="12"/>
      <c r="Z58" s="12"/>
    </row>
    <row r="59" spans="1:26" s="84" customFormat="1" ht="19.5" customHeight="1">
      <c r="A59" s="98" t="s">
        <v>57</v>
      </c>
      <c r="B59" s="86">
        <v>98</v>
      </c>
      <c r="C59" s="86">
        <v>144</v>
      </c>
      <c r="D59" s="86">
        <v>242</v>
      </c>
      <c r="E59" s="86">
        <v>162</v>
      </c>
      <c r="F59" s="86">
        <v>108</v>
      </c>
      <c r="G59" s="99">
        <v>270</v>
      </c>
      <c r="H59" s="12"/>
      <c r="I59" s="12"/>
      <c r="J59" s="12"/>
      <c r="K59" s="12"/>
      <c r="L59" s="12"/>
      <c r="M59" s="12"/>
      <c r="N59" s="12"/>
      <c r="O59" s="12"/>
      <c r="P59" s="12"/>
      <c r="Q59" s="12"/>
      <c r="R59" s="12"/>
      <c r="S59" s="12"/>
      <c r="T59" s="12"/>
      <c r="U59" s="12"/>
      <c r="V59" s="12"/>
      <c r="W59" s="12"/>
      <c r="X59" s="12"/>
      <c r="Y59" s="12"/>
      <c r="Z59" s="12"/>
    </row>
    <row r="60" spans="1:26" s="84" customFormat="1" ht="19.5" customHeight="1">
      <c r="A60" s="98" t="s">
        <v>58</v>
      </c>
      <c r="B60" s="86">
        <v>77</v>
      </c>
      <c r="C60" s="86">
        <v>101</v>
      </c>
      <c r="D60" s="86">
        <v>178</v>
      </c>
      <c r="E60" s="86">
        <v>111</v>
      </c>
      <c r="F60" s="86">
        <v>90</v>
      </c>
      <c r="G60" s="99">
        <v>201</v>
      </c>
      <c r="H60" s="12"/>
      <c r="I60" s="12"/>
      <c r="J60" s="12"/>
      <c r="K60" s="12"/>
      <c r="L60" s="12"/>
      <c r="M60" s="12"/>
      <c r="N60" s="12"/>
      <c r="O60" s="12"/>
      <c r="P60" s="12"/>
      <c r="Q60" s="12"/>
      <c r="R60" s="12"/>
      <c r="S60" s="12"/>
      <c r="T60" s="12"/>
      <c r="U60" s="12"/>
      <c r="V60" s="12"/>
      <c r="W60" s="12"/>
      <c r="X60" s="12"/>
      <c r="Y60" s="12"/>
      <c r="Z60" s="12"/>
    </row>
    <row r="61" spans="1:26" s="84" customFormat="1" ht="19.5" customHeight="1">
      <c r="A61" s="98" t="s">
        <v>59</v>
      </c>
      <c r="B61" s="86">
        <v>55</v>
      </c>
      <c r="C61" s="86">
        <v>32</v>
      </c>
      <c r="D61" s="86">
        <v>87</v>
      </c>
      <c r="E61" s="86">
        <v>68</v>
      </c>
      <c r="F61" s="86">
        <v>33</v>
      </c>
      <c r="G61" s="99">
        <v>101</v>
      </c>
      <c r="H61" s="12"/>
      <c r="I61" s="12"/>
      <c r="J61" s="12"/>
      <c r="K61" s="12"/>
      <c r="L61" s="12"/>
      <c r="M61" s="12"/>
      <c r="N61" s="12"/>
      <c r="O61" s="12"/>
      <c r="P61" s="12"/>
      <c r="Q61" s="12"/>
      <c r="R61" s="12"/>
      <c r="S61" s="12"/>
      <c r="T61" s="12"/>
      <c r="U61" s="12"/>
      <c r="V61" s="12"/>
      <c r="W61" s="12"/>
      <c r="X61" s="12"/>
      <c r="Y61" s="12"/>
      <c r="Z61" s="12"/>
    </row>
    <row r="62" spans="1:26" s="84" customFormat="1" ht="19.5" customHeight="1">
      <c r="A62" s="98" t="s">
        <v>60</v>
      </c>
      <c r="B62" s="86">
        <v>22</v>
      </c>
      <c r="C62" s="86">
        <v>11</v>
      </c>
      <c r="D62" s="86">
        <v>33</v>
      </c>
      <c r="E62" s="86">
        <v>27</v>
      </c>
      <c r="F62" s="86">
        <v>11</v>
      </c>
      <c r="G62" s="99">
        <v>38</v>
      </c>
      <c r="H62" s="12"/>
      <c r="I62" s="12"/>
      <c r="J62" s="12"/>
      <c r="K62" s="12"/>
      <c r="L62" s="12"/>
      <c r="M62" s="12"/>
      <c r="N62" s="12"/>
      <c r="O62" s="12"/>
      <c r="P62" s="12"/>
      <c r="Q62" s="12"/>
      <c r="R62" s="12"/>
      <c r="S62" s="12"/>
      <c r="T62" s="12"/>
      <c r="U62" s="12"/>
      <c r="V62" s="12"/>
      <c r="W62" s="12"/>
      <c r="X62" s="12"/>
      <c r="Y62" s="12"/>
      <c r="Z62" s="12"/>
    </row>
    <row r="63" spans="1:26" s="84" customFormat="1" ht="19.5" customHeight="1">
      <c r="A63" s="98" t="s">
        <v>61</v>
      </c>
      <c r="B63" s="86">
        <v>115</v>
      </c>
      <c r="C63" s="86">
        <v>45</v>
      </c>
      <c r="D63" s="86">
        <v>160</v>
      </c>
      <c r="E63" s="86">
        <v>126</v>
      </c>
      <c r="F63" s="86">
        <v>57</v>
      </c>
      <c r="G63" s="99">
        <v>183</v>
      </c>
      <c r="H63" s="12"/>
      <c r="I63" s="12"/>
      <c r="J63" s="12"/>
      <c r="K63" s="12"/>
      <c r="L63" s="12"/>
      <c r="M63" s="12"/>
      <c r="N63" s="12"/>
      <c r="O63" s="12"/>
      <c r="P63" s="12"/>
      <c r="Q63" s="12"/>
      <c r="R63" s="12"/>
      <c r="S63" s="12"/>
      <c r="T63" s="12"/>
      <c r="U63" s="12"/>
      <c r="V63" s="12"/>
      <c r="W63" s="12"/>
      <c r="X63" s="12"/>
      <c r="Y63" s="12"/>
      <c r="Z63" s="12"/>
    </row>
    <row r="64" spans="1:26" s="84" customFormat="1" ht="19.5" customHeight="1">
      <c r="A64" s="98" t="s">
        <v>62</v>
      </c>
      <c r="B64" s="86">
        <v>415</v>
      </c>
      <c r="C64" s="86">
        <v>181</v>
      </c>
      <c r="D64" s="86">
        <v>596</v>
      </c>
      <c r="E64" s="86">
        <v>516</v>
      </c>
      <c r="F64" s="86">
        <v>217</v>
      </c>
      <c r="G64" s="99">
        <v>733</v>
      </c>
      <c r="H64" s="12"/>
      <c r="I64" s="12"/>
      <c r="J64" s="12"/>
      <c r="K64" s="12"/>
      <c r="L64" s="12"/>
      <c r="M64" s="12"/>
      <c r="N64" s="12"/>
      <c r="O64" s="12"/>
      <c r="P64" s="12"/>
      <c r="Q64" s="12"/>
      <c r="R64" s="12"/>
      <c r="S64" s="12"/>
      <c r="T64" s="12"/>
      <c r="U64" s="12"/>
      <c r="V64" s="12"/>
      <c r="W64" s="12"/>
      <c r="X64" s="12"/>
      <c r="Y64" s="12"/>
      <c r="Z64" s="12"/>
    </row>
    <row r="65" spans="1:26" s="84" customFormat="1" ht="19.5" customHeight="1">
      <c r="A65" s="98" t="s">
        <v>63</v>
      </c>
      <c r="B65" s="86">
        <v>444</v>
      </c>
      <c r="C65" s="86">
        <v>191</v>
      </c>
      <c r="D65" s="86">
        <v>635</v>
      </c>
      <c r="E65" s="86">
        <v>492</v>
      </c>
      <c r="F65" s="86">
        <v>206</v>
      </c>
      <c r="G65" s="99">
        <v>698</v>
      </c>
      <c r="H65" s="12"/>
      <c r="I65" s="12"/>
      <c r="J65" s="12"/>
      <c r="K65" s="12"/>
      <c r="L65" s="12"/>
      <c r="M65" s="12"/>
      <c r="N65" s="12"/>
      <c r="O65" s="12"/>
      <c r="P65" s="12"/>
      <c r="Q65" s="12"/>
      <c r="R65" s="12"/>
      <c r="S65" s="12"/>
      <c r="T65" s="12"/>
      <c r="U65" s="12"/>
      <c r="V65" s="12"/>
      <c r="W65" s="12"/>
      <c r="X65" s="12"/>
      <c r="Y65" s="12"/>
      <c r="Z65" s="12"/>
    </row>
    <row r="66" spans="1:26" s="84" customFormat="1" ht="19.5" customHeight="1">
      <c r="A66" s="98" t="s">
        <v>64</v>
      </c>
      <c r="B66" s="86">
        <v>283</v>
      </c>
      <c r="C66" s="86">
        <v>109</v>
      </c>
      <c r="D66" s="86">
        <v>392</v>
      </c>
      <c r="E66" s="86">
        <v>337</v>
      </c>
      <c r="F66" s="86">
        <v>130</v>
      </c>
      <c r="G66" s="99">
        <v>467</v>
      </c>
      <c r="H66" s="12"/>
      <c r="I66" s="12"/>
      <c r="J66" s="12"/>
      <c r="K66" s="12"/>
      <c r="L66" s="12"/>
      <c r="M66" s="12"/>
      <c r="N66" s="12"/>
      <c r="O66" s="12"/>
      <c r="P66" s="12"/>
      <c r="Q66" s="12"/>
      <c r="R66" s="12"/>
      <c r="S66" s="12"/>
      <c r="T66" s="12"/>
      <c r="U66" s="12"/>
      <c r="V66" s="12"/>
      <c r="W66" s="12"/>
      <c r="X66" s="12"/>
      <c r="Y66" s="12"/>
      <c r="Z66" s="12"/>
    </row>
    <row r="67" spans="1:26" s="84" customFormat="1" ht="19.5" customHeight="1">
      <c r="A67" s="98" t="s">
        <v>65</v>
      </c>
      <c r="B67" s="86">
        <v>165</v>
      </c>
      <c r="C67" s="86">
        <v>145</v>
      </c>
      <c r="D67" s="86">
        <v>310</v>
      </c>
      <c r="E67" s="86">
        <v>213</v>
      </c>
      <c r="F67" s="86">
        <v>195</v>
      </c>
      <c r="G67" s="99">
        <v>408</v>
      </c>
      <c r="H67" s="12"/>
      <c r="I67" s="12"/>
      <c r="J67" s="12"/>
      <c r="K67" s="12"/>
      <c r="L67" s="12"/>
      <c r="M67" s="12"/>
      <c r="N67" s="12"/>
      <c r="O67" s="12"/>
      <c r="P67" s="12"/>
      <c r="Q67" s="12"/>
      <c r="R67" s="12"/>
      <c r="S67" s="12"/>
      <c r="T67" s="12"/>
      <c r="U67" s="12"/>
      <c r="V67" s="12"/>
      <c r="W67" s="12"/>
      <c r="X67" s="12"/>
      <c r="Y67" s="12"/>
      <c r="Z67" s="12"/>
    </row>
    <row r="68" spans="1:26" s="84" customFormat="1" ht="19.5" customHeight="1">
      <c r="A68" s="98" t="s">
        <v>66</v>
      </c>
      <c r="B68" s="86">
        <v>337</v>
      </c>
      <c r="C68" s="86">
        <v>167</v>
      </c>
      <c r="D68" s="86">
        <v>504</v>
      </c>
      <c r="E68" s="86">
        <v>419</v>
      </c>
      <c r="F68" s="86">
        <v>224</v>
      </c>
      <c r="G68" s="99">
        <v>643</v>
      </c>
      <c r="H68" s="12"/>
      <c r="I68" s="12"/>
      <c r="J68" s="12"/>
      <c r="K68" s="12"/>
      <c r="L68" s="12"/>
      <c r="M68" s="12"/>
      <c r="N68" s="12"/>
      <c r="O68" s="12"/>
      <c r="P68" s="12"/>
      <c r="Q68" s="12"/>
      <c r="R68" s="12"/>
      <c r="S68" s="12"/>
      <c r="T68" s="12"/>
      <c r="U68" s="12"/>
      <c r="V68" s="12"/>
      <c r="W68" s="12"/>
      <c r="X68" s="12"/>
      <c r="Y68" s="12"/>
      <c r="Z68" s="12"/>
    </row>
    <row r="69" spans="1:26" s="84" customFormat="1" ht="19.5" customHeight="1">
      <c r="A69" s="98" t="s">
        <v>67</v>
      </c>
      <c r="B69" s="86">
        <v>622</v>
      </c>
      <c r="C69" s="86">
        <v>248</v>
      </c>
      <c r="D69" s="86">
        <v>870</v>
      </c>
      <c r="E69" s="86">
        <v>774</v>
      </c>
      <c r="F69" s="86">
        <v>310</v>
      </c>
      <c r="G69" s="99">
        <v>1084</v>
      </c>
      <c r="H69" s="12"/>
      <c r="I69" s="12"/>
      <c r="J69" s="12"/>
      <c r="K69" s="12"/>
      <c r="L69" s="12"/>
      <c r="M69" s="12"/>
      <c r="N69" s="12"/>
      <c r="O69" s="12"/>
      <c r="P69" s="12"/>
      <c r="Q69" s="12"/>
      <c r="R69" s="12"/>
      <c r="S69" s="12"/>
      <c r="T69" s="12"/>
      <c r="U69" s="12"/>
      <c r="V69" s="12"/>
      <c r="W69" s="12"/>
      <c r="X69" s="12"/>
      <c r="Y69" s="12"/>
      <c r="Z69" s="12"/>
    </row>
    <row r="70" spans="1:26" s="84" customFormat="1" ht="19.5" customHeight="1">
      <c r="A70" s="98" t="s">
        <v>68</v>
      </c>
      <c r="B70" s="86">
        <v>191</v>
      </c>
      <c r="C70" s="86">
        <v>75</v>
      </c>
      <c r="D70" s="86">
        <v>266</v>
      </c>
      <c r="E70" s="86">
        <v>231</v>
      </c>
      <c r="F70" s="86">
        <v>91</v>
      </c>
      <c r="G70" s="99">
        <v>322</v>
      </c>
      <c r="H70" s="12"/>
      <c r="I70" s="12"/>
      <c r="J70" s="12"/>
      <c r="K70" s="12"/>
      <c r="L70" s="12"/>
      <c r="M70" s="12"/>
      <c r="N70" s="12"/>
      <c r="O70" s="12"/>
      <c r="P70" s="12"/>
      <c r="Q70" s="12"/>
      <c r="R70" s="12"/>
      <c r="S70" s="12"/>
      <c r="T70" s="12"/>
      <c r="U70" s="12"/>
      <c r="V70" s="12"/>
      <c r="W70" s="12"/>
      <c r="X70" s="12"/>
      <c r="Y70" s="12"/>
      <c r="Z70" s="12"/>
    </row>
    <row r="71" spans="1:26" s="84" customFormat="1" ht="19.5" customHeight="1">
      <c r="A71" s="98" t="s">
        <v>69</v>
      </c>
      <c r="B71" s="86">
        <v>319</v>
      </c>
      <c r="C71" s="86">
        <v>120</v>
      </c>
      <c r="D71" s="86">
        <v>439</v>
      </c>
      <c r="E71" s="86">
        <v>376</v>
      </c>
      <c r="F71" s="86">
        <v>142</v>
      </c>
      <c r="G71" s="99">
        <v>518</v>
      </c>
      <c r="H71" s="12"/>
      <c r="I71" s="12"/>
      <c r="J71" s="12"/>
      <c r="K71" s="12"/>
      <c r="L71" s="12"/>
      <c r="M71" s="12"/>
      <c r="N71" s="12"/>
      <c r="O71" s="12"/>
      <c r="P71" s="12"/>
      <c r="Q71" s="12"/>
      <c r="R71" s="12"/>
      <c r="S71" s="12"/>
      <c r="T71" s="12"/>
      <c r="U71" s="12"/>
      <c r="V71" s="12"/>
      <c r="W71" s="12"/>
      <c r="X71" s="12"/>
      <c r="Y71" s="12"/>
      <c r="Z71" s="12"/>
    </row>
    <row r="72" spans="1:26" s="84" customFormat="1" ht="19.5" customHeight="1">
      <c r="A72" s="98" t="s">
        <v>70</v>
      </c>
      <c r="B72" s="86">
        <v>307</v>
      </c>
      <c r="C72" s="86">
        <v>162</v>
      </c>
      <c r="D72" s="86">
        <v>469</v>
      </c>
      <c r="E72" s="86">
        <v>314</v>
      </c>
      <c r="F72" s="86">
        <v>184</v>
      </c>
      <c r="G72" s="99">
        <v>498</v>
      </c>
      <c r="H72" s="12"/>
      <c r="I72" s="12"/>
      <c r="J72" s="12"/>
      <c r="K72" s="12"/>
      <c r="L72" s="12"/>
      <c r="M72" s="12"/>
      <c r="N72" s="12"/>
      <c r="O72" s="12"/>
      <c r="P72" s="12"/>
      <c r="Q72" s="12"/>
      <c r="R72" s="12"/>
      <c r="S72" s="12"/>
      <c r="T72" s="12"/>
      <c r="U72" s="12"/>
      <c r="V72" s="12"/>
      <c r="W72" s="12"/>
      <c r="X72" s="12"/>
      <c r="Y72" s="12"/>
      <c r="Z72" s="12"/>
    </row>
    <row r="73" spans="1:26" s="84" customFormat="1" ht="19.5" customHeight="1">
      <c r="A73" s="98" t="s">
        <v>71</v>
      </c>
      <c r="B73" s="86">
        <v>237</v>
      </c>
      <c r="C73" s="86">
        <v>156</v>
      </c>
      <c r="D73" s="86">
        <v>393</v>
      </c>
      <c r="E73" s="86">
        <v>260</v>
      </c>
      <c r="F73" s="86">
        <v>176</v>
      </c>
      <c r="G73" s="99">
        <v>436</v>
      </c>
      <c r="H73" s="12"/>
      <c r="I73" s="12"/>
      <c r="J73" s="12"/>
      <c r="K73" s="12"/>
      <c r="L73" s="12"/>
      <c r="M73" s="12"/>
      <c r="N73" s="12"/>
      <c r="O73" s="12"/>
      <c r="P73" s="12"/>
      <c r="Q73" s="12"/>
      <c r="R73" s="12"/>
      <c r="S73" s="12"/>
      <c r="T73" s="12"/>
      <c r="U73" s="12"/>
      <c r="V73" s="12"/>
      <c r="W73" s="12"/>
      <c r="X73" s="12"/>
      <c r="Y73" s="12"/>
      <c r="Z73" s="12"/>
    </row>
    <row r="74" spans="1:26" s="84" customFormat="1" ht="19.5" customHeight="1">
      <c r="A74" s="98" t="s">
        <v>72</v>
      </c>
      <c r="B74" s="86">
        <v>183</v>
      </c>
      <c r="C74" s="86">
        <v>117</v>
      </c>
      <c r="D74" s="86">
        <v>300</v>
      </c>
      <c r="E74" s="86">
        <v>203</v>
      </c>
      <c r="F74" s="86">
        <v>134</v>
      </c>
      <c r="G74" s="99">
        <v>337</v>
      </c>
      <c r="H74" s="12"/>
      <c r="I74" s="12"/>
      <c r="J74" s="12"/>
      <c r="K74" s="12"/>
      <c r="L74" s="12"/>
      <c r="M74" s="12"/>
      <c r="N74" s="12"/>
      <c r="O74" s="12"/>
      <c r="P74" s="12"/>
      <c r="Q74" s="12"/>
      <c r="R74" s="12"/>
      <c r="S74" s="12"/>
      <c r="T74" s="12"/>
      <c r="U74" s="12"/>
      <c r="V74" s="12"/>
      <c r="W74" s="12"/>
      <c r="X74" s="12"/>
      <c r="Y74" s="12"/>
      <c r="Z74" s="12"/>
    </row>
    <row r="75" spans="1:26" s="84" customFormat="1" ht="19.5" customHeight="1">
      <c r="A75" s="98" t="s">
        <v>73</v>
      </c>
      <c r="B75" s="86">
        <v>318</v>
      </c>
      <c r="C75" s="86">
        <v>167</v>
      </c>
      <c r="D75" s="86">
        <v>485</v>
      </c>
      <c r="E75" s="86">
        <v>339</v>
      </c>
      <c r="F75" s="86">
        <v>179</v>
      </c>
      <c r="G75" s="99">
        <v>518</v>
      </c>
      <c r="H75" s="12"/>
      <c r="I75" s="12"/>
      <c r="J75" s="12"/>
      <c r="K75" s="12"/>
      <c r="L75" s="12"/>
      <c r="M75" s="12"/>
      <c r="N75" s="12"/>
      <c r="O75" s="12"/>
      <c r="P75" s="12"/>
      <c r="Q75" s="12"/>
      <c r="R75" s="12"/>
      <c r="S75" s="12"/>
      <c r="T75" s="12"/>
      <c r="U75" s="12"/>
      <c r="V75" s="12"/>
      <c r="W75" s="12"/>
      <c r="X75" s="12"/>
      <c r="Y75" s="12"/>
      <c r="Z75" s="12"/>
    </row>
    <row r="76" spans="1:26" s="84" customFormat="1" ht="19.5" customHeight="1">
      <c r="A76" s="98" t="s">
        <v>74</v>
      </c>
      <c r="B76" s="86">
        <v>279</v>
      </c>
      <c r="C76" s="86">
        <v>183</v>
      </c>
      <c r="D76" s="86">
        <v>462</v>
      </c>
      <c r="E76" s="86">
        <v>343</v>
      </c>
      <c r="F76" s="86">
        <v>207</v>
      </c>
      <c r="G76" s="99">
        <v>550</v>
      </c>
      <c r="H76" s="12"/>
      <c r="I76" s="12"/>
      <c r="J76" s="12"/>
      <c r="K76" s="12"/>
      <c r="L76" s="12"/>
      <c r="M76" s="12"/>
      <c r="N76" s="12"/>
      <c r="O76" s="12"/>
      <c r="P76" s="12"/>
      <c r="Q76" s="12"/>
      <c r="R76" s="12"/>
      <c r="S76" s="12"/>
      <c r="T76" s="12"/>
      <c r="U76" s="12"/>
      <c r="V76" s="12"/>
      <c r="W76" s="12"/>
      <c r="X76" s="12"/>
      <c r="Y76" s="12"/>
      <c r="Z76" s="12"/>
    </row>
    <row r="77" spans="1:26" s="84" customFormat="1" ht="19.5" customHeight="1">
      <c r="A77" s="98" t="s">
        <v>75</v>
      </c>
      <c r="B77" s="86">
        <v>331</v>
      </c>
      <c r="C77" s="86">
        <v>257</v>
      </c>
      <c r="D77" s="86">
        <v>588</v>
      </c>
      <c r="E77" s="86">
        <v>455</v>
      </c>
      <c r="F77" s="86">
        <v>283</v>
      </c>
      <c r="G77" s="99">
        <v>738</v>
      </c>
      <c r="H77" s="12"/>
      <c r="I77" s="12"/>
      <c r="J77" s="12"/>
      <c r="K77" s="12"/>
      <c r="L77" s="12"/>
      <c r="M77" s="12"/>
      <c r="N77" s="12"/>
      <c r="O77" s="12"/>
      <c r="P77" s="12"/>
      <c r="Q77" s="12"/>
      <c r="R77" s="12"/>
      <c r="S77" s="12"/>
      <c r="T77" s="12"/>
      <c r="U77" s="12"/>
      <c r="V77" s="12"/>
      <c r="W77" s="12"/>
      <c r="X77" s="12"/>
      <c r="Y77" s="12"/>
      <c r="Z77" s="12"/>
    </row>
    <row r="78" spans="1:26" s="84" customFormat="1" ht="19.5" customHeight="1">
      <c r="A78" s="100" t="s">
        <v>76</v>
      </c>
      <c r="B78" s="87">
        <v>641</v>
      </c>
      <c r="C78" s="87">
        <v>370</v>
      </c>
      <c r="D78" s="87">
        <v>1011</v>
      </c>
      <c r="E78" s="87">
        <v>877</v>
      </c>
      <c r="F78" s="87">
        <v>426</v>
      </c>
      <c r="G78" s="101">
        <v>1303</v>
      </c>
      <c r="H78" s="12"/>
      <c r="I78" s="12"/>
      <c r="J78" s="12"/>
      <c r="K78" s="12"/>
      <c r="L78" s="12"/>
      <c r="M78" s="12"/>
      <c r="N78" s="12"/>
      <c r="O78" s="12"/>
      <c r="P78" s="12"/>
      <c r="Q78" s="12"/>
      <c r="R78" s="12"/>
      <c r="S78" s="12"/>
      <c r="T78" s="12"/>
      <c r="U78" s="12"/>
      <c r="V78" s="12"/>
      <c r="W78" s="12"/>
      <c r="X78" s="12"/>
      <c r="Y78" s="12"/>
      <c r="Z78" s="12"/>
    </row>
    <row r="79" spans="1:26" s="84" customFormat="1" ht="19.5" customHeight="1">
      <c r="A79" s="100" t="s">
        <v>77</v>
      </c>
      <c r="B79" s="87">
        <v>408</v>
      </c>
      <c r="C79" s="87">
        <v>333</v>
      </c>
      <c r="D79" s="87">
        <v>741</v>
      </c>
      <c r="E79" s="87">
        <v>564</v>
      </c>
      <c r="F79" s="87">
        <v>371</v>
      </c>
      <c r="G79" s="101">
        <v>935</v>
      </c>
      <c r="H79" s="12"/>
      <c r="I79" s="12"/>
      <c r="J79" s="12"/>
      <c r="K79" s="12"/>
      <c r="L79" s="12"/>
      <c r="M79" s="12"/>
      <c r="N79" s="12"/>
      <c r="O79" s="12"/>
      <c r="P79" s="12"/>
      <c r="Q79" s="12"/>
      <c r="R79" s="12"/>
      <c r="S79" s="12"/>
      <c r="T79" s="12"/>
      <c r="U79" s="12"/>
      <c r="V79" s="12"/>
      <c r="W79" s="12"/>
      <c r="X79" s="12"/>
      <c r="Y79" s="12"/>
      <c r="Z79" s="12"/>
    </row>
    <row r="80" spans="1:26" s="84" customFormat="1" ht="19.5" customHeight="1">
      <c r="A80" s="100" t="s">
        <v>78</v>
      </c>
      <c r="B80" s="87">
        <v>303</v>
      </c>
      <c r="C80" s="87">
        <v>291</v>
      </c>
      <c r="D80" s="87">
        <v>594</v>
      </c>
      <c r="E80" s="87">
        <v>314</v>
      </c>
      <c r="F80" s="87">
        <v>324</v>
      </c>
      <c r="G80" s="101">
        <v>638</v>
      </c>
      <c r="H80" s="12"/>
      <c r="I80" s="12"/>
      <c r="J80" s="12"/>
      <c r="K80" s="12"/>
      <c r="L80" s="12"/>
      <c r="M80" s="12"/>
      <c r="N80" s="12"/>
      <c r="O80" s="12"/>
      <c r="P80" s="12"/>
      <c r="Q80" s="12"/>
      <c r="R80" s="12"/>
      <c r="S80" s="12"/>
      <c r="T80" s="12"/>
      <c r="U80" s="12"/>
      <c r="V80" s="12"/>
      <c r="W80" s="12"/>
      <c r="X80" s="12"/>
      <c r="Y80" s="12"/>
      <c r="Z80" s="12"/>
    </row>
    <row r="81" spans="1:26" s="84" customFormat="1" ht="19.5" customHeight="1">
      <c r="A81" s="100" t="s">
        <v>79</v>
      </c>
      <c r="B81" s="87">
        <v>234</v>
      </c>
      <c r="C81" s="87">
        <v>280</v>
      </c>
      <c r="D81" s="87">
        <v>514</v>
      </c>
      <c r="E81" s="87">
        <v>283</v>
      </c>
      <c r="F81" s="87">
        <v>297</v>
      </c>
      <c r="G81" s="101">
        <v>580</v>
      </c>
      <c r="H81" s="12"/>
      <c r="I81" s="12"/>
      <c r="J81" s="12"/>
      <c r="K81" s="12"/>
      <c r="L81" s="12"/>
      <c r="M81" s="12"/>
      <c r="N81" s="12"/>
      <c r="O81" s="12"/>
      <c r="P81" s="12"/>
      <c r="Q81" s="12"/>
      <c r="R81" s="12"/>
      <c r="S81" s="12"/>
      <c r="T81" s="12"/>
      <c r="U81" s="12"/>
      <c r="V81" s="12"/>
      <c r="W81" s="12"/>
      <c r="X81" s="12"/>
      <c r="Y81" s="12"/>
      <c r="Z81" s="12"/>
    </row>
    <row r="82" spans="1:26" s="84" customFormat="1" ht="19.5" customHeight="1">
      <c r="A82" s="100" t="s">
        <v>80</v>
      </c>
      <c r="B82" s="87">
        <v>314</v>
      </c>
      <c r="C82" s="87">
        <v>285</v>
      </c>
      <c r="D82" s="87">
        <v>599</v>
      </c>
      <c r="E82" s="87">
        <v>369</v>
      </c>
      <c r="F82" s="87">
        <v>304</v>
      </c>
      <c r="G82" s="101">
        <f>SUM(E82:F82)</f>
        <v>673</v>
      </c>
      <c r="H82" s="12"/>
      <c r="I82" s="12"/>
      <c r="J82" s="12"/>
      <c r="K82" s="12"/>
      <c r="L82" s="12"/>
      <c r="M82" s="12"/>
      <c r="N82" s="12"/>
      <c r="O82" s="12"/>
      <c r="P82" s="12"/>
      <c r="Q82" s="12"/>
      <c r="R82" s="12"/>
      <c r="S82" s="12"/>
      <c r="T82" s="12"/>
      <c r="U82" s="12"/>
      <c r="V82" s="12"/>
      <c r="W82" s="12"/>
      <c r="X82" s="12"/>
      <c r="Y82" s="12"/>
      <c r="Z82" s="12"/>
    </row>
    <row r="83" spans="1:26" s="84" customFormat="1" ht="19.5" customHeight="1">
      <c r="A83" s="100" t="s">
        <v>81</v>
      </c>
      <c r="B83" s="87">
        <v>491</v>
      </c>
      <c r="C83" s="87">
        <v>213</v>
      </c>
      <c r="D83" s="87">
        <v>704</v>
      </c>
      <c r="E83" s="87">
        <v>654</v>
      </c>
      <c r="F83" s="87">
        <v>232</v>
      </c>
      <c r="G83" s="101">
        <v>886</v>
      </c>
      <c r="H83" s="12"/>
      <c r="I83" s="12"/>
      <c r="J83" s="12"/>
      <c r="K83" s="12"/>
      <c r="L83" s="12"/>
      <c r="M83" s="12"/>
      <c r="N83" s="12"/>
      <c r="O83" s="12"/>
      <c r="P83" s="12"/>
      <c r="Q83" s="12"/>
      <c r="R83" s="12"/>
      <c r="S83" s="12"/>
      <c r="T83" s="12"/>
      <c r="U83" s="12"/>
      <c r="V83" s="12"/>
      <c r="W83" s="12"/>
      <c r="X83" s="12"/>
      <c r="Y83" s="12"/>
      <c r="Z83" s="12"/>
    </row>
    <row r="84" spans="1:26" s="84" customFormat="1" ht="19.5" customHeight="1">
      <c r="A84" s="100" t="s">
        <v>82</v>
      </c>
      <c r="B84" s="87">
        <v>479</v>
      </c>
      <c r="C84" s="87">
        <v>340</v>
      </c>
      <c r="D84" s="87">
        <v>819</v>
      </c>
      <c r="E84" s="87">
        <v>523</v>
      </c>
      <c r="F84" s="87">
        <v>361</v>
      </c>
      <c r="G84" s="101">
        <v>884</v>
      </c>
      <c r="H84" s="12"/>
      <c r="I84" s="12"/>
      <c r="J84" s="12"/>
      <c r="K84" s="12"/>
      <c r="L84" s="12"/>
      <c r="M84" s="12"/>
      <c r="N84" s="12"/>
      <c r="O84" s="12"/>
      <c r="P84" s="12"/>
      <c r="Q84" s="12"/>
      <c r="R84" s="12"/>
      <c r="S84" s="12"/>
      <c r="T84" s="12"/>
      <c r="U84" s="12"/>
      <c r="V84" s="12"/>
      <c r="W84" s="12"/>
      <c r="X84" s="12"/>
      <c r="Y84" s="12"/>
      <c r="Z84" s="12"/>
    </row>
    <row r="85" spans="1:26" s="84" customFormat="1" ht="19.5" customHeight="1">
      <c r="A85" s="100" t="s">
        <v>83</v>
      </c>
      <c r="B85" s="87">
        <v>240</v>
      </c>
      <c r="C85" s="87">
        <v>252</v>
      </c>
      <c r="D85" s="87">
        <v>492</v>
      </c>
      <c r="E85" s="87">
        <v>347</v>
      </c>
      <c r="F85" s="87">
        <v>280</v>
      </c>
      <c r="G85" s="101">
        <f t="shared" ref="G85" si="0">SUM(E85:F85)</f>
        <v>627</v>
      </c>
      <c r="H85" s="12"/>
      <c r="I85" s="12"/>
      <c r="J85" s="12"/>
      <c r="K85" s="12"/>
      <c r="L85" s="12"/>
      <c r="M85" s="12"/>
      <c r="N85" s="12"/>
      <c r="O85" s="12"/>
      <c r="P85" s="12"/>
      <c r="Q85" s="12"/>
      <c r="R85" s="12"/>
      <c r="S85" s="12"/>
      <c r="T85" s="12"/>
      <c r="U85" s="12"/>
      <c r="V85" s="12"/>
      <c r="W85" s="12"/>
      <c r="X85" s="12"/>
      <c r="Y85" s="12"/>
      <c r="Z85" s="12"/>
    </row>
    <row r="86" spans="1:26" s="84" customFormat="1" ht="19.5" customHeight="1">
      <c r="A86" s="100" t="s">
        <v>373</v>
      </c>
      <c r="B86" s="87">
        <v>30</v>
      </c>
      <c r="C86" s="87">
        <v>61</v>
      </c>
      <c r="D86" s="87">
        <v>91</v>
      </c>
      <c r="E86" s="87">
        <v>31</v>
      </c>
      <c r="F86" s="87">
        <v>69</v>
      </c>
      <c r="G86" s="101">
        <v>100</v>
      </c>
      <c r="H86" s="12"/>
      <c r="I86" s="12"/>
      <c r="J86" s="12"/>
      <c r="K86" s="12"/>
      <c r="L86" s="12"/>
      <c r="M86" s="12"/>
      <c r="N86" s="12"/>
      <c r="O86" s="12"/>
      <c r="P86" s="12"/>
      <c r="Q86" s="12"/>
      <c r="R86" s="12"/>
      <c r="S86" s="12"/>
      <c r="T86" s="12"/>
      <c r="U86" s="12"/>
      <c r="V86" s="12"/>
      <c r="W86" s="12"/>
      <c r="X86" s="12"/>
      <c r="Y86" s="12"/>
      <c r="Z86" s="12"/>
    </row>
    <row r="87" spans="1:26" s="84" customFormat="1" ht="19.5" customHeight="1">
      <c r="A87" s="100" t="s">
        <v>374</v>
      </c>
      <c r="B87" s="87">
        <v>255</v>
      </c>
      <c r="C87" s="87">
        <v>184</v>
      </c>
      <c r="D87" s="87">
        <v>439</v>
      </c>
      <c r="E87" s="87">
        <v>311</v>
      </c>
      <c r="F87" s="87">
        <v>217</v>
      </c>
      <c r="G87" s="101">
        <v>528</v>
      </c>
      <c r="H87" s="12"/>
      <c r="I87" s="12"/>
      <c r="J87" s="12"/>
      <c r="K87" s="12"/>
      <c r="L87" s="12"/>
      <c r="M87" s="12"/>
      <c r="N87" s="12"/>
      <c r="O87" s="12"/>
      <c r="P87" s="12"/>
      <c r="Q87" s="12"/>
      <c r="R87" s="12"/>
      <c r="S87" s="12"/>
      <c r="T87" s="12"/>
      <c r="U87" s="12"/>
      <c r="V87" s="12"/>
      <c r="W87" s="12"/>
      <c r="X87" s="12"/>
      <c r="Y87" s="12"/>
      <c r="Z87" s="12"/>
    </row>
    <row r="88" spans="1:26" s="84" customFormat="1" ht="19.5" customHeight="1">
      <c r="A88" s="100" t="s">
        <v>392</v>
      </c>
      <c r="B88" s="87">
        <v>264</v>
      </c>
      <c r="C88" s="87">
        <v>172</v>
      </c>
      <c r="D88" s="87">
        <v>436</v>
      </c>
      <c r="E88" s="87">
        <v>338</v>
      </c>
      <c r="F88" s="87">
        <v>196</v>
      </c>
      <c r="G88" s="101">
        <v>534</v>
      </c>
      <c r="H88" s="12"/>
      <c r="I88" s="12"/>
      <c r="J88" s="12"/>
      <c r="K88" s="12"/>
      <c r="L88" s="12"/>
      <c r="M88" s="12"/>
      <c r="N88" s="12"/>
      <c r="O88" s="12"/>
      <c r="P88" s="12"/>
      <c r="Q88" s="12"/>
      <c r="R88" s="12"/>
      <c r="S88" s="12"/>
      <c r="T88" s="12"/>
      <c r="U88" s="12"/>
      <c r="V88" s="12"/>
      <c r="W88" s="12"/>
      <c r="X88" s="12"/>
      <c r="Y88" s="12"/>
      <c r="Z88" s="12"/>
    </row>
    <row r="89" spans="1:26" s="84" customFormat="1" ht="19.5" customHeight="1">
      <c r="A89" s="100" t="s">
        <v>393</v>
      </c>
      <c r="B89" s="248">
        <v>477</v>
      </c>
      <c r="C89" s="248">
        <v>238</v>
      </c>
      <c r="D89" s="248">
        <v>715</v>
      </c>
      <c r="E89" s="248">
        <v>529</v>
      </c>
      <c r="F89" s="248">
        <v>266</v>
      </c>
      <c r="G89" s="249">
        <v>795</v>
      </c>
      <c r="H89" s="91"/>
      <c r="I89" s="91"/>
      <c r="J89" s="91"/>
      <c r="K89" s="91"/>
      <c r="L89" s="91"/>
      <c r="M89" s="91"/>
      <c r="N89" s="91"/>
      <c r="O89" s="91"/>
      <c r="P89" s="91"/>
      <c r="Q89" s="91"/>
      <c r="R89" s="91"/>
      <c r="S89" s="91"/>
      <c r="T89" s="91"/>
      <c r="U89" s="91"/>
      <c r="V89" s="91"/>
      <c r="W89" s="91"/>
      <c r="X89" s="91"/>
      <c r="Y89" s="91"/>
      <c r="Z89" s="91"/>
    </row>
    <row r="90" spans="1:26" s="84" customFormat="1" ht="19.5" customHeight="1">
      <c r="A90" s="247" t="s">
        <v>490</v>
      </c>
      <c r="B90" s="87">
        <v>457</v>
      </c>
      <c r="C90" s="87">
        <v>227</v>
      </c>
      <c r="D90" s="87">
        <v>684</v>
      </c>
      <c r="E90" s="87">
        <v>578</v>
      </c>
      <c r="F90" s="87">
        <v>261</v>
      </c>
      <c r="G90" s="101">
        <f>SUM(E90:F90)</f>
        <v>839</v>
      </c>
      <c r="H90" s="91"/>
      <c r="I90" s="91"/>
      <c r="J90" s="91"/>
      <c r="K90" s="91"/>
      <c r="L90" s="91"/>
      <c r="M90" s="91"/>
      <c r="N90" s="91"/>
      <c r="O90" s="91"/>
      <c r="P90" s="91"/>
      <c r="Q90" s="91"/>
      <c r="R90" s="91"/>
      <c r="S90" s="91"/>
      <c r="T90" s="91"/>
      <c r="U90" s="91"/>
      <c r="V90" s="91"/>
      <c r="W90" s="91"/>
      <c r="X90" s="91"/>
      <c r="Y90" s="91"/>
      <c r="Z90" s="91"/>
    </row>
    <row r="91" spans="1:26" s="84" customFormat="1" ht="19.5" customHeight="1">
      <c r="A91" s="247" t="s">
        <v>491</v>
      </c>
      <c r="B91" s="87">
        <v>524</v>
      </c>
      <c r="C91" s="87">
        <v>192</v>
      </c>
      <c r="D91" s="87">
        <v>716</v>
      </c>
      <c r="E91" s="87">
        <v>659</v>
      </c>
      <c r="F91" s="87">
        <v>345</v>
      </c>
      <c r="G91" s="101">
        <f>SUM(E91:F91)</f>
        <v>1004</v>
      </c>
      <c r="H91" s="91"/>
      <c r="I91" s="91"/>
      <c r="J91" s="91"/>
      <c r="K91" s="91"/>
      <c r="L91" s="91"/>
      <c r="M91" s="91"/>
      <c r="N91" s="91"/>
      <c r="O91" s="91"/>
      <c r="P91" s="91"/>
      <c r="Q91" s="91"/>
      <c r="R91" s="91"/>
      <c r="S91" s="91"/>
      <c r="T91" s="91"/>
      <c r="U91" s="91"/>
      <c r="V91" s="91"/>
      <c r="W91" s="91"/>
      <c r="X91" s="91"/>
      <c r="Y91" s="91"/>
      <c r="Z91" s="91"/>
    </row>
    <row r="92" spans="1:26" s="84" customFormat="1" ht="19.5" customHeight="1">
      <c r="A92" s="247" t="s">
        <v>391</v>
      </c>
      <c r="B92" s="87">
        <v>355</v>
      </c>
      <c r="C92" s="87">
        <v>197</v>
      </c>
      <c r="D92" s="87">
        <v>552</v>
      </c>
      <c r="E92" s="87">
        <v>436</v>
      </c>
      <c r="F92" s="87">
        <v>228</v>
      </c>
      <c r="G92" s="101">
        <f>SUM(E92:F92)</f>
        <v>664</v>
      </c>
      <c r="H92" s="91"/>
      <c r="I92" s="91"/>
      <c r="J92" s="91"/>
      <c r="K92" s="91"/>
      <c r="L92" s="91"/>
      <c r="M92" s="91"/>
      <c r="N92" s="91"/>
      <c r="O92" s="91"/>
      <c r="P92" s="91"/>
      <c r="Q92" s="91"/>
      <c r="R92" s="91"/>
      <c r="S92" s="91"/>
      <c r="T92" s="91"/>
      <c r="U92" s="91"/>
      <c r="V92" s="91"/>
      <c r="W92" s="91"/>
      <c r="X92" s="91"/>
      <c r="Y92" s="91"/>
      <c r="Z92" s="91"/>
    </row>
    <row r="93" spans="1:26" s="84" customFormat="1" ht="19.5" customHeight="1">
      <c r="A93" s="247" t="s">
        <v>489</v>
      </c>
      <c r="B93" s="87">
        <v>291</v>
      </c>
      <c r="C93" s="87">
        <v>174</v>
      </c>
      <c r="D93" s="87">
        <v>465</v>
      </c>
      <c r="E93" s="87">
        <v>367</v>
      </c>
      <c r="F93" s="87">
        <v>212</v>
      </c>
      <c r="G93" s="101">
        <f>SUM(E93:F93)</f>
        <v>579</v>
      </c>
      <c r="H93" s="91"/>
      <c r="I93" s="91"/>
      <c r="J93" s="91"/>
      <c r="K93" s="91"/>
      <c r="L93" s="91"/>
      <c r="M93" s="91"/>
      <c r="N93" s="91"/>
      <c r="O93" s="91"/>
      <c r="P93" s="91"/>
      <c r="Q93" s="91"/>
      <c r="R93" s="91"/>
      <c r="S93" s="91"/>
      <c r="T93" s="91"/>
      <c r="U93" s="91"/>
      <c r="V93" s="91"/>
      <c r="W93" s="91"/>
      <c r="X93" s="91"/>
      <c r="Y93" s="91"/>
      <c r="Z93" s="91"/>
    </row>
    <row r="94" spans="1:26" s="84" customFormat="1" ht="19.5" customHeight="1">
      <c r="A94" s="88"/>
      <c r="H94" s="91"/>
      <c r="I94" s="91"/>
      <c r="J94" s="91"/>
      <c r="K94" s="91"/>
      <c r="L94" s="91"/>
      <c r="M94" s="91"/>
      <c r="N94" s="91"/>
      <c r="O94" s="91"/>
      <c r="P94" s="91"/>
      <c r="Q94" s="91"/>
      <c r="R94" s="91"/>
      <c r="S94" s="91"/>
      <c r="T94" s="91"/>
      <c r="U94" s="91"/>
      <c r="V94" s="91"/>
      <c r="W94" s="91"/>
      <c r="X94" s="91"/>
      <c r="Y94" s="91"/>
      <c r="Z94" s="91"/>
    </row>
    <row r="95" spans="1:26" s="84" customFormat="1" ht="6.75" customHeight="1">
      <c r="A95" s="88"/>
      <c r="B95" s="89"/>
      <c r="C95" s="89"/>
      <c r="D95" s="90"/>
      <c r="E95" s="89"/>
      <c r="F95" s="89"/>
      <c r="G95" s="90"/>
      <c r="H95" s="91"/>
      <c r="I95" s="91"/>
      <c r="J95" s="91"/>
      <c r="K95" s="91"/>
      <c r="L95" s="91"/>
      <c r="M95" s="91"/>
      <c r="N95" s="91"/>
      <c r="O95" s="91"/>
      <c r="P95" s="91"/>
      <c r="Q95" s="91"/>
      <c r="R95" s="91"/>
      <c r="S95" s="91"/>
      <c r="T95" s="91"/>
      <c r="U95" s="91"/>
      <c r="V95" s="91"/>
      <c r="W95" s="91"/>
      <c r="X95" s="91"/>
      <c r="Y95" s="91"/>
      <c r="Z95" s="91"/>
    </row>
    <row r="96" spans="1:26" s="84" customFormat="1" ht="18" customHeight="1">
      <c r="A96" s="166" t="s">
        <v>299</v>
      </c>
      <c r="B96" s="89"/>
      <c r="C96" s="89"/>
      <c r="D96" s="90"/>
      <c r="E96" s="89"/>
      <c r="F96" s="89"/>
      <c r="G96" s="90"/>
      <c r="H96" s="91"/>
      <c r="I96" s="91"/>
      <c r="J96" s="91"/>
      <c r="K96" s="91"/>
      <c r="L96" s="91"/>
      <c r="M96" s="91"/>
      <c r="N96" s="91"/>
      <c r="O96" s="91"/>
      <c r="P96" s="91"/>
      <c r="Q96" s="91"/>
      <c r="R96" s="91"/>
      <c r="S96" s="91"/>
      <c r="T96" s="91"/>
      <c r="U96" s="91"/>
      <c r="V96" s="91"/>
      <c r="W96" s="91"/>
      <c r="X96" s="91"/>
      <c r="Y96" s="91"/>
      <c r="Z96" s="91"/>
    </row>
    <row r="97" spans="1:26" ht="39" customHeight="1">
      <c r="A97" s="272" t="s">
        <v>266</v>
      </c>
      <c r="B97" s="272"/>
      <c r="C97" s="272"/>
      <c r="D97" s="272"/>
      <c r="E97" s="272"/>
      <c r="F97" s="272"/>
      <c r="G97" s="272"/>
      <c r="H97" s="4"/>
      <c r="I97" s="13"/>
      <c r="J97" s="13"/>
      <c r="K97" s="13"/>
      <c r="L97" s="13"/>
      <c r="M97" s="13"/>
      <c r="N97" s="13"/>
      <c r="O97" s="13"/>
      <c r="P97" s="13"/>
      <c r="Q97" s="13"/>
      <c r="R97" s="13"/>
      <c r="S97" s="13"/>
      <c r="T97" s="13"/>
      <c r="U97" s="13"/>
      <c r="V97" s="13"/>
      <c r="W97" s="13"/>
      <c r="X97" s="13"/>
      <c r="Y97" s="13"/>
      <c r="Z97" s="13"/>
    </row>
    <row r="98" spans="1:26" ht="15" hidden="1" customHeight="1">
      <c r="A98" s="4"/>
      <c r="B98" s="4"/>
      <c r="C98" s="4"/>
      <c r="D98" s="4"/>
      <c r="E98" s="4"/>
      <c r="F98" s="4"/>
      <c r="G98" s="4"/>
      <c r="H98" s="4"/>
      <c r="I98" s="13"/>
      <c r="J98" s="13"/>
      <c r="K98" s="13"/>
      <c r="L98" s="13"/>
      <c r="M98" s="13"/>
      <c r="N98" s="13"/>
      <c r="O98" s="13"/>
      <c r="P98" s="13"/>
      <c r="Q98" s="13"/>
      <c r="R98" s="13"/>
      <c r="S98" s="13"/>
      <c r="T98" s="13"/>
      <c r="U98" s="13"/>
      <c r="V98" s="13"/>
      <c r="W98" s="13"/>
      <c r="X98" s="13"/>
      <c r="Y98" s="13"/>
      <c r="Z98" s="13"/>
    </row>
    <row r="99" spans="1:26" ht="15" hidden="1" customHeight="1">
      <c r="A99" s="4"/>
      <c r="B99" s="4"/>
      <c r="C99" s="4"/>
      <c r="D99" s="4"/>
      <c r="E99" s="4"/>
      <c r="F99" s="4"/>
      <c r="G99" s="4"/>
      <c r="H99" s="4"/>
      <c r="I99" s="13"/>
      <c r="J99" s="13"/>
      <c r="K99" s="13"/>
      <c r="L99" s="13"/>
      <c r="M99" s="13"/>
      <c r="N99" s="13"/>
      <c r="O99" s="13"/>
      <c r="P99" s="13"/>
      <c r="Q99" s="13"/>
      <c r="R99" s="13"/>
      <c r="S99" s="13"/>
      <c r="T99" s="13"/>
      <c r="U99" s="13"/>
      <c r="V99" s="13"/>
      <c r="W99" s="13"/>
      <c r="X99" s="13"/>
      <c r="Y99" s="13"/>
      <c r="Z99" s="13"/>
    </row>
    <row r="100" spans="1:26" ht="15" hidden="1" customHeight="1">
      <c r="A100" s="4"/>
      <c r="B100" s="4"/>
      <c r="C100" s="4"/>
      <c r="D100" s="4"/>
      <c r="E100" s="4"/>
      <c r="F100" s="4"/>
      <c r="G100" s="4"/>
      <c r="H100" s="4"/>
      <c r="I100" s="13"/>
      <c r="J100" s="13"/>
      <c r="K100" s="13"/>
      <c r="L100" s="13"/>
      <c r="M100" s="13"/>
      <c r="N100" s="13"/>
      <c r="O100" s="13"/>
      <c r="P100" s="13"/>
      <c r="Q100" s="13"/>
      <c r="R100" s="13"/>
      <c r="S100" s="13"/>
      <c r="T100" s="13"/>
      <c r="U100" s="13"/>
      <c r="V100" s="13"/>
      <c r="W100" s="13"/>
      <c r="X100" s="13"/>
      <c r="Y100" s="13"/>
      <c r="Z100" s="13"/>
    </row>
    <row r="101" spans="1:26" ht="15" hidden="1" customHeight="1">
      <c r="A101" s="4"/>
      <c r="B101" s="4"/>
      <c r="C101" s="4"/>
      <c r="D101" s="4"/>
      <c r="E101" s="4"/>
      <c r="F101" s="4"/>
      <c r="G101" s="4"/>
      <c r="H101" s="4"/>
      <c r="I101" s="13"/>
      <c r="J101" s="13"/>
      <c r="K101" s="13"/>
      <c r="L101" s="13"/>
      <c r="M101" s="13"/>
      <c r="N101" s="13"/>
      <c r="O101" s="13"/>
      <c r="P101" s="13"/>
      <c r="Q101" s="13"/>
      <c r="R101" s="13"/>
      <c r="S101" s="13"/>
      <c r="T101" s="13"/>
      <c r="U101" s="13"/>
      <c r="V101" s="13"/>
      <c r="W101" s="13"/>
      <c r="X101" s="13"/>
      <c r="Y101" s="13"/>
      <c r="Z101" s="13"/>
    </row>
    <row r="102" spans="1:26" ht="15" hidden="1" customHeight="1">
      <c r="A102" s="4"/>
      <c r="B102" s="4"/>
      <c r="C102" s="4"/>
      <c r="D102" s="4"/>
      <c r="E102" s="4"/>
      <c r="F102" s="4"/>
      <c r="G102" s="4"/>
      <c r="H102" s="4"/>
      <c r="I102" s="13"/>
      <c r="J102" s="13"/>
      <c r="K102" s="13"/>
      <c r="L102" s="13"/>
      <c r="M102" s="13"/>
      <c r="N102" s="13"/>
      <c r="O102" s="13"/>
      <c r="P102" s="13"/>
      <c r="Q102" s="13"/>
      <c r="R102" s="13"/>
      <c r="S102" s="13"/>
      <c r="T102" s="13"/>
      <c r="U102" s="13"/>
      <c r="V102" s="13"/>
      <c r="W102" s="13"/>
      <c r="X102" s="13"/>
      <c r="Y102" s="13"/>
      <c r="Z102" s="13"/>
    </row>
    <row r="103" spans="1:26" ht="15" hidden="1" customHeight="1">
      <c r="A103" s="4"/>
      <c r="B103" s="4"/>
      <c r="C103" s="4"/>
      <c r="D103" s="4"/>
      <c r="E103" s="4"/>
      <c r="F103" s="4"/>
      <c r="G103" s="4"/>
      <c r="H103" s="4"/>
      <c r="I103" s="13"/>
      <c r="J103" s="13"/>
      <c r="K103" s="13"/>
      <c r="L103" s="13"/>
      <c r="M103" s="13"/>
      <c r="N103" s="13"/>
      <c r="O103" s="13"/>
      <c r="P103" s="13"/>
      <c r="Q103" s="13"/>
      <c r="R103" s="13"/>
      <c r="S103" s="13"/>
      <c r="T103" s="13"/>
      <c r="U103" s="13"/>
      <c r="V103" s="13"/>
      <c r="W103" s="13"/>
      <c r="X103" s="13"/>
      <c r="Y103" s="13"/>
      <c r="Z103" s="13"/>
    </row>
    <row r="104" spans="1:26" ht="15" hidden="1" customHeight="1">
      <c r="A104" s="4"/>
      <c r="B104" s="4"/>
      <c r="C104" s="4"/>
      <c r="D104" s="4"/>
      <c r="E104" s="4"/>
      <c r="F104" s="4"/>
      <c r="G104" s="4"/>
      <c r="H104" s="4"/>
      <c r="I104" s="13"/>
      <c r="J104" s="13"/>
      <c r="K104" s="13"/>
      <c r="L104" s="13"/>
      <c r="M104" s="13"/>
      <c r="N104" s="13"/>
      <c r="O104" s="13"/>
      <c r="P104" s="13"/>
      <c r="Q104" s="13"/>
      <c r="R104" s="13"/>
      <c r="S104" s="13"/>
      <c r="T104" s="13"/>
      <c r="U104" s="13"/>
      <c r="V104" s="13"/>
      <c r="W104" s="13"/>
      <c r="X104" s="13"/>
      <c r="Y104" s="13"/>
      <c r="Z104" s="13"/>
    </row>
    <row r="105" spans="1:26" ht="15" hidden="1" customHeight="1">
      <c r="A105" s="4"/>
      <c r="B105" s="4"/>
      <c r="C105" s="4"/>
      <c r="D105" s="4"/>
      <c r="E105" s="4"/>
      <c r="F105" s="4"/>
      <c r="G105" s="4"/>
      <c r="H105" s="4"/>
      <c r="I105" s="13"/>
      <c r="J105" s="13"/>
      <c r="K105" s="13"/>
      <c r="L105" s="13"/>
      <c r="M105" s="13"/>
      <c r="N105" s="13"/>
      <c r="O105" s="13"/>
      <c r="P105" s="13"/>
      <c r="Q105" s="13"/>
      <c r="R105" s="13"/>
      <c r="S105" s="13"/>
      <c r="T105" s="13"/>
      <c r="U105" s="13"/>
      <c r="V105" s="13"/>
      <c r="W105" s="13"/>
      <c r="X105" s="13"/>
      <c r="Y105" s="13"/>
      <c r="Z105" s="13"/>
    </row>
    <row r="106" spans="1:26" ht="15" hidden="1" customHeight="1">
      <c r="A106" s="4"/>
      <c r="B106" s="4"/>
      <c r="C106" s="4"/>
      <c r="D106" s="4"/>
      <c r="E106" s="4"/>
      <c r="F106" s="4"/>
      <c r="G106" s="4"/>
      <c r="H106" s="4"/>
      <c r="I106" s="13"/>
      <c r="J106" s="13"/>
      <c r="K106" s="13"/>
      <c r="L106" s="13"/>
      <c r="M106" s="13"/>
      <c r="N106" s="13"/>
      <c r="O106" s="13"/>
      <c r="P106" s="13"/>
      <c r="Q106" s="13"/>
      <c r="R106" s="13"/>
      <c r="S106" s="13"/>
      <c r="T106" s="13"/>
      <c r="U106" s="13"/>
      <c r="V106" s="13"/>
      <c r="W106" s="13"/>
      <c r="X106" s="13"/>
      <c r="Y106" s="13"/>
      <c r="Z106" s="13"/>
    </row>
    <row r="107" spans="1:26" ht="15" hidden="1" customHeight="1">
      <c r="A107" s="4"/>
      <c r="B107" s="4"/>
      <c r="C107" s="4"/>
      <c r="D107" s="4"/>
      <c r="E107" s="4"/>
      <c r="F107" s="4"/>
      <c r="G107" s="4"/>
      <c r="H107" s="4"/>
      <c r="I107" s="13"/>
      <c r="J107" s="13"/>
      <c r="K107" s="13"/>
      <c r="L107" s="13"/>
      <c r="M107" s="13"/>
      <c r="N107" s="13"/>
      <c r="O107" s="13"/>
      <c r="P107" s="13"/>
      <c r="Q107" s="13"/>
      <c r="R107" s="13"/>
      <c r="S107" s="13"/>
      <c r="T107" s="13"/>
      <c r="U107" s="13"/>
      <c r="V107" s="13"/>
      <c r="W107" s="13"/>
      <c r="X107" s="13"/>
      <c r="Y107" s="13"/>
      <c r="Z107" s="13"/>
    </row>
    <row r="108" spans="1:26" ht="15" hidden="1" customHeight="1">
      <c r="A108" s="4"/>
      <c r="B108" s="4"/>
      <c r="C108" s="4"/>
      <c r="D108" s="4"/>
      <c r="E108" s="4"/>
      <c r="F108" s="4"/>
      <c r="G108" s="4"/>
      <c r="H108" s="4"/>
      <c r="I108" s="13"/>
      <c r="J108" s="13"/>
      <c r="K108" s="13"/>
      <c r="L108" s="13"/>
      <c r="M108" s="13"/>
      <c r="N108" s="13"/>
      <c r="O108" s="13"/>
      <c r="P108" s="13"/>
      <c r="Q108" s="13"/>
      <c r="R108" s="13"/>
      <c r="S108" s="13"/>
      <c r="T108" s="13"/>
      <c r="U108" s="13"/>
      <c r="V108" s="13"/>
      <c r="W108" s="13"/>
      <c r="X108" s="13"/>
      <c r="Y108" s="13"/>
      <c r="Z108" s="13"/>
    </row>
    <row r="109" spans="1:26" ht="15" hidden="1" customHeight="1">
      <c r="A109" s="4"/>
      <c r="B109" s="4"/>
      <c r="C109" s="4"/>
      <c r="D109" s="4"/>
      <c r="E109" s="4"/>
      <c r="F109" s="4"/>
      <c r="G109" s="4"/>
      <c r="H109" s="4"/>
      <c r="I109" s="13"/>
      <c r="J109" s="13"/>
      <c r="K109" s="13"/>
      <c r="L109" s="13"/>
      <c r="M109" s="13"/>
      <c r="N109" s="13"/>
      <c r="O109" s="13"/>
      <c r="P109" s="13"/>
      <c r="Q109" s="13"/>
      <c r="R109" s="13"/>
      <c r="S109" s="13"/>
      <c r="T109" s="13"/>
      <c r="U109" s="13"/>
      <c r="V109" s="13"/>
      <c r="W109" s="13"/>
      <c r="X109" s="13"/>
      <c r="Y109" s="13"/>
      <c r="Z109" s="13"/>
    </row>
    <row r="110" spans="1:26" ht="15" hidden="1" customHeight="1">
      <c r="A110" s="4"/>
      <c r="B110" s="4"/>
      <c r="C110" s="4"/>
      <c r="D110" s="4"/>
      <c r="E110" s="4"/>
      <c r="F110" s="4"/>
      <c r="G110" s="4"/>
      <c r="H110" s="4"/>
      <c r="I110" s="13"/>
      <c r="J110" s="13"/>
      <c r="K110" s="13"/>
      <c r="L110" s="13"/>
      <c r="M110" s="13"/>
      <c r="N110" s="13"/>
      <c r="O110" s="13"/>
      <c r="P110" s="13"/>
      <c r="Q110" s="13"/>
      <c r="R110" s="13"/>
      <c r="S110" s="13"/>
      <c r="T110" s="13"/>
      <c r="U110" s="13"/>
      <c r="V110" s="13"/>
      <c r="W110" s="13"/>
      <c r="X110" s="13"/>
      <c r="Y110" s="13"/>
      <c r="Z110" s="13"/>
    </row>
    <row r="111" spans="1:26" ht="15" hidden="1" customHeight="1">
      <c r="A111" s="4"/>
      <c r="B111" s="4"/>
      <c r="C111" s="4"/>
      <c r="D111" s="4"/>
      <c r="E111" s="4"/>
      <c r="F111" s="4"/>
      <c r="G111" s="4"/>
      <c r="H111" s="4"/>
      <c r="I111" s="13"/>
      <c r="J111" s="13"/>
      <c r="K111" s="13"/>
      <c r="L111" s="13"/>
      <c r="M111" s="13"/>
      <c r="N111" s="13"/>
      <c r="O111" s="13"/>
      <c r="P111" s="13"/>
      <c r="Q111" s="13"/>
      <c r="R111" s="13"/>
      <c r="S111" s="13"/>
      <c r="T111" s="13"/>
      <c r="U111" s="13"/>
      <c r="V111" s="13"/>
      <c r="W111" s="13"/>
      <c r="X111" s="13"/>
      <c r="Y111" s="13"/>
      <c r="Z111" s="13"/>
    </row>
    <row r="112" spans="1:26" ht="15" hidden="1" customHeight="1">
      <c r="A112" s="4"/>
      <c r="B112" s="4"/>
      <c r="C112" s="4"/>
      <c r="D112" s="4"/>
      <c r="E112" s="4"/>
      <c r="F112" s="4"/>
      <c r="G112" s="4"/>
      <c r="H112" s="4"/>
      <c r="I112" s="13"/>
      <c r="J112" s="13"/>
      <c r="K112" s="13"/>
      <c r="L112" s="13"/>
      <c r="M112" s="13"/>
      <c r="N112" s="13"/>
      <c r="O112" s="13"/>
      <c r="P112" s="13"/>
      <c r="Q112" s="13"/>
      <c r="R112" s="13"/>
      <c r="S112" s="13"/>
      <c r="T112" s="13"/>
      <c r="U112" s="13"/>
      <c r="V112" s="13"/>
      <c r="W112" s="13"/>
      <c r="X112" s="13"/>
      <c r="Y112" s="13"/>
      <c r="Z112" s="13"/>
    </row>
    <row r="113" spans="1:26" ht="15" hidden="1" customHeight="1">
      <c r="A113" s="4"/>
      <c r="B113" s="4"/>
      <c r="C113" s="4"/>
      <c r="D113" s="4"/>
      <c r="E113" s="4"/>
      <c r="F113" s="4"/>
      <c r="G113" s="4"/>
      <c r="H113" s="4"/>
      <c r="I113" s="13"/>
      <c r="J113" s="13"/>
      <c r="K113" s="13"/>
      <c r="L113" s="13"/>
      <c r="M113" s="13"/>
      <c r="N113" s="13"/>
      <c r="O113" s="13"/>
      <c r="P113" s="13"/>
      <c r="Q113" s="13"/>
      <c r="R113" s="13"/>
      <c r="S113" s="13"/>
      <c r="T113" s="13"/>
      <c r="U113" s="13"/>
      <c r="V113" s="13"/>
      <c r="W113" s="13"/>
      <c r="X113" s="13"/>
      <c r="Y113" s="13"/>
      <c r="Z113" s="13"/>
    </row>
    <row r="114" spans="1:26" ht="15" hidden="1" customHeight="1">
      <c r="A114" s="4"/>
      <c r="B114" s="4"/>
      <c r="C114" s="4"/>
      <c r="D114" s="4"/>
      <c r="E114" s="4"/>
      <c r="F114" s="4"/>
      <c r="G114" s="4"/>
      <c r="H114" s="4"/>
      <c r="I114" s="13"/>
      <c r="J114" s="13"/>
      <c r="K114" s="13"/>
      <c r="L114" s="13"/>
      <c r="M114" s="13"/>
      <c r="N114" s="13"/>
      <c r="O114" s="13"/>
      <c r="P114" s="13"/>
      <c r="Q114" s="13"/>
      <c r="R114" s="13"/>
      <c r="S114" s="13"/>
      <c r="T114" s="13"/>
      <c r="U114" s="13"/>
      <c r="V114" s="13"/>
      <c r="W114" s="13"/>
      <c r="X114" s="13"/>
      <c r="Y114" s="13"/>
      <c r="Z114" s="13"/>
    </row>
    <row r="115" spans="1:26" ht="15" hidden="1" customHeight="1">
      <c r="A115" s="4"/>
      <c r="B115" s="4"/>
      <c r="C115" s="4"/>
      <c r="D115" s="4"/>
      <c r="E115" s="4"/>
      <c r="F115" s="4"/>
      <c r="G115" s="4"/>
      <c r="H115" s="4"/>
      <c r="I115" s="13"/>
      <c r="J115" s="13"/>
      <c r="K115" s="13"/>
      <c r="L115" s="13"/>
      <c r="M115" s="13"/>
      <c r="N115" s="13"/>
      <c r="O115" s="13"/>
      <c r="P115" s="13"/>
      <c r="Q115" s="13"/>
      <c r="R115" s="13"/>
      <c r="S115" s="13"/>
      <c r="T115" s="13"/>
      <c r="U115" s="13"/>
      <c r="V115" s="13"/>
      <c r="W115" s="13"/>
      <c r="X115" s="13"/>
      <c r="Y115" s="13"/>
      <c r="Z115" s="13"/>
    </row>
    <row r="116" spans="1:26" ht="15" hidden="1" customHeight="1">
      <c r="A116" s="4"/>
      <c r="B116" s="4"/>
      <c r="C116" s="4"/>
      <c r="D116" s="4"/>
      <c r="E116" s="4"/>
      <c r="F116" s="4"/>
      <c r="G116" s="4"/>
      <c r="H116" s="4"/>
      <c r="I116" s="13"/>
      <c r="J116" s="13"/>
      <c r="K116" s="13"/>
      <c r="L116" s="13"/>
      <c r="M116" s="13"/>
      <c r="N116" s="13"/>
      <c r="O116" s="13"/>
      <c r="P116" s="13"/>
      <c r="Q116" s="13"/>
      <c r="R116" s="13"/>
      <c r="S116" s="13"/>
      <c r="T116" s="13"/>
      <c r="U116" s="13"/>
      <c r="V116" s="13"/>
      <c r="W116" s="13"/>
      <c r="X116" s="13"/>
      <c r="Y116" s="13"/>
      <c r="Z116" s="13"/>
    </row>
    <row r="117" spans="1:26" ht="15" hidden="1" customHeight="1">
      <c r="A117" s="4"/>
      <c r="B117" s="4"/>
      <c r="C117" s="4"/>
      <c r="D117" s="4"/>
      <c r="E117" s="4"/>
      <c r="F117" s="4"/>
      <c r="G117" s="4"/>
      <c r="H117" s="4"/>
      <c r="I117" s="13"/>
      <c r="J117" s="13"/>
      <c r="K117" s="13"/>
      <c r="L117" s="13"/>
      <c r="M117" s="13"/>
      <c r="N117" s="13"/>
      <c r="O117" s="13"/>
      <c r="P117" s="13"/>
      <c r="Q117" s="13"/>
      <c r="R117" s="13"/>
      <c r="S117" s="13"/>
      <c r="T117" s="13"/>
      <c r="U117" s="13"/>
      <c r="V117" s="13"/>
      <c r="W117" s="13"/>
      <c r="X117" s="13"/>
      <c r="Y117" s="13"/>
      <c r="Z117" s="13"/>
    </row>
    <row r="118" spans="1:26" ht="15" hidden="1" customHeight="1">
      <c r="A118" s="4"/>
      <c r="B118" s="4"/>
      <c r="C118" s="4"/>
      <c r="D118" s="4"/>
      <c r="E118" s="4"/>
      <c r="F118" s="4"/>
      <c r="G118" s="4"/>
      <c r="H118" s="4"/>
      <c r="I118" s="13"/>
      <c r="J118" s="13"/>
      <c r="K118" s="13"/>
      <c r="L118" s="13"/>
      <c r="M118" s="13"/>
      <c r="N118" s="13"/>
      <c r="O118" s="13"/>
      <c r="P118" s="13"/>
      <c r="Q118" s="13"/>
      <c r="R118" s="13"/>
      <c r="S118" s="13"/>
      <c r="T118" s="13"/>
      <c r="U118" s="13"/>
      <c r="V118" s="13"/>
      <c r="W118" s="13"/>
      <c r="X118" s="13"/>
      <c r="Y118" s="13"/>
      <c r="Z118" s="13"/>
    </row>
    <row r="119" spans="1:26" ht="15" hidden="1" customHeight="1">
      <c r="A119" s="4"/>
      <c r="B119" s="4"/>
      <c r="C119" s="4"/>
      <c r="D119" s="4"/>
      <c r="E119" s="4"/>
      <c r="F119" s="4"/>
      <c r="G119" s="4"/>
      <c r="H119" s="4"/>
      <c r="I119" s="13"/>
      <c r="J119" s="13"/>
      <c r="K119" s="13"/>
      <c r="L119" s="13"/>
      <c r="M119" s="13"/>
      <c r="N119" s="13"/>
      <c r="O119" s="13"/>
      <c r="P119" s="13"/>
      <c r="Q119" s="13"/>
      <c r="R119" s="13"/>
      <c r="S119" s="13"/>
      <c r="T119" s="13"/>
      <c r="U119" s="13"/>
      <c r="V119" s="13"/>
      <c r="W119" s="13"/>
      <c r="X119" s="13"/>
      <c r="Y119" s="13"/>
      <c r="Z119" s="13"/>
    </row>
    <row r="120" spans="1:26" ht="15" hidden="1" customHeight="1">
      <c r="A120" s="4"/>
      <c r="B120" s="4"/>
      <c r="C120" s="4"/>
      <c r="D120" s="4"/>
      <c r="E120" s="4"/>
      <c r="F120" s="4"/>
      <c r="G120" s="4"/>
      <c r="H120" s="4"/>
      <c r="I120" s="13"/>
      <c r="J120" s="13"/>
      <c r="K120" s="13"/>
      <c r="L120" s="13"/>
      <c r="M120" s="13"/>
      <c r="N120" s="13"/>
      <c r="O120" s="13"/>
      <c r="P120" s="13"/>
      <c r="Q120" s="13"/>
      <c r="R120" s="13"/>
      <c r="S120" s="13"/>
      <c r="T120" s="13"/>
      <c r="U120" s="13"/>
      <c r="V120" s="13"/>
      <c r="W120" s="13"/>
      <c r="X120" s="13"/>
      <c r="Y120" s="13"/>
      <c r="Z120" s="13"/>
    </row>
    <row r="121" spans="1:26" ht="15" hidden="1" customHeight="1">
      <c r="A121" s="4"/>
      <c r="B121" s="4"/>
      <c r="C121" s="4"/>
      <c r="D121" s="4"/>
      <c r="E121" s="4"/>
      <c r="F121" s="4"/>
      <c r="G121" s="4"/>
      <c r="H121" s="4"/>
      <c r="I121" s="13"/>
      <c r="J121" s="13"/>
      <c r="K121" s="13"/>
      <c r="L121" s="13"/>
      <c r="M121" s="13"/>
      <c r="N121" s="13"/>
      <c r="O121" s="13"/>
      <c r="P121" s="13"/>
      <c r="Q121" s="13"/>
      <c r="R121" s="13"/>
      <c r="S121" s="13"/>
      <c r="T121" s="13"/>
      <c r="U121" s="13"/>
      <c r="V121" s="13"/>
      <c r="W121" s="13"/>
      <c r="X121" s="13"/>
      <c r="Y121" s="13"/>
      <c r="Z121" s="13"/>
    </row>
    <row r="122" spans="1:26" ht="15" hidden="1" customHeight="1">
      <c r="A122" s="4"/>
      <c r="B122" s="4"/>
      <c r="C122" s="4"/>
      <c r="D122" s="4"/>
      <c r="E122" s="4"/>
      <c r="F122" s="4"/>
      <c r="G122" s="4"/>
      <c r="H122" s="4"/>
      <c r="I122" s="13"/>
      <c r="J122" s="13"/>
      <c r="K122" s="13"/>
      <c r="L122" s="13"/>
      <c r="M122" s="13"/>
      <c r="N122" s="13"/>
      <c r="O122" s="13"/>
      <c r="P122" s="13"/>
      <c r="Q122" s="13"/>
      <c r="R122" s="13"/>
      <c r="S122" s="13"/>
      <c r="T122" s="13"/>
      <c r="U122" s="13"/>
      <c r="V122" s="13"/>
      <c r="W122" s="13"/>
      <c r="X122" s="13"/>
      <c r="Y122" s="13"/>
      <c r="Z122" s="13"/>
    </row>
    <row r="123" spans="1:26" ht="15" hidden="1" customHeight="1">
      <c r="A123" s="4"/>
      <c r="B123" s="4"/>
      <c r="C123" s="4"/>
      <c r="D123" s="4"/>
      <c r="E123" s="4"/>
      <c r="F123" s="4"/>
      <c r="G123" s="4"/>
      <c r="H123" s="4"/>
      <c r="I123" s="13"/>
      <c r="J123" s="13"/>
      <c r="K123" s="13"/>
      <c r="L123" s="13"/>
      <c r="M123" s="13"/>
      <c r="N123" s="13"/>
      <c r="O123" s="13"/>
      <c r="P123" s="13"/>
      <c r="Q123" s="13"/>
      <c r="R123" s="13"/>
      <c r="S123" s="13"/>
      <c r="T123" s="13"/>
      <c r="U123" s="13"/>
      <c r="V123" s="13"/>
      <c r="W123" s="13"/>
      <c r="X123" s="13"/>
      <c r="Y123" s="13"/>
      <c r="Z123" s="13"/>
    </row>
    <row r="124" spans="1:26" ht="15" hidden="1" customHeight="1">
      <c r="A124" s="4"/>
      <c r="B124" s="4"/>
      <c r="C124" s="4"/>
      <c r="D124" s="4"/>
      <c r="E124" s="4"/>
      <c r="F124" s="4"/>
      <c r="G124" s="4"/>
      <c r="H124" s="4"/>
      <c r="I124" s="13"/>
      <c r="J124" s="13"/>
      <c r="K124" s="13"/>
      <c r="L124" s="13"/>
      <c r="M124" s="13"/>
      <c r="N124" s="13"/>
      <c r="O124" s="13"/>
      <c r="P124" s="13"/>
      <c r="Q124" s="13"/>
      <c r="R124" s="13"/>
      <c r="S124" s="13"/>
      <c r="T124" s="13"/>
      <c r="U124" s="13"/>
      <c r="V124" s="13"/>
      <c r="W124" s="13"/>
      <c r="X124" s="13"/>
      <c r="Y124" s="13"/>
      <c r="Z124" s="13"/>
    </row>
    <row r="125" spans="1:26" ht="15" hidden="1" customHeight="1">
      <c r="A125" s="4"/>
      <c r="B125" s="4"/>
      <c r="C125" s="4"/>
      <c r="D125" s="4"/>
      <c r="E125" s="4"/>
      <c r="F125" s="4"/>
      <c r="G125" s="4"/>
      <c r="H125" s="4"/>
      <c r="I125" s="13"/>
      <c r="J125" s="13"/>
      <c r="K125" s="13"/>
      <c r="L125" s="13"/>
      <c r="M125" s="13"/>
      <c r="N125" s="13"/>
      <c r="O125" s="13"/>
      <c r="P125" s="13"/>
      <c r="Q125" s="13"/>
      <c r="R125" s="13"/>
      <c r="S125" s="13"/>
      <c r="T125" s="13"/>
      <c r="U125" s="13"/>
      <c r="V125" s="13"/>
      <c r="W125" s="13"/>
      <c r="X125" s="13"/>
      <c r="Y125" s="13"/>
      <c r="Z125" s="13"/>
    </row>
    <row r="126" spans="1:26" ht="15" hidden="1" customHeight="1">
      <c r="A126" s="4"/>
      <c r="B126" s="4"/>
      <c r="C126" s="4"/>
      <c r="D126" s="4"/>
      <c r="E126" s="4"/>
      <c r="F126" s="4"/>
      <c r="G126" s="4"/>
      <c r="H126" s="4"/>
      <c r="I126" s="13"/>
      <c r="J126" s="13"/>
      <c r="K126" s="13"/>
      <c r="L126" s="13"/>
      <c r="M126" s="13"/>
      <c r="N126" s="13"/>
      <c r="O126" s="13"/>
      <c r="P126" s="13"/>
      <c r="Q126" s="13"/>
      <c r="R126" s="13"/>
      <c r="S126" s="13"/>
      <c r="T126" s="13"/>
      <c r="U126" s="13"/>
      <c r="V126" s="13"/>
      <c r="W126" s="13"/>
      <c r="X126" s="13"/>
      <c r="Y126" s="13"/>
      <c r="Z126" s="13"/>
    </row>
    <row r="127" spans="1:26" ht="15" hidden="1" customHeight="1">
      <c r="A127" s="4"/>
      <c r="B127" s="4"/>
      <c r="C127" s="4"/>
      <c r="D127" s="4"/>
      <c r="E127" s="4"/>
      <c r="F127" s="4"/>
      <c r="G127" s="4"/>
      <c r="H127" s="4"/>
      <c r="I127" s="13"/>
      <c r="J127" s="13"/>
      <c r="K127" s="13"/>
      <c r="L127" s="13"/>
      <c r="M127" s="13"/>
      <c r="N127" s="13"/>
      <c r="O127" s="13"/>
      <c r="P127" s="13"/>
      <c r="Q127" s="13"/>
      <c r="R127" s="13"/>
      <c r="S127" s="13"/>
      <c r="T127" s="13"/>
      <c r="U127" s="13"/>
      <c r="V127" s="13"/>
      <c r="W127" s="13"/>
      <c r="X127" s="13"/>
      <c r="Y127" s="13"/>
      <c r="Z127" s="13"/>
    </row>
    <row r="128" spans="1:26" ht="15" hidden="1" customHeight="1">
      <c r="A128" s="4"/>
      <c r="B128" s="4"/>
      <c r="C128" s="4"/>
      <c r="D128" s="4"/>
      <c r="E128" s="4"/>
      <c r="F128" s="4"/>
      <c r="G128" s="4"/>
      <c r="H128" s="4"/>
      <c r="I128" s="13"/>
      <c r="J128" s="13"/>
      <c r="K128" s="13"/>
      <c r="L128" s="13"/>
      <c r="M128" s="13"/>
      <c r="N128" s="13"/>
      <c r="O128" s="13"/>
      <c r="P128" s="13"/>
      <c r="Q128" s="13"/>
      <c r="R128" s="13"/>
      <c r="S128" s="13"/>
      <c r="T128" s="13"/>
      <c r="U128" s="13"/>
      <c r="V128" s="13"/>
      <c r="W128" s="13"/>
      <c r="X128" s="13"/>
      <c r="Y128" s="13"/>
      <c r="Z128" s="13"/>
    </row>
    <row r="129" spans="1:26" ht="15" hidden="1" customHeight="1">
      <c r="A129" s="4"/>
      <c r="B129" s="4"/>
      <c r="C129" s="4"/>
      <c r="D129" s="4"/>
      <c r="E129" s="4"/>
      <c r="F129" s="4"/>
      <c r="G129" s="4"/>
      <c r="H129" s="4"/>
      <c r="I129" s="13"/>
      <c r="J129" s="13"/>
      <c r="K129" s="13"/>
      <c r="L129" s="13"/>
      <c r="M129" s="13"/>
      <c r="N129" s="13"/>
      <c r="O129" s="13"/>
      <c r="P129" s="13"/>
      <c r="Q129" s="13"/>
      <c r="R129" s="13"/>
      <c r="S129" s="13"/>
      <c r="T129" s="13"/>
      <c r="U129" s="13"/>
      <c r="V129" s="13"/>
      <c r="W129" s="13"/>
      <c r="X129" s="13"/>
      <c r="Y129" s="13"/>
      <c r="Z129" s="13"/>
    </row>
    <row r="130" spans="1:26" ht="15" hidden="1" customHeight="1">
      <c r="A130" s="4"/>
      <c r="B130" s="4"/>
      <c r="C130" s="4"/>
      <c r="D130" s="4"/>
      <c r="E130" s="4"/>
      <c r="F130" s="4"/>
      <c r="G130" s="4"/>
      <c r="H130" s="4"/>
      <c r="I130" s="13"/>
      <c r="J130" s="13"/>
      <c r="K130" s="13"/>
      <c r="L130" s="13"/>
      <c r="M130" s="13"/>
      <c r="N130" s="13"/>
      <c r="O130" s="13"/>
      <c r="P130" s="13"/>
      <c r="Q130" s="13"/>
      <c r="R130" s="13"/>
      <c r="S130" s="13"/>
      <c r="T130" s="13"/>
      <c r="U130" s="13"/>
      <c r="V130" s="13"/>
      <c r="W130" s="13"/>
      <c r="X130" s="13"/>
      <c r="Y130" s="13"/>
      <c r="Z130" s="13"/>
    </row>
    <row r="131" spans="1:26" ht="15" hidden="1" customHeight="1">
      <c r="A131" s="4"/>
      <c r="B131" s="4"/>
      <c r="C131" s="4"/>
      <c r="D131" s="4"/>
      <c r="E131" s="4"/>
      <c r="F131" s="4"/>
      <c r="G131" s="4"/>
      <c r="H131" s="4"/>
      <c r="I131" s="13"/>
      <c r="J131" s="13"/>
      <c r="K131" s="13"/>
      <c r="L131" s="13"/>
      <c r="M131" s="13"/>
      <c r="N131" s="13"/>
      <c r="O131" s="13"/>
      <c r="P131" s="13"/>
      <c r="Q131" s="13"/>
      <c r="R131" s="13"/>
      <c r="S131" s="13"/>
      <c r="T131" s="13"/>
      <c r="U131" s="13"/>
      <c r="V131" s="13"/>
      <c r="W131" s="13"/>
      <c r="X131" s="13"/>
      <c r="Y131" s="13"/>
      <c r="Z131" s="13"/>
    </row>
    <row r="132" spans="1:26" ht="15" hidden="1" customHeight="1">
      <c r="A132" s="4"/>
      <c r="B132" s="4"/>
      <c r="C132" s="4"/>
      <c r="D132" s="4"/>
      <c r="E132" s="4"/>
      <c r="F132" s="4"/>
      <c r="G132" s="4"/>
      <c r="H132" s="4"/>
      <c r="I132" s="13"/>
      <c r="J132" s="13"/>
      <c r="K132" s="13"/>
      <c r="L132" s="13"/>
      <c r="M132" s="13"/>
      <c r="N132" s="13"/>
      <c r="O132" s="13"/>
      <c r="P132" s="13"/>
      <c r="Q132" s="13"/>
      <c r="R132" s="13"/>
      <c r="S132" s="13"/>
      <c r="T132" s="13"/>
      <c r="U132" s="13"/>
      <c r="V132" s="13"/>
      <c r="W132" s="13"/>
      <c r="X132" s="13"/>
      <c r="Y132" s="13"/>
      <c r="Z132" s="13"/>
    </row>
    <row r="133" spans="1:26" ht="15" hidden="1" customHeight="1">
      <c r="A133" s="4"/>
      <c r="B133" s="4"/>
      <c r="C133" s="4"/>
      <c r="D133" s="4"/>
      <c r="E133" s="4"/>
      <c r="F133" s="4"/>
      <c r="G133" s="4"/>
      <c r="H133" s="4"/>
      <c r="I133" s="13"/>
      <c r="J133" s="13"/>
      <c r="K133" s="13"/>
      <c r="L133" s="13"/>
      <c r="M133" s="13"/>
      <c r="N133" s="13"/>
      <c r="O133" s="13"/>
      <c r="P133" s="13"/>
      <c r="Q133" s="13"/>
      <c r="R133" s="13"/>
      <c r="S133" s="13"/>
      <c r="T133" s="13"/>
      <c r="U133" s="13"/>
      <c r="V133" s="13"/>
      <c r="W133" s="13"/>
      <c r="X133" s="13"/>
      <c r="Y133" s="13"/>
      <c r="Z133" s="13"/>
    </row>
    <row r="134" spans="1:26" ht="15" hidden="1" customHeight="1">
      <c r="A134" s="4"/>
      <c r="B134" s="4"/>
      <c r="C134" s="4"/>
      <c r="D134" s="4"/>
      <c r="E134" s="4"/>
      <c r="F134" s="4"/>
      <c r="G134" s="4"/>
      <c r="H134" s="4"/>
      <c r="I134" s="13"/>
      <c r="J134" s="13"/>
      <c r="K134" s="13"/>
      <c r="L134" s="13"/>
      <c r="M134" s="13"/>
      <c r="N134" s="13"/>
      <c r="O134" s="13"/>
      <c r="P134" s="13"/>
      <c r="Q134" s="13"/>
      <c r="R134" s="13"/>
      <c r="S134" s="13"/>
      <c r="T134" s="13"/>
      <c r="U134" s="13"/>
      <c r="V134" s="13"/>
      <c r="W134" s="13"/>
      <c r="X134" s="13"/>
      <c r="Y134" s="13"/>
      <c r="Z134" s="13"/>
    </row>
    <row r="135" spans="1:26" ht="15" hidden="1" customHeight="1">
      <c r="A135" s="4"/>
      <c r="B135" s="4"/>
      <c r="C135" s="4"/>
      <c r="D135" s="4"/>
      <c r="E135" s="4"/>
      <c r="F135" s="4"/>
      <c r="G135" s="4"/>
      <c r="H135" s="4"/>
      <c r="I135" s="13"/>
      <c r="J135" s="13"/>
      <c r="K135" s="13"/>
      <c r="L135" s="13"/>
      <c r="M135" s="13"/>
      <c r="N135" s="13"/>
      <c r="O135" s="13"/>
      <c r="P135" s="13"/>
      <c r="Q135" s="13"/>
      <c r="R135" s="13"/>
      <c r="S135" s="13"/>
      <c r="T135" s="13"/>
      <c r="U135" s="13"/>
      <c r="V135" s="13"/>
      <c r="W135" s="13"/>
      <c r="X135" s="13"/>
      <c r="Y135" s="13"/>
      <c r="Z135" s="13"/>
    </row>
    <row r="136" spans="1:26" ht="15" hidden="1" customHeight="1">
      <c r="A136" s="4"/>
      <c r="B136" s="4"/>
      <c r="C136" s="4"/>
      <c r="D136" s="4"/>
      <c r="E136" s="4"/>
      <c r="F136" s="4"/>
      <c r="G136" s="4"/>
      <c r="H136" s="4"/>
      <c r="I136" s="13"/>
      <c r="J136" s="13"/>
      <c r="K136" s="13"/>
      <c r="L136" s="13"/>
      <c r="M136" s="13"/>
      <c r="N136" s="13"/>
      <c r="O136" s="13"/>
      <c r="P136" s="13"/>
      <c r="Q136" s="13"/>
      <c r="R136" s="13"/>
      <c r="S136" s="13"/>
      <c r="T136" s="13"/>
      <c r="U136" s="13"/>
      <c r="V136" s="13"/>
      <c r="W136" s="13"/>
      <c r="X136" s="13"/>
      <c r="Y136" s="13"/>
      <c r="Z136" s="13"/>
    </row>
    <row r="137" spans="1:26" ht="15" hidden="1" customHeight="1">
      <c r="A137" s="4"/>
      <c r="B137" s="4"/>
      <c r="C137" s="4"/>
      <c r="D137" s="4"/>
      <c r="E137" s="4"/>
      <c r="F137" s="4"/>
      <c r="G137" s="4"/>
      <c r="H137" s="4"/>
      <c r="I137" s="13"/>
      <c r="J137" s="13"/>
      <c r="K137" s="13"/>
      <c r="L137" s="13"/>
      <c r="M137" s="13"/>
      <c r="N137" s="13"/>
      <c r="O137" s="13"/>
      <c r="P137" s="13"/>
      <c r="Q137" s="13"/>
      <c r="R137" s="13"/>
      <c r="S137" s="13"/>
      <c r="T137" s="13"/>
      <c r="U137" s="13"/>
      <c r="V137" s="13"/>
      <c r="W137" s="13"/>
      <c r="X137" s="13"/>
      <c r="Y137" s="13"/>
      <c r="Z137" s="13"/>
    </row>
    <row r="138" spans="1:26" ht="15" hidden="1" customHeight="1">
      <c r="A138" s="4"/>
      <c r="B138" s="4"/>
      <c r="C138" s="4"/>
      <c r="D138" s="4"/>
      <c r="E138" s="4"/>
      <c r="F138" s="4"/>
      <c r="G138" s="4"/>
      <c r="H138" s="4"/>
      <c r="I138" s="13"/>
      <c r="J138" s="13"/>
      <c r="K138" s="13"/>
      <c r="L138" s="13"/>
      <c r="M138" s="13"/>
      <c r="N138" s="13"/>
      <c r="O138" s="13"/>
      <c r="P138" s="13"/>
      <c r="Q138" s="13"/>
      <c r="R138" s="13"/>
      <c r="S138" s="13"/>
      <c r="T138" s="13"/>
      <c r="U138" s="13"/>
      <c r="V138" s="13"/>
      <c r="W138" s="13"/>
      <c r="X138" s="13"/>
      <c r="Y138" s="13"/>
      <c r="Z138" s="13"/>
    </row>
    <row r="139" spans="1:26" ht="15" hidden="1" customHeight="1">
      <c r="A139" s="4"/>
      <c r="B139" s="4"/>
      <c r="C139" s="4"/>
      <c r="D139" s="4"/>
      <c r="E139" s="4"/>
      <c r="F139" s="4"/>
      <c r="G139" s="4"/>
      <c r="H139" s="4"/>
      <c r="I139" s="13"/>
      <c r="J139" s="13"/>
      <c r="K139" s="13"/>
      <c r="L139" s="13"/>
      <c r="M139" s="13"/>
      <c r="N139" s="13"/>
      <c r="O139" s="13"/>
      <c r="P139" s="13"/>
      <c r="Q139" s="13"/>
      <c r="R139" s="13"/>
      <c r="S139" s="13"/>
      <c r="T139" s="13"/>
      <c r="U139" s="13"/>
      <c r="V139" s="13"/>
      <c r="W139" s="13"/>
      <c r="X139" s="13"/>
      <c r="Y139" s="13"/>
      <c r="Z139" s="13"/>
    </row>
    <row r="140" spans="1:26" ht="15" hidden="1" customHeight="1">
      <c r="A140" s="4"/>
      <c r="B140" s="4"/>
      <c r="C140" s="4"/>
      <c r="D140" s="4"/>
      <c r="E140" s="4"/>
      <c r="F140" s="4"/>
      <c r="G140" s="4"/>
      <c r="H140" s="4"/>
      <c r="I140" s="13"/>
      <c r="J140" s="13"/>
      <c r="K140" s="13"/>
      <c r="L140" s="13"/>
      <c r="M140" s="13"/>
      <c r="N140" s="13"/>
      <c r="O140" s="13"/>
      <c r="P140" s="13"/>
      <c r="Q140" s="13"/>
      <c r="R140" s="13"/>
      <c r="S140" s="13"/>
      <c r="T140" s="13"/>
      <c r="U140" s="13"/>
      <c r="V140" s="13"/>
      <c r="W140" s="13"/>
      <c r="X140" s="13"/>
      <c r="Y140" s="13"/>
      <c r="Z140" s="13"/>
    </row>
    <row r="141" spans="1:26" ht="15" hidden="1" customHeight="1">
      <c r="A141" s="4"/>
      <c r="B141" s="4"/>
      <c r="C141" s="4"/>
      <c r="D141" s="4"/>
      <c r="E141" s="4"/>
      <c r="F141" s="4"/>
      <c r="G141" s="4"/>
      <c r="H141" s="4"/>
      <c r="I141" s="13"/>
      <c r="J141" s="13"/>
      <c r="K141" s="13"/>
      <c r="L141" s="13"/>
      <c r="M141" s="13"/>
      <c r="N141" s="13"/>
      <c r="O141" s="13"/>
      <c r="P141" s="13"/>
      <c r="Q141" s="13"/>
      <c r="R141" s="13"/>
      <c r="S141" s="13"/>
      <c r="T141" s="13"/>
      <c r="U141" s="13"/>
      <c r="V141" s="13"/>
      <c r="W141" s="13"/>
      <c r="X141" s="13"/>
      <c r="Y141" s="13"/>
      <c r="Z141" s="13"/>
    </row>
    <row r="142" spans="1:26" ht="15" hidden="1" customHeight="1">
      <c r="A142" s="4"/>
      <c r="B142" s="4"/>
      <c r="C142" s="4"/>
      <c r="D142" s="4"/>
      <c r="E142" s="4"/>
      <c r="F142" s="4"/>
      <c r="G142" s="4"/>
      <c r="H142" s="4"/>
      <c r="I142" s="13"/>
      <c r="J142" s="13"/>
      <c r="K142" s="13"/>
      <c r="L142" s="13"/>
      <c r="M142" s="13"/>
      <c r="N142" s="13"/>
      <c r="O142" s="13"/>
      <c r="P142" s="13"/>
      <c r="Q142" s="13"/>
      <c r="R142" s="13"/>
      <c r="S142" s="13"/>
      <c r="T142" s="13"/>
      <c r="U142" s="13"/>
      <c r="V142" s="13"/>
      <c r="W142" s="13"/>
      <c r="X142" s="13"/>
      <c r="Y142" s="13"/>
      <c r="Z142" s="13"/>
    </row>
    <row r="143" spans="1:26" ht="15" hidden="1" customHeight="1">
      <c r="A143" s="4"/>
      <c r="B143" s="4"/>
      <c r="C143" s="4"/>
      <c r="D143" s="4"/>
      <c r="E143" s="4"/>
      <c r="F143" s="4"/>
      <c r="G143" s="4"/>
      <c r="H143" s="4"/>
      <c r="I143" s="13"/>
      <c r="J143" s="13"/>
      <c r="K143" s="13"/>
      <c r="L143" s="13"/>
      <c r="M143" s="13"/>
      <c r="N143" s="13"/>
      <c r="O143" s="13"/>
      <c r="P143" s="13"/>
      <c r="Q143" s="13"/>
      <c r="R143" s="13"/>
      <c r="S143" s="13"/>
      <c r="T143" s="13"/>
      <c r="U143" s="13"/>
      <c r="V143" s="13"/>
      <c r="W143" s="13"/>
      <c r="X143" s="13"/>
      <c r="Y143" s="13"/>
      <c r="Z143" s="13"/>
    </row>
    <row r="144" spans="1:26" ht="15" hidden="1" customHeight="1">
      <c r="A144" s="4"/>
      <c r="B144" s="4"/>
      <c r="C144" s="4"/>
      <c r="D144" s="4"/>
      <c r="E144" s="4"/>
      <c r="F144" s="4"/>
      <c r="G144" s="4"/>
      <c r="H144" s="4"/>
      <c r="I144" s="13"/>
      <c r="J144" s="13"/>
      <c r="K144" s="13"/>
      <c r="L144" s="13"/>
      <c r="M144" s="13"/>
      <c r="N144" s="13"/>
      <c r="O144" s="13"/>
      <c r="P144" s="13"/>
      <c r="Q144" s="13"/>
      <c r="R144" s="13"/>
      <c r="S144" s="13"/>
      <c r="T144" s="13"/>
      <c r="U144" s="13"/>
      <c r="V144" s="13"/>
      <c r="W144" s="13"/>
      <c r="X144" s="13"/>
      <c r="Y144" s="13"/>
      <c r="Z144" s="13"/>
    </row>
    <row r="145" spans="1:26" ht="15" hidden="1" customHeight="1">
      <c r="A145" s="4"/>
      <c r="B145" s="4"/>
      <c r="C145" s="4"/>
      <c r="D145" s="4"/>
      <c r="E145" s="4"/>
      <c r="F145" s="4"/>
      <c r="G145" s="4"/>
      <c r="H145" s="4"/>
      <c r="I145" s="13"/>
      <c r="J145" s="13"/>
      <c r="K145" s="13"/>
      <c r="L145" s="13"/>
      <c r="M145" s="13"/>
      <c r="N145" s="13"/>
      <c r="O145" s="13"/>
      <c r="P145" s="13"/>
      <c r="Q145" s="13"/>
      <c r="R145" s="13"/>
      <c r="S145" s="13"/>
      <c r="T145" s="13"/>
      <c r="U145" s="13"/>
      <c r="V145" s="13"/>
      <c r="W145" s="13"/>
      <c r="X145" s="13"/>
      <c r="Y145" s="13"/>
      <c r="Z145" s="13"/>
    </row>
    <row r="146" spans="1:26" ht="15" hidden="1" customHeight="1">
      <c r="A146" s="4"/>
      <c r="B146" s="4"/>
      <c r="C146" s="4"/>
      <c r="D146" s="4"/>
      <c r="E146" s="4"/>
      <c r="F146" s="4"/>
      <c r="G146" s="4"/>
      <c r="H146" s="4"/>
      <c r="I146" s="13"/>
      <c r="J146" s="13"/>
      <c r="K146" s="13"/>
      <c r="L146" s="13"/>
      <c r="M146" s="13"/>
      <c r="N146" s="13"/>
      <c r="O146" s="13"/>
      <c r="P146" s="13"/>
      <c r="Q146" s="13"/>
      <c r="R146" s="13"/>
      <c r="S146" s="13"/>
      <c r="T146" s="13"/>
      <c r="U146" s="13"/>
      <c r="V146" s="13"/>
      <c r="W146" s="13"/>
      <c r="X146" s="13"/>
      <c r="Y146" s="13"/>
      <c r="Z146" s="13"/>
    </row>
    <row r="147" spans="1:26" ht="15" hidden="1" customHeight="1">
      <c r="A147" s="4"/>
      <c r="B147" s="4"/>
      <c r="C147" s="4"/>
      <c r="D147" s="4"/>
      <c r="E147" s="4"/>
      <c r="F147" s="4"/>
      <c r="G147" s="4"/>
      <c r="H147" s="4"/>
      <c r="I147" s="13"/>
      <c r="J147" s="13"/>
      <c r="K147" s="13"/>
      <c r="L147" s="13"/>
      <c r="M147" s="13"/>
      <c r="N147" s="13"/>
      <c r="O147" s="13"/>
      <c r="P147" s="13"/>
      <c r="Q147" s="13"/>
      <c r="R147" s="13"/>
      <c r="S147" s="13"/>
      <c r="T147" s="13"/>
      <c r="U147" s="13"/>
      <c r="V147" s="13"/>
      <c r="W147" s="13"/>
      <c r="X147" s="13"/>
      <c r="Y147" s="13"/>
      <c r="Z147" s="13"/>
    </row>
    <row r="148" spans="1:26" ht="15" hidden="1" customHeight="1">
      <c r="A148" s="4"/>
      <c r="B148" s="4"/>
      <c r="C148" s="4"/>
      <c r="D148" s="4"/>
      <c r="E148" s="4"/>
      <c r="F148" s="4"/>
      <c r="G148" s="4"/>
      <c r="H148" s="4"/>
      <c r="I148" s="13"/>
      <c r="J148" s="13"/>
      <c r="K148" s="13"/>
      <c r="L148" s="13"/>
      <c r="M148" s="13"/>
      <c r="N148" s="13"/>
      <c r="O148" s="13"/>
      <c r="P148" s="13"/>
      <c r="Q148" s="13"/>
      <c r="R148" s="13"/>
      <c r="S148" s="13"/>
      <c r="T148" s="13"/>
      <c r="U148" s="13"/>
      <c r="V148" s="13"/>
      <c r="W148" s="13"/>
      <c r="X148" s="13"/>
      <c r="Y148" s="13"/>
      <c r="Z148" s="13"/>
    </row>
    <row r="149" spans="1:26" ht="15" hidden="1" customHeight="1">
      <c r="A149" s="4"/>
      <c r="B149" s="4"/>
      <c r="C149" s="4"/>
      <c r="D149" s="4"/>
      <c r="E149" s="4"/>
      <c r="F149" s="4"/>
      <c r="G149" s="4"/>
      <c r="H149" s="4"/>
      <c r="I149" s="13"/>
      <c r="J149" s="13"/>
      <c r="K149" s="13"/>
      <c r="L149" s="13"/>
      <c r="M149" s="13"/>
      <c r="N149" s="13"/>
      <c r="O149" s="13"/>
      <c r="P149" s="13"/>
      <c r="Q149" s="13"/>
      <c r="R149" s="13"/>
      <c r="S149" s="13"/>
      <c r="T149" s="13"/>
      <c r="U149" s="13"/>
      <c r="V149" s="13"/>
      <c r="W149" s="13"/>
      <c r="X149" s="13"/>
      <c r="Y149" s="13"/>
      <c r="Z149" s="13"/>
    </row>
    <row r="150" spans="1:26" ht="15" hidden="1" customHeight="1">
      <c r="A150" s="4"/>
      <c r="B150" s="4"/>
      <c r="C150" s="4"/>
      <c r="D150" s="4"/>
      <c r="E150" s="4"/>
      <c r="F150" s="4"/>
      <c r="G150" s="4"/>
      <c r="H150" s="4"/>
      <c r="I150" s="13"/>
      <c r="J150" s="13"/>
      <c r="K150" s="13"/>
      <c r="L150" s="13"/>
      <c r="M150" s="13"/>
      <c r="N150" s="13"/>
      <c r="O150" s="13"/>
      <c r="P150" s="13"/>
      <c r="Q150" s="13"/>
      <c r="R150" s="13"/>
      <c r="S150" s="13"/>
      <c r="T150" s="13"/>
      <c r="U150" s="13"/>
      <c r="V150" s="13"/>
      <c r="W150" s="13"/>
      <c r="X150" s="13"/>
      <c r="Y150" s="13"/>
      <c r="Z150" s="13"/>
    </row>
    <row r="151" spans="1:26" ht="15" hidden="1" customHeight="1">
      <c r="A151" s="4"/>
      <c r="B151" s="4"/>
      <c r="C151" s="4"/>
      <c r="D151" s="4"/>
      <c r="E151" s="4"/>
      <c r="F151" s="4"/>
      <c r="G151" s="4"/>
      <c r="H151" s="4"/>
      <c r="I151" s="13"/>
      <c r="J151" s="13"/>
      <c r="K151" s="13"/>
      <c r="L151" s="13"/>
      <c r="M151" s="13"/>
      <c r="N151" s="13"/>
      <c r="O151" s="13"/>
      <c r="P151" s="13"/>
      <c r="Q151" s="13"/>
      <c r="R151" s="13"/>
      <c r="S151" s="13"/>
      <c r="T151" s="13"/>
      <c r="U151" s="13"/>
      <c r="V151" s="13"/>
      <c r="W151" s="13"/>
      <c r="X151" s="13"/>
      <c r="Y151" s="13"/>
      <c r="Z151" s="13"/>
    </row>
    <row r="152" spans="1:26" ht="15" hidden="1" customHeight="1">
      <c r="A152" s="4"/>
      <c r="B152" s="4"/>
      <c r="C152" s="4"/>
      <c r="D152" s="4"/>
      <c r="E152" s="4"/>
      <c r="F152" s="4"/>
      <c r="G152" s="4"/>
      <c r="H152" s="4"/>
      <c r="I152" s="13"/>
      <c r="J152" s="13"/>
      <c r="K152" s="13"/>
      <c r="L152" s="13"/>
      <c r="M152" s="13"/>
      <c r="N152" s="13"/>
      <c r="O152" s="13"/>
      <c r="P152" s="13"/>
      <c r="Q152" s="13"/>
      <c r="R152" s="13"/>
      <c r="S152" s="13"/>
      <c r="T152" s="13"/>
      <c r="U152" s="13"/>
      <c r="V152" s="13"/>
      <c r="W152" s="13"/>
      <c r="X152" s="13"/>
      <c r="Y152" s="13"/>
      <c r="Z152" s="13"/>
    </row>
    <row r="153" spans="1:26" ht="15" hidden="1" customHeight="1">
      <c r="A153" s="4"/>
      <c r="B153" s="4"/>
      <c r="C153" s="4"/>
      <c r="D153" s="4"/>
      <c r="E153" s="4"/>
      <c r="F153" s="4"/>
      <c r="G153" s="4"/>
      <c r="H153" s="4"/>
      <c r="I153" s="13"/>
      <c r="J153" s="13"/>
      <c r="K153" s="13"/>
      <c r="L153" s="13"/>
      <c r="M153" s="13"/>
      <c r="N153" s="13"/>
      <c r="O153" s="13"/>
      <c r="P153" s="13"/>
      <c r="Q153" s="13"/>
      <c r="R153" s="13"/>
      <c r="S153" s="13"/>
      <c r="T153" s="13"/>
      <c r="U153" s="13"/>
      <c r="V153" s="13"/>
      <c r="W153" s="13"/>
      <c r="X153" s="13"/>
      <c r="Y153" s="13"/>
      <c r="Z153" s="13"/>
    </row>
    <row r="154" spans="1:26" ht="15" hidden="1" customHeight="1">
      <c r="A154" s="4"/>
      <c r="B154" s="4"/>
      <c r="C154" s="4"/>
      <c r="D154" s="4"/>
      <c r="E154" s="4"/>
      <c r="F154" s="4"/>
      <c r="G154" s="4"/>
      <c r="H154" s="4"/>
      <c r="I154" s="13"/>
      <c r="J154" s="13"/>
      <c r="K154" s="13"/>
      <c r="L154" s="13"/>
      <c r="M154" s="13"/>
      <c r="N154" s="13"/>
      <c r="O154" s="13"/>
      <c r="P154" s="13"/>
      <c r="Q154" s="13"/>
      <c r="R154" s="13"/>
      <c r="S154" s="13"/>
      <c r="T154" s="13"/>
      <c r="U154" s="13"/>
      <c r="V154" s="13"/>
      <c r="W154" s="13"/>
      <c r="X154" s="13"/>
      <c r="Y154" s="13"/>
      <c r="Z154" s="13"/>
    </row>
    <row r="155" spans="1:26" ht="15" hidden="1" customHeight="1">
      <c r="A155" s="4"/>
      <c r="B155" s="4"/>
      <c r="C155" s="4"/>
      <c r="D155" s="4"/>
      <c r="E155" s="4"/>
      <c r="F155" s="4"/>
      <c r="G155" s="4"/>
      <c r="H155" s="4"/>
      <c r="I155" s="13"/>
      <c r="J155" s="13"/>
      <c r="K155" s="13"/>
      <c r="L155" s="13"/>
      <c r="M155" s="13"/>
      <c r="N155" s="13"/>
      <c r="O155" s="13"/>
      <c r="P155" s="13"/>
      <c r="Q155" s="13"/>
      <c r="R155" s="13"/>
      <c r="S155" s="13"/>
      <c r="T155" s="13"/>
      <c r="U155" s="13"/>
      <c r="V155" s="13"/>
      <c r="W155" s="13"/>
      <c r="X155" s="13"/>
      <c r="Y155" s="13"/>
      <c r="Z155" s="13"/>
    </row>
    <row r="156" spans="1:26" ht="15" hidden="1" customHeight="1">
      <c r="A156" s="4"/>
      <c r="B156" s="4"/>
      <c r="C156" s="4"/>
      <c r="D156" s="4"/>
      <c r="E156" s="4"/>
      <c r="F156" s="4"/>
      <c r="G156" s="4"/>
      <c r="H156" s="4"/>
      <c r="I156" s="13"/>
      <c r="J156" s="13"/>
      <c r="K156" s="13"/>
      <c r="L156" s="13"/>
      <c r="M156" s="13"/>
      <c r="N156" s="13"/>
      <c r="O156" s="13"/>
      <c r="P156" s="13"/>
      <c r="Q156" s="13"/>
      <c r="R156" s="13"/>
      <c r="S156" s="13"/>
      <c r="T156" s="13"/>
      <c r="U156" s="13"/>
      <c r="V156" s="13"/>
      <c r="W156" s="13"/>
      <c r="X156" s="13"/>
      <c r="Y156" s="13"/>
      <c r="Z156" s="13"/>
    </row>
    <row r="157" spans="1:26" ht="15" hidden="1" customHeight="1">
      <c r="A157" s="4"/>
      <c r="B157" s="4"/>
      <c r="C157" s="4"/>
      <c r="D157" s="4"/>
      <c r="E157" s="4"/>
      <c r="F157" s="4"/>
      <c r="G157" s="4"/>
      <c r="H157" s="4"/>
      <c r="I157" s="13"/>
      <c r="J157" s="13"/>
      <c r="K157" s="13"/>
      <c r="L157" s="13"/>
      <c r="M157" s="13"/>
      <c r="N157" s="13"/>
      <c r="O157" s="13"/>
      <c r="P157" s="13"/>
      <c r="Q157" s="13"/>
      <c r="R157" s="13"/>
      <c r="S157" s="13"/>
      <c r="T157" s="13"/>
      <c r="U157" s="13"/>
      <c r="V157" s="13"/>
      <c r="W157" s="13"/>
      <c r="X157" s="13"/>
      <c r="Y157" s="13"/>
      <c r="Z157" s="13"/>
    </row>
    <row r="158" spans="1:26" ht="15" hidden="1" customHeight="1">
      <c r="A158" s="4"/>
      <c r="B158" s="4"/>
      <c r="C158" s="4"/>
      <c r="D158" s="4"/>
      <c r="E158" s="4"/>
      <c r="F158" s="4"/>
      <c r="G158" s="4"/>
      <c r="H158" s="4"/>
      <c r="I158" s="13"/>
      <c r="J158" s="13"/>
      <c r="K158" s="13"/>
      <c r="L158" s="13"/>
      <c r="M158" s="13"/>
      <c r="N158" s="13"/>
      <c r="O158" s="13"/>
      <c r="P158" s="13"/>
      <c r="Q158" s="13"/>
      <c r="R158" s="13"/>
      <c r="S158" s="13"/>
      <c r="T158" s="13"/>
      <c r="U158" s="13"/>
      <c r="V158" s="13"/>
      <c r="W158" s="13"/>
      <c r="X158" s="13"/>
      <c r="Y158" s="13"/>
      <c r="Z158" s="13"/>
    </row>
    <row r="159" spans="1:26" ht="15" hidden="1" customHeight="1">
      <c r="A159" s="4"/>
      <c r="B159" s="4"/>
      <c r="C159" s="4"/>
      <c r="D159" s="4"/>
      <c r="E159" s="4"/>
      <c r="F159" s="4"/>
      <c r="G159" s="4"/>
      <c r="H159" s="4"/>
      <c r="I159" s="13"/>
      <c r="J159" s="13"/>
      <c r="K159" s="13"/>
      <c r="L159" s="13"/>
      <c r="M159" s="13"/>
      <c r="N159" s="13"/>
      <c r="O159" s="13"/>
      <c r="P159" s="13"/>
      <c r="Q159" s="13"/>
      <c r="R159" s="13"/>
      <c r="S159" s="13"/>
      <c r="T159" s="13"/>
      <c r="U159" s="13"/>
      <c r="V159" s="13"/>
      <c r="W159" s="13"/>
      <c r="X159" s="13"/>
      <c r="Y159" s="13"/>
      <c r="Z159" s="13"/>
    </row>
    <row r="160" spans="1:26" ht="15" hidden="1" customHeight="1">
      <c r="A160" s="4"/>
      <c r="B160" s="4"/>
      <c r="C160" s="4"/>
      <c r="D160" s="4"/>
      <c r="E160" s="4"/>
      <c r="F160" s="4"/>
      <c r="G160" s="4"/>
      <c r="H160" s="4"/>
      <c r="I160" s="13"/>
      <c r="J160" s="13"/>
      <c r="K160" s="13"/>
      <c r="L160" s="13"/>
      <c r="M160" s="13"/>
      <c r="N160" s="13"/>
      <c r="O160" s="13"/>
      <c r="P160" s="13"/>
      <c r="Q160" s="13"/>
      <c r="R160" s="13"/>
      <c r="S160" s="13"/>
      <c r="T160" s="13"/>
      <c r="U160" s="13"/>
      <c r="V160" s="13"/>
      <c r="W160" s="13"/>
      <c r="X160" s="13"/>
      <c r="Y160" s="13"/>
      <c r="Z160" s="13"/>
    </row>
    <row r="161" spans="1:26" ht="15" hidden="1" customHeight="1">
      <c r="A161" s="4"/>
      <c r="B161" s="4"/>
      <c r="C161" s="4"/>
      <c r="D161" s="4"/>
      <c r="E161" s="4"/>
      <c r="F161" s="4"/>
      <c r="G161" s="4"/>
      <c r="H161" s="4"/>
      <c r="I161" s="13"/>
      <c r="J161" s="13"/>
      <c r="K161" s="13"/>
      <c r="L161" s="13"/>
      <c r="M161" s="13"/>
      <c r="N161" s="13"/>
      <c r="O161" s="13"/>
      <c r="P161" s="13"/>
      <c r="Q161" s="13"/>
      <c r="R161" s="13"/>
      <c r="S161" s="13"/>
      <c r="T161" s="13"/>
      <c r="U161" s="13"/>
      <c r="V161" s="13"/>
      <c r="W161" s="13"/>
      <c r="X161" s="13"/>
      <c r="Y161" s="13"/>
      <c r="Z161" s="13"/>
    </row>
    <row r="162" spans="1:26" ht="15" hidden="1" customHeight="1">
      <c r="A162" s="4"/>
      <c r="B162" s="4"/>
      <c r="C162" s="4"/>
      <c r="D162" s="4"/>
      <c r="E162" s="4"/>
      <c r="F162" s="4"/>
      <c r="G162" s="4"/>
      <c r="H162" s="4"/>
      <c r="I162" s="13"/>
      <c r="J162" s="13"/>
      <c r="K162" s="13"/>
      <c r="L162" s="13"/>
      <c r="M162" s="13"/>
      <c r="N162" s="13"/>
      <c r="O162" s="13"/>
      <c r="P162" s="13"/>
      <c r="Q162" s="13"/>
      <c r="R162" s="13"/>
      <c r="S162" s="13"/>
      <c r="T162" s="13"/>
      <c r="U162" s="13"/>
      <c r="V162" s="13"/>
      <c r="W162" s="13"/>
      <c r="X162" s="13"/>
      <c r="Y162" s="13"/>
      <c r="Z162" s="13"/>
    </row>
    <row r="163" spans="1:26" ht="15" hidden="1" customHeight="1">
      <c r="A163" s="4"/>
      <c r="B163" s="4"/>
      <c r="C163" s="4"/>
      <c r="D163" s="4"/>
      <c r="E163" s="4"/>
      <c r="F163" s="4"/>
      <c r="G163" s="4"/>
      <c r="H163" s="4"/>
      <c r="I163" s="13"/>
      <c r="J163" s="13"/>
      <c r="K163" s="13"/>
      <c r="L163" s="13"/>
      <c r="M163" s="13"/>
      <c r="N163" s="13"/>
      <c r="O163" s="13"/>
      <c r="P163" s="13"/>
      <c r="Q163" s="13"/>
      <c r="R163" s="13"/>
      <c r="S163" s="13"/>
      <c r="T163" s="13"/>
      <c r="U163" s="13"/>
      <c r="V163" s="13"/>
      <c r="W163" s="13"/>
      <c r="X163" s="13"/>
      <c r="Y163" s="13"/>
      <c r="Z163" s="13"/>
    </row>
    <row r="164" spans="1:26" ht="15" hidden="1" customHeight="1">
      <c r="A164" s="4"/>
      <c r="B164" s="4"/>
      <c r="C164" s="4"/>
      <c r="D164" s="4"/>
      <c r="E164" s="4"/>
      <c r="F164" s="4"/>
      <c r="G164" s="4"/>
      <c r="H164" s="4"/>
      <c r="I164" s="13"/>
      <c r="J164" s="13"/>
      <c r="K164" s="13"/>
      <c r="L164" s="13"/>
      <c r="M164" s="13"/>
      <c r="N164" s="13"/>
      <c r="O164" s="13"/>
      <c r="P164" s="13"/>
      <c r="Q164" s="13"/>
      <c r="R164" s="13"/>
      <c r="S164" s="13"/>
      <c r="T164" s="13"/>
      <c r="U164" s="13"/>
      <c r="V164" s="13"/>
      <c r="W164" s="13"/>
      <c r="X164" s="13"/>
      <c r="Y164" s="13"/>
      <c r="Z164" s="13"/>
    </row>
    <row r="165" spans="1:26" ht="15" hidden="1" customHeight="1">
      <c r="A165" s="4"/>
      <c r="B165" s="4"/>
      <c r="C165" s="4"/>
      <c r="D165" s="4"/>
      <c r="E165" s="4"/>
      <c r="F165" s="4"/>
      <c r="G165" s="4"/>
      <c r="H165" s="4"/>
      <c r="I165" s="13"/>
      <c r="J165" s="13"/>
      <c r="K165" s="13"/>
      <c r="L165" s="13"/>
      <c r="M165" s="13"/>
      <c r="N165" s="13"/>
      <c r="O165" s="13"/>
      <c r="P165" s="13"/>
      <c r="Q165" s="13"/>
      <c r="R165" s="13"/>
      <c r="S165" s="13"/>
      <c r="T165" s="13"/>
      <c r="U165" s="13"/>
      <c r="V165" s="13"/>
      <c r="W165" s="13"/>
      <c r="X165" s="13"/>
      <c r="Y165" s="13"/>
      <c r="Z165" s="13"/>
    </row>
    <row r="166" spans="1:26" ht="15" hidden="1" customHeight="1">
      <c r="A166" s="4"/>
      <c r="B166" s="4"/>
      <c r="C166" s="4"/>
      <c r="D166" s="4"/>
      <c r="E166" s="4"/>
      <c r="F166" s="4"/>
      <c r="G166" s="4"/>
      <c r="H166" s="4"/>
      <c r="I166" s="13"/>
      <c r="J166" s="13"/>
      <c r="K166" s="13"/>
      <c r="L166" s="13"/>
      <c r="M166" s="13"/>
      <c r="N166" s="13"/>
      <c r="O166" s="13"/>
      <c r="P166" s="13"/>
      <c r="Q166" s="13"/>
      <c r="R166" s="13"/>
      <c r="S166" s="13"/>
      <c r="T166" s="13"/>
      <c r="U166" s="13"/>
      <c r="V166" s="13"/>
      <c r="W166" s="13"/>
      <c r="X166" s="13"/>
      <c r="Y166" s="13"/>
      <c r="Z166" s="13"/>
    </row>
    <row r="167" spans="1:26" ht="15" hidden="1" customHeight="1">
      <c r="A167" s="4"/>
      <c r="B167" s="4"/>
      <c r="C167" s="4"/>
      <c r="D167" s="4"/>
      <c r="E167" s="4"/>
      <c r="F167" s="4"/>
      <c r="G167" s="4"/>
      <c r="H167" s="4"/>
      <c r="I167" s="13"/>
      <c r="J167" s="13"/>
      <c r="K167" s="13"/>
      <c r="L167" s="13"/>
      <c r="M167" s="13"/>
      <c r="N167" s="13"/>
      <c r="O167" s="13"/>
      <c r="P167" s="13"/>
      <c r="Q167" s="13"/>
      <c r="R167" s="13"/>
      <c r="S167" s="13"/>
      <c r="T167" s="13"/>
      <c r="U167" s="13"/>
      <c r="V167" s="13"/>
      <c r="W167" s="13"/>
      <c r="X167" s="13"/>
      <c r="Y167" s="13"/>
      <c r="Z167" s="13"/>
    </row>
    <row r="168" spans="1:26" ht="15" hidden="1" customHeight="1">
      <c r="A168" s="4"/>
      <c r="B168" s="4"/>
      <c r="C168" s="4"/>
      <c r="D168" s="4"/>
      <c r="E168" s="4"/>
      <c r="F168" s="4"/>
      <c r="G168" s="4"/>
      <c r="H168" s="4"/>
      <c r="I168" s="13"/>
      <c r="J168" s="13"/>
      <c r="K168" s="13"/>
      <c r="L168" s="13"/>
      <c r="M168" s="13"/>
      <c r="N168" s="13"/>
      <c r="O168" s="13"/>
      <c r="P168" s="13"/>
      <c r="Q168" s="13"/>
      <c r="R168" s="13"/>
      <c r="S168" s="13"/>
      <c r="T168" s="13"/>
      <c r="U168" s="13"/>
      <c r="V168" s="13"/>
      <c r="W168" s="13"/>
      <c r="X168" s="13"/>
      <c r="Y168" s="13"/>
      <c r="Z168" s="13"/>
    </row>
    <row r="169" spans="1:26" ht="15" hidden="1" customHeight="1">
      <c r="A169" s="4"/>
      <c r="B169" s="4"/>
      <c r="C169" s="4"/>
      <c r="D169" s="4"/>
      <c r="E169" s="4"/>
      <c r="F169" s="4"/>
      <c r="G169" s="4"/>
      <c r="H169" s="4"/>
      <c r="I169" s="13"/>
      <c r="J169" s="13"/>
      <c r="K169" s="13"/>
      <c r="L169" s="13"/>
      <c r="M169" s="13"/>
      <c r="N169" s="13"/>
      <c r="O169" s="13"/>
      <c r="P169" s="13"/>
      <c r="Q169" s="13"/>
      <c r="R169" s="13"/>
      <c r="S169" s="13"/>
      <c r="T169" s="13"/>
      <c r="U169" s="13"/>
      <c r="V169" s="13"/>
      <c r="W169" s="13"/>
      <c r="X169" s="13"/>
      <c r="Y169" s="13"/>
      <c r="Z169" s="13"/>
    </row>
    <row r="170" spans="1:26" ht="15" hidden="1" customHeight="1">
      <c r="A170" s="4"/>
      <c r="B170" s="4"/>
      <c r="C170" s="4"/>
      <c r="D170" s="4"/>
      <c r="E170" s="4"/>
      <c r="F170" s="4"/>
      <c r="G170" s="4"/>
      <c r="H170" s="4"/>
      <c r="I170" s="13"/>
      <c r="J170" s="13"/>
      <c r="K170" s="13"/>
      <c r="L170" s="13"/>
      <c r="M170" s="13"/>
      <c r="N170" s="13"/>
      <c r="O170" s="13"/>
      <c r="P170" s="13"/>
      <c r="Q170" s="13"/>
      <c r="R170" s="13"/>
      <c r="S170" s="13"/>
      <c r="T170" s="13"/>
      <c r="U170" s="13"/>
      <c r="V170" s="13"/>
      <c r="W170" s="13"/>
      <c r="X170" s="13"/>
      <c r="Y170" s="13"/>
      <c r="Z170" s="13"/>
    </row>
    <row r="171" spans="1:26" ht="15" hidden="1" customHeight="1">
      <c r="A171" s="4"/>
      <c r="B171" s="4"/>
      <c r="C171" s="4"/>
      <c r="D171" s="4"/>
      <c r="E171" s="4"/>
      <c r="F171" s="4"/>
      <c r="G171" s="4"/>
      <c r="H171" s="4"/>
      <c r="I171" s="13"/>
      <c r="J171" s="13"/>
      <c r="K171" s="13"/>
      <c r="L171" s="13"/>
      <c r="M171" s="13"/>
      <c r="N171" s="13"/>
      <c r="O171" s="13"/>
      <c r="P171" s="13"/>
      <c r="Q171" s="13"/>
      <c r="R171" s="13"/>
      <c r="S171" s="13"/>
      <c r="T171" s="13"/>
      <c r="U171" s="13"/>
      <c r="V171" s="13"/>
      <c r="W171" s="13"/>
      <c r="X171" s="13"/>
      <c r="Y171" s="13"/>
      <c r="Z171" s="13"/>
    </row>
    <row r="172" spans="1:26" ht="15" hidden="1" customHeight="1">
      <c r="A172" s="4"/>
      <c r="B172" s="4"/>
      <c r="C172" s="4"/>
      <c r="D172" s="4"/>
      <c r="E172" s="4"/>
      <c r="F172" s="4"/>
      <c r="G172" s="4"/>
      <c r="H172" s="4"/>
      <c r="I172" s="13"/>
      <c r="J172" s="13"/>
      <c r="K172" s="13"/>
      <c r="L172" s="13"/>
      <c r="M172" s="13"/>
      <c r="N172" s="13"/>
      <c r="O172" s="13"/>
      <c r="P172" s="13"/>
      <c r="Q172" s="13"/>
      <c r="R172" s="13"/>
      <c r="S172" s="13"/>
      <c r="T172" s="13"/>
      <c r="U172" s="13"/>
      <c r="V172" s="13"/>
      <c r="W172" s="13"/>
      <c r="X172" s="13"/>
      <c r="Y172" s="13"/>
      <c r="Z172" s="13"/>
    </row>
    <row r="173" spans="1:26" ht="15" hidden="1" customHeight="1">
      <c r="A173" s="4"/>
      <c r="B173" s="4"/>
      <c r="C173" s="4"/>
      <c r="D173" s="4"/>
      <c r="E173" s="4"/>
      <c r="F173" s="4"/>
      <c r="G173" s="4"/>
      <c r="H173" s="4"/>
      <c r="I173" s="13"/>
      <c r="J173" s="13"/>
      <c r="K173" s="13"/>
      <c r="L173" s="13"/>
      <c r="M173" s="13"/>
      <c r="N173" s="13"/>
      <c r="O173" s="13"/>
      <c r="P173" s="13"/>
      <c r="Q173" s="13"/>
      <c r="R173" s="13"/>
      <c r="S173" s="13"/>
      <c r="T173" s="13"/>
      <c r="U173" s="13"/>
      <c r="V173" s="13"/>
      <c r="W173" s="13"/>
      <c r="X173" s="13"/>
      <c r="Y173" s="13"/>
      <c r="Z173" s="13"/>
    </row>
    <row r="174" spans="1:26" ht="15" hidden="1" customHeight="1">
      <c r="A174" s="4"/>
      <c r="B174" s="4"/>
      <c r="C174" s="4"/>
      <c r="D174" s="4"/>
      <c r="E174" s="4"/>
      <c r="F174" s="4"/>
      <c r="G174" s="4"/>
      <c r="H174" s="4"/>
      <c r="I174" s="13"/>
      <c r="J174" s="13"/>
      <c r="K174" s="13"/>
      <c r="L174" s="13"/>
      <c r="M174" s="13"/>
      <c r="N174" s="13"/>
      <c r="O174" s="13"/>
      <c r="P174" s="13"/>
      <c r="Q174" s="13"/>
      <c r="R174" s="13"/>
      <c r="S174" s="13"/>
      <c r="T174" s="13"/>
      <c r="U174" s="13"/>
      <c r="V174" s="13"/>
      <c r="W174" s="13"/>
      <c r="X174" s="13"/>
      <c r="Y174" s="13"/>
      <c r="Z174" s="13"/>
    </row>
    <row r="175" spans="1:26" ht="15" hidden="1" customHeight="1">
      <c r="A175" s="4"/>
      <c r="B175" s="4"/>
      <c r="C175" s="4"/>
      <c r="D175" s="4"/>
      <c r="E175" s="4"/>
      <c r="F175" s="4"/>
      <c r="G175" s="4"/>
      <c r="H175" s="4"/>
      <c r="I175" s="13"/>
      <c r="J175" s="13"/>
      <c r="K175" s="13"/>
      <c r="L175" s="13"/>
      <c r="M175" s="13"/>
      <c r="N175" s="13"/>
      <c r="O175" s="13"/>
      <c r="P175" s="13"/>
      <c r="Q175" s="13"/>
      <c r="R175" s="13"/>
      <c r="S175" s="13"/>
      <c r="T175" s="13"/>
      <c r="U175" s="13"/>
      <c r="V175" s="13"/>
      <c r="W175" s="13"/>
      <c r="X175" s="13"/>
      <c r="Y175" s="13"/>
      <c r="Z175" s="13"/>
    </row>
    <row r="176" spans="1:26" ht="15" hidden="1" customHeight="1">
      <c r="A176" s="4"/>
      <c r="B176" s="4"/>
      <c r="C176" s="4"/>
      <c r="D176" s="4"/>
      <c r="E176" s="4"/>
      <c r="F176" s="4"/>
      <c r="G176" s="4"/>
      <c r="H176" s="4"/>
      <c r="I176" s="13"/>
      <c r="J176" s="13"/>
      <c r="K176" s="13"/>
      <c r="L176" s="13"/>
      <c r="M176" s="13"/>
      <c r="N176" s="13"/>
      <c r="O176" s="13"/>
      <c r="P176" s="13"/>
      <c r="Q176" s="13"/>
      <c r="R176" s="13"/>
      <c r="S176" s="13"/>
      <c r="T176" s="13"/>
      <c r="U176" s="13"/>
      <c r="V176" s="13"/>
      <c r="W176" s="13"/>
      <c r="X176" s="13"/>
      <c r="Y176" s="13"/>
      <c r="Z176" s="13"/>
    </row>
    <row r="177" spans="1:26" ht="15" hidden="1" customHeight="1">
      <c r="A177" s="4"/>
      <c r="B177" s="4"/>
      <c r="C177" s="4"/>
      <c r="D177" s="4"/>
      <c r="E177" s="4"/>
      <c r="F177" s="4"/>
      <c r="G177" s="4"/>
      <c r="H177" s="4"/>
      <c r="I177" s="13"/>
      <c r="J177" s="13"/>
      <c r="K177" s="13"/>
      <c r="L177" s="13"/>
      <c r="M177" s="13"/>
      <c r="N177" s="13"/>
      <c r="O177" s="13"/>
      <c r="P177" s="13"/>
      <c r="Q177" s="13"/>
      <c r="R177" s="13"/>
      <c r="S177" s="13"/>
      <c r="T177" s="13"/>
      <c r="U177" s="13"/>
      <c r="V177" s="13"/>
      <c r="W177" s="13"/>
      <c r="X177" s="13"/>
      <c r="Y177" s="13"/>
      <c r="Z177" s="13"/>
    </row>
    <row r="178" spans="1:26" ht="15" hidden="1" customHeight="1">
      <c r="A178" s="4"/>
      <c r="B178" s="4"/>
      <c r="C178" s="4"/>
      <c r="D178" s="4"/>
      <c r="E178" s="4"/>
      <c r="F178" s="4"/>
      <c r="G178" s="4"/>
      <c r="H178" s="4"/>
      <c r="I178" s="13"/>
      <c r="J178" s="13"/>
      <c r="K178" s="13"/>
      <c r="L178" s="13"/>
      <c r="M178" s="13"/>
      <c r="N178" s="13"/>
      <c r="O178" s="13"/>
      <c r="P178" s="13"/>
      <c r="Q178" s="13"/>
      <c r="R178" s="13"/>
      <c r="S178" s="13"/>
      <c r="T178" s="13"/>
      <c r="U178" s="13"/>
      <c r="V178" s="13"/>
      <c r="W178" s="13"/>
      <c r="X178" s="13"/>
      <c r="Y178" s="13"/>
      <c r="Z178" s="13"/>
    </row>
    <row r="179" spans="1:26" ht="15" hidden="1" customHeight="1">
      <c r="A179" s="4"/>
      <c r="B179" s="4"/>
      <c r="C179" s="4"/>
      <c r="D179" s="4"/>
      <c r="E179" s="4"/>
      <c r="F179" s="4"/>
      <c r="G179" s="4"/>
      <c r="H179" s="4"/>
      <c r="I179" s="13"/>
      <c r="J179" s="13"/>
      <c r="K179" s="13"/>
      <c r="L179" s="13"/>
      <c r="M179" s="13"/>
      <c r="N179" s="13"/>
      <c r="O179" s="13"/>
      <c r="P179" s="13"/>
      <c r="Q179" s="13"/>
      <c r="R179" s="13"/>
      <c r="S179" s="13"/>
      <c r="T179" s="13"/>
      <c r="U179" s="13"/>
      <c r="V179" s="13"/>
      <c r="W179" s="13"/>
      <c r="X179" s="13"/>
      <c r="Y179" s="13"/>
      <c r="Z179" s="13"/>
    </row>
    <row r="180" spans="1:26" ht="15" hidden="1" customHeight="1">
      <c r="A180" s="4"/>
      <c r="B180" s="4"/>
      <c r="C180" s="4"/>
      <c r="D180" s="4"/>
      <c r="E180" s="4"/>
      <c r="F180" s="4"/>
      <c r="G180" s="4"/>
      <c r="H180" s="4"/>
      <c r="I180" s="13"/>
      <c r="J180" s="13"/>
      <c r="K180" s="13"/>
      <c r="L180" s="13"/>
      <c r="M180" s="13"/>
      <c r="N180" s="13"/>
      <c r="O180" s="13"/>
      <c r="P180" s="13"/>
      <c r="Q180" s="13"/>
      <c r="R180" s="13"/>
      <c r="S180" s="13"/>
      <c r="T180" s="13"/>
      <c r="U180" s="13"/>
      <c r="V180" s="13"/>
      <c r="W180" s="13"/>
      <c r="X180" s="13"/>
      <c r="Y180" s="13"/>
      <c r="Z180" s="13"/>
    </row>
    <row r="181" spans="1:26" ht="15" hidden="1" customHeight="1">
      <c r="A181" s="4"/>
      <c r="B181" s="4"/>
      <c r="C181" s="4"/>
      <c r="D181" s="4"/>
      <c r="E181" s="4"/>
      <c r="F181" s="4"/>
      <c r="G181" s="4"/>
      <c r="H181" s="4"/>
      <c r="I181" s="13"/>
      <c r="J181" s="13"/>
      <c r="K181" s="13"/>
      <c r="L181" s="13"/>
      <c r="M181" s="13"/>
      <c r="N181" s="13"/>
      <c r="O181" s="13"/>
      <c r="P181" s="13"/>
      <c r="Q181" s="13"/>
      <c r="R181" s="13"/>
      <c r="S181" s="13"/>
      <c r="T181" s="13"/>
      <c r="U181" s="13"/>
      <c r="V181" s="13"/>
      <c r="W181" s="13"/>
      <c r="X181" s="13"/>
      <c r="Y181" s="13"/>
      <c r="Z181" s="13"/>
    </row>
    <row r="182" spans="1:26" ht="15" hidden="1" customHeight="1">
      <c r="A182" s="4"/>
      <c r="B182" s="4"/>
      <c r="C182" s="4"/>
      <c r="D182" s="4"/>
      <c r="E182" s="4"/>
      <c r="F182" s="4"/>
      <c r="G182" s="4"/>
      <c r="H182" s="4"/>
      <c r="I182" s="13"/>
      <c r="J182" s="13"/>
      <c r="K182" s="13"/>
      <c r="L182" s="13"/>
      <c r="M182" s="13"/>
      <c r="N182" s="13"/>
      <c r="O182" s="13"/>
      <c r="P182" s="13"/>
      <c r="Q182" s="13"/>
      <c r="R182" s="13"/>
      <c r="S182" s="13"/>
      <c r="T182" s="13"/>
      <c r="U182" s="13"/>
      <c r="V182" s="13"/>
      <c r="W182" s="13"/>
      <c r="X182" s="13"/>
      <c r="Y182" s="13"/>
      <c r="Z182" s="13"/>
    </row>
    <row r="183" spans="1:26" ht="15" hidden="1" customHeight="1">
      <c r="A183" s="4"/>
      <c r="B183" s="4"/>
      <c r="C183" s="4"/>
      <c r="D183" s="4"/>
      <c r="E183" s="4"/>
      <c r="F183" s="4"/>
      <c r="G183" s="4"/>
      <c r="H183" s="4"/>
      <c r="I183" s="13"/>
      <c r="J183" s="13"/>
      <c r="K183" s="13"/>
      <c r="L183" s="13"/>
      <c r="M183" s="13"/>
      <c r="N183" s="13"/>
      <c r="O183" s="13"/>
      <c r="P183" s="13"/>
      <c r="Q183" s="13"/>
      <c r="R183" s="13"/>
      <c r="S183" s="13"/>
      <c r="T183" s="13"/>
      <c r="U183" s="13"/>
      <c r="V183" s="13"/>
      <c r="W183" s="13"/>
      <c r="X183" s="13"/>
      <c r="Y183" s="13"/>
      <c r="Z183" s="13"/>
    </row>
    <row r="184" spans="1:26" ht="15" hidden="1" customHeight="1">
      <c r="A184" s="4"/>
      <c r="B184" s="4"/>
      <c r="C184" s="4"/>
      <c r="D184" s="4"/>
      <c r="E184" s="4"/>
      <c r="F184" s="4"/>
      <c r="G184" s="4"/>
      <c r="H184" s="4"/>
      <c r="I184" s="13"/>
      <c r="J184" s="13"/>
      <c r="K184" s="13"/>
      <c r="L184" s="13"/>
      <c r="M184" s="13"/>
      <c r="N184" s="13"/>
      <c r="O184" s="13"/>
      <c r="P184" s="13"/>
      <c r="Q184" s="13"/>
      <c r="R184" s="13"/>
      <c r="S184" s="13"/>
      <c r="T184" s="13"/>
      <c r="U184" s="13"/>
      <c r="V184" s="13"/>
      <c r="W184" s="13"/>
      <c r="X184" s="13"/>
      <c r="Y184" s="13"/>
      <c r="Z184" s="13"/>
    </row>
    <row r="185" spans="1:26" ht="15" hidden="1" customHeight="1">
      <c r="A185" s="4"/>
      <c r="B185" s="4"/>
      <c r="C185" s="4"/>
      <c r="D185" s="4"/>
      <c r="E185" s="4"/>
      <c r="F185" s="4"/>
      <c r="G185" s="4"/>
      <c r="H185" s="4"/>
      <c r="I185" s="13"/>
      <c r="J185" s="13"/>
      <c r="K185" s="13"/>
      <c r="L185" s="13"/>
      <c r="M185" s="13"/>
      <c r="N185" s="13"/>
      <c r="O185" s="13"/>
      <c r="P185" s="13"/>
      <c r="Q185" s="13"/>
      <c r="R185" s="13"/>
      <c r="S185" s="13"/>
      <c r="T185" s="13"/>
      <c r="U185" s="13"/>
      <c r="V185" s="13"/>
      <c r="W185" s="13"/>
      <c r="X185" s="13"/>
      <c r="Y185" s="13"/>
      <c r="Z185" s="13"/>
    </row>
    <row r="186" spans="1:26" ht="15" hidden="1" customHeight="1">
      <c r="A186" s="4"/>
      <c r="B186" s="4"/>
      <c r="C186" s="4"/>
      <c r="D186" s="4"/>
      <c r="E186" s="4"/>
      <c r="F186" s="4"/>
      <c r="G186" s="4"/>
      <c r="H186" s="4"/>
      <c r="I186" s="13"/>
      <c r="J186" s="13"/>
      <c r="K186" s="13"/>
      <c r="L186" s="13"/>
      <c r="M186" s="13"/>
      <c r="N186" s="13"/>
      <c r="O186" s="13"/>
      <c r="P186" s="13"/>
      <c r="Q186" s="13"/>
      <c r="R186" s="13"/>
      <c r="S186" s="13"/>
      <c r="T186" s="13"/>
      <c r="U186" s="13"/>
      <c r="V186" s="13"/>
      <c r="W186" s="13"/>
      <c r="X186" s="13"/>
      <c r="Y186" s="13"/>
      <c r="Z186" s="13"/>
    </row>
    <row r="187" spans="1:26" ht="15" hidden="1" customHeight="1">
      <c r="A187" s="4"/>
      <c r="B187" s="4"/>
      <c r="C187" s="4"/>
      <c r="D187" s="4"/>
      <c r="E187" s="4"/>
      <c r="F187" s="4"/>
      <c r="G187" s="4"/>
      <c r="H187" s="4"/>
      <c r="I187" s="13"/>
      <c r="J187" s="13"/>
      <c r="K187" s="13"/>
      <c r="L187" s="13"/>
      <c r="M187" s="13"/>
      <c r="N187" s="13"/>
      <c r="O187" s="13"/>
      <c r="P187" s="13"/>
      <c r="Q187" s="13"/>
      <c r="R187" s="13"/>
      <c r="S187" s="13"/>
      <c r="T187" s="13"/>
      <c r="U187" s="13"/>
      <c r="V187" s="13"/>
      <c r="W187" s="13"/>
      <c r="X187" s="13"/>
      <c r="Y187" s="13"/>
      <c r="Z187" s="13"/>
    </row>
    <row r="188" spans="1:26" ht="15" hidden="1" customHeight="1">
      <c r="A188" s="4"/>
      <c r="B188" s="4"/>
      <c r="C188" s="4"/>
      <c r="D188" s="4"/>
      <c r="E188" s="4"/>
      <c r="F188" s="4"/>
      <c r="G188" s="4"/>
      <c r="H188" s="4"/>
      <c r="I188" s="13"/>
      <c r="J188" s="13"/>
      <c r="K188" s="13"/>
      <c r="L188" s="13"/>
      <c r="M188" s="13"/>
      <c r="N188" s="13"/>
      <c r="O188" s="13"/>
      <c r="P188" s="13"/>
      <c r="Q188" s="13"/>
      <c r="R188" s="13"/>
      <c r="S188" s="13"/>
      <c r="T188" s="13"/>
      <c r="U188" s="13"/>
      <c r="V188" s="13"/>
      <c r="W188" s="13"/>
      <c r="X188" s="13"/>
      <c r="Y188" s="13"/>
      <c r="Z188" s="13"/>
    </row>
    <row r="189" spans="1:26" ht="15" hidden="1" customHeight="1">
      <c r="A189" s="4"/>
      <c r="B189" s="4"/>
      <c r="C189" s="4"/>
      <c r="D189" s="4"/>
      <c r="E189" s="4"/>
      <c r="F189" s="4"/>
      <c r="G189" s="4"/>
      <c r="H189" s="4"/>
      <c r="I189" s="13"/>
      <c r="J189" s="13"/>
      <c r="K189" s="13"/>
      <c r="L189" s="13"/>
      <c r="M189" s="13"/>
      <c r="N189" s="13"/>
      <c r="O189" s="13"/>
      <c r="P189" s="13"/>
      <c r="Q189" s="13"/>
      <c r="R189" s="13"/>
      <c r="S189" s="13"/>
      <c r="T189" s="13"/>
      <c r="U189" s="13"/>
      <c r="V189" s="13"/>
      <c r="W189" s="13"/>
      <c r="X189" s="13"/>
      <c r="Y189" s="13"/>
      <c r="Z189" s="13"/>
    </row>
    <row r="190" spans="1:26" ht="15" hidden="1" customHeight="1">
      <c r="A190" s="4"/>
      <c r="B190" s="4"/>
      <c r="C190" s="4"/>
      <c r="D190" s="4"/>
      <c r="E190" s="4"/>
      <c r="F190" s="4"/>
      <c r="G190" s="4"/>
      <c r="H190" s="4"/>
      <c r="I190" s="13"/>
      <c r="J190" s="13"/>
      <c r="K190" s="13"/>
      <c r="L190" s="13"/>
      <c r="M190" s="13"/>
      <c r="N190" s="13"/>
      <c r="O190" s="13"/>
      <c r="P190" s="13"/>
      <c r="Q190" s="13"/>
      <c r="R190" s="13"/>
      <c r="S190" s="13"/>
      <c r="T190" s="13"/>
      <c r="U190" s="13"/>
      <c r="V190" s="13"/>
      <c r="W190" s="13"/>
      <c r="X190" s="13"/>
      <c r="Y190" s="13"/>
      <c r="Z190" s="13"/>
    </row>
    <row r="191" spans="1:26" ht="15" hidden="1" customHeight="1">
      <c r="A191" s="4"/>
      <c r="B191" s="4"/>
      <c r="C191" s="4"/>
      <c r="D191" s="4"/>
      <c r="E191" s="4"/>
      <c r="F191" s="4"/>
      <c r="G191" s="4"/>
      <c r="H191" s="4"/>
      <c r="I191" s="13"/>
      <c r="J191" s="13"/>
      <c r="K191" s="13"/>
      <c r="L191" s="13"/>
      <c r="M191" s="13"/>
      <c r="N191" s="13"/>
      <c r="O191" s="13"/>
      <c r="P191" s="13"/>
      <c r="Q191" s="13"/>
      <c r="R191" s="13"/>
      <c r="S191" s="13"/>
      <c r="T191" s="13"/>
      <c r="U191" s="13"/>
      <c r="V191" s="13"/>
      <c r="W191" s="13"/>
      <c r="X191" s="13"/>
      <c r="Y191" s="13"/>
      <c r="Z191" s="13"/>
    </row>
    <row r="192" spans="1:26" ht="15" hidden="1" customHeight="1">
      <c r="A192" s="4"/>
      <c r="B192" s="4"/>
      <c r="C192" s="4"/>
      <c r="D192" s="4"/>
      <c r="E192" s="4"/>
      <c r="F192" s="4"/>
      <c r="G192" s="4"/>
      <c r="H192" s="4"/>
      <c r="I192" s="13"/>
      <c r="J192" s="13"/>
      <c r="K192" s="13"/>
      <c r="L192" s="13"/>
      <c r="M192" s="13"/>
      <c r="N192" s="13"/>
      <c r="O192" s="13"/>
      <c r="P192" s="13"/>
      <c r="Q192" s="13"/>
      <c r="R192" s="13"/>
      <c r="S192" s="13"/>
      <c r="T192" s="13"/>
      <c r="U192" s="13"/>
      <c r="V192" s="13"/>
      <c r="W192" s="13"/>
      <c r="X192" s="13"/>
      <c r="Y192" s="13"/>
      <c r="Z192" s="13"/>
    </row>
    <row r="193" spans="1:26" ht="15" hidden="1" customHeight="1">
      <c r="A193" s="4"/>
      <c r="B193" s="4"/>
      <c r="C193" s="4"/>
      <c r="D193" s="4"/>
      <c r="E193" s="4"/>
      <c r="F193" s="4"/>
      <c r="G193" s="4"/>
      <c r="H193" s="4"/>
      <c r="I193" s="13"/>
      <c r="J193" s="13"/>
      <c r="K193" s="13"/>
      <c r="L193" s="13"/>
      <c r="M193" s="13"/>
      <c r="N193" s="13"/>
      <c r="O193" s="13"/>
      <c r="P193" s="13"/>
      <c r="Q193" s="13"/>
      <c r="R193" s="13"/>
      <c r="S193" s="13"/>
      <c r="T193" s="13"/>
      <c r="U193" s="13"/>
      <c r="V193" s="13"/>
      <c r="W193" s="13"/>
      <c r="X193" s="13"/>
      <c r="Y193" s="13"/>
      <c r="Z193" s="13"/>
    </row>
    <row r="194" spans="1:26" ht="15" hidden="1" customHeight="1">
      <c r="A194" s="4"/>
      <c r="B194" s="4"/>
      <c r="C194" s="4"/>
      <c r="D194" s="4"/>
      <c r="E194" s="4"/>
      <c r="F194" s="4"/>
      <c r="G194" s="4"/>
      <c r="H194" s="4"/>
      <c r="I194" s="13"/>
      <c r="J194" s="13"/>
      <c r="K194" s="13"/>
      <c r="L194" s="13"/>
      <c r="M194" s="13"/>
      <c r="N194" s="13"/>
      <c r="O194" s="13"/>
      <c r="P194" s="13"/>
      <c r="Q194" s="13"/>
      <c r="R194" s="13"/>
      <c r="S194" s="13"/>
      <c r="T194" s="13"/>
      <c r="U194" s="13"/>
      <c r="V194" s="13"/>
      <c r="W194" s="13"/>
      <c r="X194" s="13"/>
      <c r="Y194" s="13"/>
      <c r="Z194" s="13"/>
    </row>
    <row r="195" spans="1:26" ht="15" hidden="1" customHeight="1">
      <c r="A195" s="4"/>
      <c r="B195" s="4"/>
      <c r="C195" s="4"/>
      <c r="D195" s="4"/>
      <c r="E195" s="4"/>
      <c r="F195" s="4"/>
      <c r="G195" s="4"/>
      <c r="H195" s="4"/>
      <c r="I195" s="13"/>
      <c r="J195" s="13"/>
      <c r="K195" s="13"/>
      <c r="L195" s="13"/>
      <c r="M195" s="13"/>
      <c r="N195" s="13"/>
      <c r="O195" s="13"/>
      <c r="P195" s="13"/>
      <c r="Q195" s="13"/>
      <c r="R195" s="13"/>
      <c r="S195" s="13"/>
      <c r="T195" s="13"/>
      <c r="U195" s="13"/>
      <c r="V195" s="13"/>
      <c r="W195" s="13"/>
      <c r="X195" s="13"/>
      <c r="Y195" s="13"/>
      <c r="Z195" s="13"/>
    </row>
    <row r="196" spans="1:26" ht="15" hidden="1" customHeight="1">
      <c r="A196" s="4"/>
      <c r="B196" s="4"/>
      <c r="C196" s="4"/>
      <c r="D196" s="4"/>
      <c r="E196" s="4"/>
      <c r="F196" s="4"/>
      <c r="G196" s="4"/>
      <c r="H196" s="4"/>
      <c r="I196" s="13"/>
      <c r="J196" s="13"/>
      <c r="K196" s="13"/>
      <c r="L196" s="13"/>
      <c r="M196" s="13"/>
      <c r="N196" s="13"/>
      <c r="O196" s="13"/>
      <c r="P196" s="13"/>
      <c r="Q196" s="13"/>
      <c r="R196" s="13"/>
      <c r="S196" s="13"/>
      <c r="T196" s="13"/>
      <c r="U196" s="13"/>
      <c r="V196" s="13"/>
      <c r="W196" s="13"/>
      <c r="X196" s="13"/>
      <c r="Y196" s="13"/>
      <c r="Z196" s="13"/>
    </row>
    <row r="197" spans="1:26" ht="15" hidden="1" customHeight="1">
      <c r="A197" s="4"/>
      <c r="B197" s="4"/>
      <c r="C197" s="4"/>
      <c r="D197" s="4"/>
      <c r="E197" s="4"/>
      <c r="F197" s="4"/>
      <c r="G197" s="4"/>
      <c r="H197" s="4"/>
      <c r="I197" s="13"/>
      <c r="J197" s="13"/>
      <c r="K197" s="13"/>
      <c r="L197" s="13"/>
      <c r="M197" s="13"/>
      <c r="N197" s="13"/>
      <c r="O197" s="13"/>
      <c r="P197" s="13"/>
      <c r="Q197" s="13"/>
      <c r="R197" s="13"/>
      <c r="S197" s="13"/>
      <c r="T197" s="13"/>
      <c r="U197" s="13"/>
      <c r="V197" s="13"/>
      <c r="W197" s="13"/>
      <c r="X197" s="13"/>
      <c r="Y197" s="13"/>
      <c r="Z197" s="13"/>
    </row>
    <row r="198" spans="1:26" ht="15" hidden="1" customHeight="1">
      <c r="A198" s="4"/>
      <c r="B198" s="4"/>
      <c r="C198" s="4"/>
      <c r="D198" s="4"/>
      <c r="E198" s="4"/>
      <c r="F198" s="4"/>
      <c r="G198" s="4"/>
      <c r="H198" s="4"/>
      <c r="I198" s="13"/>
      <c r="J198" s="13"/>
      <c r="K198" s="13"/>
      <c r="L198" s="13"/>
      <c r="M198" s="13"/>
      <c r="N198" s="13"/>
      <c r="O198" s="13"/>
      <c r="P198" s="13"/>
      <c r="Q198" s="13"/>
      <c r="R198" s="13"/>
      <c r="S198" s="13"/>
      <c r="T198" s="13"/>
      <c r="U198" s="13"/>
      <c r="V198" s="13"/>
      <c r="W198" s="13"/>
      <c r="X198" s="13"/>
      <c r="Y198" s="13"/>
      <c r="Z198" s="13"/>
    </row>
    <row r="199" spans="1:26" ht="15" hidden="1" customHeight="1">
      <c r="A199" s="4"/>
      <c r="B199" s="4"/>
      <c r="C199" s="4"/>
      <c r="D199" s="4"/>
      <c r="E199" s="4"/>
      <c r="F199" s="4"/>
      <c r="G199" s="4"/>
      <c r="H199" s="4"/>
      <c r="I199" s="13"/>
      <c r="J199" s="13"/>
      <c r="K199" s="13"/>
      <c r="L199" s="13"/>
      <c r="M199" s="13"/>
      <c r="N199" s="13"/>
      <c r="O199" s="13"/>
      <c r="P199" s="13"/>
      <c r="Q199" s="13"/>
      <c r="R199" s="13"/>
      <c r="S199" s="13"/>
      <c r="T199" s="13"/>
      <c r="U199" s="13"/>
      <c r="V199" s="13"/>
      <c r="W199" s="13"/>
      <c r="X199" s="13"/>
      <c r="Y199" s="13"/>
      <c r="Z199" s="13"/>
    </row>
    <row r="200" spans="1:26" ht="15" hidden="1" customHeight="1">
      <c r="A200" s="4"/>
      <c r="B200" s="4"/>
      <c r="C200" s="4"/>
      <c r="D200" s="4"/>
      <c r="E200" s="4"/>
      <c r="F200" s="4"/>
      <c r="G200" s="4"/>
      <c r="H200" s="4"/>
      <c r="I200" s="13"/>
      <c r="J200" s="13"/>
      <c r="K200" s="13"/>
      <c r="L200" s="13"/>
      <c r="M200" s="13"/>
      <c r="N200" s="13"/>
      <c r="O200" s="13"/>
      <c r="P200" s="13"/>
      <c r="Q200" s="13"/>
      <c r="R200" s="13"/>
      <c r="S200" s="13"/>
      <c r="T200" s="13"/>
      <c r="U200" s="13"/>
      <c r="V200" s="13"/>
      <c r="W200" s="13"/>
      <c r="X200" s="13"/>
      <c r="Y200" s="13"/>
      <c r="Z200" s="13"/>
    </row>
    <row r="201" spans="1:26" ht="15" hidden="1" customHeight="1">
      <c r="A201" s="4"/>
      <c r="B201" s="4"/>
      <c r="C201" s="4"/>
      <c r="D201" s="4"/>
      <c r="E201" s="4"/>
      <c r="F201" s="4"/>
      <c r="G201" s="4"/>
      <c r="H201" s="4"/>
      <c r="I201" s="13"/>
      <c r="J201" s="13"/>
      <c r="K201" s="13"/>
      <c r="L201" s="13"/>
      <c r="M201" s="13"/>
      <c r="N201" s="13"/>
      <c r="O201" s="13"/>
      <c r="P201" s="13"/>
      <c r="Q201" s="13"/>
      <c r="R201" s="13"/>
      <c r="S201" s="13"/>
      <c r="T201" s="13"/>
      <c r="U201" s="13"/>
      <c r="V201" s="13"/>
      <c r="W201" s="13"/>
      <c r="X201" s="13"/>
      <c r="Y201" s="13"/>
      <c r="Z201" s="13"/>
    </row>
    <row r="202" spans="1:26" ht="15" hidden="1" customHeight="1">
      <c r="A202" s="4"/>
      <c r="B202" s="4"/>
      <c r="C202" s="4"/>
      <c r="D202" s="4"/>
      <c r="E202" s="4"/>
      <c r="F202" s="4"/>
      <c r="G202" s="4"/>
      <c r="H202" s="4"/>
      <c r="I202" s="13"/>
      <c r="J202" s="13"/>
      <c r="K202" s="13"/>
      <c r="L202" s="13"/>
      <c r="M202" s="13"/>
      <c r="N202" s="13"/>
      <c r="O202" s="13"/>
      <c r="P202" s="13"/>
      <c r="Q202" s="13"/>
      <c r="R202" s="13"/>
      <c r="S202" s="13"/>
      <c r="T202" s="13"/>
      <c r="U202" s="13"/>
      <c r="V202" s="13"/>
      <c r="W202" s="13"/>
      <c r="X202" s="13"/>
      <c r="Y202" s="13"/>
      <c r="Z202" s="13"/>
    </row>
    <row r="203" spans="1:26" ht="15" hidden="1" customHeight="1">
      <c r="A203" s="4"/>
      <c r="B203" s="4"/>
      <c r="C203" s="4"/>
      <c r="D203" s="4"/>
      <c r="E203" s="4"/>
      <c r="F203" s="4"/>
      <c r="G203" s="4"/>
      <c r="H203" s="4"/>
      <c r="I203" s="13"/>
      <c r="J203" s="13"/>
      <c r="K203" s="13"/>
      <c r="L203" s="13"/>
      <c r="M203" s="13"/>
      <c r="N203" s="13"/>
      <c r="O203" s="13"/>
      <c r="P203" s="13"/>
      <c r="Q203" s="13"/>
      <c r="R203" s="13"/>
      <c r="S203" s="13"/>
      <c r="T203" s="13"/>
      <c r="U203" s="13"/>
      <c r="V203" s="13"/>
      <c r="W203" s="13"/>
      <c r="X203" s="13"/>
      <c r="Y203" s="13"/>
      <c r="Z203" s="13"/>
    </row>
    <row r="204" spans="1:26" ht="15" hidden="1" customHeight="1">
      <c r="A204" s="4"/>
      <c r="B204" s="4"/>
      <c r="C204" s="4"/>
      <c r="D204" s="4"/>
      <c r="E204" s="4"/>
      <c r="F204" s="4"/>
      <c r="G204" s="4"/>
      <c r="H204" s="4"/>
      <c r="I204" s="13"/>
      <c r="J204" s="13"/>
      <c r="K204" s="13"/>
      <c r="L204" s="13"/>
      <c r="M204" s="13"/>
      <c r="N204" s="13"/>
      <c r="O204" s="13"/>
      <c r="P204" s="13"/>
      <c r="Q204" s="13"/>
      <c r="R204" s="13"/>
      <c r="S204" s="13"/>
      <c r="T204" s="13"/>
      <c r="U204" s="13"/>
      <c r="V204" s="13"/>
      <c r="W204" s="13"/>
      <c r="X204" s="13"/>
      <c r="Y204" s="13"/>
      <c r="Z204" s="13"/>
    </row>
    <row r="205" spans="1:26" ht="15" hidden="1" customHeight="1">
      <c r="A205" s="4"/>
      <c r="B205" s="4"/>
      <c r="C205" s="4"/>
      <c r="D205" s="4"/>
      <c r="E205" s="4"/>
      <c r="F205" s="4"/>
      <c r="G205" s="4"/>
      <c r="H205" s="4"/>
      <c r="I205" s="13"/>
      <c r="J205" s="13"/>
      <c r="K205" s="13"/>
      <c r="L205" s="13"/>
      <c r="M205" s="13"/>
      <c r="N205" s="13"/>
      <c r="O205" s="13"/>
      <c r="P205" s="13"/>
      <c r="Q205" s="13"/>
      <c r="R205" s="13"/>
      <c r="S205" s="13"/>
      <c r="T205" s="13"/>
      <c r="U205" s="13"/>
      <c r="V205" s="13"/>
      <c r="W205" s="13"/>
      <c r="X205" s="13"/>
      <c r="Y205" s="13"/>
      <c r="Z205" s="13"/>
    </row>
    <row r="206" spans="1:26" ht="15" hidden="1" customHeight="1">
      <c r="A206" s="4"/>
      <c r="B206" s="4"/>
      <c r="C206" s="4"/>
      <c r="D206" s="4"/>
      <c r="E206" s="4"/>
      <c r="F206" s="4"/>
      <c r="G206" s="4"/>
      <c r="H206" s="4"/>
      <c r="I206" s="13"/>
      <c r="J206" s="13"/>
      <c r="K206" s="13"/>
      <c r="L206" s="13"/>
      <c r="M206" s="13"/>
      <c r="N206" s="13"/>
      <c r="O206" s="13"/>
      <c r="P206" s="13"/>
      <c r="Q206" s="13"/>
      <c r="R206" s="13"/>
      <c r="S206" s="13"/>
      <c r="T206" s="13"/>
      <c r="U206" s="13"/>
      <c r="V206" s="13"/>
      <c r="W206" s="13"/>
      <c r="X206" s="13"/>
      <c r="Y206" s="13"/>
      <c r="Z206" s="13"/>
    </row>
    <row r="207" spans="1:26" ht="15" hidden="1" customHeight="1">
      <c r="A207" s="4"/>
      <c r="B207" s="4"/>
      <c r="C207" s="4"/>
      <c r="D207" s="4"/>
      <c r="E207" s="4"/>
      <c r="F207" s="4"/>
      <c r="G207" s="4"/>
      <c r="H207" s="4"/>
      <c r="I207" s="13"/>
      <c r="J207" s="13"/>
      <c r="K207" s="13"/>
      <c r="L207" s="13"/>
      <c r="M207" s="13"/>
      <c r="N207" s="13"/>
      <c r="O207" s="13"/>
      <c r="P207" s="13"/>
      <c r="Q207" s="13"/>
      <c r="R207" s="13"/>
      <c r="S207" s="13"/>
      <c r="T207" s="13"/>
      <c r="U207" s="13"/>
      <c r="V207" s="13"/>
      <c r="W207" s="13"/>
      <c r="X207" s="13"/>
      <c r="Y207" s="13"/>
      <c r="Z207" s="13"/>
    </row>
    <row r="208" spans="1:26" ht="15" hidden="1" customHeight="1">
      <c r="A208" s="4"/>
      <c r="B208" s="4"/>
      <c r="C208" s="4"/>
      <c r="D208" s="4"/>
      <c r="E208" s="4"/>
      <c r="F208" s="4"/>
      <c r="G208" s="4"/>
      <c r="H208" s="4"/>
      <c r="I208" s="13"/>
      <c r="J208" s="13"/>
      <c r="K208" s="13"/>
      <c r="L208" s="13"/>
      <c r="M208" s="13"/>
      <c r="N208" s="13"/>
      <c r="O208" s="13"/>
      <c r="P208" s="13"/>
      <c r="Q208" s="13"/>
      <c r="R208" s="13"/>
      <c r="S208" s="13"/>
      <c r="T208" s="13"/>
      <c r="U208" s="13"/>
      <c r="V208" s="13"/>
      <c r="W208" s="13"/>
      <c r="X208" s="13"/>
      <c r="Y208" s="13"/>
      <c r="Z208" s="13"/>
    </row>
    <row r="209" spans="1:26" ht="15" hidden="1" customHeight="1">
      <c r="A209" s="4"/>
      <c r="B209" s="4"/>
      <c r="C209" s="4"/>
      <c r="D209" s="4"/>
      <c r="E209" s="4"/>
      <c r="F209" s="4"/>
      <c r="G209" s="4"/>
      <c r="H209" s="4"/>
      <c r="I209" s="13"/>
      <c r="J209" s="13"/>
      <c r="K209" s="13"/>
      <c r="L209" s="13"/>
      <c r="M209" s="13"/>
      <c r="N209" s="13"/>
      <c r="O209" s="13"/>
      <c r="P209" s="13"/>
      <c r="Q209" s="13"/>
      <c r="R209" s="13"/>
      <c r="S209" s="13"/>
      <c r="T209" s="13"/>
      <c r="U209" s="13"/>
      <c r="V209" s="13"/>
      <c r="W209" s="13"/>
      <c r="X209" s="13"/>
      <c r="Y209" s="13"/>
      <c r="Z209" s="13"/>
    </row>
    <row r="210" spans="1:26" ht="15" hidden="1" customHeight="1">
      <c r="A210" s="4"/>
      <c r="B210" s="4"/>
      <c r="C210" s="4"/>
      <c r="D210" s="4"/>
      <c r="E210" s="4"/>
      <c r="F210" s="4"/>
      <c r="G210" s="4"/>
      <c r="H210" s="4"/>
      <c r="I210" s="13"/>
      <c r="J210" s="13"/>
      <c r="K210" s="13"/>
      <c r="L210" s="13"/>
      <c r="M210" s="13"/>
      <c r="N210" s="13"/>
      <c r="O210" s="13"/>
      <c r="P210" s="13"/>
      <c r="Q210" s="13"/>
      <c r="R210" s="13"/>
      <c r="S210" s="13"/>
      <c r="T210" s="13"/>
      <c r="U210" s="13"/>
      <c r="V210" s="13"/>
      <c r="W210" s="13"/>
      <c r="X210" s="13"/>
      <c r="Y210" s="13"/>
      <c r="Z210" s="13"/>
    </row>
    <row r="211" spans="1:26" ht="15" hidden="1" customHeight="1">
      <c r="A211" s="4"/>
      <c r="B211" s="4"/>
      <c r="C211" s="4"/>
      <c r="D211" s="4"/>
      <c r="E211" s="4"/>
      <c r="F211" s="4"/>
      <c r="G211" s="4"/>
      <c r="H211" s="4"/>
      <c r="I211" s="13"/>
      <c r="J211" s="13"/>
      <c r="K211" s="13"/>
      <c r="L211" s="13"/>
      <c r="M211" s="13"/>
      <c r="N211" s="13"/>
      <c r="O211" s="13"/>
      <c r="P211" s="13"/>
      <c r="Q211" s="13"/>
      <c r="R211" s="13"/>
      <c r="S211" s="13"/>
      <c r="T211" s="13"/>
      <c r="U211" s="13"/>
      <c r="V211" s="13"/>
      <c r="W211" s="13"/>
      <c r="X211" s="13"/>
      <c r="Y211" s="13"/>
      <c r="Z211" s="13"/>
    </row>
    <row r="212" spans="1:26" ht="15" hidden="1" customHeight="1">
      <c r="A212" s="4"/>
      <c r="B212" s="4"/>
      <c r="C212" s="4"/>
      <c r="D212" s="4"/>
      <c r="E212" s="4"/>
      <c r="F212" s="4"/>
      <c r="G212" s="4"/>
      <c r="H212" s="4"/>
      <c r="I212" s="13"/>
      <c r="J212" s="13"/>
      <c r="K212" s="13"/>
      <c r="L212" s="13"/>
      <c r="M212" s="13"/>
      <c r="N212" s="13"/>
      <c r="O212" s="13"/>
      <c r="P212" s="13"/>
      <c r="Q212" s="13"/>
      <c r="R212" s="13"/>
      <c r="S212" s="13"/>
      <c r="T212" s="13"/>
      <c r="U212" s="13"/>
      <c r="V212" s="13"/>
      <c r="W212" s="13"/>
      <c r="X212" s="13"/>
      <c r="Y212" s="13"/>
      <c r="Z212" s="13"/>
    </row>
    <row r="213" spans="1:26" ht="15" hidden="1" customHeight="1">
      <c r="A213" s="4"/>
      <c r="B213" s="4"/>
      <c r="C213" s="4"/>
      <c r="D213" s="4"/>
      <c r="E213" s="4"/>
      <c r="F213" s="4"/>
      <c r="G213" s="4"/>
      <c r="H213" s="4"/>
      <c r="I213" s="13"/>
      <c r="J213" s="13"/>
      <c r="K213" s="13"/>
      <c r="L213" s="13"/>
      <c r="M213" s="13"/>
      <c r="N213" s="13"/>
      <c r="O213" s="13"/>
      <c r="P213" s="13"/>
      <c r="Q213" s="13"/>
      <c r="R213" s="13"/>
      <c r="S213" s="13"/>
      <c r="T213" s="13"/>
      <c r="U213" s="13"/>
      <c r="V213" s="13"/>
      <c r="W213" s="13"/>
      <c r="X213" s="13"/>
      <c r="Y213" s="13"/>
      <c r="Z213" s="13"/>
    </row>
    <row r="214" spans="1:26" ht="15" hidden="1" customHeight="1">
      <c r="A214" s="4"/>
      <c r="B214" s="4"/>
      <c r="C214" s="4"/>
      <c r="D214" s="4"/>
      <c r="E214" s="4"/>
      <c r="F214" s="4"/>
      <c r="G214" s="4"/>
      <c r="H214" s="4"/>
      <c r="I214" s="13"/>
      <c r="J214" s="13"/>
      <c r="K214" s="13"/>
      <c r="L214" s="13"/>
      <c r="M214" s="13"/>
      <c r="N214" s="13"/>
      <c r="O214" s="13"/>
      <c r="P214" s="13"/>
      <c r="Q214" s="13"/>
      <c r="R214" s="13"/>
      <c r="S214" s="13"/>
      <c r="T214" s="13"/>
      <c r="U214" s="13"/>
      <c r="V214" s="13"/>
      <c r="W214" s="13"/>
      <c r="X214" s="13"/>
      <c r="Y214" s="13"/>
      <c r="Z214" s="13"/>
    </row>
    <row r="215" spans="1:26" ht="15" hidden="1" customHeight="1">
      <c r="A215" s="4"/>
      <c r="B215" s="4"/>
      <c r="C215" s="4"/>
      <c r="D215" s="4"/>
      <c r="E215" s="4"/>
      <c r="F215" s="4"/>
      <c r="G215" s="4"/>
      <c r="H215" s="4"/>
      <c r="I215" s="13"/>
      <c r="J215" s="13"/>
      <c r="K215" s="13"/>
      <c r="L215" s="13"/>
      <c r="M215" s="13"/>
      <c r="N215" s="13"/>
      <c r="O215" s="13"/>
      <c r="P215" s="13"/>
      <c r="Q215" s="13"/>
      <c r="R215" s="13"/>
      <c r="S215" s="13"/>
      <c r="T215" s="13"/>
      <c r="U215" s="13"/>
      <c r="V215" s="13"/>
      <c r="W215" s="13"/>
      <c r="X215" s="13"/>
      <c r="Y215" s="13"/>
      <c r="Z215" s="13"/>
    </row>
    <row r="216" spans="1:26" ht="15" hidden="1" customHeight="1">
      <c r="A216" s="4"/>
      <c r="B216" s="4"/>
      <c r="C216" s="4"/>
      <c r="D216" s="4"/>
      <c r="E216" s="4"/>
      <c r="F216" s="4"/>
      <c r="G216" s="4"/>
      <c r="H216" s="4"/>
      <c r="I216" s="13"/>
      <c r="J216" s="13"/>
      <c r="K216" s="13"/>
      <c r="L216" s="13"/>
      <c r="M216" s="13"/>
      <c r="N216" s="13"/>
      <c r="O216" s="13"/>
      <c r="P216" s="13"/>
      <c r="Q216" s="13"/>
      <c r="R216" s="13"/>
      <c r="S216" s="13"/>
      <c r="T216" s="13"/>
      <c r="U216" s="13"/>
      <c r="V216" s="13"/>
      <c r="W216" s="13"/>
      <c r="X216" s="13"/>
      <c r="Y216" s="13"/>
      <c r="Z216" s="13"/>
    </row>
    <row r="217" spans="1:26" ht="15" hidden="1" customHeight="1">
      <c r="A217" s="4"/>
      <c r="B217" s="4"/>
      <c r="C217" s="4"/>
      <c r="D217" s="4"/>
      <c r="E217" s="4"/>
      <c r="F217" s="4"/>
      <c r="G217" s="4"/>
      <c r="H217" s="4"/>
      <c r="I217" s="13"/>
      <c r="J217" s="13"/>
      <c r="K217" s="13"/>
      <c r="L217" s="13"/>
      <c r="M217" s="13"/>
      <c r="N217" s="13"/>
      <c r="O217" s="13"/>
      <c r="P217" s="13"/>
      <c r="Q217" s="13"/>
      <c r="R217" s="13"/>
      <c r="S217" s="13"/>
      <c r="T217" s="13"/>
      <c r="U217" s="13"/>
      <c r="V217" s="13"/>
      <c r="W217" s="13"/>
      <c r="X217" s="13"/>
      <c r="Y217" s="13"/>
      <c r="Z217" s="13"/>
    </row>
    <row r="218" spans="1:26" ht="15" hidden="1" customHeight="1">
      <c r="A218" s="4"/>
      <c r="B218" s="4"/>
      <c r="C218" s="4"/>
      <c r="D218" s="4"/>
      <c r="E218" s="4"/>
      <c r="F218" s="4"/>
      <c r="G218" s="4"/>
      <c r="H218" s="4"/>
      <c r="I218" s="13"/>
      <c r="J218" s="13"/>
      <c r="K218" s="13"/>
      <c r="L218" s="13"/>
      <c r="M218" s="13"/>
      <c r="N218" s="13"/>
      <c r="O218" s="13"/>
      <c r="P218" s="13"/>
      <c r="Q218" s="13"/>
      <c r="R218" s="13"/>
      <c r="S218" s="13"/>
      <c r="T218" s="13"/>
      <c r="U218" s="13"/>
      <c r="V218" s="13"/>
      <c r="W218" s="13"/>
      <c r="X218" s="13"/>
      <c r="Y218" s="13"/>
      <c r="Z218" s="13"/>
    </row>
    <row r="219" spans="1:26" ht="15" hidden="1" customHeight="1">
      <c r="A219" s="4"/>
      <c r="B219" s="4"/>
      <c r="C219" s="4"/>
      <c r="D219" s="4"/>
      <c r="E219" s="4"/>
      <c r="F219" s="4"/>
      <c r="G219" s="4"/>
      <c r="H219" s="4"/>
      <c r="I219" s="13"/>
      <c r="J219" s="13"/>
      <c r="K219" s="13"/>
      <c r="L219" s="13"/>
      <c r="M219" s="13"/>
      <c r="N219" s="13"/>
      <c r="O219" s="13"/>
      <c r="P219" s="13"/>
      <c r="Q219" s="13"/>
      <c r="R219" s="13"/>
      <c r="S219" s="13"/>
      <c r="T219" s="13"/>
      <c r="U219" s="13"/>
      <c r="V219" s="13"/>
      <c r="W219" s="13"/>
      <c r="X219" s="13"/>
      <c r="Y219" s="13"/>
      <c r="Z219" s="13"/>
    </row>
    <row r="220" spans="1:26" ht="15" hidden="1" customHeight="1">
      <c r="A220" s="4"/>
      <c r="B220" s="4"/>
      <c r="C220" s="4"/>
      <c r="D220" s="4"/>
      <c r="E220" s="4"/>
      <c r="F220" s="4"/>
      <c r="G220" s="4"/>
      <c r="H220" s="4"/>
      <c r="I220" s="13"/>
      <c r="J220" s="13"/>
      <c r="K220" s="13"/>
      <c r="L220" s="13"/>
      <c r="M220" s="13"/>
      <c r="N220" s="13"/>
      <c r="O220" s="13"/>
      <c r="P220" s="13"/>
      <c r="Q220" s="13"/>
      <c r="R220" s="13"/>
      <c r="S220" s="13"/>
      <c r="T220" s="13"/>
      <c r="U220" s="13"/>
      <c r="V220" s="13"/>
      <c r="W220" s="13"/>
      <c r="X220" s="13"/>
      <c r="Y220" s="13"/>
      <c r="Z220" s="13"/>
    </row>
    <row r="221" spans="1:26" ht="15" hidden="1" customHeight="1">
      <c r="A221" s="4"/>
      <c r="B221" s="4"/>
      <c r="C221" s="4"/>
      <c r="D221" s="4"/>
      <c r="E221" s="4"/>
      <c r="F221" s="4"/>
      <c r="G221" s="4"/>
      <c r="H221" s="4"/>
      <c r="I221" s="13"/>
      <c r="J221" s="13"/>
      <c r="K221" s="13"/>
      <c r="L221" s="13"/>
      <c r="M221" s="13"/>
      <c r="N221" s="13"/>
      <c r="O221" s="13"/>
      <c r="P221" s="13"/>
      <c r="Q221" s="13"/>
      <c r="R221" s="13"/>
      <c r="S221" s="13"/>
      <c r="T221" s="13"/>
      <c r="U221" s="13"/>
      <c r="V221" s="13"/>
      <c r="W221" s="13"/>
      <c r="X221" s="13"/>
      <c r="Y221" s="13"/>
      <c r="Z221" s="13"/>
    </row>
    <row r="222" spans="1:26" ht="15" hidden="1" customHeight="1">
      <c r="A222" s="4"/>
      <c r="B222" s="4"/>
      <c r="C222" s="4"/>
      <c r="D222" s="4"/>
      <c r="E222" s="4"/>
      <c r="F222" s="4"/>
      <c r="G222" s="4"/>
      <c r="H222" s="4"/>
      <c r="I222" s="13"/>
      <c r="J222" s="13"/>
      <c r="K222" s="13"/>
      <c r="L222" s="13"/>
      <c r="M222" s="13"/>
      <c r="N222" s="13"/>
      <c r="O222" s="13"/>
      <c r="P222" s="13"/>
      <c r="Q222" s="13"/>
      <c r="R222" s="13"/>
      <c r="S222" s="13"/>
      <c r="T222" s="13"/>
      <c r="U222" s="13"/>
      <c r="V222" s="13"/>
      <c r="W222" s="13"/>
      <c r="X222" s="13"/>
      <c r="Y222" s="13"/>
      <c r="Z222" s="13"/>
    </row>
    <row r="223" spans="1:26" ht="15" hidden="1" customHeight="1">
      <c r="A223" s="4"/>
      <c r="B223" s="4"/>
      <c r="C223" s="4"/>
      <c r="D223" s="4"/>
      <c r="E223" s="4"/>
      <c r="F223" s="4"/>
      <c r="G223" s="4"/>
      <c r="H223" s="4"/>
      <c r="I223" s="13"/>
      <c r="J223" s="13"/>
      <c r="K223" s="13"/>
      <c r="L223" s="13"/>
      <c r="M223" s="13"/>
      <c r="N223" s="13"/>
      <c r="O223" s="13"/>
      <c r="P223" s="13"/>
      <c r="Q223" s="13"/>
      <c r="R223" s="13"/>
      <c r="S223" s="13"/>
      <c r="T223" s="13"/>
      <c r="U223" s="13"/>
      <c r="V223" s="13"/>
      <c r="W223" s="13"/>
      <c r="X223" s="13"/>
      <c r="Y223" s="13"/>
      <c r="Z223" s="13"/>
    </row>
    <row r="224" spans="1:26" ht="15" hidden="1" customHeight="1">
      <c r="A224" s="4"/>
      <c r="B224" s="4"/>
      <c r="C224" s="4"/>
      <c r="D224" s="4"/>
      <c r="E224" s="4"/>
      <c r="F224" s="4"/>
      <c r="G224" s="4"/>
      <c r="H224" s="4"/>
      <c r="I224" s="13"/>
      <c r="J224" s="13"/>
      <c r="K224" s="13"/>
      <c r="L224" s="13"/>
      <c r="M224" s="13"/>
      <c r="N224" s="13"/>
      <c r="O224" s="13"/>
      <c r="P224" s="13"/>
      <c r="Q224" s="13"/>
      <c r="R224" s="13"/>
      <c r="S224" s="13"/>
      <c r="T224" s="13"/>
      <c r="U224" s="13"/>
      <c r="V224" s="13"/>
      <c r="W224" s="13"/>
      <c r="X224" s="13"/>
      <c r="Y224" s="13"/>
      <c r="Z224" s="13"/>
    </row>
    <row r="225" spans="1:26" ht="15" hidden="1" customHeight="1">
      <c r="A225" s="4"/>
      <c r="B225" s="4"/>
      <c r="C225" s="4"/>
      <c r="D225" s="4"/>
      <c r="E225" s="4"/>
      <c r="F225" s="4"/>
      <c r="G225" s="4"/>
      <c r="H225" s="4"/>
      <c r="I225" s="13"/>
      <c r="J225" s="13"/>
      <c r="K225" s="13"/>
      <c r="L225" s="13"/>
      <c r="M225" s="13"/>
      <c r="N225" s="13"/>
      <c r="O225" s="13"/>
      <c r="P225" s="13"/>
      <c r="Q225" s="13"/>
      <c r="R225" s="13"/>
      <c r="S225" s="13"/>
      <c r="T225" s="13"/>
      <c r="U225" s="13"/>
      <c r="V225" s="13"/>
      <c r="W225" s="13"/>
      <c r="X225" s="13"/>
      <c r="Y225" s="13"/>
      <c r="Z225" s="13"/>
    </row>
    <row r="226" spans="1:26" ht="15" hidden="1" customHeight="1">
      <c r="A226" s="4"/>
      <c r="B226" s="4"/>
      <c r="C226" s="4"/>
      <c r="D226" s="4"/>
      <c r="E226" s="4"/>
      <c r="F226" s="4"/>
      <c r="G226" s="4"/>
      <c r="H226" s="4"/>
      <c r="I226" s="13"/>
      <c r="J226" s="13"/>
      <c r="K226" s="13"/>
      <c r="L226" s="13"/>
      <c r="M226" s="13"/>
      <c r="N226" s="13"/>
      <c r="O226" s="13"/>
      <c r="P226" s="13"/>
      <c r="Q226" s="13"/>
      <c r="R226" s="13"/>
      <c r="S226" s="13"/>
      <c r="T226" s="13"/>
      <c r="U226" s="13"/>
      <c r="V226" s="13"/>
      <c r="W226" s="13"/>
      <c r="X226" s="13"/>
      <c r="Y226" s="13"/>
      <c r="Z226" s="13"/>
    </row>
    <row r="227" spans="1:26" ht="15" hidden="1" customHeight="1">
      <c r="A227" s="4"/>
      <c r="B227" s="4"/>
      <c r="C227" s="4"/>
      <c r="D227" s="4"/>
      <c r="E227" s="4"/>
      <c r="F227" s="4"/>
      <c r="G227" s="4"/>
      <c r="H227" s="4"/>
      <c r="I227" s="13"/>
      <c r="J227" s="13"/>
      <c r="K227" s="13"/>
      <c r="L227" s="13"/>
      <c r="M227" s="13"/>
      <c r="N227" s="13"/>
      <c r="O227" s="13"/>
      <c r="P227" s="13"/>
      <c r="Q227" s="13"/>
      <c r="R227" s="13"/>
      <c r="S227" s="13"/>
      <c r="T227" s="13"/>
      <c r="U227" s="13"/>
      <c r="V227" s="13"/>
      <c r="W227" s="13"/>
      <c r="X227" s="13"/>
      <c r="Y227" s="13"/>
      <c r="Z227" s="13"/>
    </row>
    <row r="228" spans="1:26" ht="15" hidden="1" customHeight="1">
      <c r="A228" s="4"/>
      <c r="B228" s="4"/>
      <c r="C228" s="4"/>
      <c r="D228" s="4"/>
      <c r="E228" s="4"/>
      <c r="F228" s="4"/>
      <c r="G228" s="4"/>
      <c r="H228" s="4"/>
      <c r="I228" s="13"/>
      <c r="J228" s="13"/>
      <c r="K228" s="13"/>
      <c r="L228" s="13"/>
      <c r="M228" s="13"/>
      <c r="N228" s="13"/>
      <c r="O228" s="13"/>
      <c r="P228" s="13"/>
      <c r="Q228" s="13"/>
      <c r="R228" s="13"/>
      <c r="S228" s="13"/>
      <c r="T228" s="13"/>
      <c r="U228" s="13"/>
      <c r="V228" s="13"/>
      <c r="W228" s="13"/>
      <c r="X228" s="13"/>
      <c r="Y228" s="13"/>
      <c r="Z228" s="13"/>
    </row>
    <row r="229" spans="1:26" ht="15" hidden="1"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5" hidden="1"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5" hidden="1"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5" hidden="1"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5" hidden="1"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5" hidden="1"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5" hidden="1"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5" hidden="1"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5" hidden="1"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5" hidden="1"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5" hidden="1"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5" hidden="1"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5" hidden="1"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5" hidden="1"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5" hidden="1"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5" hidden="1"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5" hidden="1"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5" hidden="1"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5" hidden="1"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5" hidden="1"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5" hidden="1"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5" hidden="1"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5" hidden="1"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5" hidden="1"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5" hidden="1"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5" hidden="1"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5" hidden="1"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5" hidden="1"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5" hidden="1"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5" hidden="1"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5" hidden="1"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5" hidden="1"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5" hidden="1"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5" hidden="1"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5" hidden="1"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5" hidden="1"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5" hidden="1"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5" hidden="1"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5" hidden="1"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5" hidden="1"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5" hidden="1"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5" hidden="1"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5" hidden="1"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5" hidden="1"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5" hidden="1"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5" hidden="1"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5" hidden="1"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5" hidden="1"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5" hidden="1"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5" hidden="1"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5" hidden="1"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5" hidden="1"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5" hidden="1"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5" hidden="1"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5" hidden="1"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5" hidden="1"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5" hidden="1"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5" hidden="1"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5" hidden="1"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5" hidden="1"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5" hidden="1"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5" hidden="1"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5" hidden="1"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5" hidden="1"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5" hidden="1"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5" hidden="1"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5" hidden="1"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5" hidden="1"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5" hidden="1"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5" hidden="1"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5" hidden="1"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5" hidden="1"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5" hidden="1"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5" hidden="1"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5" hidden="1"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5" hidden="1"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5" hidden="1"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5" hidden="1"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5" hidden="1"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5" hidden="1"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5" hidden="1"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5" hidden="1"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5" hidden="1"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5" hidden="1"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5" hidden="1"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5" hidden="1"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5" hidden="1"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5" hidden="1"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5" hidden="1"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5" hidden="1"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5" hidden="1"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5" hidden="1"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5" hidden="1"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5" hidden="1"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5" hidden="1"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5" hidden="1"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5" hidden="1"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5" hidden="1"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5" hidden="1"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5" hidden="1"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5" hidden="1"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5" hidden="1"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5" hidden="1"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5" hidden="1"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5" hidden="1"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5" hidden="1"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5" hidden="1"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5" hidden="1"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5" hidden="1"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5" hidden="1"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5" hidden="1"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5" hidden="1"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5" hidden="1"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5" hidden="1"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5" hidden="1"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5" hidden="1"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5" hidden="1"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5" hidden="1"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5" hidden="1"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5" hidden="1"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5" hidden="1"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5" hidden="1"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5" hidden="1"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5" hidden="1"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5" hidden="1"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5" hidden="1"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5" hidden="1"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5" hidden="1"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5" hidden="1"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5" hidden="1"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5" hidden="1"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5" hidden="1"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5" hidden="1"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5" hidden="1"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5" hidden="1"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5" hidden="1"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5" hidden="1"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5" hidden="1"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5" hidden="1"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5" hidden="1"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5" hidden="1"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5" hidden="1"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5" hidden="1"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5" hidden="1"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5" hidden="1"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5" hidden="1"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5" hidden="1"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5" hidden="1"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5" hidden="1"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5" hidden="1"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5" hidden="1"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5" hidden="1"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5" hidden="1"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5" hidden="1"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5" hidden="1"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5" hidden="1"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5" hidden="1"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5" hidden="1"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5" hidden="1"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5" hidden="1"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5" hidden="1"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5" hidden="1"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5" hidden="1"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5" hidden="1"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5" hidden="1"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5" hidden="1"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5" hidden="1"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5" hidden="1"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5" hidden="1"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5" hidden="1"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5" hidden="1"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5" hidden="1"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5" hidden="1"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5" hidden="1"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5" hidden="1"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5" hidden="1"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5" hidden="1"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5" hidden="1"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5" hidden="1"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5" hidden="1"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5" hidden="1"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5" hidden="1"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5" hidden="1"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5" hidden="1"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5" hidden="1"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5" hidden="1"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5" hidden="1"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5" hidden="1"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5" hidden="1"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5" hidden="1"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5" hidden="1"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5" hidden="1"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5" hidden="1"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5" hidden="1"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5" hidden="1"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5" hidden="1"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5" hidden="1"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5" hidden="1"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5" hidden="1"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5" hidden="1"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5" hidden="1"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5" hidden="1"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5" hidden="1"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5" hidden="1"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5" hidden="1"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5" hidden="1"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5" hidden="1"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5" hidden="1"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5" hidden="1"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5" hidden="1"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5" hidden="1"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5" hidden="1"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5" hidden="1"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5" hidden="1"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5" hidden="1"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5" hidden="1"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5" hidden="1"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5" hidden="1"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5" hidden="1"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5" hidden="1"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5" hidden="1"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5" hidden="1"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5" hidden="1"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5" hidden="1"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5" hidden="1"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5" hidden="1"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5" hidden="1"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5" hidden="1"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5" hidden="1"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5" hidden="1"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5" hidden="1"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5" hidden="1"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5" hidden="1"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5" hidden="1"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5" hidden="1"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5" hidden="1"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5" hidden="1"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5" hidden="1"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5" hidden="1"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5" hidden="1"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5" hidden="1"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5" hidden="1"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5" hidden="1"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5" hidden="1"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5" hidden="1"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5" hidden="1"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5" hidden="1"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5" hidden="1"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5" hidden="1"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5" hidden="1"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5" hidden="1"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5" hidden="1"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5" hidden="1"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5" hidden="1"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5" hidden="1"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5" hidden="1"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5" hidden="1"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5" hidden="1"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5" hidden="1"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5" hidden="1"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5" hidden="1"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5" hidden="1"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5" hidden="1"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5" hidden="1"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5" hidden="1"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5" hidden="1"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5" hidden="1"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5" hidden="1"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5" hidden="1"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5" hidden="1"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5" hidden="1"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5" hidden="1"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5" hidden="1"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5" hidden="1"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5" hidden="1"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5" hidden="1"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5" hidden="1"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5" hidden="1"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5" hidden="1"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5" hidden="1"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5" hidden="1"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5" hidden="1"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5" hidden="1"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5" hidden="1"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5" hidden="1"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5" hidden="1"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5" hidden="1"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5" hidden="1"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5" hidden="1"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5" hidden="1"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5" hidden="1"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5" hidden="1"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5" hidden="1"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5" hidden="1"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5" hidden="1"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5" hidden="1"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5" hidden="1"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5" hidden="1"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5" hidden="1"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5" hidden="1"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5" hidden="1"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5" hidden="1"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5" hidden="1"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5" hidden="1"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5" hidden="1"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5" hidden="1"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5" hidden="1"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5" hidden="1"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5" hidden="1"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5" hidden="1"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5" hidden="1"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5" hidden="1"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5" hidden="1"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5" hidden="1"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5" hidden="1"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5" hidden="1"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5" hidden="1"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5" hidden="1"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5" hidden="1"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5" hidden="1"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5" hidden="1"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5" hidden="1"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5" hidden="1"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5" hidden="1"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5" hidden="1"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5" hidden="1"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5" hidden="1"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5" hidden="1"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5" hidden="1"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5" hidden="1"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5" hidden="1"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5" hidden="1"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5" hidden="1"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5" hidden="1"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5" hidden="1"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5" hidden="1"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5" hidden="1"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5" hidden="1"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5" hidden="1"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5" hidden="1"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5" hidden="1"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5" hidden="1"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5" hidden="1"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5" hidden="1"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5" hidden="1"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5" hidden="1"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5" hidden="1"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5" hidden="1"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5" hidden="1"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5" hidden="1"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5" hidden="1"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5" hidden="1"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5" hidden="1"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5" hidden="1"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5" hidden="1"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5" hidden="1"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5" hidden="1"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5" hidden="1"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5" hidden="1"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5" hidden="1"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5" hidden="1"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5" hidden="1"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5" hidden="1"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5" hidden="1"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5" hidden="1"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5" hidden="1"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5" hidden="1"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5" hidden="1"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5" hidden="1"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5" hidden="1"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5" hidden="1"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5" hidden="1"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5" hidden="1"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5" hidden="1"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5" hidden="1"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5" hidden="1"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5" hidden="1"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5" hidden="1"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5" hidden="1"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5" hidden="1"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5" hidden="1"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5" hidden="1"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5" hidden="1"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5" hidden="1"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5" hidden="1"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5" hidden="1"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5" hidden="1"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5" hidden="1"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5" hidden="1"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5" hidden="1"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5" hidden="1"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5" hidden="1"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5" hidden="1"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5" hidden="1"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5" hidden="1"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5" hidden="1"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5" hidden="1"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5" hidden="1"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5" hidden="1"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5" hidden="1"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5" hidden="1"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5" hidden="1"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5" hidden="1"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5" hidden="1"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5" hidden="1"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5" hidden="1"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5" hidden="1"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5" hidden="1"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5" hidden="1"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5" hidden="1"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5" hidden="1"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5" hidden="1"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5" hidden="1"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5" hidden="1"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5" hidden="1"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5" hidden="1"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5" hidden="1"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5" hidden="1"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5" hidden="1"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5" hidden="1"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5" hidden="1"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5" hidden="1"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5" hidden="1"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5" hidden="1"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5" hidden="1"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5" hidden="1"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5" hidden="1"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5" hidden="1"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5" hidden="1"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5" hidden="1"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5" hidden="1"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5" hidden="1"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5" hidden="1"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5" hidden="1"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5" hidden="1"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5" hidden="1"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5" hidden="1"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5" hidden="1"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5" hidden="1"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5" hidden="1"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5" hidden="1"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5" hidden="1"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5" hidden="1"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5" hidden="1"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5" hidden="1"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5" hidden="1"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5" hidden="1"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5" hidden="1"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5" hidden="1"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5" hidden="1"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5" hidden="1"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5" hidden="1"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5" hidden="1"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5" hidden="1"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5" hidden="1"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5" hidden="1"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5" hidden="1"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5" hidden="1"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5" hidden="1"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5" hidden="1"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5" hidden="1"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5" hidden="1"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5" hidden="1"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5" hidden="1"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5" hidden="1"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5" hidden="1"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5" hidden="1"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5" hidden="1"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5" hidden="1"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5" hidden="1"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5" hidden="1"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5" hidden="1"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5" hidden="1"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5" hidden="1"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5" hidden="1"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5" hidden="1"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5" hidden="1"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5" hidden="1"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5" hidden="1"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5" hidden="1"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5" hidden="1"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5" hidden="1"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5" hidden="1"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5" hidden="1"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5" hidden="1"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5" hidden="1"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5" hidden="1"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5" hidden="1"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5" hidden="1"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5" hidden="1"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5" hidden="1"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5" hidden="1"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5" hidden="1"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5" hidden="1"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5" hidden="1"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5" hidden="1"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5" hidden="1"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5" hidden="1"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5" hidden="1"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5" hidden="1"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5" hidden="1"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5" hidden="1"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5" hidden="1"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5" hidden="1"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5" hidden="1"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5" hidden="1"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5" hidden="1"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5" hidden="1"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5" hidden="1"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5" hidden="1"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5" hidden="1"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5" hidden="1"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5" hidden="1"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5" hidden="1"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5" hidden="1"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5" hidden="1"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5" hidden="1"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5" hidden="1"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5" hidden="1"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5" hidden="1"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5" hidden="1"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5" hidden="1"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5" hidden="1"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5" hidden="1"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5" hidden="1"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5" hidden="1"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5" hidden="1"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5" hidden="1"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5" hidden="1"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5" hidden="1"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5" hidden="1"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5" hidden="1"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5" hidden="1"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5" hidden="1"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5" hidden="1"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5" hidden="1"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5" hidden="1"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5" hidden="1"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5" hidden="1"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5" hidden="1"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5" hidden="1"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5" hidden="1"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5" hidden="1"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5" hidden="1"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5" hidden="1"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5" hidden="1"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5" hidden="1"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5" hidden="1"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5" hidden="1"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5" hidden="1"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5" hidden="1"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5" hidden="1"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5" hidden="1"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5" hidden="1"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5" hidden="1"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5" hidden="1"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5" hidden="1"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5" hidden="1"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5" hidden="1"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5" hidden="1"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5" hidden="1"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5" hidden="1"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5" hidden="1"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5" hidden="1"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5" hidden="1"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5" hidden="1"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5" hidden="1"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5" hidden="1"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5" hidden="1"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5" hidden="1"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5" hidden="1"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5" hidden="1"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5" hidden="1"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5" hidden="1"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5" hidden="1"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5" hidden="1"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5" hidden="1"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5" hidden="1"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5" hidden="1"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5" hidden="1"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5" hidden="1"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5" hidden="1"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5" hidden="1"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5" hidden="1"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5" hidden="1"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5" hidden="1"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5" hidden="1"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5" hidden="1"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5" hidden="1"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5" hidden="1"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5" hidden="1"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5" hidden="1"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5" hidden="1"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5" hidden="1"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5" hidden="1"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5" hidden="1"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5" hidden="1"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5" hidden="1"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5" hidden="1"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5" hidden="1"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5" hidden="1"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5" hidden="1"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5" hidden="1"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5" hidden="1"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5" hidden="1"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5" hidden="1"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5" hidden="1"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5" hidden="1"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5" hidden="1"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5" hidden="1"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5" hidden="1"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5" hidden="1"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5" hidden="1"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5" hidden="1"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5" hidden="1"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5" hidden="1"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5" hidden="1"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5" hidden="1"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5" hidden="1"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5" hidden="1"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5" hidden="1"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5" hidden="1"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5" hidden="1"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5" hidden="1"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5" hidden="1"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5" hidden="1"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5" hidden="1"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5" hidden="1"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5" hidden="1"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5" hidden="1"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5" hidden="1"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5" hidden="1"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5" hidden="1"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5" hidden="1"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5" hidden="1"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5" hidden="1"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5" hidden="1"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5" hidden="1"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5" hidden="1"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5" hidden="1"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5" hidden="1"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5" hidden="1"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5" hidden="1"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5" hidden="1"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5" hidden="1"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5" hidden="1"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5" hidden="1"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5" hidden="1"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5" hidden="1"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5" hidden="1"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5" hidden="1"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5" hidden="1"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5" hidden="1"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5" hidden="1"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5" hidden="1"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5" hidden="1"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5" hidden="1"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5" hidden="1"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5" hidden="1"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5" hidden="1"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5" hidden="1"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5" hidden="1"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5" hidden="1"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5" hidden="1"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5" hidden="1"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5" hidden="1"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5" hidden="1"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5" hidden="1"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5" hidden="1"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5" hidden="1"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5" hidden="1"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5" hidden="1"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5" hidden="1"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5" hidden="1"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5" hidden="1"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5" hidden="1"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5" hidden="1"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5" hidden="1"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5" hidden="1"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5" hidden="1"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5" hidden="1"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5" hidden="1"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5" hidden="1"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5" hidden="1"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5" hidden="1"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5" hidden="1"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5" hidden="1"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5" hidden="1"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5" hidden="1"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5" hidden="1"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5" hidden="1"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5" hidden="1"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5" hidden="1"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5" hidden="1"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5" hidden="1"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5" hidden="1"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5" hidden="1"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5" hidden="1"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5" hidden="1"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5" hidden="1"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5" hidden="1"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5" hidden="1"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5" hidden="1"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5" hidden="1"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5" hidden="1"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5" hidden="1"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5" hidden="1"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5" hidden="1"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5" hidden="1"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5" hidden="1"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5" hidden="1"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5" hidden="1"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5" hidden="1"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5" hidden="1"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5" hidden="1"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5" hidden="1"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5" hidden="1"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5" hidden="1"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5" hidden="1"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5" hidden="1"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5" hidden="1"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5" hidden="1"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5" hidden="1"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5" hidden="1"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5" hidden="1"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5" hidden="1"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5" hidden="1"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5" hidden="1"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5" hidden="1"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5" hidden="1"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5" hidden="1"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5" hidden="1"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5" hidden="1"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5" hidden="1"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5" hidden="1"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5" hidden="1"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5" hidden="1"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5" hidden="1"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5" hidden="1"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5" hidden="1"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5" hidden="1"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5" hidden="1"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5" hidden="1"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5" hidden="1"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5" hidden="1"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5" hidden="1"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5" hidden="1"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5" hidden="1"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5" hidden="1"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5" hidden="1"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5" hidden="1"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5" hidden="1"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5" hidden="1"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5" hidden="1"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5" hidden="1"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5" hidden="1"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5" hidden="1"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5" hidden="1"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5" hidden="1"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5" hidden="1"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5" hidden="1"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5" hidden="1"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5" hidden="1"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5" hidden="1"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5" hidden="1"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5" hidden="1"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5" hidden="1"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5" hidden="1"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5" hidden="1"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5" hidden="1"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5" hidden="1"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21.75" hidden="1"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spans="1:26" ht="15" hidden="1" customHeight="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spans="1:26" ht="15" hidden="1" customHeight="1">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spans="1:26" ht="15" hidden="1" customHeight="1">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row r="1004" spans="1:26" ht="15" hidden="1" customHeight="1">
      <c r="A1004" s="13"/>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row>
    <row r="1005" spans="1:26" ht="15" hidden="1" customHeight="1">
      <c r="A1005" s="13"/>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row>
    <row r="1006" spans="1:26" ht="15" hidden="1" customHeight="1">
      <c r="A1006" s="13"/>
      <c r="B1006" s="13"/>
      <c r="C1006" s="13"/>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row>
    <row r="1007" spans="1:26" ht="15" hidden="1" customHeight="1">
      <c r="A1007" s="13"/>
      <c r="B1007" s="13"/>
      <c r="C1007" s="13"/>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row>
    <row r="1008" spans="1:26" ht="15" hidden="1" customHeight="1">
      <c r="A1008" s="13"/>
      <c r="B1008" s="13"/>
      <c r="C1008" s="13"/>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row>
    <row r="1009" spans="1:26" ht="15" hidden="1" customHeight="1">
      <c r="A1009" s="13"/>
      <c r="B1009" s="13"/>
      <c r="C1009" s="13"/>
      <c r="D1009" s="13"/>
      <c r="E1009" s="13"/>
      <c r="F1009" s="13"/>
      <c r="G1009" s="13"/>
      <c r="H1009" s="13"/>
      <c r="I1009" s="13"/>
      <c r="J1009" s="13"/>
      <c r="K1009" s="13"/>
      <c r="L1009" s="13"/>
      <c r="M1009" s="13"/>
      <c r="N1009" s="13"/>
      <c r="O1009" s="13"/>
      <c r="P1009" s="13"/>
      <c r="Q1009" s="13"/>
      <c r="R1009" s="13"/>
      <c r="S1009" s="13"/>
      <c r="T1009" s="13"/>
      <c r="U1009" s="13"/>
      <c r="V1009" s="13"/>
      <c r="W1009" s="13"/>
      <c r="X1009" s="13"/>
      <c r="Y1009" s="13"/>
      <c r="Z1009" s="13"/>
    </row>
    <row r="1010" spans="1:26" ht="15.75" hidden="1" customHeight="1">
      <c r="A1010" s="14"/>
      <c r="B1010" s="14"/>
      <c r="C1010" s="14"/>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row>
    <row r="1011" spans="1:26" ht="15" hidden="1" customHeight="1">
      <c r="A1011" s="14"/>
      <c r="B1011" s="14"/>
      <c r="C1011" s="14"/>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row>
    <row r="1012" spans="1:26" ht="15" customHeight="1"/>
  </sheetData>
  <mergeCells count="6">
    <mergeCell ref="A97:G97"/>
    <mergeCell ref="A1:G2"/>
    <mergeCell ref="A3:A5"/>
    <mergeCell ref="B3:G3"/>
    <mergeCell ref="B4:D4"/>
    <mergeCell ref="E4:G4"/>
  </mergeCells>
  <hyperlinks>
    <hyperlink ref="H1" location="'Índice'!A1" display="Volver al Indice"/>
  </hyperlinks>
  <pageMargins left="0.7" right="0.7" top="0.75" bottom="0.75" header="0" footer="0"/>
  <pageSetup orientation="landscape"/>
  <ignoredErrors>
    <ignoredError sqref="G82:G85 G90:G93" formulaRange="1"/>
  </ignoredErrors>
</worksheet>
</file>

<file path=xl/worksheets/sheet5.xml><?xml version="1.0" encoding="utf-8"?>
<worksheet xmlns="http://schemas.openxmlformats.org/spreadsheetml/2006/main" xmlns:r="http://schemas.openxmlformats.org/officeDocument/2006/relationships">
  <dimension ref="A1:Y1006"/>
  <sheetViews>
    <sheetView showGridLines="0" workbookViewId="0">
      <pane ySplit="5" topLeftCell="A87" activePane="bottomLeft" state="frozen"/>
      <selection pane="bottomLeft" activeCell="G87" sqref="G87"/>
    </sheetView>
  </sheetViews>
  <sheetFormatPr baseColWidth="10" defaultColWidth="0" defaultRowHeight="15" customHeight="1" zeroHeight="1"/>
  <cols>
    <col min="1" max="1" width="15.7109375" customWidth="1"/>
    <col min="2" max="7" width="14.140625" customWidth="1"/>
    <col min="8" max="8" width="16.85546875" customWidth="1"/>
    <col min="9" max="25" width="10" hidden="1" customWidth="1"/>
    <col min="26" max="16384" width="14.42578125" hidden="1"/>
  </cols>
  <sheetData>
    <row r="1" spans="1:25" ht="19.5" customHeight="1">
      <c r="A1" s="274" t="s">
        <v>267</v>
      </c>
      <c r="B1" s="275"/>
      <c r="C1" s="275"/>
      <c r="D1" s="275"/>
      <c r="E1" s="275"/>
      <c r="F1" s="275"/>
      <c r="G1" s="276"/>
      <c r="H1" s="15" t="s">
        <v>263</v>
      </c>
      <c r="I1" s="1"/>
      <c r="J1" s="1"/>
      <c r="K1" s="1"/>
      <c r="L1" s="1"/>
      <c r="M1" s="1"/>
      <c r="N1" s="1"/>
      <c r="O1" s="1"/>
      <c r="P1" s="1"/>
      <c r="Q1" s="1"/>
      <c r="R1" s="1"/>
      <c r="S1" s="1"/>
      <c r="T1" s="1"/>
      <c r="U1" s="1"/>
      <c r="V1" s="1"/>
      <c r="W1" s="1"/>
      <c r="X1" s="1"/>
      <c r="Y1" s="1"/>
    </row>
    <row r="2" spans="1:25" ht="25.5" customHeight="1">
      <c r="A2" s="289"/>
      <c r="B2" s="290"/>
      <c r="C2" s="290"/>
      <c r="D2" s="290"/>
      <c r="E2" s="290"/>
      <c r="F2" s="290"/>
      <c r="G2" s="291"/>
      <c r="H2" s="1"/>
      <c r="I2" s="1"/>
      <c r="J2" s="1"/>
      <c r="K2" s="1"/>
      <c r="L2" s="1"/>
      <c r="M2" s="1"/>
      <c r="N2" s="1"/>
      <c r="O2" s="1"/>
      <c r="P2" s="1"/>
      <c r="Q2" s="1"/>
      <c r="R2" s="1"/>
      <c r="S2" s="1"/>
      <c r="T2" s="1"/>
      <c r="U2" s="1"/>
      <c r="V2" s="1"/>
      <c r="W2" s="1"/>
      <c r="X2" s="1"/>
      <c r="Y2" s="1"/>
    </row>
    <row r="3" spans="1:25" ht="19.5" customHeight="1">
      <c r="A3" s="292" t="s">
        <v>0</v>
      </c>
      <c r="B3" s="285" t="s">
        <v>264</v>
      </c>
      <c r="C3" s="286"/>
      <c r="D3" s="286"/>
      <c r="E3" s="286"/>
      <c r="F3" s="286"/>
      <c r="G3" s="288"/>
      <c r="H3" s="1"/>
      <c r="I3" s="1"/>
      <c r="J3" s="1"/>
      <c r="K3" s="1"/>
      <c r="L3" s="1"/>
      <c r="M3" s="1"/>
      <c r="N3" s="1"/>
      <c r="O3" s="1"/>
      <c r="P3" s="1"/>
      <c r="Q3" s="1"/>
      <c r="R3" s="1"/>
      <c r="S3" s="1"/>
      <c r="T3" s="1"/>
      <c r="U3" s="1"/>
      <c r="V3" s="1"/>
      <c r="W3" s="1"/>
      <c r="X3" s="1"/>
      <c r="Y3" s="1"/>
    </row>
    <row r="4" spans="1:25" ht="22.5" customHeight="1">
      <c r="A4" s="281"/>
      <c r="B4" s="285" t="s">
        <v>1</v>
      </c>
      <c r="C4" s="286"/>
      <c r="D4" s="287"/>
      <c r="E4" s="285" t="s">
        <v>2</v>
      </c>
      <c r="F4" s="286"/>
      <c r="G4" s="288"/>
      <c r="H4" s="1"/>
      <c r="I4" s="1"/>
      <c r="J4" s="1"/>
      <c r="K4" s="1"/>
      <c r="L4" s="1"/>
      <c r="M4" s="1"/>
      <c r="N4" s="1"/>
      <c r="O4" s="1"/>
      <c r="P4" s="1"/>
      <c r="Q4" s="1"/>
      <c r="R4" s="1"/>
      <c r="S4" s="1"/>
      <c r="T4" s="1"/>
      <c r="U4" s="1"/>
      <c r="V4" s="1"/>
      <c r="W4" s="1"/>
      <c r="X4" s="1"/>
      <c r="Y4" s="1"/>
    </row>
    <row r="5" spans="1:25" ht="21.75" customHeight="1">
      <c r="A5" s="293"/>
      <c r="B5" s="82" t="s">
        <v>87</v>
      </c>
      <c r="C5" s="82" t="s">
        <v>88</v>
      </c>
      <c r="D5" s="82" t="s">
        <v>86</v>
      </c>
      <c r="E5" s="82" t="s">
        <v>87</v>
      </c>
      <c r="F5" s="82" t="s">
        <v>88</v>
      </c>
      <c r="G5" s="104" t="s">
        <v>86</v>
      </c>
      <c r="H5" s="1"/>
      <c r="I5" s="1"/>
      <c r="J5" s="1"/>
      <c r="K5" s="1"/>
      <c r="L5" s="1"/>
      <c r="M5" s="1"/>
      <c r="N5" s="1"/>
      <c r="O5" s="1"/>
      <c r="P5" s="1"/>
      <c r="Q5" s="1"/>
      <c r="R5" s="1"/>
      <c r="S5" s="1"/>
      <c r="T5" s="1"/>
      <c r="U5" s="1"/>
      <c r="V5" s="1"/>
      <c r="W5" s="1"/>
      <c r="X5" s="1"/>
      <c r="Y5" s="1"/>
    </row>
    <row r="6" spans="1:25" ht="19.5" customHeight="1">
      <c r="A6" s="105" t="s">
        <v>3</v>
      </c>
      <c r="B6" s="102">
        <v>62</v>
      </c>
      <c r="C6" s="102">
        <v>21</v>
      </c>
      <c r="D6" s="102">
        <v>83</v>
      </c>
      <c r="E6" s="102" t="s">
        <v>4</v>
      </c>
      <c r="F6" s="102" t="s">
        <v>4</v>
      </c>
      <c r="G6" s="106" t="s">
        <v>4</v>
      </c>
      <c r="H6" s="1"/>
      <c r="I6" s="1"/>
      <c r="J6" s="1"/>
      <c r="K6" s="1"/>
      <c r="L6" s="1"/>
      <c r="M6" s="1"/>
      <c r="N6" s="1"/>
      <c r="O6" s="1"/>
      <c r="P6" s="1"/>
      <c r="Q6" s="1"/>
      <c r="R6" s="1"/>
      <c r="S6" s="1"/>
      <c r="T6" s="1"/>
      <c r="U6" s="1"/>
      <c r="V6" s="1"/>
      <c r="W6" s="1"/>
      <c r="X6" s="1"/>
      <c r="Y6" s="1"/>
    </row>
    <row r="7" spans="1:25" ht="19.5" customHeight="1">
      <c r="A7" s="98" t="s">
        <v>5</v>
      </c>
      <c r="B7" s="86">
        <v>58</v>
      </c>
      <c r="C7" s="86">
        <v>14</v>
      </c>
      <c r="D7" s="86">
        <v>72</v>
      </c>
      <c r="E7" s="86" t="s">
        <v>4</v>
      </c>
      <c r="F7" s="86" t="s">
        <v>4</v>
      </c>
      <c r="G7" s="99" t="s">
        <v>4</v>
      </c>
      <c r="H7" s="1"/>
      <c r="I7" s="1"/>
      <c r="J7" s="1"/>
      <c r="K7" s="1"/>
      <c r="L7" s="1"/>
      <c r="M7" s="1"/>
      <c r="N7" s="1"/>
      <c r="O7" s="1"/>
      <c r="P7" s="1"/>
      <c r="Q7" s="1"/>
      <c r="R7" s="1"/>
      <c r="S7" s="1"/>
      <c r="T7" s="1"/>
      <c r="U7" s="1"/>
      <c r="V7" s="1"/>
      <c r="W7" s="1"/>
      <c r="X7" s="1"/>
      <c r="Y7" s="1"/>
    </row>
    <row r="8" spans="1:25" ht="19.5" customHeight="1">
      <c r="A8" s="98" t="s">
        <v>6</v>
      </c>
      <c r="B8" s="86">
        <v>64</v>
      </c>
      <c r="C8" s="86">
        <v>23</v>
      </c>
      <c r="D8" s="86">
        <v>87</v>
      </c>
      <c r="E8" s="86" t="s">
        <v>4</v>
      </c>
      <c r="F8" s="86" t="s">
        <v>4</v>
      </c>
      <c r="G8" s="99" t="s">
        <v>4</v>
      </c>
      <c r="H8" s="1"/>
      <c r="I8" s="1"/>
      <c r="J8" s="1"/>
      <c r="K8" s="1"/>
      <c r="L8" s="1"/>
      <c r="M8" s="1"/>
      <c r="N8" s="1"/>
      <c r="O8" s="1"/>
      <c r="P8" s="1"/>
      <c r="Q8" s="1"/>
      <c r="R8" s="1"/>
      <c r="S8" s="1"/>
      <c r="T8" s="1"/>
      <c r="U8" s="1"/>
      <c r="V8" s="1"/>
      <c r="W8" s="1"/>
      <c r="X8" s="1"/>
      <c r="Y8" s="1"/>
    </row>
    <row r="9" spans="1:25" ht="19.5" customHeight="1">
      <c r="A9" s="98" t="s">
        <v>7</v>
      </c>
      <c r="B9" s="86">
        <v>80</v>
      </c>
      <c r="C9" s="86">
        <v>26</v>
      </c>
      <c r="D9" s="86">
        <v>106</v>
      </c>
      <c r="E9" s="86" t="s">
        <v>4</v>
      </c>
      <c r="F9" s="86" t="s">
        <v>4</v>
      </c>
      <c r="G9" s="99" t="s">
        <v>4</v>
      </c>
      <c r="H9" s="1"/>
      <c r="I9" s="1"/>
      <c r="J9" s="1"/>
      <c r="K9" s="1"/>
      <c r="L9" s="1"/>
      <c r="M9" s="1"/>
      <c r="N9" s="1"/>
      <c r="O9" s="1"/>
      <c r="P9" s="1"/>
      <c r="Q9" s="1"/>
      <c r="R9" s="1"/>
      <c r="S9" s="1"/>
      <c r="T9" s="1"/>
      <c r="U9" s="1"/>
      <c r="V9" s="1"/>
      <c r="W9" s="1"/>
      <c r="X9" s="1"/>
      <c r="Y9" s="1"/>
    </row>
    <row r="10" spans="1:25" ht="19.5" customHeight="1">
      <c r="A10" s="98" t="s">
        <v>8</v>
      </c>
      <c r="B10" s="86">
        <v>66</v>
      </c>
      <c r="C10" s="86">
        <v>16</v>
      </c>
      <c r="D10" s="86">
        <v>82</v>
      </c>
      <c r="E10" s="86" t="s">
        <v>4</v>
      </c>
      <c r="F10" s="86" t="s">
        <v>4</v>
      </c>
      <c r="G10" s="99" t="s">
        <v>4</v>
      </c>
      <c r="H10" s="1"/>
      <c r="I10" s="1"/>
      <c r="J10" s="1"/>
      <c r="K10" s="1"/>
      <c r="L10" s="1"/>
      <c r="M10" s="1"/>
      <c r="N10" s="1"/>
      <c r="O10" s="1"/>
      <c r="P10" s="1"/>
      <c r="Q10" s="1"/>
      <c r="R10" s="1"/>
      <c r="S10" s="1"/>
      <c r="T10" s="1"/>
      <c r="U10" s="1"/>
      <c r="V10" s="1"/>
      <c r="W10" s="1"/>
      <c r="X10" s="1"/>
      <c r="Y10" s="1"/>
    </row>
    <row r="11" spans="1:25" ht="19.5" customHeight="1">
      <c r="A11" s="98" t="s">
        <v>9</v>
      </c>
      <c r="B11" s="86">
        <v>94</v>
      </c>
      <c r="C11" s="86">
        <v>16</v>
      </c>
      <c r="D11" s="86">
        <v>110</v>
      </c>
      <c r="E11" s="86" t="s">
        <v>4</v>
      </c>
      <c r="F11" s="86" t="s">
        <v>4</v>
      </c>
      <c r="G11" s="99" t="s">
        <v>4</v>
      </c>
      <c r="H11" s="1"/>
      <c r="I11" s="1"/>
      <c r="J11" s="1"/>
      <c r="K11" s="1"/>
      <c r="L11" s="1"/>
      <c r="M11" s="1"/>
      <c r="N11" s="1"/>
      <c r="O11" s="1"/>
      <c r="P11" s="1"/>
      <c r="Q11" s="1"/>
      <c r="R11" s="1"/>
      <c r="S11" s="1"/>
      <c r="T11" s="1"/>
      <c r="U11" s="1"/>
      <c r="V11" s="1"/>
      <c r="W11" s="1"/>
      <c r="X11" s="1"/>
      <c r="Y11" s="1"/>
    </row>
    <row r="12" spans="1:25" ht="19.5" customHeight="1">
      <c r="A12" s="98" t="s">
        <v>10</v>
      </c>
      <c r="B12" s="86">
        <v>131</v>
      </c>
      <c r="C12" s="86">
        <v>36</v>
      </c>
      <c r="D12" s="86">
        <v>167</v>
      </c>
      <c r="E12" s="86" t="s">
        <v>4</v>
      </c>
      <c r="F12" s="86" t="s">
        <v>4</v>
      </c>
      <c r="G12" s="99" t="s">
        <v>4</v>
      </c>
      <c r="H12" s="1"/>
      <c r="I12" s="1"/>
      <c r="J12" s="1"/>
      <c r="K12" s="1"/>
      <c r="L12" s="1"/>
      <c r="M12" s="1"/>
      <c r="N12" s="1"/>
      <c r="O12" s="1"/>
      <c r="P12" s="1"/>
      <c r="Q12" s="1"/>
      <c r="R12" s="1"/>
      <c r="S12" s="1"/>
      <c r="T12" s="1"/>
      <c r="U12" s="1"/>
      <c r="V12" s="1"/>
      <c r="W12" s="1"/>
      <c r="X12" s="1"/>
      <c r="Y12" s="1"/>
    </row>
    <row r="13" spans="1:25" ht="19.5" customHeight="1">
      <c r="A13" s="98" t="s">
        <v>11</v>
      </c>
      <c r="B13" s="86">
        <v>173</v>
      </c>
      <c r="C13" s="86">
        <v>36</v>
      </c>
      <c r="D13" s="86">
        <v>209</v>
      </c>
      <c r="E13" s="86" t="s">
        <v>4</v>
      </c>
      <c r="F13" s="86" t="s">
        <v>4</v>
      </c>
      <c r="G13" s="99" t="s">
        <v>4</v>
      </c>
      <c r="H13" s="1"/>
      <c r="I13" s="1"/>
      <c r="J13" s="1"/>
      <c r="K13" s="1"/>
      <c r="L13" s="1"/>
      <c r="M13" s="1"/>
      <c r="N13" s="1"/>
      <c r="O13" s="1"/>
      <c r="P13" s="1"/>
      <c r="Q13" s="1"/>
      <c r="R13" s="1"/>
      <c r="S13" s="1"/>
      <c r="T13" s="1"/>
      <c r="U13" s="1"/>
      <c r="V13" s="1"/>
      <c r="W13" s="1"/>
      <c r="X13" s="1"/>
      <c r="Y13" s="1"/>
    </row>
    <row r="14" spans="1:25" ht="19.5" customHeight="1">
      <c r="A14" s="98" t="s">
        <v>12</v>
      </c>
      <c r="B14" s="86">
        <v>125</v>
      </c>
      <c r="C14" s="86">
        <v>23</v>
      </c>
      <c r="D14" s="86">
        <v>148</v>
      </c>
      <c r="E14" s="86" t="s">
        <v>4</v>
      </c>
      <c r="F14" s="86" t="s">
        <v>4</v>
      </c>
      <c r="G14" s="99" t="s">
        <v>4</v>
      </c>
      <c r="H14" s="1"/>
      <c r="I14" s="1"/>
      <c r="J14" s="1"/>
      <c r="K14" s="1"/>
      <c r="L14" s="1"/>
      <c r="M14" s="1"/>
      <c r="N14" s="1"/>
      <c r="O14" s="1"/>
      <c r="P14" s="1"/>
      <c r="Q14" s="1"/>
      <c r="R14" s="1"/>
      <c r="S14" s="1"/>
      <c r="T14" s="1"/>
      <c r="U14" s="1"/>
      <c r="V14" s="1"/>
      <c r="W14" s="1"/>
      <c r="X14" s="1"/>
      <c r="Y14" s="1"/>
    </row>
    <row r="15" spans="1:25" ht="19.5" customHeight="1">
      <c r="A15" s="98" t="s">
        <v>13</v>
      </c>
      <c r="B15" s="86">
        <v>213</v>
      </c>
      <c r="C15" s="86">
        <v>29</v>
      </c>
      <c r="D15" s="86">
        <v>242</v>
      </c>
      <c r="E15" s="86" t="s">
        <v>4</v>
      </c>
      <c r="F15" s="86" t="s">
        <v>4</v>
      </c>
      <c r="G15" s="99" t="s">
        <v>4</v>
      </c>
      <c r="H15" s="1"/>
      <c r="I15" s="1"/>
      <c r="J15" s="1"/>
      <c r="K15" s="1"/>
      <c r="L15" s="1"/>
      <c r="M15" s="1"/>
      <c r="N15" s="1"/>
      <c r="O15" s="1"/>
      <c r="P15" s="1"/>
      <c r="Q15" s="1"/>
      <c r="R15" s="1"/>
      <c r="S15" s="1"/>
      <c r="T15" s="1"/>
      <c r="U15" s="1"/>
      <c r="V15" s="1"/>
      <c r="W15" s="1"/>
      <c r="X15" s="1"/>
      <c r="Y15" s="1"/>
    </row>
    <row r="16" spans="1:25" ht="19.5" customHeight="1">
      <c r="A16" s="98" t="s">
        <v>14</v>
      </c>
      <c r="B16" s="86">
        <v>226</v>
      </c>
      <c r="C16" s="86">
        <v>33</v>
      </c>
      <c r="D16" s="86">
        <v>259</v>
      </c>
      <c r="E16" s="86" t="s">
        <v>4</v>
      </c>
      <c r="F16" s="86" t="s">
        <v>4</v>
      </c>
      <c r="G16" s="99" t="s">
        <v>4</v>
      </c>
      <c r="H16" s="1"/>
      <c r="I16" s="1"/>
      <c r="J16" s="1"/>
      <c r="K16" s="1"/>
      <c r="L16" s="1"/>
      <c r="M16" s="1"/>
      <c r="N16" s="1"/>
      <c r="O16" s="1"/>
      <c r="P16" s="1"/>
      <c r="Q16" s="1"/>
      <c r="R16" s="1"/>
      <c r="S16" s="1"/>
      <c r="T16" s="1"/>
      <c r="U16" s="1"/>
      <c r="V16" s="1"/>
      <c r="W16" s="1"/>
      <c r="X16" s="1"/>
      <c r="Y16" s="1"/>
    </row>
    <row r="17" spans="1:25" ht="19.5" customHeight="1">
      <c r="A17" s="98" t="s">
        <v>15</v>
      </c>
      <c r="B17" s="86">
        <v>230</v>
      </c>
      <c r="C17" s="86">
        <v>51</v>
      </c>
      <c r="D17" s="86">
        <v>281</v>
      </c>
      <c r="E17" s="86" t="s">
        <v>4</v>
      </c>
      <c r="F17" s="86" t="s">
        <v>4</v>
      </c>
      <c r="G17" s="99" t="s">
        <v>4</v>
      </c>
      <c r="H17" s="1"/>
      <c r="I17" s="1"/>
      <c r="J17" s="1"/>
      <c r="K17" s="1"/>
      <c r="L17" s="1"/>
      <c r="M17" s="1"/>
      <c r="N17" s="1"/>
      <c r="O17" s="1"/>
      <c r="P17" s="1"/>
      <c r="Q17" s="1"/>
      <c r="R17" s="1"/>
      <c r="S17" s="1"/>
      <c r="T17" s="1"/>
      <c r="U17" s="1"/>
      <c r="V17" s="1"/>
      <c r="W17" s="1"/>
      <c r="X17" s="1"/>
      <c r="Y17" s="1"/>
    </row>
    <row r="18" spans="1:25" ht="19.5" customHeight="1">
      <c r="A18" s="98" t="s">
        <v>16</v>
      </c>
      <c r="B18" s="86">
        <v>142</v>
      </c>
      <c r="C18" s="86">
        <v>30</v>
      </c>
      <c r="D18" s="86">
        <v>172</v>
      </c>
      <c r="E18" s="86" t="s">
        <v>4</v>
      </c>
      <c r="F18" s="86" t="s">
        <v>4</v>
      </c>
      <c r="G18" s="99" t="s">
        <v>4</v>
      </c>
      <c r="H18" s="1"/>
      <c r="I18" s="1"/>
      <c r="J18" s="1"/>
      <c r="K18" s="1"/>
      <c r="L18" s="1"/>
      <c r="M18" s="1"/>
      <c r="N18" s="1"/>
      <c r="O18" s="1"/>
      <c r="P18" s="1"/>
      <c r="Q18" s="1"/>
      <c r="R18" s="1"/>
      <c r="S18" s="1"/>
      <c r="T18" s="1"/>
      <c r="U18" s="1"/>
      <c r="V18" s="1"/>
      <c r="W18" s="1"/>
      <c r="X18" s="1"/>
      <c r="Y18" s="1"/>
    </row>
    <row r="19" spans="1:25" ht="19.5" customHeight="1">
      <c r="A19" s="98" t="s">
        <v>17</v>
      </c>
      <c r="B19" s="86">
        <v>192</v>
      </c>
      <c r="C19" s="86">
        <v>38</v>
      </c>
      <c r="D19" s="86">
        <v>230</v>
      </c>
      <c r="E19" s="86" t="s">
        <v>4</v>
      </c>
      <c r="F19" s="86" t="s">
        <v>4</v>
      </c>
      <c r="G19" s="99" t="s">
        <v>4</v>
      </c>
      <c r="H19" s="1"/>
      <c r="I19" s="1"/>
      <c r="J19" s="1"/>
      <c r="K19" s="1"/>
      <c r="L19" s="1"/>
      <c r="M19" s="1"/>
      <c r="N19" s="1"/>
      <c r="O19" s="1"/>
      <c r="P19" s="1"/>
      <c r="Q19" s="1"/>
      <c r="R19" s="1"/>
      <c r="S19" s="1"/>
      <c r="T19" s="1"/>
      <c r="U19" s="1"/>
      <c r="V19" s="1"/>
      <c r="W19" s="1"/>
      <c r="X19" s="1"/>
      <c r="Y19" s="1"/>
    </row>
    <row r="20" spans="1:25" ht="19.5" customHeight="1">
      <c r="A20" s="98" t="s">
        <v>18</v>
      </c>
      <c r="B20" s="86">
        <v>285</v>
      </c>
      <c r="C20" s="86">
        <v>32</v>
      </c>
      <c r="D20" s="86">
        <v>317</v>
      </c>
      <c r="E20" s="86" t="s">
        <v>4</v>
      </c>
      <c r="F20" s="86" t="s">
        <v>4</v>
      </c>
      <c r="G20" s="99" t="s">
        <v>4</v>
      </c>
      <c r="H20" s="1"/>
      <c r="I20" s="1"/>
      <c r="J20" s="1"/>
      <c r="K20" s="1"/>
      <c r="L20" s="1"/>
      <c r="M20" s="1"/>
      <c r="N20" s="1"/>
      <c r="O20" s="1"/>
      <c r="P20" s="1"/>
      <c r="Q20" s="1"/>
      <c r="R20" s="1"/>
      <c r="S20" s="1"/>
      <c r="T20" s="1"/>
      <c r="U20" s="1"/>
      <c r="V20" s="1"/>
      <c r="W20" s="1"/>
      <c r="X20" s="1"/>
      <c r="Y20" s="1"/>
    </row>
    <row r="21" spans="1:25" ht="19.5" customHeight="1">
      <c r="A21" s="98" t="s">
        <v>19</v>
      </c>
      <c r="B21" s="86">
        <v>268</v>
      </c>
      <c r="C21" s="86">
        <v>40</v>
      </c>
      <c r="D21" s="86">
        <v>308</v>
      </c>
      <c r="E21" s="86" t="s">
        <v>4</v>
      </c>
      <c r="F21" s="86" t="s">
        <v>4</v>
      </c>
      <c r="G21" s="99" t="s">
        <v>4</v>
      </c>
      <c r="H21" s="1"/>
      <c r="I21" s="1"/>
      <c r="J21" s="1"/>
      <c r="K21" s="1"/>
      <c r="L21" s="1"/>
      <c r="M21" s="1"/>
      <c r="N21" s="1"/>
      <c r="O21" s="1"/>
      <c r="P21" s="1"/>
      <c r="Q21" s="1"/>
      <c r="R21" s="1"/>
      <c r="S21" s="1"/>
      <c r="T21" s="1"/>
      <c r="U21" s="1"/>
      <c r="V21" s="1"/>
      <c r="W21" s="1"/>
      <c r="X21" s="1"/>
      <c r="Y21" s="1"/>
    </row>
    <row r="22" spans="1:25" ht="19.5" customHeight="1">
      <c r="A22" s="98" t="s">
        <v>20</v>
      </c>
      <c r="B22" s="86">
        <v>201</v>
      </c>
      <c r="C22" s="86">
        <v>16</v>
      </c>
      <c r="D22" s="86">
        <v>217</v>
      </c>
      <c r="E22" s="86" t="s">
        <v>4</v>
      </c>
      <c r="F22" s="86" t="s">
        <v>4</v>
      </c>
      <c r="G22" s="99" t="s">
        <v>4</v>
      </c>
      <c r="H22" s="1"/>
      <c r="I22" s="1"/>
      <c r="J22" s="1"/>
      <c r="K22" s="1"/>
      <c r="L22" s="1"/>
      <c r="M22" s="1"/>
      <c r="N22" s="1"/>
      <c r="O22" s="1"/>
      <c r="P22" s="1"/>
      <c r="Q22" s="1"/>
      <c r="R22" s="1"/>
      <c r="S22" s="1"/>
      <c r="T22" s="1"/>
      <c r="U22" s="1"/>
      <c r="V22" s="1"/>
      <c r="W22" s="1"/>
      <c r="X22" s="1"/>
      <c r="Y22" s="1"/>
    </row>
    <row r="23" spans="1:25" ht="19.5" customHeight="1">
      <c r="A23" s="98" t="s">
        <v>21</v>
      </c>
      <c r="B23" s="86">
        <v>290</v>
      </c>
      <c r="C23" s="86">
        <v>15</v>
      </c>
      <c r="D23" s="86">
        <v>305</v>
      </c>
      <c r="E23" s="86" t="s">
        <v>4</v>
      </c>
      <c r="F23" s="86" t="s">
        <v>4</v>
      </c>
      <c r="G23" s="99" t="s">
        <v>4</v>
      </c>
      <c r="H23" s="1"/>
      <c r="I23" s="1"/>
      <c r="J23" s="1"/>
      <c r="K23" s="1"/>
      <c r="L23" s="1"/>
      <c r="M23" s="1"/>
      <c r="N23" s="1"/>
      <c r="O23" s="1"/>
      <c r="P23" s="1"/>
      <c r="Q23" s="1"/>
      <c r="R23" s="1"/>
      <c r="S23" s="1"/>
      <c r="T23" s="1"/>
      <c r="U23" s="1"/>
      <c r="V23" s="1"/>
      <c r="W23" s="1"/>
      <c r="X23" s="1"/>
      <c r="Y23" s="1"/>
    </row>
    <row r="24" spans="1:25" ht="19.5" customHeight="1">
      <c r="A24" s="98" t="s">
        <v>22</v>
      </c>
      <c r="B24" s="86">
        <v>338</v>
      </c>
      <c r="C24" s="86">
        <v>30</v>
      </c>
      <c r="D24" s="86">
        <v>368</v>
      </c>
      <c r="E24" s="86" t="s">
        <v>4</v>
      </c>
      <c r="F24" s="86" t="s">
        <v>4</v>
      </c>
      <c r="G24" s="99" t="s">
        <v>4</v>
      </c>
      <c r="H24" s="1"/>
      <c r="I24" s="1"/>
      <c r="J24" s="1"/>
      <c r="K24" s="1"/>
      <c r="L24" s="1"/>
      <c r="M24" s="1"/>
      <c r="N24" s="1"/>
      <c r="O24" s="1"/>
      <c r="P24" s="1"/>
      <c r="Q24" s="1"/>
      <c r="R24" s="1"/>
      <c r="S24" s="1"/>
      <c r="T24" s="1"/>
      <c r="U24" s="1"/>
      <c r="V24" s="1"/>
      <c r="W24" s="1"/>
      <c r="X24" s="1"/>
      <c r="Y24" s="1"/>
    </row>
    <row r="25" spans="1:25" ht="19.5" customHeight="1">
      <c r="A25" s="98" t="s">
        <v>23</v>
      </c>
      <c r="B25" s="86">
        <v>300</v>
      </c>
      <c r="C25" s="86">
        <v>41</v>
      </c>
      <c r="D25" s="86">
        <v>341</v>
      </c>
      <c r="E25" s="86" t="s">
        <v>4</v>
      </c>
      <c r="F25" s="86" t="s">
        <v>4</v>
      </c>
      <c r="G25" s="99" t="s">
        <v>4</v>
      </c>
      <c r="H25" s="1"/>
      <c r="I25" s="1"/>
      <c r="J25" s="1"/>
      <c r="K25" s="1"/>
      <c r="L25" s="1"/>
      <c r="M25" s="1"/>
      <c r="N25" s="1"/>
      <c r="O25" s="1"/>
      <c r="P25" s="1"/>
      <c r="Q25" s="1"/>
      <c r="R25" s="1"/>
      <c r="S25" s="1"/>
      <c r="T25" s="1"/>
      <c r="U25" s="1"/>
      <c r="V25" s="1"/>
      <c r="W25" s="1"/>
      <c r="X25" s="1"/>
      <c r="Y25" s="1"/>
    </row>
    <row r="26" spans="1:25" ht="19.5" customHeight="1">
      <c r="A26" s="98" t="s">
        <v>24</v>
      </c>
      <c r="B26" s="86">
        <v>235</v>
      </c>
      <c r="C26" s="86">
        <v>18</v>
      </c>
      <c r="D26" s="86">
        <v>253</v>
      </c>
      <c r="E26" s="86">
        <v>292</v>
      </c>
      <c r="F26" s="86">
        <v>18</v>
      </c>
      <c r="G26" s="99">
        <v>310</v>
      </c>
      <c r="H26" s="1"/>
      <c r="I26" s="1"/>
      <c r="J26" s="1"/>
      <c r="K26" s="1"/>
      <c r="L26" s="1"/>
      <c r="M26" s="1"/>
      <c r="N26" s="1"/>
      <c r="O26" s="1"/>
      <c r="P26" s="1"/>
      <c r="Q26" s="1"/>
      <c r="R26" s="1"/>
      <c r="S26" s="1"/>
      <c r="T26" s="1"/>
      <c r="U26" s="1"/>
      <c r="V26" s="1"/>
      <c r="W26" s="1"/>
      <c r="X26" s="1"/>
      <c r="Y26" s="1"/>
    </row>
    <row r="27" spans="1:25" ht="19.5" customHeight="1">
      <c r="A27" s="98" t="s">
        <v>25</v>
      </c>
      <c r="B27" s="86">
        <v>279</v>
      </c>
      <c r="C27" s="86">
        <v>14</v>
      </c>
      <c r="D27" s="86">
        <v>293</v>
      </c>
      <c r="E27" s="86">
        <v>377</v>
      </c>
      <c r="F27" s="86">
        <v>14</v>
      </c>
      <c r="G27" s="99">
        <v>391</v>
      </c>
      <c r="H27" s="1"/>
      <c r="I27" s="1"/>
      <c r="J27" s="1"/>
      <c r="K27" s="1"/>
      <c r="L27" s="1"/>
      <c r="M27" s="1"/>
      <c r="N27" s="1"/>
      <c r="O27" s="1"/>
      <c r="P27" s="1"/>
      <c r="Q27" s="1"/>
      <c r="R27" s="1"/>
      <c r="S27" s="1"/>
      <c r="T27" s="1"/>
      <c r="U27" s="1"/>
      <c r="V27" s="1"/>
      <c r="W27" s="1"/>
      <c r="X27" s="1"/>
      <c r="Y27" s="1"/>
    </row>
    <row r="28" spans="1:25" ht="19.5" customHeight="1">
      <c r="A28" s="98" t="s">
        <v>26</v>
      </c>
      <c r="B28" s="86">
        <v>341</v>
      </c>
      <c r="C28" s="86">
        <v>19</v>
      </c>
      <c r="D28" s="86">
        <v>360</v>
      </c>
      <c r="E28" s="86">
        <v>386</v>
      </c>
      <c r="F28" s="86">
        <v>19</v>
      </c>
      <c r="G28" s="99">
        <v>405</v>
      </c>
      <c r="H28" s="1"/>
      <c r="I28" s="1"/>
      <c r="J28" s="1"/>
      <c r="K28" s="1"/>
      <c r="L28" s="1"/>
      <c r="M28" s="1"/>
      <c r="N28" s="1"/>
      <c r="O28" s="1"/>
      <c r="P28" s="1"/>
      <c r="Q28" s="1"/>
      <c r="R28" s="1"/>
      <c r="S28" s="1"/>
      <c r="T28" s="1"/>
      <c r="U28" s="1"/>
      <c r="V28" s="1"/>
      <c r="W28" s="1"/>
      <c r="X28" s="1"/>
      <c r="Y28" s="1"/>
    </row>
    <row r="29" spans="1:25" ht="19.5" customHeight="1">
      <c r="A29" s="98" t="s">
        <v>27</v>
      </c>
      <c r="B29" s="86">
        <v>393</v>
      </c>
      <c r="C29" s="86">
        <v>32</v>
      </c>
      <c r="D29" s="86">
        <v>425</v>
      </c>
      <c r="E29" s="86">
        <v>467</v>
      </c>
      <c r="F29" s="86">
        <v>32</v>
      </c>
      <c r="G29" s="99">
        <v>499</v>
      </c>
      <c r="H29" s="1"/>
      <c r="I29" s="1"/>
      <c r="J29" s="1"/>
      <c r="K29" s="1"/>
      <c r="L29" s="1"/>
      <c r="M29" s="1"/>
      <c r="N29" s="1"/>
      <c r="O29" s="1"/>
      <c r="P29" s="1"/>
      <c r="Q29" s="1"/>
      <c r="R29" s="1"/>
      <c r="S29" s="1"/>
      <c r="T29" s="1"/>
      <c r="U29" s="1"/>
      <c r="V29" s="1"/>
      <c r="W29" s="1"/>
      <c r="X29" s="1"/>
      <c r="Y29" s="1"/>
    </row>
    <row r="30" spans="1:25" ht="19.5" customHeight="1">
      <c r="A30" s="98" t="s">
        <v>28</v>
      </c>
      <c r="B30" s="86">
        <v>314</v>
      </c>
      <c r="C30" s="86">
        <v>42</v>
      </c>
      <c r="D30" s="86">
        <v>356</v>
      </c>
      <c r="E30" s="86">
        <v>424</v>
      </c>
      <c r="F30" s="86">
        <v>42</v>
      </c>
      <c r="G30" s="99">
        <v>466</v>
      </c>
      <c r="H30" s="1"/>
      <c r="I30" s="1"/>
      <c r="J30" s="1"/>
      <c r="K30" s="1"/>
      <c r="L30" s="1"/>
      <c r="M30" s="1"/>
      <c r="N30" s="1"/>
      <c r="O30" s="1"/>
      <c r="P30" s="1"/>
      <c r="Q30" s="1"/>
      <c r="R30" s="1"/>
      <c r="S30" s="1"/>
      <c r="T30" s="1"/>
      <c r="U30" s="1"/>
      <c r="V30" s="1"/>
      <c r="W30" s="1"/>
      <c r="X30" s="1"/>
      <c r="Y30" s="1"/>
    </row>
    <row r="31" spans="1:25" ht="19.5" customHeight="1">
      <c r="A31" s="98" t="s">
        <v>29</v>
      </c>
      <c r="B31" s="86">
        <v>340</v>
      </c>
      <c r="C31" s="86">
        <v>22</v>
      </c>
      <c r="D31" s="86">
        <v>362</v>
      </c>
      <c r="E31" s="86">
        <v>416</v>
      </c>
      <c r="F31" s="86">
        <v>22</v>
      </c>
      <c r="G31" s="99">
        <v>438</v>
      </c>
      <c r="H31" s="1"/>
      <c r="I31" s="1"/>
      <c r="J31" s="1"/>
      <c r="K31" s="1"/>
      <c r="L31" s="1"/>
      <c r="M31" s="1"/>
      <c r="N31" s="1"/>
      <c r="O31" s="1"/>
      <c r="P31" s="1"/>
      <c r="Q31" s="1"/>
      <c r="R31" s="1"/>
      <c r="S31" s="1"/>
      <c r="T31" s="1"/>
      <c r="U31" s="1"/>
      <c r="V31" s="1"/>
      <c r="W31" s="1"/>
      <c r="X31" s="1"/>
      <c r="Y31" s="1"/>
    </row>
    <row r="32" spans="1:25" ht="19.5" customHeight="1">
      <c r="A32" s="98" t="s">
        <v>30</v>
      </c>
      <c r="B32" s="86">
        <v>446</v>
      </c>
      <c r="C32" s="86">
        <v>38</v>
      </c>
      <c r="D32" s="86">
        <v>484</v>
      </c>
      <c r="E32" s="86">
        <v>585</v>
      </c>
      <c r="F32" s="86">
        <v>38</v>
      </c>
      <c r="G32" s="99">
        <v>623</v>
      </c>
      <c r="H32" s="1"/>
      <c r="I32" s="1"/>
      <c r="J32" s="1"/>
      <c r="K32" s="1"/>
      <c r="L32" s="1"/>
      <c r="M32" s="1"/>
      <c r="N32" s="1"/>
      <c r="O32" s="1"/>
      <c r="P32" s="1"/>
      <c r="Q32" s="1"/>
      <c r="R32" s="1"/>
      <c r="S32" s="1"/>
      <c r="T32" s="1"/>
      <c r="U32" s="1"/>
      <c r="V32" s="1"/>
      <c r="W32" s="1"/>
      <c r="X32" s="1"/>
      <c r="Y32" s="1"/>
    </row>
    <row r="33" spans="1:25" ht="19.5" customHeight="1">
      <c r="A33" s="98" t="s">
        <v>31</v>
      </c>
      <c r="B33" s="86">
        <v>390</v>
      </c>
      <c r="C33" s="86">
        <v>28</v>
      </c>
      <c r="D33" s="86">
        <v>418</v>
      </c>
      <c r="E33" s="86">
        <v>482</v>
      </c>
      <c r="F33" s="86">
        <v>29</v>
      </c>
      <c r="G33" s="99">
        <v>511</v>
      </c>
      <c r="H33" s="1"/>
      <c r="I33" s="1"/>
      <c r="J33" s="1"/>
      <c r="K33" s="1"/>
      <c r="L33" s="1"/>
      <c r="M33" s="1"/>
      <c r="N33" s="1"/>
      <c r="O33" s="1"/>
      <c r="P33" s="1"/>
      <c r="Q33" s="1"/>
      <c r="R33" s="1"/>
      <c r="S33" s="1"/>
      <c r="T33" s="1"/>
      <c r="U33" s="1"/>
      <c r="V33" s="1"/>
      <c r="W33" s="1"/>
      <c r="X33" s="1"/>
      <c r="Y33" s="1"/>
    </row>
    <row r="34" spans="1:25" ht="19.5" customHeight="1">
      <c r="A34" s="98" t="s">
        <v>32</v>
      </c>
      <c r="B34" s="86">
        <v>288</v>
      </c>
      <c r="C34" s="86">
        <v>18</v>
      </c>
      <c r="D34" s="86">
        <v>306</v>
      </c>
      <c r="E34" s="86">
        <v>347</v>
      </c>
      <c r="F34" s="86">
        <v>18</v>
      </c>
      <c r="G34" s="99">
        <v>365</v>
      </c>
      <c r="H34" s="1"/>
      <c r="I34" s="1"/>
      <c r="J34" s="1"/>
      <c r="K34" s="1"/>
      <c r="L34" s="1"/>
      <c r="M34" s="1"/>
      <c r="N34" s="1"/>
      <c r="O34" s="1"/>
      <c r="P34" s="1"/>
      <c r="Q34" s="1"/>
      <c r="R34" s="1"/>
      <c r="S34" s="1"/>
      <c r="T34" s="1"/>
      <c r="U34" s="1"/>
      <c r="V34" s="1"/>
      <c r="W34" s="1"/>
      <c r="X34" s="1"/>
      <c r="Y34" s="1"/>
    </row>
    <row r="35" spans="1:25" ht="19.5" customHeight="1">
      <c r="A35" s="98" t="s">
        <v>33</v>
      </c>
      <c r="B35" s="86">
        <v>382</v>
      </c>
      <c r="C35" s="86">
        <v>23</v>
      </c>
      <c r="D35" s="86">
        <v>405</v>
      </c>
      <c r="E35" s="86">
        <v>500</v>
      </c>
      <c r="F35" s="86">
        <v>23</v>
      </c>
      <c r="G35" s="99">
        <v>523</v>
      </c>
      <c r="H35" s="1"/>
      <c r="I35" s="1"/>
      <c r="J35" s="1"/>
      <c r="K35" s="1"/>
      <c r="L35" s="1"/>
      <c r="M35" s="1"/>
      <c r="N35" s="1"/>
      <c r="O35" s="1"/>
      <c r="P35" s="1"/>
      <c r="Q35" s="1"/>
      <c r="R35" s="1"/>
      <c r="S35" s="1"/>
      <c r="T35" s="1"/>
      <c r="U35" s="1"/>
      <c r="V35" s="1"/>
      <c r="W35" s="1"/>
      <c r="X35" s="1"/>
      <c r="Y35" s="1"/>
    </row>
    <row r="36" spans="1:25" ht="19.5" customHeight="1">
      <c r="A36" s="98" t="s">
        <v>34</v>
      </c>
      <c r="B36" s="86">
        <v>406</v>
      </c>
      <c r="C36" s="86">
        <v>27</v>
      </c>
      <c r="D36" s="86">
        <v>433</v>
      </c>
      <c r="E36" s="86">
        <v>503</v>
      </c>
      <c r="F36" s="86">
        <v>29</v>
      </c>
      <c r="G36" s="99">
        <v>532</v>
      </c>
      <c r="H36" s="1"/>
      <c r="I36" s="1"/>
      <c r="J36" s="1"/>
      <c r="K36" s="1"/>
      <c r="L36" s="1"/>
      <c r="M36" s="1"/>
      <c r="N36" s="1"/>
      <c r="O36" s="1"/>
      <c r="P36" s="1"/>
      <c r="Q36" s="1"/>
      <c r="R36" s="1"/>
      <c r="S36" s="1"/>
      <c r="T36" s="1"/>
      <c r="U36" s="1"/>
      <c r="V36" s="1"/>
      <c r="W36" s="1"/>
      <c r="X36" s="1"/>
      <c r="Y36" s="1"/>
    </row>
    <row r="37" spans="1:25" ht="19.5" customHeight="1">
      <c r="A37" s="98" t="s">
        <v>35</v>
      </c>
      <c r="B37" s="86">
        <v>340</v>
      </c>
      <c r="C37" s="86">
        <v>29</v>
      </c>
      <c r="D37" s="86">
        <v>369</v>
      </c>
      <c r="E37" s="86">
        <v>414</v>
      </c>
      <c r="F37" s="86">
        <v>30</v>
      </c>
      <c r="G37" s="99">
        <v>444</v>
      </c>
      <c r="H37" s="1"/>
      <c r="I37" s="1"/>
      <c r="J37" s="1"/>
      <c r="K37" s="1"/>
      <c r="L37" s="1"/>
      <c r="M37" s="1"/>
      <c r="N37" s="1"/>
      <c r="O37" s="1"/>
      <c r="P37" s="1"/>
      <c r="Q37" s="1"/>
      <c r="R37" s="1"/>
      <c r="S37" s="1"/>
      <c r="T37" s="1"/>
      <c r="U37" s="1"/>
      <c r="V37" s="1"/>
      <c r="W37" s="1"/>
      <c r="X37" s="1"/>
      <c r="Y37" s="1"/>
    </row>
    <row r="38" spans="1:25" ht="19.5" customHeight="1">
      <c r="A38" s="98" t="s">
        <v>36</v>
      </c>
      <c r="B38" s="86">
        <v>216</v>
      </c>
      <c r="C38" s="86">
        <v>5</v>
      </c>
      <c r="D38" s="86">
        <v>221</v>
      </c>
      <c r="E38" s="86">
        <v>283</v>
      </c>
      <c r="F38" s="86">
        <v>5</v>
      </c>
      <c r="G38" s="99">
        <v>288</v>
      </c>
      <c r="H38" s="1"/>
      <c r="I38" s="1"/>
      <c r="J38" s="1"/>
      <c r="K38" s="1"/>
      <c r="L38" s="1"/>
      <c r="M38" s="1"/>
      <c r="N38" s="1"/>
      <c r="O38" s="1"/>
      <c r="P38" s="1"/>
      <c r="Q38" s="1"/>
      <c r="R38" s="1"/>
      <c r="S38" s="1"/>
      <c r="T38" s="1"/>
      <c r="U38" s="1"/>
      <c r="V38" s="1"/>
      <c r="W38" s="1"/>
      <c r="X38" s="1"/>
      <c r="Y38" s="1"/>
    </row>
    <row r="39" spans="1:25" ht="19.5" customHeight="1">
      <c r="A39" s="98" t="s">
        <v>37</v>
      </c>
      <c r="B39" s="86">
        <v>335</v>
      </c>
      <c r="C39" s="86">
        <v>23</v>
      </c>
      <c r="D39" s="86">
        <v>358</v>
      </c>
      <c r="E39" s="86">
        <v>407</v>
      </c>
      <c r="F39" s="86">
        <v>24</v>
      </c>
      <c r="G39" s="99">
        <v>431</v>
      </c>
      <c r="H39" s="1"/>
      <c r="I39" s="1"/>
      <c r="J39" s="1"/>
      <c r="K39" s="1"/>
      <c r="L39" s="1"/>
      <c r="M39" s="1"/>
      <c r="N39" s="1"/>
      <c r="O39" s="1"/>
      <c r="P39" s="1"/>
      <c r="Q39" s="1"/>
      <c r="R39" s="1"/>
      <c r="S39" s="1"/>
      <c r="T39" s="1"/>
      <c r="U39" s="1"/>
      <c r="V39" s="1"/>
      <c r="W39" s="1"/>
      <c r="X39" s="1"/>
      <c r="Y39" s="1"/>
    </row>
    <row r="40" spans="1:25" ht="19.5" customHeight="1">
      <c r="A40" s="98" t="s">
        <v>38</v>
      </c>
      <c r="B40" s="86">
        <v>351</v>
      </c>
      <c r="C40" s="86">
        <v>20</v>
      </c>
      <c r="D40" s="86">
        <v>371</v>
      </c>
      <c r="E40" s="86">
        <v>420</v>
      </c>
      <c r="F40" s="86">
        <v>20</v>
      </c>
      <c r="G40" s="99">
        <v>440</v>
      </c>
      <c r="H40" s="1"/>
      <c r="I40" s="1"/>
      <c r="J40" s="1"/>
      <c r="K40" s="1"/>
      <c r="L40" s="1"/>
      <c r="M40" s="1"/>
      <c r="N40" s="1"/>
      <c r="O40" s="1"/>
      <c r="P40" s="1"/>
      <c r="Q40" s="1"/>
      <c r="R40" s="1"/>
      <c r="S40" s="1"/>
      <c r="T40" s="1"/>
      <c r="U40" s="1"/>
      <c r="V40" s="1"/>
      <c r="W40" s="1"/>
      <c r="X40" s="1"/>
      <c r="Y40" s="1"/>
    </row>
    <row r="41" spans="1:25" ht="19.5" customHeight="1">
      <c r="A41" s="98" t="s">
        <v>39</v>
      </c>
      <c r="B41" s="86">
        <v>462</v>
      </c>
      <c r="C41" s="86">
        <v>15</v>
      </c>
      <c r="D41" s="86">
        <v>477</v>
      </c>
      <c r="E41" s="86">
        <v>570</v>
      </c>
      <c r="F41" s="86">
        <v>15</v>
      </c>
      <c r="G41" s="99">
        <v>585</v>
      </c>
      <c r="H41" s="1"/>
      <c r="I41" s="1"/>
      <c r="J41" s="1"/>
      <c r="K41" s="1"/>
      <c r="L41" s="1"/>
      <c r="M41" s="1"/>
      <c r="N41" s="1"/>
      <c r="O41" s="1"/>
      <c r="P41" s="1"/>
      <c r="Q41" s="1"/>
      <c r="R41" s="1"/>
      <c r="S41" s="1"/>
      <c r="T41" s="1"/>
      <c r="U41" s="1"/>
      <c r="V41" s="1"/>
      <c r="W41" s="1"/>
      <c r="X41" s="1"/>
      <c r="Y41" s="1"/>
    </row>
    <row r="42" spans="1:25" ht="19.5" customHeight="1">
      <c r="A42" s="98" t="s">
        <v>40</v>
      </c>
      <c r="B42" s="86">
        <v>168</v>
      </c>
      <c r="C42" s="86">
        <v>8</v>
      </c>
      <c r="D42" s="86">
        <v>176</v>
      </c>
      <c r="E42" s="86">
        <v>223</v>
      </c>
      <c r="F42" s="86">
        <v>8</v>
      </c>
      <c r="G42" s="99">
        <v>231</v>
      </c>
      <c r="H42" s="1"/>
      <c r="I42" s="1"/>
      <c r="J42" s="1"/>
      <c r="K42" s="1"/>
      <c r="L42" s="1"/>
      <c r="M42" s="1"/>
      <c r="N42" s="1"/>
      <c r="O42" s="1"/>
      <c r="P42" s="1"/>
      <c r="Q42" s="1"/>
      <c r="R42" s="1"/>
      <c r="S42" s="1"/>
      <c r="T42" s="1"/>
      <c r="U42" s="1"/>
      <c r="V42" s="1"/>
      <c r="W42" s="1"/>
      <c r="X42" s="1"/>
      <c r="Y42" s="1"/>
    </row>
    <row r="43" spans="1:25" ht="19.5" customHeight="1">
      <c r="A43" s="98" t="s">
        <v>41</v>
      </c>
      <c r="B43" s="86">
        <v>257</v>
      </c>
      <c r="C43" s="86">
        <v>17</v>
      </c>
      <c r="D43" s="86">
        <v>274</v>
      </c>
      <c r="E43" s="86">
        <v>333</v>
      </c>
      <c r="F43" s="86">
        <v>17</v>
      </c>
      <c r="G43" s="99">
        <v>350</v>
      </c>
      <c r="H43" s="1"/>
      <c r="I43" s="1"/>
      <c r="J43" s="1"/>
      <c r="K43" s="1"/>
      <c r="L43" s="1"/>
      <c r="M43" s="1"/>
      <c r="N43" s="1"/>
      <c r="O43" s="1"/>
      <c r="P43" s="1"/>
      <c r="Q43" s="1"/>
      <c r="R43" s="1"/>
      <c r="S43" s="1"/>
      <c r="T43" s="1"/>
      <c r="U43" s="1"/>
      <c r="V43" s="1"/>
      <c r="W43" s="1"/>
      <c r="X43" s="1"/>
      <c r="Y43" s="1"/>
    </row>
    <row r="44" spans="1:25" ht="19.5" customHeight="1">
      <c r="A44" s="98" t="s">
        <v>42</v>
      </c>
      <c r="B44" s="86">
        <v>410</v>
      </c>
      <c r="C44" s="86">
        <v>22</v>
      </c>
      <c r="D44" s="86">
        <v>432</v>
      </c>
      <c r="E44" s="86">
        <v>496</v>
      </c>
      <c r="F44" s="86">
        <v>22</v>
      </c>
      <c r="G44" s="99">
        <v>518</v>
      </c>
      <c r="H44" s="1"/>
      <c r="I44" s="1"/>
      <c r="J44" s="1"/>
      <c r="K44" s="1"/>
      <c r="L44" s="1"/>
      <c r="M44" s="1"/>
      <c r="N44" s="1"/>
      <c r="O44" s="1"/>
      <c r="P44" s="1"/>
      <c r="Q44" s="1"/>
      <c r="R44" s="1"/>
      <c r="S44" s="1"/>
      <c r="T44" s="1"/>
      <c r="U44" s="1"/>
      <c r="V44" s="1"/>
      <c r="W44" s="1"/>
      <c r="X44" s="1"/>
      <c r="Y44" s="1"/>
    </row>
    <row r="45" spans="1:25" ht="19.5" customHeight="1">
      <c r="A45" s="98" t="s">
        <v>43</v>
      </c>
      <c r="B45" s="86">
        <v>474</v>
      </c>
      <c r="C45" s="86">
        <v>22</v>
      </c>
      <c r="D45" s="86">
        <v>496</v>
      </c>
      <c r="E45" s="86">
        <v>578</v>
      </c>
      <c r="F45" s="86">
        <v>22</v>
      </c>
      <c r="G45" s="99">
        <v>600</v>
      </c>
      <c r="H45" s="1"/>
      <c r="I45" s="1"/>
      <c r="J45" s="1"/>
      <c r="K45" s="1"/>
      <c r="L45" s="1"/>
      <c r="M45" s="1"/>
      <c r="N45" s="1"/>
      <c r="O45" s="1"/>
      <c r="P45" s="1"/>
      <c r="Q45" s="1"/>
      <c r="R45" s="1"/>
      <c r="S45" s="1"/>
      <c r="T45" s="1"/>
      <c r="U45" s="1"/>
      <c r="V45" s="1"/>
      <c r="W45" s="1"/>
      <c r="X45" s="1"/>
      <c r="Y45" s="1"/>
    </row>
    <row r="46" spans="1:25" ht="19.5" customHeight="1">
      <c r="A46" s="98" t="s">
        <v>44</v>
      </c>
      <c r="B46" s="86">
        <v>276</v>
      </c>
      <c r="C46" s="86">
        <v>13</v>
      </c>
      <c r="D46" s="86">
        <v>289</v>
      </c>
      <c r="E46" s="86">
        <v>331</v>
      </c>
      <c r="F46" s="86">
        <v>13</v>
      </c>
      <c r="G46" s="99">
        <v>344</v>
      </c>
      <c r="H46" s="1"/>
      <c r="I46" s="1"/>
      <c r="J46" s="1"/>
      <c r="K46" s="1"/>
      <c r="L46" s="1"/>
      <c r="M46" s="1"/>
      <c r="N46" s="1"/>
      <c r="O46" s="1"/>
      <c r="P46" s="1"/>
      <c r="Q46" s="1"/>
      <c r="R46" s="1"/>
      <c r="S46" s="1"/>
      <c r="T46" s="1"/>
      <c r="U46" s="1"/>
      <c r="V46" s="1"/>
      <c r="W46" s="1"/>
      <c r="X46" s="1"/>
      <c r="Y46" s="1"/>
    </row>
    <row r="47" spans="1:25" ht="19.5" customHeight="1">
      <c r="A47" s="98" t="s">
        <v>45</v>
      </c>
      <c r="B47" s="86">
        <v>366</v>
      </c>
      <c r="C47" s="86">
        <v>27</v>
      </c>
      <c r="D47" s="86">
        <v>393</v>
      </c>
      <c r="E47" s="86">
        <v>441</v>
      </c>
      <c r="F47" s="86">
        <v>27</v>
      </c>
      <c r="G47" s="99">
        <v>468</v>
      </c>
      <c r="H47" s="1"/>
      <c r="I47" s="1"/>
      <c r="J47" s="1"/>
      <c r="K47" s="1"/>
      <c r="L47" s="1"/>
      <c r="M47" s="1"/>
      <c r="N47" s="1"/>
      <c r="O47" s="1"/>
      <c r="P47" s="1"/>
      <c r="Q47" s="1"/>
      <c r="R47" s="1"/>
      <c r="S47" s="1"/>
      <c r="T47" s="1"/>
      <c r="U47" s="1"/>
      <c r="V47" s="1"/>
      <c r="W47" s="1"/>
      <c r="X47" s="1"/>
      <c r="Y47" s="1"/>
    </row>
    <row r="48" spans="1:25" ht="19.5" customHeight="1">
      <c r="A48" s="98" t="s">
        <v>46</v>
      </c>
      <c r="B48" s="86">
        <v>495</v>
      </c>
      <c r="C48" s="86">
        <v>31</v>
      </c>
      <c r="D48" s="86">
        <v>526</v>
      </c>
      <c r="E48" s="86">
        <v>565</v>
      </c>
      <c r="F48" s="86">
        <v>31</v>
      </c>
      <c r="G48" s="99">
        <v>596</v>
      </c>
      <c r="H48" s="1"/>
      <c r="I48" s="1"/>
      <c r="J48" s="1"/>
      <c r="K48" s="1"/>
      <c r="L48" s="1"/>
      <c r="M48" s="1"/>
      <c r="N48" s="1"/>
      <c r="O48" s="1"/>
      <c r="P48" s="1"/>
      <c r="Q48" s="1"/>
      <c r="R48" s="1"/>
      <c r="S48" s="1"/>
      <c r="T48" s="1"/>
      <c r="U48" s="1"/>
      <c r="V48" s="1"/>
      <c r="W48" s="1"/>
      <c r="X48" s="1"/>
      <c r="Y48" s="1"/>
    </row>
    <row r="49" spans="1:25" ht="19.5" customHeight="1">
      <c r="A49" s="98" t="s">
        <v>47</v>
      </c>
      <c r="B49" s="86">
        <v>454</v>
      </c>
      <c r="C49" s="86">
        <v>29</v>
      </c>
      <c r="D49" s="86">
        <v>483</v>
      </c>
      <c r="E49" s="86">
        <v>526</v>
      </c>
      <c r="F49" s="86">
        <v>29</v>
      </c>
      <c r="G49" s="99">
        <v>555</v>
      </c>
      <c r="H49" s="1"/>
      <c r="I49" s="1"/>
      <c r="J49" s="1"/>
      <c r="K49" s="1"/>
      <c r="L49" s="1"/>
      <c r="M49" s="1"/>
      <c r="N49" s="1"/>
      <c r="O49" s="1"/>
      <c r="P49" s="1"/>
      <c r="Q49" s="1"/>
      <c r="R49" s="1"/>
      <c r="S49" s="1"/>
      <c r="T49" s="1"/>
      <c r="U49" s="1"/>
      <c r="V49" s="1"/>
      <c r="W49" s="1"/>
      <c r="X49" s="1"/>
      <c r="Y49" s="1"/>
    </row>
    <row r="50" spans="1:25" ht="19.5" customHeight="1">
      <c r="A50" s="98" t="s">
        <v>48</v>
      </c>
      <c r="B50" s="86">
        <v>283</v>
      </c>
      <c r="C50" s="86">
        <v>12</v>
      </c>
      <c r="D50" s="86">
        <v>295</v>
      </c>
      <c r="E50" s="86">
        <v>353</v>
      </c>
      <c r="F50" s="86">
        <v>12</v>
      </c>
      <c r="G50" s="99">
        <v>365</v>
      </c>
      <c r="H50" s="1"/>
      <c r="I50" s="1"/>
      <c r="J50" s="1"/>
      <c r="K50" s="1"/>
      <c r="L50" s="1"/>
      <c r="M50" s="1"/>
      <c r="N50" s="1"/>
      <c r="O50" s="1"/>
      <c r="P50" s="1"/>
      <c r="Q50" s="1"/>
      <c r="R50" s="1"/>
      <c r="S50" s="1"/>
      <c r="T50" s="1"/>
      <c r="U50" s="1"/>
      <c r="V50" s="1"/>
      <c r="W50" s="1"/>
      <c r="X50" s="1"/>
      <c r="Y50" s="1"/>
    </row>
    <row r="51" spans="1:25" ht="19.5" customHeight="1">
      <c r="A51" s="98" t="s">
        <v>49</v>
      </c>
      <c r="B51" s="86">
        <v>292</v>
      </c>
      <c r="C51" s="86">
        <v>29</v>
      </c>
      <c r="D51" s="86">
        <v>321</v>
      </c>
      <c r="E51" s="86">
        <v>358</v>
      </c>
      <c r="F51" s="86">
        <v>29</v>
      </c>
      <c r="G51" s="99">
        <v>387</v>
      </c>
      <c r="H51" s="1"/>
      <c r="I51" s="1"/>
      <c r="J51" s="1"/>
      <c r="K51" s="1"/>
      <c r="L51" s="1"/>
      <c r="M51" s="1"/>
      <c r="N51" s="1"/>
      <c r="O51" s="1"/>
      <c r="P51" s="1"/>
      <c r="Q51" s="1"/>
      <c r="R51" s="1"/>
      <c r="S51" s="1"/>
      <c r="T51" s="1"/>
      <c r="U51" s="1"/>
      <c r="V51" s="1"/>
      <c r="W51" s="1"/>
      <c r="X51" s="1"/>
      <c r="Y51" s="1"/>
    </row>
    <row r="52" spans="1:25" ht="19.5" customHeight="1">
      <c r="A52" s="98" t="s">
        <v>50</v>
      </c>
      <c r="B52" s="86">
        <v>420</v>
      </c>
      <c r="C52" s="86">
        <v>22</v>
      </c>
      <c r="D52" s="86">
        <v>442</v>
      </c>
      <c r="E52" s="86">
        <v>503</v>
      </c>
      <c r="F52" s="86">
        <v>22</v>
      </c>
      <c r="G52" s="99">
        <v>525</v>
      </c>
      <c r="H52" s="1"/>
      <c r="I52" s="1"/>
      <c r="J52" s="1"/>
      <c r="K52" s="1"/>
      <c r="L52" s="1"/>
      <c r="M52" s="1"/>
      <c r="N52" s="1"/>
      <c r="O52" s="1"/>
      <c r="P52" s="1"/>
      <c r="Q52" s="1"/>
      <c r="R52" s="1"/>
      <c r="S52" s="1"/>
      <c r="T52" s="1"/>
      <c r="U52" s="1"/>
      <c r="V52" s="1"/>
      <c r="W52" s="1"/>
      <c r="X52" s="1"/>
      <c r="Y52" s="1"/>
    </row>
    <row r="53" spans="1:25" ht="19.5" customHeight="1">
      <c r="A53" s="98" t="s">
        <v>51</v>
      </c>
      <c r="B53" s="86">
        <v>512</v>
      </c>
      <c r="C53" s="86">
        <v>40</v>
      </c>
      <c r="D53" s="86">
        <v>552</v>
      </c>
      <c r="E53" s="86">
        <v>640</v>
      </c>
      <c r="F53" s="86">
        <v>40</v>
      </c>
      <c r="G53" s="99">
        <v>680</v>
      </c>
      <c r="H53" s="1"/>
      <c r="I53" s="1"/>
      <c r="J53" s="1"/>
      <c r="K53" s="1"/>
      <c r="L53" s="1"/>
      <c r="M53" s="1"/>
      <c r="N53" s="1"/>
      <c r="O53" s="1"/>
      <c r="P53" s="1"/>
      <c r="Q53" s="1"/>
      <c r="R53" s="1"/>
      <c r="S53" s="1"/>
      <c r="T53" s="1"/>
      <c r="U53" s="1"/>
      <c r="V53" s="1"/>
      <c r="W53" s="1"/>
      <c r="X53" s="1"/>
      <c r="Y53" s="1"/>
    </row>
    <row r="54" spans="1:25" ht="19.5" customHeight="1">
      <c r="A54" s="98" t="s">
        <v>52</v>
      </c>
      <c r="B54" s="86">
        <v>189</v>
      </c>
      <c r="C54" s="86">
        <v>5</v>
      </c>
      <c r="D54" s="86">
        <v>194</v>
      </c>
      <c r="E54" s="86">
        <v>212</v>
      </c>
      <c r="F54" s="86">
        <v>5</v>
      </c>
      <c r="G54" s="99">
        <v>217</v>
      </c>
      <c r="H54" s="1"/>
      <c r="I54" s="1"/>
      <c r="J54" s="1"/>
      <c r="K54" s="1"/>
      <c r="L54" s="1"/>
      <c r="M54" s="1"/>
      <c r="N54" s="1"/>
      <c r="O54" s="1"/>
      <c r="P54" s="1"/>
      <c r="Q54" s="1"/>
      <c r="R54" s="1"/>
      <c r="S54" s="1"/>
      <c r="T54" s="1"/>
      <c r="U54" s="1"/>
      <c r="V54" s="1"/>
      <c r="W54" s="1"/>
      <c r="X54" s="1"/>
      <c r="Y54" s="1"/>
    </row>
    <row r="55" spans="1:25" ht="19.5" customHeight="1">
      <c r="A55" s="98" t="s">
        <v>53</v>
      </c>
      <c r="B55" s="86">
        <v>243</v>
      </c>
      <c r="C55" s="86">
        <v>10</v>
      </c>
      <c r="D55" s="86">
        <v>253</v>
      </c>
      <c r="E55" s="86">
        <v>267</v>
      </c>
      <c r="F55" s="86">
        <v>10</v>
      </c>
      <c r="G55" s="99">
        <v>277</v>
      </c>
      <c r="H55" s="1"/>
      <c r="I55" s="1"/>
      <c r="J55" s="1"/>
      <c r="K55" s="1"/>
      <c r="L55" s="1"/>
      <c r="M55" s="1"/>
      <c r="N55" s="1"/>
      <c r="O55" s="1"/>
      <c r="P55" s="1"/>
      <c r="Q55" s="1"/>
      <c r="R55" s="1"/>
      <c r="S55" s="1"/>
      <c r="T55" s="1"/>
      <c r="U55" s="1"/>
      <c r="V55" s="1"/>
      <c r="W55" s="1"/>
      <c r="X55" s="1"/>
      <c r="Y55" s="1"/>
    </row>
    <row r="56" spans="1:25" ht="19.5" customHeight="1">
      <c r="A56" s="98" t="s">
        <v>54</v>
      </c>
      <c r="B56" s="86">
        <v>648</v>
      </c>
      <c r="C56" s="86">
        <v>20</v>
      </c>
      <c r="D56" s="86">
        <v>668</v>
      </c>
      <c r="E56" s="86">
        <v>760</v>
      </c>
      <c r="F56" s="86">
        <v>20</v>
      </c>
      <c r="G56" s="99">
        <v>780</v>
      </c>
      <c r="H56" s="1"/>
      <c r="I56" s="1"/>
      <c r="J56" s="1"/>
      <c r="K56" s="1"/>
      <c r="L56" s="1"/>
      <c r="M56" s="1"/>
      <c r="N56" s="1"/>
      <c r="O56" s="1"/>
      <c r="P56" s="1"/>
      <c r="Q56" s="1"/>
      <c r="R56" s="1"/>
      <c r="S56" s="1"/>
      <c r="T56" s="1"/>
      <c r="U56" s="1"/>
      <c r="V56" s="1"/>
      <c r="W56" s="1"/>
      <c r="X56" s="1"/>
      <c r="Y56" s="1"/>
    </row>
    <row r="57" spans="1:25" ht="19.5" customHeight="1">
      <c r="A57" s="98" t="s">
        <v>55</v>
      </c>
      <c r="B57" s="86">
        <v>363</v>
      </c>
      <c r="C57" s="86">
        <v>19</v>
      </c>
      <c r="D57" s="86">
        <v>382</v>
      </c>
      <c r="E57" s="86">
        <v>437</v>
      </c>
      <c r="F57" s="86">
        <v>19</v>
      </c>
      <c r="G57" s="99">
        <v>456</v>
      </c>
      <c r="H57" s="1"/>
      <c r="I57" s="1"/>
      <c r="J57" s="1"/>
      <c r="K57" s="1"/>
      <c r="L57" s="1"/>
      <c r="M57" s="1"/>
      <c r="N57" s="1"/>
      <c r="O57" s="1"/>
      <c r="P57" s="1"/>
      <c r="Q57" s="1"/>
      <c r="R57" s="1"/>
      <c r="S57" s="1"/>
      <c r="T57" s="1"/>
      <c r="U57" s="1"/>
      <c r="V57" s="1"/>
      <c r="W57" s="1"/>
      <c r="X57" s="1"/>
      <c r="Y57" s="1"/>
    </row>
    <row r="58" spans="1:25" ht="19.5" customHeight="1">
      <c r="A58" s="98" t="s">
        <v>56</v>
      </c>
      <c r="B58" s="86">
        <v>376</v>
      </c>
      <c r="C58" s="86">
        <v>7</v>
      </c>
      <c r="D58" s="86">
        <v>383</v>
      </c>
      <c r="E58" s="86">
        <v>425</v>
      </c>
      <c r="F58" s="86">
        <v>7</v>
      </c>
      <c r="G58" s="99">
        <v>432</v>
      </c>
      <c r="H58" s="1"/>
      <c r="I58" s="1"/>
      <c r="J58" s="1"/>
      <c r="K58" s="1"/>
      <c r="L58" s="1"/>
      <c r="M58" s="1"/>
      <c r="N58" s="1"/>
      <c r="O58" s="1"/>
      <c r="P58" s="1"/>
      <c r="Q58" s="1"/>
      <c r="R58" s="1"/>
      <c r="S58" s="1"/>
      <c r="T58" s="1"/>
      <c r="U58" s="1"/>
      <c r="V58" s="1"/>
      <c r="W58" s="1"/>
      <c r="X58" s="1"/>
      <c r="Y58" s="1"/>
    </row>
    <row r="59" spans="1:25" ht="19.5" customHeight="1">
      <c r="A59" s="98" t="s">
        <v>57</v>
      </c>
      <c r="B59" s="86">
        <v>230</v>
      </c>
      <c r="C59" s="86">
        <v>12</v>
      </c>
      <c r="D59" s="86">
        <v>242</v>
      </c>
      <c r="E59" s="86">
        <v>258</v>
      </c>
      <c r="F59" s="86">
        <v>12</v>
      </c>
      <c r="G59" s="99">
        <v>270</v>
      </c>
      <c r="H59" s="1"/>
      <c r="I59" s="1"/>
      <c r="J59" s="1"/>
      <c r="K59" s="1"/>
      <c r="L59" s="1"/>
      <c r="M59" s="1"/>
      <c r="N59" s="1"/>
      <c r="O59" s="1"/>
      <c r="P59" s="1"/>
      <c r="Q59" s="1"/>
      <c r="R59" s="1"/>
      <c r="S59" s="1"/>
      <c r="T59" s="1"/>
      <c r="U59" s="1"/>
      <c r="V59" s="1"/>
      <c r="W59" s="1"/>
      <c r="X59" s="1"/>
      <c r="Y59" s="1"/>
    </row>
    <row r="60" spans="1:25" ht="19.5" customHeight="1">
      <c r="A60" s="98" t="s">
        <v>58</v>
      </c>
      <c r="B60" s="86">
        <v>171</v>
      </c>
      <c r="C60" s="86">
        <v>7</v>
      </c>
      <c r="D60" s="86">
        <v>178</v>
      </c>
      <c r="E60" s="86">
        <v>191</v>
      </c>
      <c r="F60" s="86">
        <v>10</v>
      </c>
      <c r="G60" s="99">
        <v>201</v>
      </c>
      <c r="H60" s="1"/>
      <c r="I60" s="1"/>
      <c r="J60" s="1"/>
      <c r="K60" s="1"/>
      <c r="L60" s="1"/>
      <c r="M60" s="1"/>
      <c r="N60" s="1"/>
      <c r="O60" s="1"/>
      <c r="P60" s="1"/>
      <c r="Q60" s="1"/>
      <c r="R60" s="1"/>
      <c r="S60" s="1"/>
      <c r="T60" s="1"/>
      <c r="U60" s="1"/>
      <c r="V60" s="1"/>
      <c r="W60" s="1"/>
      <c r="X60" s="1"/>
      <c r="Y60" s="1"/>
    </row>
    <row r="61" spans="1:25" ht="19.5" customHeight="1">
      <c r="A61" s="98" t="s">
        <v>59</v>
      </c>
      <c r="B61" s="86">
        <v>86</v>
      </c>
      <c r="C61" s="86">
        <v>1</v>
      </c>
      <c r="D61" s="86">
        <v>87</v>
      </c>
      <c r="E61" s="86">
        <v>100</v>
      </c>
      <c r="F61" s="86">
        <v>1</v>
      </c>
      <c r="G61" s="99">
        <v>101</v>
      </c>
      <c r="H61" s="1"/>
      <c r="I61" s="1"/>
      <c r="J61" s="1"/>
      <c r="K61" s="1"/>
      <c r="L61" s="1"/>
      <c r="M61" s="1"/>
      <c r="N61" s="1"/>
      <c r="O61" s="1"/>
      <c r="P61" s="1"/>
      <c r="Q61" s="1"/>
      <c r="R61" s="1"/>
      <c r="S61" s="1"/>
      <c r="T61" s="1"/>
      <c r="U61" s="1"/>
      <c r="V61" s="1"/>
      <c r="W61" s="1"/>
      <c r="X61" s="1"/>
      <c r="Y61" s="1"/>
    </row>
    <row r="62" spans="1:25" ht="19.5" customHeight="1">
      <c r="A62" s="98" t="s">
        <v>60</v>
      </c>
      <c r="B62" s="86">
        <v>29</v>
      </c>
      <c r="C62" s="86">
        <v>4</v>
      </c>
      <c r="D62" s="86">
        <v>33</v>
      </c>
      <c r="E62" s="86">
        <v>32</v>
      </c>
      <c r="F62" s="86">
        <v>6</v>
      </c>
      <c r="G62" s="99">
        <v>38</v>
      </c>
      <c r="H62" s="1"/>
      <c r="I62" s="1"/>
      <c r="J62" s="1"/>
      <c r="K62" s="1"/>
      <c r="L62" s="1"/>
      <c r="M62" s="1"/>
      <c r="N62" s="1"/>
      <c r="O62" s="1"/>
      <c r="P62" s="1"/>
      <c r="Q62" s="1"/>
      <c r="R62" s="1"/>
      <c r="S62" s="1"/>
      <c r="T62" s="1"/>
      <c r="U62" s="1"/>
      <c r="V62" s="1"/>
      <c r="W62" s="1"/>
      <c r="X62" s="1"/>
      <c r="Y62" s="1"/>
    </row>
    <row r="63" spans="1:25" ht="19.5" customHeight="1">
      <c r="A63" s="98" t="s">
        <v>61</v>
      </c>
      <c r="B63" s="86">
        <v>155</v>
      </c>
      <c r="C63" s="86">
        <v>5</v>
      </c>
      <c r="D63" s="86">
        <v>160</v>
      </c>
      <c r="E63" s="86">
        <v>178</v>
      </c>
      <c r="F63" s="86">
        <v>5</v>
      </c>
      <c r="G63" s="99">
        <v>183</v>
      </c>
      <c r="H63" s="1"/>
      <c r="I63" s="1"/>
      <c r="J63" s="1"/>
      <c r="K63" s="1"/>
      <c r="L63" s="1"/>
      <c r="M63" s="1"/>
      <c r="N63" s="1"/>
      <c r="O63" s="1"/>
      <c r="P63" s="1"/>
      <c r="Q63" s="1"/>
      <c r="R63" s="1"/>
      <c r="S63" s="1"/>
      <c r="T63" s="1"/>
      <c r="U63" s="1"/>
      <c r="V63" s="1"/>
      <c r="W63" s="1"/>
      <c r="X63" s="1"/>
      <c r="Y63" s="1"/>
    </row>
    <row r="64" spans="1:25" ht="19.5" customHeight="1">
      <c r="A64" s="98" t="s">
        <v>62</v>
      </c>
      <c r="B64" s="86">
        <v>587</v>
      </c>
      <c r="C64" s="86">
        <v>9</v>
      </c>
      <c r="D64" s="86">
        <v>596</v>
      </c>
      <c r="E64" s="86">
        <v>724</v>
      </c>
      <c r="F64" s="86">
        <v>9</v>
      </c>
      <c r="G64" s="99">
        <v>733</v>
      </c>
      <c r="H64" s="1"/>
      <c r="I64" s="1"/>
      <c r="J64" s="1"/>
      <c r="K64" s="1"/>
      <c r="L64" s="1"/>
      <c r="M64" s="1"/>
      <c r="N64" s="1"/>
      <c r="O64" s="1"/>
      <c r="P64" s="1"/>
      <c r="Q64" s="1"/>
      <c r="R64" s="1"/>
      <c r="S64" s="1"/>
      <c r="T64" s="1"/>
      <c r="U64" s="1"/>
      <c r="V64" s="1"/>
      <c r="W64" s="1"/>
      <c r="X64" s="1"/>
      <c r="Y64" s="1"/>
    </row>
    <row r="65" spans="1:25" ht="19.5" customHeight="1">
      <c r="A65" s="98" t="s">
        <v>63</v>
      </c>
      <c r="B65" s="86">
        <v>629</v>
      </c>
      <c r="C65" s="86">
        <v>6</v>
      </c>
      <c r="D65" s="86">
        <v>635</v>
      </c>
      <c r="E65" s="86">
        <v>692</v>
      </c>
      <c r="F65" s="86">
        <v>6</v>
      </c>
      <c r="G65" s="99">
        <v>698</v>
      </c>
      <c r="H65" s="1"/>
      <c r="I65" s="1"/>
      <c r="J65" s="1"/>
      <c r="K65" s="1"/>
      <c r="L65" s="1"/>
      <c r="M65" s="1"/>
      <c r="N65" s="1"/>
      <c r="O65" s="1"/>
      <c r="P65" s="1"/>
      <c r="Q65" s="1"/>
      <c r="R65" s="1"/>
      <c r="S65" s="1"/>
      <c r="T65" s="1"/>
      <c r="U65" s="1"/>
      <c r="V65" s="1"/>
      <c r="W65" s="1"/>
      <c r="X65" s="1"/>
      <c r="Y65" s="1"/>
    </row>
    <row r="66" spans="1:25" ht="19.5" customHeight="1">
      <c r="A66" s="98" t="s">
        <v>64</v>
      </c>
      <c r="B66" s="86">
        <v>370</v>
      </c>
      <c r="C66" s="86">
        <v>22</v>
      </c>
      <c r="D66" s="86">
        <v>392</v>
      </c>
      <c r="E66" s="86">
        <v>445</v>
      </c>
      <c r="F66" s="86">
        <v>22</v>
      </c>
      <c r="G66" s="99">
        <v>467</v>
      </c>
      <c r="H66" s="1"/>
      <c r="I66" s="1"/>
      <c r="J66" s="1"/>
      <c r="K66" s="1"/>
      <c r="L66" s="1"/>
      <c r="M66" s="1"/>
      <c r="N66" s="1"/>
      <c r="O66" s="1"/>
      <c r="P66" s="1"/>
      <c r="Q66" s="1"/>
      <c r="R66" s="1"/>
      <c r="S66" s="1"/>
      <c r="T66" s="1"/>
      <c r="U66" s="1"/>
      <c r="V66" s="1"/>
      <c r="W66" s="1"/>
      <c r="X66" s="1"/>
      <c r="Y66" s="1"/>
    </row>
    <row r="67" spans="1:25" ht="19.5" customHeight="1">
      <c r="A67" s="98" t="s">
        <v>65</v>
      </c>
      <c r="B67" s="86">
        <v>296</v>
      </c>
      <c r="C67" s="86">
        <v>14</v>
      </c>
      <c r="D67" s="86">
        <v>310</v>
      </c>
      <c r="E67" s="86">
        <v>394</v>
      </c>
      <c r="F67" s="86">
        <v>14</v>
      </c>
      <c r="G67" s="99">
        <v>408</v>
      </c>
      <c r="H67" s="1"/>
      <c r="I67" s="1"/>
      <c r="J67" s="1"/>
      <c r="K67" s="1"/>
      <c r="L67" s="1"/>
      <c r="M67" s="1"/>
      <c r="N67" s="1"/>
      <c r="O67" s="1"/>
      <c r="P67" s="1"/>
      <c r="Q67" s="1"/>
      <c r="R67" s="1"/>
      <c r="S67" s="1"/>
      <c r="T67" s="1"/>
      <c r="U67" s="1"/>
      <c r="V67" s="1"/>
      <c r="W67" s="1"/>
      <c r="X67" s="1"/>
      <c r="Y67" s="1"/>
    </row>
    <row r="68" spans="1:25" ht="19.5" customHeight="1">
      <c r="A68" s="98" t="s">
        <v>66</v>
      </c>
      <c r="B68" s="86">
        <v>495</v>
      </c>
      <c r="C68" s="86">
        <v>9</v>
      </c>
      <c r="D68" s="86">
        <v>504</v>
      </c>
      <c r="E68" s="86">
        <v>634</v>
      </c>
      <c r="F68" s="86">
        <v>9</v>
      </c>
      <c r="G68" s="99">
        <v>643</v>
      </c>
      <c r="H68" s="1"/>
      <c r="I68" s="1"/>
      <c r="J68" s="1"/>
      <c r="K68" s="1"/>
      <c r="L68" s="1"/>
      <c r="M68" s="1"/>
      <c r="N68" s="1"/>
      <c r="O68" s="1"/>
      <c r="P68" s="1"/>
      <c r="Q68" s="1"/>
      <c r="R68" s="1"/>
      <c r="S68" s="1"/>
      <c r="T68" s="1"/>
      <c r="U68" s="1"/>
      <c r="V68" s="1"/>
      <c r="W68" s="1"/>
      <c r="X68" s="1"/>
      <c r="Y68" s="1"/>
    </row>
    <row r="69" spans="1:25" ht="19.5" customHeight="1">
      <c r="A69" s="98" t="s">
        <v>67</v>
      </c>
      <c r="B69" s="86">
        <v>851</v>
      </c>
      <c r="C69" s="86">
        <v>19</v>
      </c>
      <c r="D69" s="86">
        <v>870</v>
      </c>
      <c r="E69" s="86">
        <v>1065</v>
      </c>
      <c r="F69" s="86">
        <v>19</v>
      </c>
      <c r="G69" s="99">
        <v>1084</v>
      </c>
      <c r="H69" s="1"/>
      <c r="I69" s="1"/>
      <c r="J69" s="1"/>
      <c r="K69" s="1"/>
      <c r="L69" s="1"/>
      <c r="M69" s="1"/>
      <c r="N69" s="1"/>
      <c r="O69" s="1"/>
      <c r="P69" s="1"/>
      <c r="Q69" s="1"/>
      <c r="R69" s="1"/>
      <c r="S69" s="1"/>
      <c r="T69" s="1"/>
      <c r="U69" s="1"/>
      <c r="V69" s="1"/>
      <c r="W69" s="1"/>
      <c r="X69" s="1"/>
      <c r="Y69" s="1"/>
    </row>
    <row r="70" spans="1:25" ht="19.5" customHeight="1">
      <c r="A70" s="98" t="s">
        <v>68</v>
      </c>
      <c r="B70" s="86">
        <v>264</v>
      </c>
      <c r="C70" s="86">
        <v>2</v>
      </c>
      <c r="D70" s="86">
        <v>266</v>
      </c>
      <c r="E70" s="86">
        <v>320</v>
      </c>
      <c r="F70" s="86">
        <v>2</v>
      </c>
      <c r="G70" s="99">
        <v>322</v>
      </c>
      <c r="H70" s="1"/>
      <c r="I70" s="1"/>
      <c r="J70" s="1"/>
      <c r="K70" s="1"/>
      <c r="L70" s="1"/>
      <c r="M70" s="1"/>
      <c r="N70" s="1"/>
      <c r="O70" s="1"/>
      <c r="P70" s="1"/>
      <c r="Q70" s="1"/>
      <c r="R70" s="1"/>
      <c r="S70" s="1"/>
      <c r="T70" s="1"/>
      <c r="U70" s="1"/>
      <c r="V70" s="1"/>
      <c r="W70" s="1"/>
      <c r="X70" s="1"/>
      <c r="Y70" s="1"/>
    </row>
    <row r="71" spans="1:25" ht="19.5" customHeight="1">
      <c r="A71" s="98" t="s">
        <v>69</v>
      </c>
      <c r="B71" s="86">
        <v>437</v>
      </c>
      <c r="C71" s="86">
        <v>2</v>
      </c>
      <c r="D71" s="86">
        <v>439</v>
      </c>
      <c r="E71" s="86">
        <v>516</v>
      </c>
      <c r="F71" s="86">
        <v>2</v>
      </c>
      <c r="G71" s="99">
        <v>518</v>
      </c>
      <c r="H71" s="1"/>
      <c r="I71" s="1"/>
      <c r="J71" s="1"/>
      <c r="K71" s="1"/>
      <c r="L71" s="1"/>
      <c r="M71" s="1"/>
      <c r="N71" s="1"/>
      <c r="O71" s="1"/>
      <c r="P71" s="1"/>
      <c r="Q71" s="1"/>
      <c r="R71" s="1"/>
      <c r="S71" s="1"/>
      <c r="T71" s="1"/>
      <c r="U71" s="1"/>
      <c r="V71" s="1"/>
      <c r="W71" s="1"/>
      <c r="X71" s="1"/>
      <c r="Y71" s="1"/>
    </row>
    <row r="72" spans="1:25" ht="19.5" customHeight="1">
      <c r="A72" s="98" t="s">
        <v>70</v>
      </c>
      <c r="B72" s="86">
        <v>467</v>
      </c>
      <c r="C72" s="86">
        <v>2</v>
      </c>
      <c r="D72" s="86">
        <v>469</v>
      </c>
      <c r="E72" s="86">
        <v>496</v>
      </c>
      <c r="F72" s="86">
        <v>2</v>
      </c>
      <c r="G72" s="99">
        <v>498</v>
      </c>
      <c r="H72" s="1"/>
      <c r="I72" s="1"/>
      <c r="J72" s="1"/>
      <c r="K72" s="1"/>
      <c r="L72" s="1"/>
      <c r="M72" s="1"/>
      <c r="N72" s="1"/>
      <c r="O72" s="1"/>
      <c r="P72" s="1"/>
      <c r="Q72" s="1"/>
      <c r="R72" s="1"/>
      <c r="S72" s="1"/>
      <c r="T72" s="1"/>
      <c r="U72" s="1"/>
      <c r="V72" s="1"/>
      <c r="W72" s="1"/>
      <c r="X72" s="1"/>
      <c r="Y72" s="1"/>
    </row>
    <row r="73" spans="1:25" ht="19.5" customHeight="1">
      <c r="A73" s="98" t="s">
        <v>71</v>
      </c>
      <c r="B73" s="86">
        <v>387</v>
      </c>
      <c r="C73" s="86">
        <v>6</v>
      </c>
      <c r="D73" s="86">
        <v>393</v>
      </c>
      <c r="E73" s="86">
        <v>430</v>
      </c>
      <c r="F73" s="86">
        <v>6</v>
      </c>
      <c r="G73" s="99">
        <v>436</v>
      </c>
      <c r="H73" s="1"/>
      <c r="I73" s="1"/>
      <c r="J73" s="1"/>
      <c r="K73" s="1"/>
      <c r="L73" s="1"/>
      <c r="M73" s="1"/>
      <c r="N73" s="1"/>
      <c r="O73" s="1"/>
      <c r="P73" s="1"/>
      <c r="Q73" s="1"/>
      <c r="R73" s="1"/>
      <c r="S73" s="1"/>
      <c r="T73" s="1"/>
      <c r="U73" s="1"/>
      <c r="V73" s="1"/>
      <c r="W73" s="1"/>
      <c r="X73" s="1"/>
      <c r="Y73" s="1"/>
    </row>
    <row r="74" spans="1:25" ht="19.5" customHeight="1">
      <c r="A74" s="98" t="s">
        <v>72</v>
      </c>
      <c r="B74" s="86">
        <v>297</v>
      </c>
      <c r="C74" s="86">
        <v>3</v>
      </c>
      <c r="D74" s="86">
        <v>300</v>
      </c>
      <c r="E74" s="86">
        <v>334</v>
      </c>
      <c r="F74" s="86">
        <v>3</v>
      </c>
      <c r="G74" s="99">
        <v>337</v>
      </c>
      <c r="H74" s="1"/>
      <c r="I74" s="1"/>
      <c r="J74" s="1"/>
      <c r="K74" s="1"/>
      <c r="L74" s="1"/>
      <c r="M74" s="1"/>
      <c r="N74" s="1"/>
      <c r="O74" s="1"/>
      <c r="P74" s="1"/>
      <c r="Q74" s="1"/>
      <c r="R74" s="1"/>
      <c r="S74" s="1"/>
      <c r="T74" s="1"/>
      <c r="U74" s="1"/>
      <c r="V74" s="1"/>
      <c r="W74" s="1"/>
      <c r="X74" s="1"/>
      <c r="Y74" s="1"/>
    </row>
    <row r="75" spans="1:25" ht="19.5" customHeight="1">
      <c r="A75" s="98" t="s">
        <v>73</v>
      </c>
      <c r="B75" s="86">
        <v>482</v>
      </c>
      <c r="C75" s="86">
        <v>3</v>
      </c>
      <c r="D75" s="86">
        <v>485</v>
      </c>
      <c r="E75" s="86">
        <v>515</v>
      </c>
      <c r="F75" s="86">
        <v>3</v>
      </c>
      <c r="G75" s="99">
        <v>518</v>
      </c>
      <c r="H75" s="1"/>
      <c r="I75" s="1"/>
      <c r="J75" s="1"/>
      <c r="K75" s="1"/>
      <c r="L75" s="1"/>
      <c r="M75" s="1"/>
      <c r="N75" s="1"/>
      <c r="O75" s="1"/>
      <c r="P75" s="1"/>
      <c r="Q75" s="1"/>
      <c r="R75" s="1"/>
      <c r="S75" s="1"/>
      <c r="T75" s="1"/>
      <c r="U75" s="1"/>
      <c r="V75" s="1"/>
      <c r="W75" s="1"/>
      <c r="X75" s="1"/>
      <c r="Y75" s="1"/>
    </row>
    <row r="76" spans="1:25" ht="19.5" customHeight="1">
      <c r="A76" s="98" t="s">
        <v>74</v>
      </c>
      <c r="B76" s="86">
        <v>449</v>
      </c>
      <c r="C76" s="86">
        <v>13</v>
      </c>
      <c r="D76" s="86">
        <v>462</v>
      </c>
      <c r="E76" s="86">
        <v>537</v>
      </c>
      <c r="F76" s="86">
        <v>13</v>
      </c>
      <c r="G76" s="99">
        <v>550</v>
      </c>
      <c r="H76" s="1"/>
      <c r="I76" s="1"/>
      <c r="J76" s="1"/>
      <c r="K76" s="1"/>
      <c r="L76" s="1"/>
      <c r="M76" s="1"/>
      <c r="N76" s="1"/>
      <c r="O76" s="1"/>
      <c r="P76" s="1"/>
      <c r="Q76" s="1"/>
      <c r="R76" s="1"/>
      <c r="S76" s="1"/>
      <c r="T76" s="1"/>
      <c r="U76" s="1"/>
      <c r="V76" s="1"/>
      <c r="W76" s="1"/>
      <c r="X76" s="1"/>
      <c r="Y76" s="1"/>
    </row>
    <row r="77" spans="1:25" ht="19.5" customHeight="1">
      <c r="A77" s="98" t="s">
        <v>75</v>
      </c>
      <c r="B77" s="86">
        <v>582</v>
      </c>
      <c r="C77" s="86">
        <v>6</v>
      </c>
      <c r="D77" s="86">
        <v>588</v>
      </c>
      <c r="E77" s="86">
        <v>732</v>
      </c>
      <c r="F77" s="86">
        <v>6</v>
      </c>
      <c r="G77" s="99">
        <v>738</v>
      </c>
      <c r="H77" s="1"/>
      <c r="I77" s="1"/>
      <c r="J77" s="1"/>
      <c r="K77" s="1"/>
      <c r="L77" s="1"/>
      <c r="M77" s="1"/>
      <c r="N77" s="1"/>
      <c r="O77" s="1"/>
      <c r="P77" s="1"/>
      <c r="Q77" s="1"/>
      <c r="R77" s="1"/>
      <c r="S77" s="1"/>
      <c r="T77" s="1"/>
      <c r="U77" s="1"/>
      <c r="V77" s="1"/>
      <c r="W77" s="1"/>
      <c r="X77" s="1"/>
      <c r="Y77" s="1"/>
    </row>
    <row r="78" spans="1:25" ht="19.5" customHeight="1">
      <c r="A78" s="100" t="s">
        <v>76</v>
      </c>
      <c r="B78" s="87">
        <v>1001</v>
      </c>
      <c r="C78" s="87">
        <v>10</v>
      </c>
      <c r="D78" s="87">
        <v>1011</v>
      </c>
      <c r="E78" s="87">
        <v>1293</v>
      </c>
      <c r="F78" s="87">
        <v>10</v>
      </c>
      <c r="G78" s="101">
        <v>1303</v>
      </c>
      <c r="H78" s="1"/>
      <c r="I78" s="1"/>
      <c r="J78" s="1"/>
      <c r="K78" s="1"/>
      <c r="L78" s="1"/>
      <c r="M78" s="1"/>
      <c r="N78" s="1"/>
      <c r="O78" s="1"/>
      <c r="P78" s="1"/>
      <c r="Q78" s="1"/>
      <c r="R78" s="1"/>
      <c r="S78" s="1"/>
      <c r="T78" s="1"/>
      <c r="U78" s="1"/>
      <c r="V78" s="1"/>
      <c r="W78" s="1"/>
      <c r="X78" s="1"/>
      <c r="Y78" s="1"/>
    </row>
    <row r="79" spans="1:25" ht="19.5" customHeight="1">
      <c r="A79" s="100" t="s">
        <v>77</v>
      </c>
      <c r="B79" s="103">
        <v>733</v>
      </c>
      <c r="C79" s="103">
        <v>8</v>
      </c>
      <c r="D79" s="103">
        <v>741</v>
      </c>
      <c r="E79" s="103">
        <v>927</v>
      </c>
      <c r="F79" s="103">
        <v>8</v>
      </c>
      <c r="G79" s="107">
        <v>935</v>
      </c>
      <c r="H79" s="1"/>
      <c r="I79" s="1"/>
      <c r="J79" s="1"/>
      <c r="K79" s="1"/>
      <c r="L79" s="1"/>
      <c r="M79" s="1"/>
      <c r="N79" s="1"/>
      <c r="O79" s="1"/>
      <c r="P79" s="1"/>
      <c r="Q79" s="1"/>
      <c r="R79" s="1"/>
      <c r="S79" s="1"/>
      <c r="T79" s="1"/>
      <c r="U79" s="1"/>
      <c r="V79" s="1"/>
      <c r="W79" s="1"/>
      <c r="X79" s="1"/>
      <c r="Y79" s="1"/>
    </row>
    <row r="80" spans="1:25" ht="19.5" customHeight="1">
      <c r="A80" s="100" t="s">
        <v>78</v>
      </c>
      <c r="B80" s="103">
        <v>588</v>
      </c>
      <c r="C80" s="103">
        <v>6</v>
      </c>
      <c r="D80" s="103">
        <v>594</v>
      </c>
      <c r="E80" s="103">
        <v>632</v>
      </c>
      <c r="F80" s="103">
        <v>6</v>
      </c>
      <c r="G80" s="107">
        <v>638</v>
      </c>
      <c r="H80" s="1"/>
      <c r="I80" s="1"/>
      <c r="J80" s="1"/>
      <c r="K80" s="1"/>
      <c r="L80" s="1"/>
      <c r="M80" s="1"/>
      <c r="N80" s="1"/>
      <c r="O80" s="1"/>
      <c r="P80" s="1"/>
      <c r="Q80" s="1"/>
      <c r="R80" s="1"/>
      <c r="S80" s="1"/>
      <c r="T80" s="1"/>
      <c r="U80" s="1"/>
      <c r="V80" s="1"/>
      <c r="W80" s="1"/>
      <c r="X80" s="1"/>
      <c r="Y80" s="1"/>
    </row>
    <row r="81" spans="1:25" ht="20.25" customHeight="1">
      <c r="A81" s="100" t="s">
        <v>79</v>
      </c>
      <c r="B81" s="103">
        <v>508</v>
      </c>
      <c r="C81" s="103">
        <v>6</v>
      </c>
      <c r="D81" s="103">
        <v>514</v>
      </c>
      <c r="E81" s="103">
        <v>574</v>
      </c>
      <c r="F81" s="103">
        <v>6</v>
      </c>
      <c r="G81" s="107">
        <v>580</v>
      </c>
      <c r="H81" s="1"/>
      <c r="I81" s="1"/>
      <c r="J81" s="1"/>
      <c r="K81" s="1"/>
      <c r="L81" s="1"/>
      <c r="M81" s="1"/>
      <c r="N81" s="1"/>
      <c r="O81" s="1"/>
      <c r="P81" s="1"/>
      <c r="Q81" s="1"/>
      <c r="R81" s="1"/>
      <c r="S81" s="1"/>
      <c r="T81" s="1"/>
      <c r="U81" s="1"/>
      <c r="V81" s="1"/>
      <c r="W81" s="1"/>
      <c r="X81" s="1"/>
      <c r="Y81" s="1"/>
    </row>
    <row r="82" spans="1:25" ht="20.25" customHeight="1">
      <c r="A82" s="98" t="s">
        <v>80</v>
      </c>
      <c r="B82" s="103">
        <v>566</v>
      </c>
      <c r="C82" s="103">
        <v>3</v>
      </c>
      <c r="D82" s="103">
        <v>599</v>
      </c>
      <c r="E82" s="103">
        <v>670</v>
      </c>
      <c r="F82" s="103">
        <v>3</v>
      </c>
      <c r="G82" s="107">
        <f>SUM(E82:F82)</f>
        <v>673</v>
      </c>
      <c r="H82" s="1"/>
      <c r="I82" s="1"/>
      <c r="J82" s="1"/>
      <c r="K82" s="1"/>
      <c r="L82" s="1"/>
      <c r="M82" s="1"/>
      <c r="N82" s="1"/>
      <c r="O82" s="1"/>
      <c r="P82" s="1"/>
      <c r="Q82" s="1"/>
      <c r="R82" s="1"/>
      <c r="S82" s="1"/>
      <c r="T82" s="1"/>
      <c r="U82" s="1"/>
      <c r="V82" s="1"/>
      <c r="W82" s="1"/>
      <c r="X82" s="1"/>
      <c r="Y82" s="1"/>
    </row>
    <row r="83" spans="1:25" ht="20.25" customHeight="1">
      <c r="A83" s="98" t="s">
        <v>81</v>
      </c>
      <c r="B83" s="103">
        <v>700</v>
      </c>
      <c r="C83" s="103">
        <v>4</v>
      </c>
      <c r="D83" s="103">
        <v>704</v>
      </c>
      <c r="E83" s="103">
        <v>882</v>
      </c>
      <c r="F83" s="103">
        <v>4</v>
      </c>
      <c r="G83" s="107">
        <v>886</v>
      </c>
      <c r="H83" s="1"/>
      <c r="I83" s="1"/>
      <c r="J83" s="1"/>
      <c r="K83" s="1"/>
      <c r="L83" s="1"/>
      <c r="M83" s="1"/>
      <c r="N83" s="1"/>
      <c r="O83" s="1"/>
      <c r="P83" s="1"/>
      <c r="Q83" s="1"/>
      <c r="R83" s="1"/>
      <c r="S83" s="1"/>
      <c r="T83" s="1"/>
      <c r="U83" s="1"/>
      <c r="V83" s="1"/>
      <c r="W83" s="1"/>
      <c r="X83" s="1"/>
      <c r="Y83" s="1"/>
    </row>
    <row r="84" spans="1:25" ht="20.25" customHeight="1">
      <c r="A84" s="98" t="s">
        <v>82</v>
      </c>
      <c r="B84" s="103">
        <v>807</v>
      </c>
      <c r="C84" s="103">
        <v>12</v>
      </c>
      <c r="D84" s="103">
        <v>819</v>
      </c>
      <c r="E84" s="103">
        <v>872</v>
      </c>
      <c r="F84" s="103">
        <v>12</v>
      </c>
      <c r="G84" s="107">
        <v>884</v>
      </c>
      <c r="H84" s="1"/>
      <c r="I84" s="1"/>
      <c r="J84" s="1"/>
      <c r="K84" s="1"/>
      <c r="L84" s="1"/>
      <c r="M84" s="1"/>
      <c r="N84" s="1"/>
      <c r="O84" s="1"/>
      <c r="P84" s="1"/>
      <c r="Q84" s="1"/>
      <c r="R84" s="1"/>
      <c r="S84" s="1"/>
      <c r="T84" s="1"/>
      <c r="U84" s="1"/>
      <c r="V84" s="1"/>
      <c r="W84" s="1"/>
      <c r="X84" s="1"/>
      <c r="Y84" s="1"/>
    </row>
    <row r="85" spans="1:25" ht="20.25" customHeight="1">
      <c r="A85" s="98" t="s">
        <v>83</v>
      </c>
      <c r="B85" s="103">
        <v>482</v>
      </c>
      <c r="C85" s="103">
        <v>10</v>
      </c>
      <c r="D85" s="103">
        <v>492</v>
      </c>
      <c r="E85" s="103">
        <v>617</v>
      </c>
      <c r="F85" s="103">
        <v>10</v>
      </c>
      <c r="G85" s="107">
        <f t="shared" ref="G85" si="0">SUM(E85:F85)</f>
        <v>627</v>
      </c>
      <c r="H85" s="1"/>
      <c r="I85" s="1"/>
      <c r="J85" s="1"/>
      <c r="K85" s="1"/>
      <c r="L85" s="1"/>
      <c r="M85" s="1"/>
      <c r="N85" s="1"/>
      <c r="O85" s="1"/>
      <c r="P85" s="1"/>
      <c r="Q85" s="1"/>
      <c r="R85" s="1"/>
      <c r="S85" s="1"/>
      <c r="T85" s="1"/>
      <c r="U85" s="1"/>
      <c r="V85" s="1"/>
      <c r="W85" s="1"/>
      <c r="X85" s="1"/>
      <c r="Y85" s="1"/>
    </row>
    <row r="86" spans="1:25" ht="20.25" customHeight="1">
      <c r="A86" s="98" t="s">
        <v>373</v>
      </c>
      <c r="B86" s="103">
        <v>91</v>
      </c>
      <c r="C86" s="103">
        <v>0</v>
      </c>
      <c r="D86" s="103">
        <v>91</v>
      </c>
      <c r="E86" s="103">
        <v>100</v>
      </c>
      <c r="F86" s="103">
        <v>0</v>
      </c>
      <c r="G86" s="107">
        <f t="shared" ref="G86:G88" si="1">SUM(E86:F86)</f>
        <v>100</v>
      </c>
      <c r="H86" s="16"/>
      <c r="I86" s="16"/>
      <c r="J86" s="16"/>
      <c r="K86" s="16"/>
      <c r="L86" s="16"/>
      <c r="M86" s="16"/>
      <c r="N86" s="16"/>
      <c r="O86" s="16"/>
      <c r="P86" s="16"/>
      <c r="Q86" s="16"/>
      <c r="R86" s="16"/>
      <c r="S86" s="16"/>
      <c r="T86" s="16"/>
      <c r="U86" s="16"/>
      <c r="V86" s="16"/>
      <c r="W86" s="16"/>
      <c r="X86" s="16"/>
      <c r="Y86" s="16"/>
    </row>
    <row r="87" spans="1:25" ht="20.25" customHeight="1">
      <c r="A87" s="98" t="s">
        <v>374</v>
      </c>
      <c r="B87" s="103">
        <v>438</v>
      </c>
      <c r="C87" s="103">
        <v>1</v>
      </c>
      <c r="D87" s="103">
        <v>439</v>
      </c>
      <c r="E87" s="103">
        <v>527</v>
      </c>
      <c r="F87" s="103">
        <v>1</v>
      </c>
      <c r="G87" s="107">
        <f t="shared" si="1"/>
        <v>528</v>
      </c>
      <c r="H87" s="16"/>
      <c r="I87" s="16"/>
      <c r="J87" s="16"/>
      <c r="K87" s="16"/>
      <c r="L87" s="16"/>
      <c r="M87" s="16"/>
      <c r="N87" s="16"/>
      <c r="O87" s="16"/>
      <c r="P87" s="16"/>
      <c r="Q87" s="16"/>
      <c r="R87" s="16"/>
      <c r="S87" s="16"/>
      <c r="T87" s="16"/>
      <c r="U87" s="16"/>
      <c r="V87" s="16"/>
      <c r="W87" s="16"/>
      <c r="X87" s="16"/>
      <c r="Y87" s="16"/>
    </row>
    <row r="88" spans="1:25" ht="20.25" customHeight="1">
      <c r="A88" s="98" t="s">
        <v>392</v>
      </c>
      <c r="B88" s="103">
        <v>431</v>
      </c>
      <c r="C88" s="103">
        <v>5</v>
      </c>
      <c r="D88" s="103">
        <v>436</v>
      </c>
      <c r="E88" s="103">
        <v>529</v>
      </c>
      <c r="F88" s="103">
        <v>5</v>
      </c>
      <c r="G88" s="107">
        <f t="shared" si="1"/>
        <v>534</v>
      </c>
      <c r="H88" s="16"/>
      <c r="I88" s="16"/>
      <c r="J88" s="16"/>
      <c r="K88" s="16"/>
      <c r="L88" s="16"/>
      <c r="M88" s="16"/>
      <c r="N88" s="16"/>
      <c r="O88" s="16"/>
      <c r="P88" s="16"/>
      <c r="Q88" s="16"/>
      <c r="R88" s="16"/>
      <c r="S88" s="16"/>
      <c r="T88" s="16"/>
      <c r="U88" s="16"/>
      <c r="V88" s="16"/>
      <c r="W88" s="16"/>
      <c r="X88" s="16"/>
      <c r="Y88" s="16"/>
    </row>
    <row r="89" spans="1:25" ht="20.25" customHeight="1">
      <c r="A89" s="98" t="s">
        <v>393</v>
      </c>
      <c r="B89" s="103">
        <v>715</v>
      </c>
      <c r="C89" s="103">
        <v>0</v>
      </c>
      <c r="D89" s="103">
        <v>715</v>
      </c>
      <c r="E89" s="103">
        <v>795</v>
      </c>
      <c r="F89" s="103">
        <v>0</v>
      </c>
      <c r="G89" s="107">
        <v>795</v>
      </c>
      <c r="H89" s="16"/>
      <c r="I89" s="16"/>
      <c r="J89" s="16"/>
      <c r="K89" s="16"/>
      <c r="L89" s="16"/>
      <c r="M89" s="16"/>
      <c r="N89" s="16"/>
      <c r="O89" s="16"/>
      <c r="P89" s="16"/>
      <c r="Q89" s="16"/>
      <c r="R89" s="16"/>
      <c r="S89" s="16"/>
      <c r="T89" s="16"/>
      <c r="U89" s="16"/>
      <c r="V89" s="16"/>
      <c r="W89" s="16"/>
      <c r="X89" s="16"/>
      <c r="Y89" s="16"/>
    </row>
    <row r="90" spans="1:25" ht="20.25" customHeight="1">
      <c r="A90" s="75" t="s">
        <v>490</v>
      </c>
      <c r="B90" s="103">
        <v>681</v>
      </c>
      <c r="C90" s="103">
        <v>3</v>
      </c>
      <c r="D90" s="250">
        <v>684</v>
      </c>
      <c r="E90" s="103">
        <v>836</v>
      </c>
      <c r="F90" s="103">
        <v>3</v>
      </c>
      <c r="G90" s="107">
        <f>SUM(E90:F90)</f>
        <v>839</v>
      </c>
      <c r="H90" s="58"/>
      <c r="I90" s="58"/>
      <c r="J90" s="58"/>
      <c r="K90" s="58"/>
      <c r="L90" s="58"/>
      <c r="M90" s="58"/>
      <c r="N90" s="58"/>
      <c r="O90" s="58"/>
      <c r="P90" s="58"/>
      <c r="Q90" s="58"/>
      <c r="R90" s="58"/>
      <c r="S90" s="58"/>
      <c r="T90" s="58"/>
      <c r="U90" s="58"/>
      <c r="V90" s="58"/>
      <c r="W90" s="58"/>
      <c r="X90" s="58"/>
      <c r="Y90" s="58"/>
    </row>
    <row r="91" spans="1:25" ht="20.25" customHeight="1">
      <c r="A91" s="75" t="s">
        <v>491</v>
      </c>
      <c r="B91" s="103">
        <v>714</v>
      </c>
      <c r="C91" s="103">
        <v>2</v>
      </c>
      <c r="D91" s="250">
        <v>716</v>
      </c>
      <c r="E91" s="103">
        <v>1002</v>
      </c>
      <c r="F91" s="103">
        <v>2</v>
      </c>
      <c r="G91" s="107">
        <f>SUM(E91:F91)</f>
        <v>1004</v>
      </c>
      <c r="H91" s="58"/>
      <c r="I91" s="58"/>
      <c r="J91" s="58"/>
      <c r="K91" s="58"/>
      <c r="L91" s="58"/>
      <c r="M91" s="58"/>
      <c r="N91" s="58"/>
      <c r="O91" s="58"/>
      <c r="P91" s="58"/>
      <c r="Q91" s="58"/>
      <c r="R91" s="58"/>
      <c r="S91" s="58"/>
      <c r="T91" s="58"/>
      <c r="U91" s="58"/>
      <c r="V91" s="58"/>
      <c r="W91" s="58"/>
      <c r="X91" s="58"/>
      <c r="Y91" s="58"/>
    </row>
    <row r="92" spans="1:25" ht="20.25" customHeight="1">
      <c r="A92" s="75" t="s">
        <v>391</v>
      </c>
      <c r="B92" s="103">
        <v>547</v>
      </c>
      <c r="C92" s="103">
        <v>5</v>
      </c>
      <c r="D92" s="250">
        <v>552</v>
      </c>
      <c r="E92" s="103">
        <v>659</v>
      </c>
      <c r="F92" s="103">
        <v>5</v>
      </c>
      <c r="G92" s="107">
        <f>SUM(E92:F92)</f>
        <v>664</v>
      </c>
      <c r="H92" s="58"/>
      <c r="I92" s="58"/>
      <c r="J92" s="58"/>
      <c r="K92" s="58"/>
      <c r="L92" s="58"/>
      <c r="M92" s="58"/>
      <c r="N92" s="58"/>
      <c r="O92" s="58"/>
      <c r="P92" s="58"/>
      <c r="Q92" s="58"/>
      <c r="R92" s="58"/>
      <c r="S92" s="58"/>
      <c r="T92" s="58"/>
      <c r="U92" s="58"/>
      <c r="V92" s="58"/>
      <c r="W92" s="58"/>
      <c r="X92" s="58"/>
      <c r="Y92" s="58"/>
    </row>
    <row r="93" spans="1:25" ht="20.25" customHeight="1">
      <c r="A93" s="75" t="s">
        <v>489</v>
      </c>
      <c r="B93" s="103">
        <v>465</v>
      </c>
      <c r="C93" s="103">
        <v>0</v>
      </c>
      <c r="D93" s="250">
        <v>465</v>
      </c>
      <c r="E93" s="103">
        <v>579</v>
      </c>
      <c r="F93" s="103">
        <v>0</v>
      </c>
      <c r="G93" s="107">
        <f>SUM(E93:F93)</f>
        <v>579</v>
      </c>
      <c r="H93" s="58"/>
      <c r="I93" s="58"/>
      <c r="J93" s="58"/>
      <c r="K93" s="58"/>
      <c r="L93" s="58"/>
      <c r="M93" s="58"/>
      <c r="N93" s="58"/>
      <c r="O93" s="58"/>
      <c r="P93" s="58"/>
      <c r="Q93" s="58"/>
      <c r="R93" s="58"/>
      <c r="S93" s="58"/>
      <c r="T93" s="58"/>
      <c r="U93" s="58"/>
      <c r="V93" s="58"/>
      <c r="W93" s="58"/>
      <c r="X93" s="58"/>
      <c r="Y93" s="58"/>
    </row>
    <row r="94" spans="1:25" ht="20.25" customHeight="1">
      <c r="A94" s="88"/>
      <c r="B94" s="253"/>
      <c r="C94" s="253"/>
      <c r="D94" s="254"/>
      <c r="E94" s="253"/>
      <c r="F94" s="253"/>
      <c r="G94" s="253"/>
      <c r="H94" s="58"/>
      <c r="I94" s="58"/>
      <c r="J94" s="58"/>
      <c r="K94" s="58"/>
      <c r="L94" s="58"/>
      <c r="M94" s="58"/>
      <c r="N94" s="58"/>
      <c r="O94" s="58"/>
      <c r="P94" s="58"/>
      <c r="Q94" s="58"/>
      <c r="R94" s="58"/>
      <c r="S94" s="58"/>
      <c r="T94" s="58"/>
      <c r="U94" s="58"/>
      <c r="V94" s="58"/>
      <c r="W94" s="58"/>
      <c r="X94" s="58"/>
      <c r="Y94" s="58"/>
    </row>
    <row r="95" spans="1:25" ht="14.25" customHeight="1">
      <c r="A95" s="166" t="s">
        <v>299</v>
      </c>
      <c r="B95" s="218"/>
      <c r="C95" s="218"/>
      <c r="D95" s="218"/>
      <c r="E95" s="218"/>
      <c r="F95" s="218"/>
      <c r="G95" s="218"/>
      <c r="H95" s="58"/>
      <c r="I95" s="58"/>
      <c r="J95" s="58"/>
      <c r="K95" s="58"/>
      <c r="L95" s="58"/>
      <c r="M95" s="58"/>
      <c r="N95" s="58"/>
      <c r="O95" s="58"/>
      <c r="P95" s="58"/>
      <c r="Q95" s="58"/>
      <c r="R95" s="58"/>
      <c r="S95" s="58"/>
      <c r="T95" s="58"/>
      <c r="U95" s="58"/>
      <c r="V95" s="58"/>
      <c r="W95" s="58"/>
      <c r="X95" s="58"/>
      <c r="Y95" s="58"/>
    </row>
    <row r="96" spans="1:25" ht="33.75" customHeight="1">
      <c r="A96" s="272" t="s">
        <v>266</v>
      </c>
      <c r="B96" s="272"/>
      <c r="C96" s="272"/>
      <c r="D96" s="272"/>
      <c r="E96" s="272"/>
      <c r="F96" s="272"/>
      <c r="G96" s="272"/>
      <c r="H96" s="1"/>
      <c r="I96" s="1"/>
      <c r="J96" s="1"/>
      <c r="K96" s="1"/>
      <c r="L96" s="1"/>
      <c r="M96" s="1"/>
      <c r="N96" s="1"/>
      <c r="O96" s="1"/>
      <c r="P96" s="1"/>
      <c r="Q96" s="1"/>
      <c r="R96" s="1"/>
      <c r="S96" s="1"/>
      <c r="T96" s="1"/>
      <c r="U96" s="1"/>
      <c r="V96" s="1"/>
      <c r="W96" s="1"/>
      <c r="X96" s="1"/>
      <c r="Y96" s="1"/>
    </row>
    <row r="97" spans="1:25" ht="15.75" hidden="1" customHeight="1">
      <c r="A97" s="1"/>
      <c r="B97" s="1"/>
      <c r="C97" s="1"/>
      <c r="D97" s="1"/>
      <c r="E97" s="1"/>
      <c r="F97" s="1"/>
      <c r="G97" s="1"/>
      <c r="H97" s="1"/>
      <c r="I97" s="1"/>
      <c r="J97" s="1"/>
      <c r="K97" s="1"/>
      <c r="L97" s="1"/>
      <c r="M97" s="1"/>
      <c r="N97" s="1"/>
      <c r="O97" s="1"/>
      <c r="P97" s="1"/>
      <c r="Q97" s="1"/>
      <c r="R97" s="1"/>
      <c r="S97" s="1"/>
      <c r="T97" s="1"/>
      <c r="U97" s="1"/>
      <c r="V97" s="1"/>
      <c r="W97" s="1"/>
      <c r="X97" s="1"/>
      <c r="Y97" s="1"/>
    </row>
    <row r="98" spans="1:25" ht="15.75" hidden="1" customHeight="1">
      <c r="A98" s="1"/>
      <c r="B98" s="1"/>
      <c r="C98" s="1"/>
      <c r="D98" s="1"/>
      <c r="E98" s="1"/>
      <c r="F98" s="1"/>
      <c r="G98" s="1"/>
      <c r="H98" s="1"/>
      <c r="I98" s="1"/>
      <c r="J98" s="1"/>
      <c r="K98" s="1"/>
      <c r="L98" s="1"/>
      <c r="M98" s="1"/>
      <c r="N98" s="1"/>
      <c r="O98" s="1"/>
      <c r="P98" s="1"/>
      <c r="Q98" s="1"/>
      <c r="R98" s="1"/>
      <c r="S98" s="1"/>
      <c r="T98" s="1"/>
      <c r="U98" s="1"/>
      <c r="V98" s="1"/>
      <c r="W98" s="1"/>
      <c r="X98" s="1"/>
      <c r="Y98" s="1"/>
    </row>
    <row r="99" spans="1:25" ht="15.75" hidden="1" customHeight="1">
      <c r="A99" s="1"/>
      <c r="B99" s="1"/>
      <c r="C99" s="1"/>
      <c r="D99" s="1"/>
      <c r="E99" s="1"/>
      <c r="F99" s="1"/>
      <c r="G99" s="1"/>
      <c r="H99" s="1"/>
      <c r="I99" s="1"/>
      <c r="J99" s="1"/>
      <c r="K99" s="1"/>
      <c r="L99" s="1"/>
      <c r="M99" s="1"/>
      <c r="N99" s="1"/>
      <c r="O99" s="1"/>
      <c r="P99" s="1"/>
      <c r="Q99" s="1"/>
      <c r="R99" s="1"/>
      <c r="S99" s="1"/>
      <c r="T99" s="1"/>
      <c r="U99" s="1"/>
      <c r="V99" s="1"/>
      <c r="W99" s="1"/>
      <c r="X99" s="1"/>
      <c r="Y99" s="1"/>
    </row>
    <row r="100" spans="1:25" ht="15.75" hidden="1"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5.75" hidden="1"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5.75" hidden="1"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5.75" hidden="1"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5.75" hidden="1"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5.75" hidden="1"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5.75" hidden="1"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5.75" hidden="1"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5.75" hidden="1"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5.75" hidden="1"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5.75" hidden="1"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5.75" hidden="1"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5.75" hidden="1"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5.75" hidden="1"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5.75" hidden="1"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5.75" hidden="1"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5.75" hidden="1"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5.75" hidden="1"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5.75" hidden="1"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5.75" hidden="1"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5.75" hidden="1"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5.75" hidden="1"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5.75" hidden="1"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5.75" hidden="1"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5.75" hidden="1"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5.75" hidden="1"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5.75" hidden="1"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5.75" hidden="1"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5.75" hidden="1"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5.75" hidden="1"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5.75" hidden="1"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5.75" hidden="1"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5.75" hidden="1"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5.75" hidden="1"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5.75" hidden="1"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5.75" hidden="1"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5.75" hidden="1"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5.75" hidden="1"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5.75" hidden="1"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5.75" hidden="1"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5.75" hidden="1"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5.75" hidden="1"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5.75" hidden="1"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5.75" hidden="1"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5.75" hidden="1"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5.75" hidden="1"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5.75" hidden="1"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5.75" hidden="1"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5.75" hidden="1"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5.75" hidden="1"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5.75" hidden="1"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5.75" hidden="1"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5.75" hidden="1"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5.75" hidden="1"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5.75" hidden="1"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5.75" hidden="1"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5.75" hidden="1"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5.75" hidden="1"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5.75" hidden="1"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5.75" hidden="1"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5.75" hidden="1"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5.75" hidden="1"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5.75" hidden="1"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5.75" hidden="1"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5.75" hidden="1"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5.75" hidden="1"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5.75" hidden="1"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5.75" hidden="1"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5.75" hidden="1"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5.75" hidden="1"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5.75" hidden="1"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5.75" hidden="1"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5.75" hidden="1"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5.75" hidden="1"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5.75" hidden="1"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5.75" hidden="1"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5.75" hidden="1"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5.75" hidden="1"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5.75" hidden="1"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5.75" hidden="1"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5.75" hidden="1"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5.75" hidden="1"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5.75" hidden="1"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5.75" hidden="1"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5.75" hidden="1"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5.75" hidden="1"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5.75" hidden="1"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5.75" hidden="1"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5.75" hidden="1"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5.75" hidden="1"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5.75" hidden="1"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5.75" hidden="1"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5.75" hidden="1"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5.75" hidden="1"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5.75" hidden="1"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5.75" hidden="1"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5.75" hidden="1"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5.75" hidden="1"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5.75" hidden="1"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5.75" hidden="1"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5.75" hidden="1"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5.75" hidden="1"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5.75" hidden="1"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5.75" hidden="1"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5.75" hidden="1"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5.75" hidden="1"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5.75" hidden="1"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5.75" hidden="1"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5.75" hidden="1"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5.75" hidden="1"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5.75" hidden="1"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5.75" hidden="1"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5.75" hidden="1"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5.75" hidden="1"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5.75" hidden="1"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5.75" hidden="1"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5.75" hidden="1"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5.75" hidden="1"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5.75" hidden="1"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5.75" hidden="1"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5.75" hidden="1"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5.75" hidden="1"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5.75" hidden="1"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5.75" hidden="1"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5.75" hidden="1"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5.75" hidden="1"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5.75" hidden="1"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5.75" hidden="1"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5.75" hidden="1"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5.75" hidden="1"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5.75" hidden="1"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5.75" hidden="1"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5.75" hidden="1"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5.75" hidden="1"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5.75" hidden="1"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5.75" hidden="1"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5.75" hidden="1"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5.75" hidden="1"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5.75" hidden="1"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5.75" hidden="1"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5.75" hidden="1"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5.75" hidden="1"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5.75" hidden="1"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5.75" hidden="1"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5.75" hidden="1"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5.75" hidden="1"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5.75" hidden="1"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5.75" hidden="1"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5.75" hidden="1"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5.75" hidden="1"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5.75" hidden="1"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5.75" hidden="1"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5.75" hidden="1"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5.75" hidden="1"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5.75" hidden="1"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5.75" hidden="1"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5.75" hidden="1"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5.75" hidden="1"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5.75" hidden="1"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5.75" hidden="1"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5.75" hidden="1"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5.75" hidden="1"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5.75" hidden="1"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5.75" hidden="1"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5.75" hidden="1"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5.75" hidden="1"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5.75" hidden="1"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5.75" hidden="1"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5.75" hidden="1"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5.75" hidden="1"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5.75" hidden="1"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5.75" hidden="1"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5.75" hidden="1"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5.75" hidden="1"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5.75" hidden="1"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5.75" hidden="1"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5.75" hidden="1"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5.75" hidden="1"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5.75" hidden="1"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5.75" hidden="1"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5.75" hidden="1"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5.75" hidden="1"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5.75" hidden="1"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5.75" hidden="1"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5.75" hidden="1"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5.75" hidden="1"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5.75" hidden="1"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5.75" hidden="1"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5.75" hidden="1"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5.75" hidden="1"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5.75" hidden="1"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5.75" hidden="1"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row>
    <row r="292" spans="1:25" ht="15.75" hidden="1"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row>
    <row r="293" spans="1:25" ht="15.75" hidden="1"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row>
    <row r="294" spans="1:25" ht="15.75" hidden="1"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row>
    <row r="295" spans="1:25" ht="15.75" hidden="1"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row>
    <row r="296" spans="1:25" ht="15.75" hidden="1"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row>
    <row r="297" spans="1:25" ht="15.75" hidden="1"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row>
    <row r="298" spans="1:25" ht="15.75" hidden="1"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row>
    <row r="299" spans="1:25" ht="15.75" hidden="1"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row>
    <row r="300" spans="1:25" ht="15.75" hidden="1"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row>
    <row r="301" spans="1:25" ht="15.75" hidden="1"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row>
    <row r="302" spans="1:25" ht="15.75" hidden="1"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row>
    <row r="303" spans="1:25" ht="15.75" hidden="1"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row>
    <row r="304" spans="1:25" ht="15.75" hidden="1"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row>
    <row r="305" spans="1:25" ht="15.75" hidden="1"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row>
    <row r="306" spans="1:25" ht="15.75" hidden="1"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row>
    <row r="307" spans="1:25" ht="15.75" hidden="1"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row>
    <row r="308" spans="1:25" ht="15.75" hidden="1"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row>
    <row r="309" spans="1:25" ht="15.75" hidden="1"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row>
    <row r="310" spans="1:25" ht="15.75" hidden="1"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row>
    <row r="311" spans="1:25" ht="15.75" hidden="1"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row>
    <row r="312" spans="1:25" ht="15.75" hidden="1"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row>
    <row r="313" spans="1:25" ht="15.75" hidden="1"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row>
    <row r="314" spans="1:25" ht="15.75" hidden="1"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row>
    <row r="315" spans="1:25" ht="15.75" hidden="1"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row>
    <row r="316" spans="1:25" ht="15.75" hidden="1"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row>
    <row r="317" spans="1:25" ht="15.75" hidden="1"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row>
    <row r="318" spans="1:25" ht="15.75" hidden="1"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row>
    <row r="319" spans="1:25" ht="15.75" hidden="1"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row>
    <row r="320" spans="1:25" ht="15.75" hidden="1"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row>
    <row r="321" spans="1:25" ht="15.75" hidden="1"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row>
    <row r="322" spans="1:25" ht="15.75" hidden="1"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row>
    <row r="323" spans="1:25" ht="15.75" hidden="1"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row>
    <row r="324" spans="1:25" ht="15.75" hidden="1"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row>
    <row r="325" spans="1:25" ht="15.75" hidden="1"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row>
    <row r="326" spans="1:25" ht="15.75" hidden="1"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row>
    <row r="327" spans="1:25" ht="15.75" hidden="1"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row>
    <row r="328" spans="1:25" ht="15.75" hidden="1"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row>
    <row r="329" spans="1:25" ht="15.75" hidden="1"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row>
    <row r="330" spans="1:25" ht="15.75" hidden="1"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row>
    <row r="331" spans="1:25" ht="15.75" hidden="1"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row>
    <row r="332" spans="1:25" ht="15.75" hidden="1"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row>
    <row r="333" spans="1:25" ht="15.75" hidden="1"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row>
    <row r="334" spans="1:25" ht="15.75" hidden="1"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row>
    <row r="335" spans="1:25" ht="15.75" hidden="1"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row>
    <row r="336" spans="1:25" ht="15.75" hidden="1"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row>
    <row r="337" spans="1:25" ht="15.75" hidden="1"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row>
    <row r="338" spans="1:25" ht="15.75" hidden="1"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row>
    <row r="339" spans="1:25" ht="15.75" hidden="1"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row>
    <row r="340" spans="1:25" ht="15.75" hidden="1"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row>
    <row r="341" spans="1:25" ht="15.75" hidden="1"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row>
    <row r="342" spans="1:25" ht="15.75" hidden="1"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row>
    <row r="343" spans="1:25" ht="15.75" hidden="1"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row>
    <row r="344" spans="1:25" ht="15.75" hidden="1"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row>
    <row r="345" spans="1:25" ht="15.75" hidden="1"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row>
    <row r="346" spans="1:25" ht="15.75" hidden="1"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row>
    <row r="347" spans="1:25" ht="15.75" hidden="1"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row>
    <row r="348" spans="1:25" ht="15.75" hidden="1"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row>
    <row r="349" spans="1:25" ht="15.75" hidden="1"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row>
    <row r="350" spans="1:25" ht="15.75" hidden="1"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row>
    <row r="351" spans="1:25" ht="15.75" hidden="1"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row>
    <row r="352" spans="1:25" ht="15.75" hidden="1"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row>
    <row r="353" spans="1:25" ht="15.75" hidden="1"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row>
    <row r="354" spans="1:25" ht="15.75" hidden="1"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row>
    <row r="355" spans="1:25" ht="15.75" hidden="1"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row>
    <row r="356" spans="1:25" ht="15.75" hidden="1"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row>
    <row r="357" spans="1:25" ht="15.75" hidden="1"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row>
    <row r="358" spans="1:25" ht="15.75" hidden="1"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row>
    <row r="359" spans="1:25" ht="15.75" hidden="1"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row>
    <row r="360" spans="1:25" ht="15.75" hidden="1"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row>
    <row r="361" spans="1:25" ht="15.75" hidden="1"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row>
    <row r="362" spans="1:25" ht="15.75" hidden="1"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row>
    <row r="363" spans="1:25" ht="15.75" hidden="1"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row>
    <row r="364" spans="1:25" ht="15.75" hidden="1"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row>
    <row r="365" spans="1:25" ht="15.75" hidden="1"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row>
    <row r="366" spans="1:25" ht="15.75" hidden="1"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row>
    <row r="367" spans="1:25" ht="15.75" hidden="1"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row>
    <row r="368" spans="1:25" ht="15.75" hidden="1"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row>
    <row r="369" spans="1:25" ht="15.75" hidden="1"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row>
    <row r="370" spans="1:25" ht="15.75" hidden="1"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row>
    <row r="371" spans="1:25" ht="15.75" hidden="1"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row>
    <row r="372" spans="1:25" ht="15.75" hidden="1"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row>
    <row r="373" spans="1:25" ht="15.75" hidden="1"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row>
    <row r="374" spans="1:25" ht="15.75" hidden="1"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row>
    <row r="375" spans="1:25" ht="15.75" hidden="1"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row>
    <row r="376" spans="1:25" ht="15.75" hidden="1"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row>
    <row r="377" spans="1:25" ht="15.75" hidden="1"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row>
    <row r="378" spans="1:25" ht="15.75" hidden="1"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row>
    <row r="379" spans="1:25" ht="15.75" hidden="1"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row>
    <row r="380" spans="1:25" ht="15.75" hidden="1"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row>
    <row r="381" spans="1:25" ht="15.75" hidden="1"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row>
    <row r="382" spans="1:25" ht="15.75" hidden="1"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row>
    <row r="383" spans="1:25" ht="15.75" hidden="1"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row>
    <row r="384" spans="1:25" ht="15.75" hidden="1"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row>
    <row r="385" spans="1:25" ht="15.75" hidden="1"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row>
    <row r="386" spans="1:25" ht="15.75" hidden="1"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row>
    <row r="387" spans="1:25" ht="15.75" hidden="1"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row>
    <row r="388" spans="1:25" ht="15.75" hidden="1"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row>
    <row r="389" spans="1:25" ht="15.75" hidden="1"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row>
    <row r="390" spans="1:25" ht="15.75" hidden="1"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row>
    <row r="391" spans="1:25" ht="15.75" hidden="1"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row>
    <row r="392" spans="1:25" ht="15.75" hidden="1"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row>
    <row r="393" spans="1:25" ht="15.75" hidden="1"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row>
    <row r="394" spans="1:25" ht="15.75" hidden="1"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row>
    <row r="395" spans="1:25" ht="15.75" hidden="1"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row>
    <row r="396" spans="1:25" ht="15.75" hidden="1"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row>
    <row r="397" spans="1:25" ht="15.75" hidden="1"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row>
    <row r="398" spans="1:25" ht="15.75" hidden="1"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row>
    <row r="399" spans="1:25" ht="15.75" hidden="1"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row>
    <row r="400" spans="1:25" ht="15.75" hidden="1"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row>
    <row r="401" spans="1:25" ht="15.75" hidden="1"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row>
    <row r="402" spans="1:25" ht="15.75" hidden="1"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row>
    <row r="403" spans="1:25" ht="15.75" hidden="1"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row>
    <row r="404" spans="1:25" ht="15.75" hidden="1"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row>
    <row r="405" spans="1:25" ht="15.75" hidden="1"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row>
    <row r="406" spans="1:25" ht="15.75" hidden="1"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row>
    <row r="407" spans="1:25" ht="15.75" hidden="1"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row>
    <row r="408" spans="1:25" ht="15.75" hidden="1"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row>
    <row r="409" spans="1:25" ht="15.75" hidden="1"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row>
    <row r="410" spans="1:25" ht="15.75" hidden="1"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row>
    <row r="411" spans="1:25" ht="15.75" hidden="1"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row>
    <row r="412" spans="1:25" ht="15.75" hidden="1"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row>
    <row r="413" spans="1:25" ht="15.75" hidden="1"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row>
    <row r="414" spans="1:25" ht="15.75" hidden="1"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row>
    <row r="415" spans="1:25" ht="15.75" hidden="1"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row>
    <row r="416" spans="1:25" ht="15.75" hidden="1"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row>
    <row r="417" spans="1:25" ht="15.75" hidden="1"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row>
    <row r="418" spans="1:25" ht="15.75" hidden="1"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row>
    <row r="419" spans="1:25" ht="15.75" hidden="1"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row>
    <row r="420" spans="1:25" ht="15.75" hidden="1"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row>
    <row r="421" spans="1:25" ht="15.75" hidden="1"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row>
    <row r="422" spans="1:25" ht="15.75" hidden="1"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row>
    <row r="423" spans="1:25" ht="15.75" hidden="1"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row>
    <row r="424" spans="1:25" ht="15.75" hidden="1"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row>
    <row r="425" spans="1:25" ht="15.75" hidden="1"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row>
    <row r="426" spans="1:25" ht="15.75" hidden="1"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row>
    <row r="427" spans="1:25" ht="15.75" hidden="1"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row>
    <row r="428" spans="1:25" ht="15.75" hidden="1"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row>
    <row r="429" spans="1:25" ht="15.75" hidden="1"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row>
    <row r="430" spans="1:25" ht="15.75" hidden="1"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row>
    <row r="431" spans="1:25" ht="15.75" hidden="1"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row>
    <row r="432" spans="1:25" ht="15.75" hidden="1"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row>
    <row r="433" spans="1:25" ht="15.75" hidden="1"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row>
    <row r="434" spans="1:25" ht="15.75" hidden="1"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row>
    <row r="435" spans="1:25" ht="15.75" hidden="1"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row>
    <row r="436" spans="1:25" ht="15.75" hidden="1"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row>
    <row r="437" spans="1:25" ht="15.75" hidden="1"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row>
    <row r="438" spans="1:25" ht="15.75" hidden="1"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row>
    <row r="439" spans="1:25" ht="15.75" hidden="1"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row>
    <row r="440" spans="1:25" ht="15.75" hidden="1"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row>
    <row r="441" spans="1:25" ht="15.75" hidden="1"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row>
    <row r="442" spans="1:25" ht="15.75" hidden="1"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row>
    <row r="443" spans="1:25" ht="15.75" hidden="1"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row>
    <row r="444" spans="1:25" ht="15.75" hidden="1"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row>
    <row r="445" spans="1:25" ht="15.75" hidden="1"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row>
    <row r="446" spans="1:25" ht="15.75" hidden="1"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row>
    <row r="447" spans="1:25" ht="15.75" hidden="1"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row>
    <row r="448" spans="1:25" ht="15.75" hidden="1"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row>
    <row r="449" spans="1:25" ht="15.75" hidden="1"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row>
    <row r="450" spans="1:25" ht="15.75" hidden="1"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row>
    <row r="451" spans="1:25" ht="15.75" hidden="1"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row>
    <row r="452" spans="1:25" ht="15.75" hidden="1"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row>
    <row r="453" spans="1:25" ht="15.75" hidden="1"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row>
    <row r="454" spans="1:25" ht="15.75" hidden="1"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row>
    <row r="455" spans="1:25" ht="15.75" hidden="1"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row>
    <row r="456" spans="1:25" ht="15.75" hidden="1"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row>
    <row r="457" spans="1:25" ht="15.75" hidden="1"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row>
    <row r="458" spans="1:25" ht="15.75" hidden="1"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row>
    <row r="459" spans="1:25" ht="15.75" hidden="1"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row>
    <row r="460" spans="1:25" ht="15.75" hidden="1"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row>
    <row r="461" spans="1:25" ht="15.75" hidden="1"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row>
    <row r="462" spans="1:25" ht="15.75" hidden="1"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row>
    <row r="463" spans="1:25" ht="15.75" hidden="1"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row>
    <row r="464" spans="1:25" ht="15.75" hidden="1"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row>
    <row r="465" spans="1:25" ht="15.75" hidden="1"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row>
    <row r="466" spans="1:25" ht="15.75" hidden="1"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row>
    <row r="467" spans="1:25" ht="15.75" hidden="1"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row>
    <row r="468" spans="1:25" ht="15.75" hidden="1"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row>
    <row r="469" spans="1:25" ht="15.75" hidden="1"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row>
    <row r="470" spans="1:25" ht="15.75" hidden="1"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row>
    <row r="471" spans="1:25" ht="15.75" hidden="1"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row>
    <row r="472" spans="1:25" ht="15.75" hidden="1"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row>
    <row r="473" spans="1:25" ht="15.75" hidden="1"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row>
    <row r="474" spans="1:25" ht="15.75" hidden="1"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row>
    <row r="475" spans="1:25" ht="15.75" hidden="1"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row>
    <row r="476" spans="1:25" ht="15.75" hidden="1"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row>
    <row r="477" spans="1:25" ht="15.75" hidden="1"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row>
    <row r="478" spans="1:25" ht="15.75" hidden="1"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row>
    <row r="479" spans="1:25" ht="15.75" hidden="1"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row>
    <row r="480" spans="1:25" ht="15.75" hidden="1"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row>
    <row r="481" spans="1:25" ht="15.75" hidden="1"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row>
    <row r="482" spans="1:25" ht="15.75" hidden="1"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row>
    <row r="483" spans="1:25" ht="15.75" hidden="1"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row>
    <row r="484" spans="1:25" ht="15.75" hidden="1"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row>
    <row r="485" spans="1:25" ht="15.75" hidden="1"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row>
    <row r="486" spans="1:25" ht="15.75" hidden="1"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row>
    <row r="487" spans="1:25" ht="15.75" hidden="1"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row>
    <row r="488" spans="1:25" ht="15.75" hidden="1"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row>
    <row r="489" spans="1:25" ht="15.75" hidden="1"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row>
    <row r="490" spans="1:25" ht="15.75" hidden="1"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row>
    <row r="491" spans="1:25" ht="15.75" hidden="1"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row>
    <row r="492" spans="1:25" ht="15.75" hidden="1"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row>
    <row r="493" spans="1:25" ht="15.75" hidden="1"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row>
    <row r="494" spans="1:25" ht="15.75" hidden="1"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row>
    <row r="495" spans="1:25" ht="15.75" hidden="1"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row>
    <row r="496" spans="1:25" ht="15.75" hidden="1"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row>
    <row r="497" spans="1:25" ht="15.75" hidden="1"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row>
    <row r="498" spans="1:25" ht="15.75" hidden="1"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row>
    <row r="499" spans="1:25" ht="15.75" hidden="1"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row>
    <row r="500" spans="1:25" ht="15.75" hidden="1"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row>
    <row r="501" spans="1:25" ht="15.75" hidden="1"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row>
    <row r="502" spans="1:25" ht="15.75" hidden="1"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row>
    <row r="503" spans="1:25" ht="15.75" hidden="1"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row>
    <row r="504" spans="1:25" ht="15.75" hidden="1"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row>
    <row r="505" spans="1:25" ht="15.75" hidden="1"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row>
    <row r="506" spans="1:25" ht="15.75" hidden="1"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row>
    <row r="507" spans="1:25" ht="15.75" hidden="1"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row>
    <row r="508" spans="1:25" ht="15.75" hidden="1"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row>
    <row r="509" spans="1:25" ht="15.75" hidden="1"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row>
    <row r="510" spans="1:25" ht="15.75" hidden="1"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row>
    <row r="511" spans="1:25" ht="15.75" hidden="1"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row>
    <row r="512" spans="1:25" ht="15.75" hidden="1"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row>
    <row r="513" spans="1:25" ht="15.75" hidden="1"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row>
    <row r="514" spans="1:25" ht="15.75" hidden="1"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row>
    <row r="515" spans="1:25" ht="15.75" hidden="1"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row>
    <row r="516" spans="1:25" ht="15.75" hidden="1"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row>
    <row r="517" spans="1:25" ht="15.75" hidden="1"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row>
    <row r="518" spans="1:25" ht="15.75" hidden="1"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row>
    <row r="519" spans="1:25" ht="15.75" hidden="1"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row>
    <row r="520" spans="1:25" ht="15.75" hidden="1"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row>
    <row r="521" spans="1:25" ht="15.75" hidden="1"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row>
    <row r="522" spans="1:25" ht="15.75" hidden="1"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row>
    <row r="523" spans="1:25" ht="15.75" hidden="1"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row>
    <row r="524" spans="1:25" ht="15.75" hidden="1"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row>
    <row r="525" spans="1:25" ht="15.75" hidden="1"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row>
    <row r="526" spans="1:25" ht="15.75" hidden="1"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row>
    <row r="527" spans="1:25" ht="15.75" hidden="1"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row>
    <row r="528" spans="1:25" ht="15.75" hidden="1"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row>
    <row r="529" spans="1:25" ht="15.75" hidden="1"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row>
    <row r="530" spans="1:25" ht="15.75" hidden="1"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row>
    <row r="531" spans="1:25" ht="15.75" hidden="1"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row>
    <row r="532" spans="1:25" ht="15.75" hidden="1"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row>
    <row r="533" spans="1:25" ht="15.75" hidden="1"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row>
    <row r="534" spans="1:25" ht="15.75" hidden="1"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row>
    <row r="535" spans="1:25" ht="15.75" hidden="1"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row>
    <row r="536" spans="1:25" ht="15.75" hidden="1"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row>
    <row r="537" spans="1:25" ht="15.75" hidden="1"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row>
    <row r="538" spans="1:25" ht="15.75" hidden="1"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row>
    <row r="539" spans="1:25" ht="15.75" hidden="1"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row>
    <row r="540" spans="1:25" ht="15.75" hidden="1"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row>
    <row r="541" spans="1:25" ht="15.75" hidden="1"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row>
    <row r="542" spans="1:25" ht="15.75" hidden="1"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row>
    <row r="543" spans="1:25" ht="15.75" hidden="1"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row>
    <row r="544" spans="1:25" ht="15.75" hidden="1"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row>
    <row r="545" spans="1:25" ht="15.75" hidden="1"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row>
    <row r="546" spans="1:25" ht="15.75" hidden="1"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row>
    <row r="547" spans="1:25" ht="15.75" hidden="1"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row>
    <row r="548" spans="1:25" ht="15.75" hidden="1"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row>
    <row r="549" spans="1:25" ht="15.75" hidden="1"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row>
    <row r="550" spans="1:25" ht="15.75" hidden="1"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row>
    <row r="551" spans="1:25" ht="15.75" hidden="1"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row>
    <row r="552" spans="1:25" ht="15.75" hidden="1"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row>
    <row r="553" spans="1:25" ht="15.75" hidden="1"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row>
    <row r="554" spans="1:25" ht="15.75" hidden="1"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row>
    <row r="555" spans="1:25" ht="15.75" hidden="1"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row>
    <row r="556" spans="1:25" ht="15.75" hidden="1"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row>
    <row r="557" spans="1:25" ht="15.75" hidden="1"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row>
    <row r="558" spans="1:25" ht="15.75" hidden="1"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row>
    <row r="559" spans="1:25" ht="15.75" hidden="1"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row>
    <row r="560" spans="1:25" ht="15.75" hidden="1"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row>
    <row r="561" spans="1:25" ht="15.75" hidden="1"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row>
    <row r="562" spans="1:25" ht="15.75" hidden="1"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row>
    <row r="563" spans="1:25" ht="15.75" hidden="1"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row>
    <row r="564" spans="1:25" ht="15.75" hidden="1"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row>
    <row r="565" spans="1:25" ht="15.75" hidden="1"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row>
    <row r="566" spans="1:25" ht="15.75" hidden="1"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row>
    <row r="567" spans="1:25" ht="15.75" hidden="1"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row>
    <row r="568" spans="1:25" ht="15.75" hidden="1"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row>
    <row r="569" spans="1:25" ht="15.75" hidden="1"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row>
    <row r="570" spans="1:25" ht="15.75" hidden="1"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row>
    <row r="571" spans="1:25" ht="15.75" hidden="1"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row>
    <row r="572" spans="1:25" ht="15.75" hidden="1"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row>
    <row r="573" spans="1:25" ht="15.75" hidden="1"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row>
    <row r="574" spans="1:25" ht="15.75" hidden="1"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row>
    <row r="575" spans="1:25" ht="15.75" hidden="1"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row>
    <row r="576" spans="1:25" ht="15.75" hidden="1"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row>
    <row r="577" spans="1:25" ht="15.75" hidden="1"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row>
    <row r="578" spans="1:25" ht="15.75" hidden="1"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row>
    <row r="579" spans="1:25" ht="15.75" hidden="1"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row>
    <row r="580" spans="1:25" ht="15.75" hidden="1"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row>
    <row r="581" spans="1:25" ht="15.75" hidden="1"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row>
    <row r="582" spans="1:25" ht="15.75" hidden="1"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row>
    <row r="583" spans="1:25" ht="15.75" hidden="1"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row>
    <row r="584" spans="1:25" ht="15.75" hidden="1"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row>
    <row r="585" spans="1:25" ht="15.75" hidden="1"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row>
    <row r="586" spans="1:25" ht="15.75" hidden="1"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row>
    <row r="587" spans="1:25" ht="15.75" hidden="1"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row>
    <row r="588" spans="1:25" ht="15.75" hidden="1"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row>
    <row r="589" spans="1:25" ht="15.75" hidden="1"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row>
    <row r="590" spans="1:25" ht="15.75" hidden="1"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row>
    <row r="591" spans="1:25" ht="15.75" hidden="1"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row>
    <row r="592" spans="1:25" ht="15.75" hidden="1"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row>
    <row r="593" spans="1:25" ht="15.75" hidden="1"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row>
    <row r="594" spans="1:25" ht="15.75" hidden="1"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row>
    <row r="595" spans="1:25" ht="15.75" hidden="1"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row>
    <row r="596" spans="1:25" ht="15.75" hidden="1"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row>
    <row r="597" spans="1:25" ht="15.75" hidden="1"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row>
    <row r="598" spans="1:25" ht="15.75" hidden="1"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row>
    <row r="599" spans="1:25" ht="15.75" hidden="1"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row>
    <row r="600" spans="1:25" ht="15.75" hidden="1"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row>
    <row r="601" spans="1:25" ht="15.75" hidden="1"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row>
    <row r="602" spans="1:25" ht="15.75" hidden="1"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row>
    <row r="603" spans="1:25" ht="15.75" hidden="1"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row>
    <row r="604" spans="1:25" ht="15.75" hidden="1"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row>
    <row r="605" spans="1:25" ht="15.75" hidden="1"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row>
    <row r="606" spans="1:25" ht="15.75" hidden="1"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row>
    <row r="607" spans="1:25" ht="15.75" hidden="1"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row>
    <row r="608" spans="1:25" ht="15.75" hidden="1"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row>
    <row r="609" spans="1:25" ht="15.75" hidden="1"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row>
    <row r="610" spans="1:25" ht="15.75" hidden="1"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row>
    <row r="611" spans="1:25" ht="15.75" hidden="1"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row>
    <row r="612" spans="1:25" ht="15.75" hidden="1"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row>
    <row r="613" spans="1:25" ht="15.75" hidden="1"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row>
    <row r="614" spans="1:25" ht="15.75" hidden="1"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row>
    <row r="615" spans="1:25" ht="15.75" hidden="1"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row>
    <row r="616" spans="1:25" ht="15.75" hidden="1"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row>
    <row r="617" spans="1:25" ht="15.75" hidden="1"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row>
    <row r="618" spans="1:25" ht="15.75" hidden="1"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row>
    <row r="619" spans="1:25" ht="15.75" hidden="1"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row>
    <row r="620" spans="1:25" ht="15.75" hidden="1"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row>
    <row r="621" spans="1:25" ht="15.75" hidden="1"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row>
    <row r="622" spans="1:25" ht="15.75" hidden="1"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row>
    <row r="623" spans="1:25" ht="15.75" hidden="1"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row>
    <row r="624" spans="1:25" ht="15.75" hidden="1"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row>
    <row r="625" spans="1:25" ht="15.75" hidden="1"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row>
    <row r="626" spans="1:25" ht="15.75" hidden="1"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row>
    <row r="627" spans="1:25" ht="15.75" hidden="1"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row>
    <row r="628" spans="1:25" ht="15.75" hidden="1"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row>
    <row r="629" spans="1:25" ht="15.75" hidden="1"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row>
    <row r="630" spans="1:25" ht="15.75" hidden="1"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row>
    <row r="631" spans="1:25" ht="15.75" hidden="1"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row>
    <row r="632" spans="1:25" ht="15.75" hidden="1"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row>
    <row r="633" spans="1:25" ht="15.75" hidden="1"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row>
    <row r="634" spans="1:25" ht="15.75" hidden="1"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row>
    <row r="635" spans="1:25" ht="15.75" hidden="1"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row>
    <row r="636" spans="1:25" ht="15.75" hidden="1"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row>
    <row r="637" spans="1:25" ht="15.75" hidden="1"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row>
    <row r="638" spans="1:25" ht="15.75" hidden="1"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row>
    <row r="639" spans="1:25" ht="15.75" hidden="1"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row>
    <row r="640" spans="1:25" ht="15.75" hidden="1"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row>
    <row r="641" spans="1:25" ht="15.75" hidden="1"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row>
    <row r="642" spans="1:25" ht="15.75" hidden="1"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row>
    <row r="643" spans="1:25" ht="15.75" hidden="1"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row>
    <row r="644" spans="1:25" ht="15.75" hidden="1"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row>
    <row r="645" spans="1:25" ht="15.75" hidden="1"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row>
    <row r="646" spans="1:25" ht="15.75" hidden="1"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row>
    <row r="647" spans="1:25" ht="15.75" hidden="1"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row>
    <row r="648" spans="1:25" ht="15.75" hidden="1"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row>
    <row r="649" spans="1:25" ht="15.75" hidden="1"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row>
    <row r="650" spans="1:25" ht="15.75" hidden="1"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row>
    <row r="651" spans="1:25" ht="15.75" hidden="1"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row>
    <row r="652" spans="1:25" ht="15.75" hidden="1"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row>
    <row r="653" spans="1:25" ht="15.75" hidden="1"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row>
    <row r="654" spans="1:25" ht="15.75" hidden="1"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row>
    <row r="655" spans="1:25" ht="15.75" hidden="1"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row>
    <row r="656" spans="1:25" ht="15.75" hidden="1"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row>
    <row r="657" spans="1:25" ht="15.75" hidden="1"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row>
    <row r="658" spans="1:25" ht="15.75" hidden="1"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row>
    <row r="659" spans="1:25" ht="15.75" hidden="1"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row>
    <row r="660" spans="1:25" ht="15.75" hidden="1"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row>
    <row r="661" spans="1:25" ht="15.75" hidden="1"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row>
    <row r="662" spans="1:25" ht="15.75" hidden="1"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row>
    <row r="663" spans="1:25" ht="15.75" hidden="1"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row>
    <row r="664" spans="1:25" ht="15.75" hidden="1"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row>
    <row r="665" spans="1:25" ht="15.75" hidden="1"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row>
    <row r="666" spans="1:25" ht="15.75" hidden="1"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row>
    <row r="667" spans="1:25" ht="15.75" hidden="1"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row>
    <row r="668" spans="1:25" ht="15.75" hidden="1"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row>
    <row r="669" spans="1:25" ht="15.75" hidden="1"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row>
    <row r="670" spans="1:25" ht="15.75" hidden="1"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row>
    <row r="671" spans="1:25" ht="15.75" hidden="1"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row>
    <row r="672" spans="1:25" ht="15.75" hidden="1"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row>
    <row r="673" spans="1:25" ht="15.75" hidden="1"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row>
    <row r="674" spans="1:25" ht="15.75" hidden="1"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row>
    <row r="675" spans="1:25" ht="15.75" hidden="1"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row>
    <row r="676" spans="1:25" ht="15.75" hidden="1"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row>
    <row r="677" spans="1:25" ht="15.75" hidden="1"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row>
    <row r="678" spans="1:25" ht="15.75" hidden="1"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row>
    <row r="679" spans="1:25" ht="15.75" hidden="1"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row>
    <row r="680" spans="1:25" ht="15.75" hidden="1"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row>
    <row r="681" spans="1:25" ht="15.75" hidden="1"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row>
    <row r="682" spans="1:25" ht="15.75" hidden="1"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row>
    <row r="683" spans="1:25" ht="15.75" hidden="1"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row>
    <row r="684" spans="1:25" ht="15.75" hidden="1"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row>
    <row r="685" spans="1:25" ht="15.75" hidden="1"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row>
    <row r="686" spans="1:25" ht="15.75" hidden="1"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row>
    <row r="687" spans="1:25" ht="15.75" hidden="1"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row>
    <row r="688" spans="1:25" ht="15.75" hidden="1"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row>
    <row r="689" spans="1:25" ht="15.75" hidden="1"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row>
    <row r="690" spans="1:25" ht="15.75" hidden="1"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row>
    <row r="691" spans="1:25" ht="15.75" hidden="1"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row>
    <row r="692" spans="1:25" ht="15.75" hidden="1"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row>
    <row r="693" spans="1:25" ht="15.75" hidden="1"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row>
    <row r="694" spans="1:25" ht="15.75" hidden="1"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row>
    <row r="695" spans="1:25" ht="15.75" hidden="1"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row>
    <row r="696" spans="1:25" ht="15.75" hidden="1"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row>
    <row r="697" spans="1:25" ht="15.75" hidden="1"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row>
    <row r="698" spans="1:25" ht="15.75" hidden="1"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row>
    <row r="699" spans="1:25" ht="15.75" hidden="1"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row>
    <row r="700" spans="1:25" ht="15.75" hidden="1"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row>
    <row r="701" spans="1:25" ht="15.75" hidden="1"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row>
    <row r="702" spans="1:25" ht="15.75" hidden="1"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row>
    <row r="703" spans="1:25" ht="15.75" hidden="1"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row>
    <row r="704" spans="1:25" ht="15.75" hidden="1"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row>
    <row r="705" spans="1:25" ht="15.75" hidden="1"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row>
    <row r="706" spans="1:25" ht="15.75" hidden="1"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row>
    <row r="707" spans="1:25" ht="15.75" hidden="1"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row>
    <row r="708" spans="1:25" ht="15.75" hidden="1"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row>
    <row r="709" spans="1:25" ht="15.75" hidden="1"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row>
    <row r="710" spans="1:25" ht="15.75" hidden="1"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row>
    <row r="711" spans="1:25" ht="15.75" hidden="1"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row>
    <row r="712" spans="1:25" ht="15.75" hidden="1"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row>
    <row r="713" spans="1:25" ht="15.75" hidden="1"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row>
    <row r="714" spans="1:25" ht="15.75" hidden="1"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row>
    <row r="715" spans="1:25" ht="15.75" hidden="1"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row>
    <row r="716" spans="1:25" ht="15.75" hidden="1"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row>
    <row r="717" spans="1:25" ht="15.75" hidden="1"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row>
    <row r="718" spans="1:25" ht="15.75" hidden="1"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row>
    <row r="719" spans="1:25" ht="15.75" hidden="1"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row>
    <row r="720" spans="1:25" ht="15.75" hidden="1"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row>
    <row r="721" spans="1:25" ht="15.75" hidden="1"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row>
    <row r="722" spans="1:25" ht="15.75" hidden="1"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row>
    <row r="723" spans="1:25" ht="15.75" hidden="1"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row>
    <row r="724" spans="1:25" ht="15.75" hidden="1"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row>
    <row r="725" spans="1:25" ht="15.75" hidden="1"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row>
    <row r="726" spans="1:25" ht="15.75" hidden="1"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row>
    <row r="727" spans="1:25" ht="15.75" hidden="1"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row>
    <row r="728" spans="1:25" ht="15.75" hidden="1"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row>
    <row r="729" spans="1:25" ht="15.75" hidden="1"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row>
    <row r="730" spans="1:25" ht="15.75" hidden="1"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row>
    <row r="731" spans="1:25" ht="15.75" hidden="1"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row>
    <row r="732" spans="1:25" ht="15.75" hidden="1"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row>
    <row r="733" spans="1:25" ht="15.75" hidden="1"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row>
    <row r="734" spans="1:25" ht="15.75" hidden="1"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row>
    <row r="735" spans="1:25" ht="15.75" hidden="1"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row>
    <row r="736" spans="1:25" ht="15.75" hidden="1"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row>
    <row r="737" spans="1:25" ht="15.75" hidden="1"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row>
    <row r="738" spans="1:25" ht="15.75" hidden="1"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row>
    <row r="739" spans="1:25" ht="15.75" hidden="1"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row>
    <row r="740" spans="1:25" ht="15.75" hidden="1"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row>
    <row r="741" spans="1:25" ht="15.75" hidden="1"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row>
    <row r="742" spans="1:25" ht="15.75" hidden="1"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row>
    <row r="743" spans="1:25" ht="15.75" hidden="1"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row>
    <row r="744" spans="1:25" ht="15.75" hidden="1"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row>
    <row r="745" spans="1:25" ht="15.75" hidden="1"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row>
    <row r="746" spans="1:25" ht="15.75" hidden="1"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row>
    <row r="747" spans="1:25" ht="15.75" hidden="1"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row>
    <row r="748" spans="1:25" ht="15.75" hidden="1"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row>
    <row r="749" spans="1:25" ht="15.75" hidden="1"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row>
    <row r="750" spans="1:25" ht="15.75" hidden="1"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row>
    <row r="751" spans="1:25" ht="15.75" hidden="1"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row>
    <row r="752" spans="1:25" ht="15.75" hidden="1"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row>
    <row r="753" spans="1:25" ht="15.75" hidden="1"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row>
    <row r="754" spans="1:25" ht="15.75" hidden="1"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row>
    <row r="755" spans="1:25" ht="15.75" hidden="1"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row>
    <row r="756" spans="1:25" ht="15.75" hidden="1"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row>
    <row r="757" spans="1:25" ht="15.75" hidden="1"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row>
    <row r="758" spans="1:25" ht="15.75" hidden="1"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row>
    <row r="759" spans="1:25" ht="15.75" hidden="1"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row>
    <row r="760" spans="1:25" ht="15.75" hidden="1"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row>
    <row r="761" spans="1:25" ht="15.75" hidden="1"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row>
    <row r="762" spans="1:25" ht="15.75" hidden="1"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row>
    <row r="763" spans="1:25" ht="15.75" hidden="1"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row>
    <row r="764" spans="1:25" ht="15.75" hidden="1"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row>
    <row r="765" spans="1:25" ht="15.75" hidden="1"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row>
    <row r="766" spans="1:25" ht="15.75" hidden="1"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row>
    <row r="767" spans="1:25" ht="15.75" hidden="1"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row>
    <row r="768" spans="1:25" ht="15.75" hidden="1"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row>
    <row r="769" spans="1:25" ht="15.75" hidden="1"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row>
    <row r="770" spans="1:25" ht="15.75" hidden="1"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row>
    <row r="771" spans="1:25" ht="15.75" hidden="1"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row>
    <row r="772" spans="1:25" ht="15.75" hidden="1"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row>
    <row r="773" spans="1:25" ht="15.75" hidden="1"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row>
    <row r="774" spans="1:25" ht="15.75" hidden="1"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row>
    <row r="775" spans="1:25" ht="15.75" hidden="1"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row>
    <row r="776" spans="1:25" ht="15.75" hidden="1"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row>
    <row r="777" spans="1:25" ht="15.75" hidden="1"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row>
    <row r="778" spans="1:25" ht="15.75" hidden="1"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row>
    <row r="779" spans="1:25" ht="15.75" hidden="1"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row>
    <row r="780" spans="1:25" ht="15.75" hidden="1"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row>
    <row r="781" spans="1:25" ht="15.75" hidden="1"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row>
    <row r="782" spans="1:25" ht="15.75" hidden="1"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row>
    <row r="783" spans="1:25" ht="15.75" hidden="1"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row>
    <row r="784" spans="1:25" ht="15.75" hidden="1"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row>
    <row r="785" spans="1:25" ht="15.75" hidden="1"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row>
    <row r="786" spans="1:25" ht="15.75" hidden="1"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row>
    <row r="787" spans="1:25" ht="15.75" hidden="1"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row>
    <row r="788" spans="1:25" ht="15.75" hidden="1"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row>
    <row r="789" spans="1:25" ht="15.75" hidden="1"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row>
    <row r="790" spans="1:25" ht="15.75" hidden="1"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row>
    <row r="791" spans="1:25" ht="15.75" hidden="1"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row>
    <row r="792" spans="1:25" ht="15.75" hidden="1"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row>
    <row r="793" spans="1:25" ht="15.75" hidden="1"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row>
    <row r="794" spans="1:25" ht="15.75" hidden="1"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row>
    <row r="795" spans="1:25" ht="15.75" hidden="1"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row>
    <row r="796" spans="1:25" ht="15.75" hidden="1"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row>
    <row r="797" spans="1:25" ht="15.75" hidden="1"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row>
    <row r="798" spans="1:25" ht="15.75" hidden="1"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row>
    <row r="799" spans="1:25" ht="15.75" hidden="1"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row>
    <row r="800" spans="1:25" ht="15.75" hidden="1"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row>
    <row r="801" spans="1:25" ht="15.75" hidden="1"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row>
    <row r="802" spans="1:25" ht="15.75" hidden="1"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row>
    <row r="803" spans="1:25" ht="15.75" hidden="1"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row>
    <row r="804" spans="1:25" ht="15.75" hidden="1"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row>
    <row r="805" spans="1:25" ht="15.75" hidden="1"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row>
    <row r="806" spans="1:25" ht="15.75" hidden="1"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row>
    <row r="807" spans="1:25" ht="15.75" hidden="1"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row>
    <row r="808" spans="1:25" ht="15.75" hidden="1"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row>
    <row r="809" spans="1:25" ht="15.75" hidden="1"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row>
    <row r="810" spans="1:25" ht="15.75" hidden="1"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row>
    <row r="811" spans="1:25" ht="15.75" hidden="1"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row>
    <row r="812" spans="1:25" ht="15.75" hidden="1"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row>
    <row r="813" spans="1:25" ht="15.75" hidden="1"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row>
    <row r="814" spans="1:25" ht="15.75" hidden="1"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row>
    <row r="815" spans="1:25" ht="15.75" hidden="1"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row>
    <row r="816" spans="1:25" ht="15.75" hidden="1"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row>
    <row r="817" spans="1:25" ht="15.75" hidden="1"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row>
    <row r="818" spans="1:25" ht="15.75" hidden="1"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row>
    <row r="819" spans="1:25" ht="15.75" hidden="1"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row>
    <row r="820" spans="1:25" ht="15.75" hidden="1"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row>
    <row r="821" spans="1:25" ht="15.75" hidden="1"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row>
    <row r="822" spans="1:25" ht="15.75" hidden="1"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row>
    <row r="823" spans="1:25" ht="15.75" hidden="1"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row>
    <row r="824" spans="1:25" ht="15.75" hidden="1"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row>
    <row r="825" spans="1:25" ht="15.75" hidden="1"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row>
    <row r="826" spans="1:25" ht="15.75" hidden="1"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row>
    <row r="827" spans="1:25" ht="15.75" hidden="1"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row>
    <row r="828" spans="1:25" ht="15.75" hidden="1"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row>
    <row r="829" spans="1:25" ht="15.75" hidden="1"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row>
    <row r="830" spans="1:25" ht="15.75" hidden="1"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row>
    <row r="831" spans="1:25" ht="15.75" hidden="1"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row>
    <row r="832" spans="1:25" ht="15.75" hidden="1"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row>
    <row r="833" spans="1:25" ht="15.75" hidden="1"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row>
    <row r="834" spans="1:25" ht="15.75" hidden="1"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row>
    <row r="835" spans="1:25" ht="15.75" hidden="1"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row>
    <row r="836" spans="1:25" ht="15.75" hidden="1"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row>
    <row r="837" spans="1:25" ht="15.75" hidden="1"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row>
    <row r="838" spans="1:25" ht="15.75" hidden="1"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row>
    <row r="839" spans="1:25" ht="15.75" hidden="1"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row>
    <row r="840" spans="1:25" ht="15.75" hidden="1"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row>
    <row r="841" spans="1:25" ht="15.75" hidden="1"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row>
    <row r="842" spans="1:25" ht="15.75" hidden="1"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row>
    <row r="843" spans="1:25" ht="15.75" hidden="1"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row>
    <row r="844" spans="1:25" ht="15.75" hidden="1"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row>
    <row r="845" spans="1:25" ht="15.75" hidden="1"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row>
    <row r="846" spans="1:25" ht="15.75" hidden="1"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row>
    <row r="847" spans="1:25" ht="15.75" hidden="1"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row>
    <row r="848" spans="1:25" ht="15.75" hidden="1"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row>
    <row r="849" spans="1:25" ht="15.75" hidden="1"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row>
    <row r="850" spans="1:25" ht="15.75" hidden="1"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row>
    <row r="851" spans="1:25" ht="15.75" hidden="1"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row>
    <row r="852" spans="1:25" ht="15.75" hidden="1"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row>
    <row r="853" spans="1:25" ht="15.75" hidden="1"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row>
    <row r="854" spans="1:25" ht="15.75" hidden="1"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row>
    <row r="855" spans="1:25" ht="15.75" hidden="1"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row>
    <row r="856" spans="1:25" ht="15.75" hidden="1"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row>
    <row r="857" spans="1:25" ht="15.75" hidden="1"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row>
    <row r="858" spans="1:25" ht="15.75" hidden="1"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row>
    <row r="859" spans="1:25" ht="15.75" hidden="1"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row>
    <row r="860" spans="1:25" ht="15.75" hidden="1"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row>
    <row r="861" spans="1:25" ht="15.75" hidden="1"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row>
    <row r="862" spans="1:25" ht="15.75" hidden="1"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row>
    <row r="863" spans="1:25" ht="15.75" hidden="1"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row>
    <row r="864" spans="1:25" ht="15.75" hidden="1"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row>
    <row r="865" spans="1:25" ht="15.75" hidden="1"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row>
    <row r="866" spans="1:25" ht="15.75" hidden="1"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row>
    <row r="867" spans="1:25" ht="15.75" hidden="1"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row>
    <row r="868" spans="1:25" ht="15.75" hidden="1"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row>
    <row r="869" spans="1:25" ht="15.75" hidden="1"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row>
    <row r="870" spans="1:25" ht="15.75" hidden="1"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row>
    <row r="871" spans="1:25" ht="15.75" hidden="1"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row>
    <row r="872" spans="1:25" ht="15.75" hidden="1"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row>
    <row r="873" spans="1:25" ht="15.75" hidden="1"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row>
    <row r="874" spans="1:25" ht="15.75" hidden="1"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row>
    <row r="875" spans="1:25" ht="15.75" hidden="1"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row>
    <row r="876" spans="1:25" ht="15.75" hidden="1"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row>
    <row r="877" spans="1:25" ht="15.75" hidden="1"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row>
    <row r="878" spans="1:25" ht="15.75" hidden="1"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row>
    <row r="879" spans="1:25" ht="15.75" hidden="1"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row>
    <row r="880" spans="1:25" ht="15.75" hidden="1"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row>
    <row r="881" spans="1:25" ht="15.75" hidden="1"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row>
    <row r="882" spans="1:25" ht="15.75" hidden="1"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row>
    <row r="883" spans="1:25" ht="15.75" hidden="1"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row>
    <row r="884" spans="1:25" ht="15.75" hidden="1"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row>
    <row r="885" spans="1:25" ht="15.75" hidden="1"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row>
    <row r="886" spans="1:25" ht="15.75" hidden="1"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row>
    <row r="887" spans="1:25" ht="15.75" hidden="1"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row>
    <row r="888" spans="1:25" ht="15.75" hidden="1"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row>
    <row r="889" spans="1:25" ht="15.75" hidden="1"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row>
    <row r="890" spans="1:25" ht="15.75" hidden="1"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row>
    <row r="891" spans="1:25" ht="15.75" hidden="1"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row>
    <row r="892" spans="1:25" ht="15.75" hidden="1"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row>
    <row r="893" spans="1:25" ht="15.75" hidden="1"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row>
    <row r="894" spans="1:25" ht="15.75" hidden="1"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row>
    <row r="895" spans="1:25" ht="15.75" hidden="1"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row>
    <row r="896" spans="1:25" ht="15.75" hidden="1"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row>
    <row r="897" spans="1:25" ht="15.75" hidden="1"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row>
    <row r="898" spans="1:25" ht="15.75" hidden="1"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row>
    <row r="899" spans="1:25" ht="15.75" hidden="1"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row>
    <row r="900" spans="1:25" ht="15.75" hidden="1"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row>
    <row r="901" spans="1:25" ht="15.75" hidden="1"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row>
    <row r="902" spans="1:25" ht="15.75" hidden="1"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row>
    <row r="903" spans="1:25" ht="15.75" hidden="1"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row>
    <row r="904" spans="1:25" ht="15.75" hidden="1"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row>
    <row r="905" spans="1:25" ht="15.75" hidden="1"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row>
    <row r="906" spans="1:25" ht="15.75" hidden="1"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row>
    <row r="907" spans="1:25" ht="15.75" hidden="1"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row>
    <row r="908" spans="1:25" ht="15.75" hidden="1"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row>
    <row r="909" spans="1:25" ht="15.75" hidden="1"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row>
    <row r="910" spans="1:25" ht="15.75" hidden="1"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row>
    <row r="911" spans="1:25" ht="15.75" hidden="1"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row>
    <row r="912" spans="1:25" ht="15.75" hidden="1"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row>
    <row r="913" spans="1:25" ht="15.75" hidden="1"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row>
    <row r="914" spans="1:25" ht="15.75" hidden="1"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row>
    <row r="915" spans="1:25" ht="15.75" hidden="1"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row>
    <row r="916" spans="1:25" ht="15.75" hidden="1"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row>
    <row r="917" spans="1:25" ht="15.75" hidden="1"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row>
    <row r="918" spans="1:25" ht="15.75" hidden="1"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row>
    <row r="919" spans="1:25" ht="15.75" hidden="1"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row>
    <row r="920" spans="1:25" ht="15.75" hidden="1"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row>
    <row r="921" spans="1:25" ht="15.75" hidden="1"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row>
    <row r="922" spans="1:25" ht="15.75" hidden="1"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row>
    <row r="923" spans="1:25" ht="15.75" hidden="1"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row>
    <row r="924" spans="1:25" ht="15.75" hidden="1"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row>
    <row r="925" spans="1:25" ht="15.75" hidden="1"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row>
    <row r="926" spans="1:25" ht="15.75" hidden="1"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row>
    <row r="927" spans="1:25" ht="15.75" hidden="1"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row>
    <row r="928" spans="1:25" ht="15.75" hidden="1"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row>
    <row r="929" spans="1:25" ht="15.75" hidden="1"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row>
    <row r="930" spans="1:25" ht="15.75" hidden="1"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row>
    <row r="931" spans="1:25" ht="15.75" hidden="1"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row>
    <row r="932" spans="1:25" ht="15.75" hidden="1"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row>
    <row r="933" spans="1:25" ht="15.75" hidden="1"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row>
    <row r="934" spans="1:25" ht="15.75" hidden="1"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row>
    <row r="935" spans="1:25" ht="15.75" hidden="1"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row>
    <row r="936" spans="1:25" ht="15.75" hidden="1"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row>
    <row r="937" spans="1:25" ht="15.75" hidden="1"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row>
    <row r="938" spans="1:25" ht="15.75" hidden="1"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row>
    <row r="939" spans="1:25" ht="15.75" hidden="1"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row>
    <row r="940" spans="1:25" ht="15.75" hidden="1"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row>
    <row r="941" spans="1:25" ht="15.75" hidden="1"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row>
    <row r="942" spans="1:25" ht="15.75" hidden="1"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row>
    <row r="943" spans="1:25" ht="15.75" hidden="1"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row>
    <row r="944" spans="1:25" ht="15.75" hidden="1"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row>
    <row r="945" spans="1:25" ht="15.75" hidden="1"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row>
    <row r="946" spans="1:25" ht="15.75" hidden="1"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row>
    <row r="947" spans="1:25" ht="15.75" hidden="1"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row>
    <row r="948" spans="1:25" ht="15.75" hidden="1"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row>
    <row r="949" spans="1:25" ht="15.75" hidden="1"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row>
    <row r="950" spans="1:25" ht="15.75" hidden="1"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row>
    <row r="951" spans="1:25" ht="15.75" hidden="1"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row>
    <row r="952" spans="1:25" ht="15.75" hidden="1"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row>
    <row r="953" spans="1:25" ht="15.75" hidden="1"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row>
    <row r="954" spans="1:25" ht="15.75" hidden="1"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row>
    <row r="955" spans="1:25" ht="15.75" hidden="1"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row>
    <row r="956" spans="1:25" ht="15.75" hidden="1"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row>
    <row r="957" spans="1:25" ht="15.75" hidden="1"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row>
    <row r="958" spans="1:25" ht="15.75" hidden="1"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row>
    <row r="959" spans="1:25" ht="15.75" hidden="1"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row>
    <row r="960" spans="1:25" ht="15.75" hidden="1"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row>
    <row r="961" spans="1:25" ht="15.75" hidden="1"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row>
    <row r="962" spans="1:25" ht="15.75" hidden="1"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row>
    <row r="963" spans="1:25" ht="15.75" hidden="1"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row>
    <row r="964" spans="1:25" ht="15.75" hidden="1"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row>
    <row r="965" spans="1:25" ht="15.75" hidden="1"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row>
    <row r="966" spans="1:25" ht="15.75" hidden="1"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row>
    <row r="967" spans="1:25" ht="15.75" hidden="1"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row>
    <row r="968" spans="1:25" ht="15.75" hidden="1"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row>
    <row r="969" spans="1:25" ht="15.75" hidden="1"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row>
    <row r="970" spans="1:25" ht="15.75" hidden="1"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row>
    <row r="971" spans="1:25" ht="15.75" hidden="1"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row>
    <row r="972" spans="1:25" ht="15.75" hidden="1"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row>
    <row r="973" spans="1:25" ht="15.75" hidden="1"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row>
    <row r="974" spans="1:25" ht="15.75" hidden="1"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row>
    <row r="975" spans="1:25" ht="15.75" hidden="1"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row>
    <row r="976" spans="1:25" ht="15.75" hidden="1"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row>
    <row r="977" spans="1:25" ht="15.75" hidden="1"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row>
    <row r="978" spans="1:25" ht="15.75" hidden="1"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row>
    <row r="979" spans="1:25" ht="15.75" hidden="1"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row>
    <row r="980" spans="1:25" ht="15.75" hidden="1"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row>
    <row r="981" spans="1:25" ht="15.75" hidden="1"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row>
    <row r="982" spans="1:25" ht="15.75" hidden="1"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row>
    <row r="983" spans="1:25" ht="15.75" hidden="1"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row>
    <row r="984" spans="1:25" ht="15.75" hidden="1"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row>
    <row r="985" spans="1:25" ht="15.75" hidden="1"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row>
    <row r="986" spans="1:25" ht="15.75" hidden="1"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row>
    <row r="987" spans="1:25" ht="15.75" hidden="1"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row>
    <row r="988" spans="1:25" ht="15.75" hidden="1"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row>
    <row r="989" spans="1:25" ht="15.75" hidden="1"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row>
    <row r="990" spans="1:25" ht="15.75" hidden="1"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row>
    <row r="991" spans="1:25" ht="15.75" hidden="1"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row>
    <row r="992" spans="1:25" ht="15.75" hidden="1"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row>
    <row r="993" spans="1:25" ht="15.75" hidden="1"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row>
    <row r="994" spans="1:25" ht="15.75" hidden="1"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row>
    <row r="995" spans="1:25" ht="15.75" hidden="1"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row>
    <row r="996" spans="1:25" ht="15.75" hidden="1"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row>
    <row r="997" spans="1:25" ht="15.75" hidden="1"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row>
    <row r="998" spans="1:25" ht="15.75" hidden="1"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row>
    <row r="999" spans="1:25" ht="15.75" hidden="1"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row>
    <row r="1000" spans="1:25" ht="15.75" hidden="1"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row>
    <row r="1001" spans="1:25" ht="15.75" hidden="1" customHeight="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row>
    <row r="1002" spans="1:25" ht="15.75" hidden="1" customHeight="1">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row>
    <row r="1003" spans="1:25" ht="15.75" hidden="1" customHeight="1">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row>
    <row r="1004" spans="1:25" ht="15.75" hidden="1" customHeight="1">
      <c r="A1004" s="13"/>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row>
    <row r="1005" spans="1:25" ht="15.75" hidden="1" customHeight="1">
      <c r="A1005" s="13"/>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row>
    <row r="1006" spans="1:25" ht="15" customHeight="1"/>
  </sheetData>
  <mergeCells count="6">
    <mergeCell ref="A96:G96"/>
    <mergeCell ref="A1:G2"/>
    <mergeCell ref="A3:A5"/>
    <mergeCell ref="B3:G3"/>
    <mergeCell ref="B4:D4"/>
    <mergeCell ref="E4:G4"/>
  </mergeCells>
  <hyperlinks>
    <hyperlink ref="H1" location="'Índice'!A1" display="Volver al Indice"/>
  </hyperlinks>
  <pageMargins left="0.7" right="0.7" top="0.75" bottom="0.75" header="0" footer="0"/>
  <pageSetup orientation="landscape"/>
  <ignoredErrors>
    <ignoredError sqref="G82:G85 G90:G93 G86:G88" formulaRange="1"/>
  </ignoredErrors>
</worksheet>
</file>

<file path=xl/worksheets/sheet6.xml><?xml version="1.0" encoding="utf-8"?>
<worksheet xmlns="http://schemas.openxmlformats.org/spreadsheetml/2006/main" xmlns:r="http://schemas.openxmlformats.org/officeDocument/2006/relationships">
  <dimension ref="A1:Z1008"/>
  <sheetViews>
    <sheetView showGridLines="0" workbookViewId="0">
      <selection activeCell="G85" sqref="G85"/>
    </sheetView>
  </sheetViews>
  <sheetFormatPr baseColWidth="10" defaultColWidth="0" defaultRowHeight="15" customHeight="1" zeroHeight="1"/>
  <cols>
    <col min="1" max="1" width="14.140625" customWidth="1"/>
    <col min="2" max="8" width="15.7109375" customWidth="1"/>
    <col min="9" max="9" width="19.28515625" customWidth="1"/>
    <col min="10" max="11" width="15.7109375" customWidth="1"/>
    <col min="12" max="12" width="17" customWidth="1"/>
    <col min="13" max="26" width="10" hidden="1" customWidth="1"/>
    <col min="27" max="16384" width="14.42578125" hidden="1"/>
  </cols>
  <sheetData>
    <row r="1" spans="1:26" ht="36.75" customHeight="1">
      <c r="A1" s="294" t="s">
        <v>268</v>
      </c>
      <c r="B1" s="295"/>
      <c r="C1" s="295"/>
      <c r="D1" s="295"/>
      <c r="E1" s="295"/>
      <c r="F1" s="295"/>
      <c r="G1" s="295"/>
      <c r="H1" s="295"/>
      <c r="I1" s="295"/>
      <c r="J1" s="295"/>
      <c r="K1" s="296"/>
      <c r="L1" s="15" t="s">
        <v>263</v>
      </c>
      <c r="M1" s="1"/>
      <c r="N1" s="1"/>
      <c r="O1" s="1"/>
      <c r="P1" s="1"/>
      <c r="Q1" s="1"/>
      <c r="R1" s="1"/>
      <c r="S1" s="1"/>
      <c r="T1" s="1"/>
      <c r="U1" s="1"/>
      <c r="V1" s="1"/>
      <c r="W1" s="1"/>
      <c r="X1" s="1"/>
      <c r="Y1" s="1"/>
      <c r="Z1" s="1"/>
    </row>
    <row r="2" spans="1:26" ht="24" customHeight="1">
      <c r="A2" s="292" t="s">
        <v>0</v>
      </c>
      <c r="B2" s="285" t="s">
        <v>264</v>
      </c>
      <c r="C2" s="286"/>
      <c r="D2" s="286"/>
      <c r="E2" s="286"/>
      <c r="F2" s="286"/>
      <c r="G2" s="286"/>
      <c r="H2" s="286"/>
      <c r="I2" s="286"/>
      <c r="J2" s="286"/>
      <c r="K2" s="288"/>
      <c r="L2" s="1"/>
      <c r="M2" s="1"/>
      <c r="N2" s="1"/>
      <c r="O2" s="1"/>
      <c r="P2" s="1"/>
      <c r="Q2" s="1"/>
      <c r="R2" s="1"/>
      <c r="S2" s="1"/>
      <c r="T2" s="1"/>
      <c r="U2" s="1"/>
      <c r="V2" s="1"/>
      <c r="W2" s="1"/>
      <c r="X2" s="1"/>
      <c r="Y2" s="1"/>
      <c r="Z2" s="1"/>
    </row>
    <row r="3" spans="1:26" ht="38.25" customHeight="1">
      <c r="A3" s="293"/>
      <c r="B3" s="82" t="s">
        <v>89</v>
      </c>
      <c r="C3" s="82" t="s">
        <v>90</v>
      </c>
      <c r="D3" s="82" t="s">
        <v>91</v>
      </c>
      <c r="E3" s="73" t="s">
        <v>92</v>
      </c>
      <c r="F3" s="82" t="s">
        <v>93</v>
      </c>
      <c r="G3" s="82" t="s">
        <v>94</v>
      </c>
      <c r="H3" s="82" t="s">
        <v>95</v>
      </c>
      <c r="I3" s="73" t="s">
        <v>96</v>
      </c>
      <c r="J3" s="73" t="s">
        <v>97</v>
      </c>
      <c r="K3" s="104" t="s">
        <v>86</v>
      </c>
      <c r="L3" s="1"/>
      <c r="M3" s="1"/>
      <c r="N3" s="1"/>
      <c r="O3" s="1"/>
      <c r="P3" s="1"/>
      <c r="Q3" s="1"/>
      <c r="R3" s="1"/>
      <c r="S3" s="1"/>
      <c r="T3" s="1"/>
      <c r="U3" s="1"/>
      <c r="V3" s="1"/>
      <c r="W3" s="1"/>
      <c r="X3" s="1"/>
      <c r="Y3" s="1"/>
      <c r="Z3" s="1"/>
    </row>
    <row r="4" spans="1:26" ht="19.5" customHeight="1">
      <c r="A4" s="105" t="s">
        <v>3</v>
      </c>
      <c r="B4" s="102">
        <v>7</v>
      </c>
      <c r="C4" s="102">
        <v>4</v>
      </c>
      <c r="D4" s="102">
        <v>28</v>
      </c>
      <c r="E4" s="102">
        <v>6</v>
      </c>
      <c r="F4" s="102">
        <v>0</v>
      </c>
      <c r="G4" s="102">
        <v>5</v>
      </c>
      <c r="H4" s="102">
        <v>20</v>
      </c>
      <c r="I4" s="102">
        <v>2</v>
      </c>
      <c r="J4" s="102">
        <v>11</v>
      </c>
      <c r="K4" s="106">
        <f t="shared" ref="K4:K53" si="0">+SUM(B4:J4)</f>
        <v>83</v>
      </c>
      <c r="L4" s="1"/>
      <c r="M4" s="1"/>
      <c r="N4" s="1"/>
      <c r="O4" s="1"/>
      <c r="P4" s="1"/>
      <c r="Q4" s="1"/>
      <c r="R4" s="1"/>
      <c r="S4" s="1"/>
      <c r="T4" s="1"/>
      <c r="U4" s="1"/>
      <c r="V4" s="1"/>
      <c r="W4" s="1"/>
      <c r="X4" s="1"/>
      <c r="Y4" s="1"/>
      <c r="Z4" s="1"/>
    </row>
    <row r="5" spans="1:26" ht="19.5" customHeight="1">
      <c r="A5" s="111" t="s">
        <v>5</v>
      </c>
      <c r="B5" s="108">
        <v>1</v>
      </c>
      <c r="C5" s="108">
        <v>3</v>
      </c>
      <c r="D5" s="108">
        <v>29</v>
      </c>
      <c r="E5" s="108">
        <v>8</v>
      </c>
      <c r="F5" s="108">
        <v>0</v>
      </c>
      <c r="G5" s="108">
        <v>3</v>
      </c>
      <c r="H5" s="108">
        <v>15</v>
      </c>
      <c r="I5" s="108">
        <v>6</v>
      </c>
      <c r="J5" s="108">
        <v>7</v>
      </c>
      <c r="K5" s="112">
        <f t="shared" si="0"/>
        <v>72</v>
      </c>
      <c r="L5" s="1"/>
      <c r="M5" s="1"/>
      <c r="N5" s="1"/>
      <c r="O5" s="1"/>
      <c r="P5" s="1"/>
      <c r="Q5" s="1"/>
      <c r="R5" s="1"/>
      <c r="S5" s="1"/>
      <c r="T5" s="1"/>
      <c r="U5" s="1"/>
      <c r="V5" s="1"/>
      <c r="W5" s="1"/>
      <c r="X5" s="1"/>
      <c r="Y5" s="1"/>
      <c r="Z5" s="1"/>
    </row>
    <row r="6" spans="1:26" ht="19.5" customHeight="1">
      <c r="A6" s="111" t="s">
        <v>6</v>
      </c>
      <c r="B6" s="108">
        <v>7</v>
      </c>
      <c r="C6" s="108">
        <v>0</v>
      </c>
      <c r="D6" s="108">
        <v>46</v>
      </c>
      <c r="E6" s="108">
        <v>10</v>
      </c>
      <c r="F6" s="108">
        <v>1</v>
      </c>
      <c r="G6" s="108">
        <v>4</v>
      </c>
      <c r="H6" s="108">
        <v>5</v>
      </c>
      <c r="I6" s="108">
        <v>5</v>
      </c>
      <c r="J6" s="108">
        <v>9</v>
      </c>
      <c r="K6" s="112">
        <f t="shared" si="0"/>
        <v>87</v>
      </c>
      <c r="L6" s="1"/>
      <c r="M6" s="1"/>
      <c r="N6" s="1"/>
      <c r="O6" s="1"/>
      <c r="P6" s="1"/>
      <c r="Q6" s="1"/>
      <c r="R6" s="1"/>
      <c r="S6" s="1"/>
      <c r="T6" s="1"/>
      <c r="U6" s="1"/>
      <c r="V6" s="1"/>
      <c r="W6" s="1"/>
      <c r="X6" s="1"/>
      <c r="Y6" s="1"/>
      <c r="Z6" s="1"/>
    </row>
    <row r="7" spans="1:26" ht="19.5" customHeight="1">
      <c r="A7" s="111" t="s">
        <v>7</v>
      </c>
      <c r="B7" s="108">
        <v>6</v>
      </c>
      <c r="C7" s="108">
        <v>6</v>
      </c>
      <c r="D7" s="108">
        <v>31</v>
      </c>
      <c r="E7" s="108">
        <v>13</v>
      </c>
      <c r="F7" s="108">
        <v>1</v>
      </c>
      <c r="G7" s="108">
        <v>3</v>
      </c>
      <c r="H7" s="108">
        <v>27</v>
      </c>
      <c r="I7" s="108">
        <v>10</v>
      </c>
      <c r="J7" s="108">
        <v>9</v>
      </c>
      <c r="K7" s="112">
        <f t="shared" si="0"/>
        <v>106</v>
      </c>
      <c r="L7" s="1"/>
      <c r="M7" s="1"/>
      <c r="N7" s="1"/>
      <c r="O7" s="1"/>
      <c r="P7" s="1"/>
      <c r="Q7" s="1"/>
      <c r="R7" s="1"/>
      <c r="S7" s="1"/>
      <c r="T7" s="1"/>
      <c r="U7" s="1"/>
      <c r="V7" s="1"/>
      <c r="W7" s="1"/>
      <c r="X7" s="1"/>
      <c r="Y7" s="1"/>
      <c r="Z7" s="1"/>
    </row>
    <row r="8" spans="1:26" ht="19.5" customHeight="1">
      <c r="A8" s="111" t="s">
        <v>8</v>
      </c>
      <c r="B8" s="108">
        <v>2</v>
      </c>
      <c r="C8" s="108">
        <v>0</v>
      </c>
      <c r="D8" s="108">
        <v>30</v>
      </c>
      <c r="E8" s="108">
        <v>5</v>
      </c>
      <c r="F8" s="108">
        <v>1</v>
      </c>
      <c r="G8" s="108">
        <v>6</v>
      </c>
      <c r="H8" s="108">
        <v>19</v>
      </c>
      <c r="I8" s="108">
        <v>5</v>
      </c>
      <c r="J8" s="108">
        <v>14</v>
      </c>
      <c r="K8" s="112">
        <f t="shared" si="0"/>
        <v>82</v>
      </c>
      <c r="L8" s="1"/>
      <c r="M8" s="1"/>
      <c r="N8" s="1"/>
      <c r="O8" s="1"/>
      <c r="P8" s="1"/>
      <c r="Q8" s="1"/>
      <c r="R8" s="1"/>
      <c r="S8" s="1"/>
      <c r="T8" s="1"/>
      <c r="U8" s="1"/>
      <c r="V8" s="1"/>
      <c r="W8" s="1"/>
      <c r="X8" s="1"/>
      <c r="Y8" s="1"/>
      <c r="Z8" s="1"/>
    </row>
    <row r="9" spans="1:26" ht="19.5" customHeight="1">
      <c r="A9" s="111" t="s">
        <v>9</v>
      </c>
      <c r="B9" s="108">
        <v>3</v>
      </c>
      <c r="C9" s="108">
        <v>4</v>
      </c>
      <c r="D9" s="108">
        <v>42</v>
      </c>
      <c r="E9" s="108">
        <v>6</v>
      </c>
      <c r="F9" s="108">
        <v>0</v>
      </c>
      <c r="G9" s="108">
        <v>4</v>
      </c>
      <c r="H9" s="108">
        <v>23</v>
      </c>
      <c r="I9" s="108">
        <v>8</v>
      </c>
      <c r="J9" s="108">
        <v>20</v>
      </c>
      <c r="K9" s="112">
        <f t="shared" si="0"/>
        <v>110</v>
      </c>
      <c r="L9" s="1"/>
      <c r="M9" s="1"/>
      <c r="N9" s="1"/>
      <c r="O9" s="1"/>
      <c r="P9" s="1"/>
      <c r="Q9" s="1"/>
      <c r="R9" s="1"/>
      <c r="S9" s="1"/>
      <c r="T9" s="1"/>
      <c r="U9" s="1"/>
      <c r="V9" s="1"/>
      <c r="W9" s="1"/>
      <c r="X9" s="1"/>
      <c r="Y9" s="1"/>
      <c r="Z9" s="1"/>
    </row>
    <row r="10" spans="1:26" ht="19.5" customHeight="1">
      <c r="A10" s="111" t="s">
        <v>10</v>
      </c>
      <c r="B10" s="108">
        <v>2</v>
      </c>
      <c r="C10" s="108">
        <v>4</v>
      </c>
      <c r="D10" s="108">
        <v>71</v>
      </c>
      <c r="E10" s="108">
        <v>16</v>
      </c>
      <c r="F10" s="108">
        <v>1</v>
      </c>
      <c r="G10" s="108">
        <v>3</v>
      </c>
      <c r="H10" s="108">
        <v>34</v>
      </c>
      <c r="I10" s="108">
        <v>13</v>
      </c>
      <c r="J10" s="108">
        <v>23</v>
      </c>
      <c r="K10" s="112">
        <f t="shared" si="0"/>
        <v>167</v>
      </c>
      <c r="L10" s="1"/>
      <c r="M10" s="1"/>
      <c r="N10" s="1"/>
      <c r="O10" s="1"/>
      <c r="P10" s="1"/>
      <c r="Q10" s="1"/>
      <c r="R10" s="1"/>
      <c r="S10" s="1"/>
      <c r="T10" s="1"/>
      <c r="U10" s="1"/>
      <c r="V10" s="1"/>
      <c r="W10" s="1"/>
      <c r="X10" s="1"/>
      <c r="Y10" s="1"/>
      <c r="Z10" s="1"/>
    </row>
    <row r="11" spans="1:26" ht="19.5" customHeight="1">
      <c r="A11" s="111" t="s">
        <v>11</v>
      </c>
      <c r="B11" s="108">
        <v>5</v>
      </c>
      <c r="C11" s="108">
        <v>7</v>
      </c>
      <c r="D11" s="108">
        <v>67</v>
      </c>
      <c r="E11" s="108">
        <v>10</v>
      </c>
      <c r="F11" s="108">
        <v>2</v>
      </c>
      <c r="G11" s="108">
        <v>11</v>
      </c>
      <c r="H11" s="108">
        <v>70</v>
      </c>
      <c r="I11" s="108">
        <v>6</v>
      </c>
      <c r="J11" s="108">
        <v>31</v>
      </c>
      <c r="K11" s="112">
        <f t="shared" si="0"/>
        <v>209</v>
      </c>
      <c r="L11" s="1"/>
      <c r="M11" s="1"/>
      <c r="N11" s="1"/>
      <c r="O11" s="1"/>
      <c r="P11" s="1"/>
      <c r="Q11" s="1"/>
      <c r="R11" s="1"/>
      <c r="S11" s="1"/>
      <c r="T11" s="1"/>
      <c r="U11" s="1"/>
      <c r="V11" s="1"/>
      <c r="W11" s="1"/>
      <c r="X11" s="1"/>
      <c r="Y11" s="1"/>
      <c r="Z11" s="1"/>
    </row>
    <row r="12" spans="1:26" ht="19.5" customHeight="1">
      <c r="A12" s="111" t="s">
        <v>12</v>
      </c>
      <c r="B12" s="108">
        <v>4</v>
      </c>
      <c r="C12" s="108">
        <v>2</v>
      </c>
      <c r="D12" s="108">
        <v>40</v>
      </c>
      <c r="E12" s="108">
        <v>10</v>
      </c>
      <c r="F12" s="108">
        <v>2</v>
      </c>
      <c r="G12" s="108">
        <v>3</v>
      </c>
      <c r="H12" s="108">
        <v>46</v>
      </c>
      <c r="I12" s="108">
        <v>14</v>
      </c>
      <c r="J12" s="108">
        <v>27</v>
      </c>
      <c r="K12" s="112">
        <f t="shared" si="0"/>
        <v>148</v>
      </c>
      <c r="L12" s="1"/>
      <c r="M12" s="1"/>
      <c r="N12" s="1"/>
      <c r="O12" s="1"/>
      <c r="P12" s="1"/>
      <c r="Q12" s="1"/>
      <c r="R12" s="1"/>
      <c r="S12" s="1"/>
      <c r="T12" s="1"/>
      <c r="U12" s="1"/>
      <c r="V12" s="1"/>
      <c r="W12" s="1"/>
      <c r="X12" s="1"/>
      <c r="Y12" s="1"/>
      <c r="Z12" s="1"/>
    </row>
    <row r="13" spans="1:26" ht="19.5" customHeight="1">
      <c r="A13" s="111" t="s">
        <v>13</v>
      </c>
      <c r="B13" s="108">
        <v>12</v>
      </c>
      <c r="C13" s="108">
        <v>7</v>
      </c>
      <c r="D13" s="108">
        <v>83</v>
      </c>
      <c r="E13" s="108">
        <v>42</v>
      </c>
      <c r="F13" s="108">
        <v>5</v>
      </c>
      <c r="G13" s="108">
        <v>7</v>
      </c>
      <c r="H13" s="108">
        <v>45</v>
      </c>
      <c r="I13" s="108">
        <v>15</v>
      </c>
      <c r="J13" s="108">
        <v>26</v>
      </c>
      <c r="K13" s="112">
        <f t="shared" si="0"/>
        <v>242</v>
      </c>
      <c r="L13" s="1"/>
      <c r="M13" s="1"/>
      <c r="N13" s="1"/>
      <c r="O13" s="1"/>
      <c r="P13" s="1"/>
      <c r="Q13" s="1"/>
      <c r="R13" s="1"/>
      <c r="S13" s="1"/>
      <c r="T13" s="1"/>
      <c r="U13" s="1"/>
      <c r="V13" s="1"/>
      <c r="W13" s="1"/>
      <c r="X13" s="1"/>
      <c r="Y13" s="1"/>
      <c r="Z13" s="1"/>
    </row>
    <row r="14" spans="1:26" ht="19.5" customHeight="1">
      <c r="A14" s="111" t="s">
        <v>14</v>
      </c>
      <c r="B14" s="108">
        <v>6</v>
      </c>
      <c r="C14" s="108">
        <v>4</v>
      </c>
      <c r="D14" s="108">
        <v>98</v>
      </c>
      <c r="E14" s="108">
        <v>33</v>
      </c>
      <c r="F14" s="108">
        <v>4</v>
      </c>
      <c r="G14" s="108">
        <v>14</v>
      </c>
      <c r="H14" s="108">
        <v>47</v>
      </c>
      <c r="I14" s="108">
        <v>15</v>
      </c>
      <c r="J14" s="108">
        <v>38</v>
      </c>
      <c r="K14" s="112">
        <f t="shared" si="0"/>
        <v>259</v>
      </c>
      <c r="L14" s="1"/>
      <c r="M14" s="1"/>
      <c r="N14" s="1"/>
      <c r="O14" s="1"/>
      <c r="P14" s="1"/>
      <c r="Q14" s="1"/>
      <c r="R14" s="1"/>
      <c r="S14" s="1"/>
      <c r="T14" s="1"/>
      <c r="U14" s="1"/>
      <c r="V14" s="1"/>
      <c r="W14" s="1"/>
      <c r="X14" s="1"/>
      <c r="Y14" s="1"/>
      <c r="Z14" s="1"/>
    </row>
    <row r="15" spans="1:26" ht="19.5" customHeight="1">
      <c r="A15" s="111" t="s">
        <v>15</v>
      </c>
      <c r="B15" s="108">
        <v>9</v>
      </c>
      <c r="C15" s="108">
        <v>11</v>
      </c>
      <c r="D15" s="108">
        <v>92</v>
      </c>
      <c r="E15" s="108">
        <v>27</v>
      </c>
      <c r="F15" s="108">
        <v>4</v>
      </c>
      <c r="G15" s="108">
        <v>16</v>
      </c>
      <c r="H15" s="108">
        <v>60</v>
      </c>
      <c r="I15" s="108">
        <v>16</v>
      </c>
      <c r="J15" s="108">
        <v>46</v>
      </c>
      <c r="K15" s="112">
        <f t="shared" si="0"/>
        <v>281</v>
      </c>
      <c r="L15" s="1"/>
      <c r="M15" s="1"/>
      <c r="N15" s="1"/>
      <c r="O15" s="1"/>
      <c r="P15" s="1"/>
      <c r="Q15" s="1"/>
      <c r="R15" s="1"/>
      <c r="S15" s="1"/>
      <c r="T15" s="1"/>
      <c r="U15" s="1"/>
      <c r="V15" s="1"/>
      <c r="W15" s="1"/>
      <c r="X15" s="1"/>
      <c r="Y15" s="1"/>
      <c r="Z15" s="1"/>
    </row>
    <row r="16" spans="1:26" ht="19.5" customHeight="1">
      <c r="A16" s="111" t="s">
        <v>16</v>
      </c>
      <c r="B16" s="108">
        <v>7</v>
      </c>
      <c r="C16" s="108">
        <v>16</v>
      </c>
      <c r="D16" s="108">
        <v>35</v>
      </c>
      <c r="E16" s="108">
        <v>17</v>
      </c>
      <c r="F16" s="108">
        <v>2</v>
      </c>
      <c r="G16" s="108">
        <v>12</v>
      </c>
      <c r="H16" s="108">
        <v>50</v>
      </c>
      <c r="I16" s="108">
        <v>9</v>
      </c>
      <c r="J16" s="108">
        <v>24</v>
      </c>
      <c r="K16" s="112">
        <f t="shared" si="0"/>
        <v>172</v>
      </c>
      <c r="L16" s="1"/>
      <c r="M16" s="1"/>
      <c r="N16" s="1"/>
      <c r="O16" s="1"/>
      <c r="P16" s="1"/>
      <c r="Q16" s="1"/>
      <c r="R16" s="1"/>
      <c r="S16" s="1"/>
      <c r="T16" s="1"/>
      <c r="U16" s="1"/>
      <c r="V16" s="1"/>
      <c r="W16" s="1"/>
      <c r="X16" s="1"/>
      <c r="Y16" s="1"/>
      <c r="Z16" s="1"/>
    </row>
    <row r="17" spans="1:26" ht="19.5" customHeight="1">
      <c r="A17" s="111" t="s">
        <v>17</v>
      </c>
      <c r="B17" s="108">
        <v>3</v>
      </c>
      <c r="C17" s="108">
        <v>6</v>
      </c>
      <c r="D17" s="108">
        <v>70</v>
      </c>
      <c r="E17" s="108">
        <v>36</v>
      </c>
      <c r="F17" s="108">
        <v>4</v>
      </c>
      <c r="G17" s="108">
        <v>16</v>
      </c>
      <c r="H17" s="108">
        <v>56</v>
      </c>
      <c r="I17" s="108">
        <v>12</v>
      </c>
      <c r="J17" s="108">
        <v>27</v>
      </c>
      <c r="K17" s="112">
        <f t="shared" si="0"/>
        <v>230</v>
      </c>
      <c r="L17" s="1"/>
      <c r="M17" s="1"/>
      <c r="N17" s="1"/>
      <c r="O17" s="1"/>
      <c r="P17" s="1"/>
      <c r="Q17" s="1"/>
      <c r="R17" s="1"/>
      <c r="S17" s="1"/>
      <c r="T17" s="1"/>
      <c r="U17" s="1"/>
      <c r="V17" s="1"/>
      <c r="W17" s="1"/>
      <c r="X17" s="1"/>
      <c r="Y17" s="1"/>
      <c r="Z17" s="1"/>
    </row>
    <row r="18" spans="1:26" ht="19.5" customHeight="1">
      <c r="A18" s="111" t="s">
        <v>18</v>
      </c>
      <c r="B18" s="108">
        <v>6</v>
      </c>
      <c r="C18" s="108">
        <v>8</v>
      </c>
      <c r="D18" s="108">
        <v>98</v>
      </c>
      <c r="E18" s="108">
        <v>36</v>
      </c>
      <c r="F18" s="108">
        <v>5</v>
      </c>
      <c r="G18" s="108">
        <v>31</v>
      </c>
      <c r="H18" s="108">
        <v>75</v>
      </c>
      <c r="I18" s="108">
        <v>20</v>
      </c>
      <c r="J18" s="108">
        <v>38</v>
      </c>
      <c r="K18" s="112">
        <f t="shared" si="0"/>
        <v>317</v>
      </c>
      <c r="L18" s="1"/>
      <c r="M18" s="1"/>
      <c r="N18" s="1"/>
      <c r="O18" s="1"/>
      <c r="P18" s="1"/>
      <c r="Q18" s="1"/>
      <c r="R18" s="1"/>
      <c r="S18" s="1"/>
      <c r="T18" s="1"/>
      <c r="U18" s="1"/>
      <c r="V18" s="1"/>
      <c r="W18" s="1"/>
      <c r="X18" s="1"/>
      <c r="Y18" s="1"/>
      <c r="Z18" s="1"/>
    </row>
    <row r="19" spans="1:26" ht="19.5" customHeight="1">
      <c r="A19" s="111" t="s">
        <v>19</v>
      </c>
      <c r="B19" s="108">
        <v>6</v>
      </c>
      <c r="C19" s="108">
        <v>6</v>
      </c>
      <c r="D19" s="108">
        <v>86</v>
      </c>
      <c r="E19" s="108">
        <v>56</v>
      </c>
      <c r="F19" s="108">
        <v>5</v>
      </c>
      <c r="G19" s="108">
        <v>26</v>
      </c>
      <c r="H19" s="108">
        <v>64</v>
      </c>
      <c r="I19" s="108">
        <v>14</v>
      </c>
      <c r="J19" s="108">
        <v>45</v>
      </c>
      <c r="K19" s="112">
        <f t="shared" si="0"/>
        <v>308</v>
      </c>
      <c r="L19" s="1"/>
      <c r="M19" s="1"/>
      <c r="N19" s="1"/>
      <c r="O19" s="1"/>
      <c r="P19" s="1"/>
      <c r="Q19" s="1"/>
      <c r="R19" s="1"/>
      <c r="S19" s="1"/>
      <c r="T19" s="1"/>
      <c r="U19" s="1"/>
      <c r="V19" s="1"/>
      <c r="W19" s="1"/>
      <c r="X19" s="1"/>
      <c r="Y19" s="1"/>
      <c r="Z19" s="1"/>
    </row>
    <row r="20" spans="1:26" ht="19.5" customHeight="1">
      <c r="A20" s="111" t="s">
        <v>20</v>
      </c>
      <c r="B20" s="108">
        <v>3</v>
      </c>
      <c r="C20" s="108">
        <v>6</v>
      </c>
      <c r="D20" s="108">
        <v>74</v>
      </c>
      <c r="E20" s="108">
        <v>27</v>
      </c>
      <c r="F20" s="108">
        <v>7</v>
      </c>
      <c r="G20" s="108">
        <v>12</v>
      </c>
      <c r="H20" s="108">
        <v>50</v>
      </c>
      <c r="I20" s="108">
        <v>11</v>
      </c>
      <c r="J20" s="108">
        <v>27</v>
      </c>
      <c r="K20" s="112">
        <f t="shared" si="0"/>
        <v>217</v>
      </c>
      <c r="L20" s="1"/>
      <c r="M20" s="1"/>
      <c r="N20" s="1"/>
      <c r="O20" s="1"/>
      <c r="P20" s="1"/>
      <c r="Q20" s="1"/>
      <c r="R20" s="1"/>
      <c r="S20" s="1"/>
      <c r="T20" s="1"/>
      <c r="U20" s="1"/>
      <c r="V20" s="1"/>
      <c r="W20" s="1"/>
      <c r="X20" s="1"/>
      <c r="Y20" s="1"/>
      <c r="Z20" s="1"/>
    </row>
    <row r="21" spans="1:26" ht="19.5" customHeight="1">
      <c r="A21" s="111" t="s">
        <v>21</v>
      </c>
      <c r="B21" s="108">
        <v>11</v>
      </c>
      <c r="C21" s="108">
        <v>11</v>
      </c>
      <c r="D21" s="108">
        <v>105</v>
      </c>
      <c r="E21" s="108">
        <v>21</v>
      </c>
      <c r="F21" s="108">
        <v>5</v>
      </c>
      <c r="G21" s="108">
        <v>29</v>
      </c>
      <c r="H21" s="108">
        <v>71</v>
      </c>
      <c r="I21" s="108">
        <v>25</v>
      </c>
      <c r="J21" s="108">
        <v>27</v>
      </c>
      <c r="K21" s="112">
        <f t="shared" si="0"/>
        <v>305</v>
      </c>
      <c r="L21" s="1"/>
      <c r="M21" s="1"/>
      <c r="N21" s="1"/>
      <c r="O21" s="1"/>
      <c r="P21" s="1"/>
      <c r="Q21" s="1"/>
      <c r="R21" s="1"/>
      <c r="S21" s="1"/>
      <c r="T21" s="1"/>
      <c r="U21" s="1"/>
      <c r="V21" s="1"/>
      <c r="W21" s="1"/>
      <c r="X21" s="1"/>
      <c r="Y21" s="1"/>
      <c r="Z21" s="1"/>
    </row>
    <row r="22" spans="1:26" ht="19.5" customHeight="1">
      <c r="A22" s="111" t="s">
        <v>22</v>
      </c>
      <c r="B22" s="108">
        <v>3</v>
      </c>
      <c r="C22" s="108">
        <v>18</v>
      </c>
      <c r="D22" s="108">
        <v>122</v>
      </c>
      <c r="E22" s="108">
        <v>34</v>
      </c>
      <c r="F22" s="108">
        <v>3</v>
      </c>
      <c r="G22" s="108">
        <v>29</v>
      </c>
      <c r="H22" s="108">
        <v>85</v>
      </c>
      <c r="I22" s="108">
        <v>28</v>
      </c>
      <c r="J22" s="108">
        <v>46</v>
      </c>
      <c r="K22" s="112">
        <f t="shared" si="0"/>
        <v>368</v>
      </c>
      <c r="L22" s="1"/>
      <c r="M22" s="1"/>
      <c r="N22" s="1"/>
      <c r="O22" s="1"/>
      <c r="P22" s="1"/>
      <c r="Q22" s="1"/>
      <c r="R22" s="1"/>
      <c r="S22" s="1"/>
      <c r="T22" s="1"/>
      <c r="U22" s="1"/>
      <c r="V22" s="1"/>
      <c r="W22" s="1"/>
      <c r="X22" s="1"/>
      <c r="Y22" s="1"/>
      <c r="Z22" s="1"/>
    </row>
    <row r="23" spans="1:26" ht="19.5" customHeight="1">
      <c r="A23" s="111" t="s">
        <v>23</v>
      </c>
      <c r="B23" s="108">
        <v>9</v>
      </c>
      <c r="C23" s="108">
        <v>15</v>
      </c>
      <c r="D23" s="108">
        <v>88</v>
      </c>
      <c r="E23" s="108">
        <v>45</v>
      </c>
      <c r="F23" s="108">
        <v>7</v>
      </c>
      <c r="G23" s="108">
        <v>21</v>
      </c>
      <c r="H23" s="108">
        <v>92</v>
      </c>
      <c r="I23" s="108">
        <v>13</v>
      </c>
      <c r="J23" s="108">
        <v>51</v>
      </c>
      <c r="K23" s="112">
        <f t="shared" si="0"/>
        <v>341</v>
      </c>
      <c r="L23" s="1"/>
      <c r="M23" s="1"/>
      <c r="N23" s="1"/>
      <c r="O23" s="1"/>
      <c r="P23" s="1"/>
      <c r="Q23" s="1"/>
      <c r="R23" s="1"/>
      <c r="S23" s="1"/>
      <c r="T23" s="1"/>
      <c r="U23" s="1"/>
      <c r="V23" s="1"/>
      <c r="W23" s="1"/>
      <c r="X23" s="1"/>
      <c r="Y23" s="1"/>
      <c r="Z23" s="1"/>
    </row>
    <row r="24" spans="1:26" ht="19.5" customHeight="1">
      <c r="A24" s="111" t="s">
        <v>24</v>
      </c>
      <c r="B24" s="108">
        <v>5</v>
      </c>
      <c r="C24" s="108">
        <v>9</v>
      </c>
      <c r="D24" s="108">
        <v>71</v>
      </c>
      <c r="E24" s="108">
        <v>37</v>
      </c>
      <c r="F24" s="108">
        <v>4</v>
      </c>
      <c r="G24" s="108">
        <v>20</v>
      </c>
      <c r="H24" s="108">
        <v>60</v>
      </c>
      <c r="I24" s="108">
        <v>18</v>
      </c>
      <c r="J24" s="108">
        <v>29</v>
      </c>
      <c r="K24" s="112">
        <f t="shared" si="0"/>
        <v>253</v>
      </c>
      <c r="L24" s="1"/>
      <c r="M24" s="1"/>
      <c r="N24" s="1"/>
      <c r="O24" s="1"/>
      <c r="P24" s="1"/>
      <c r="Q24" s="1"/>
      <c r="R24" s="1"/>
      <c r="S24" s="1"/>
      <c r="T24" s="1"/>
      <c r="U24" s="1"/>
      <c r="V24" s="1"/>
      <c r="W24" s="1"/>
      <c r="X24" s="1"/>
      <c r="Y24" s="1"/>
      <c r="Z24" s="1"/>
    </row>
    <row r="25" spans="1:26" ht="19.5" customHeight="1">
      <c r="A25" s="111" t="s">
        <v>25</v>
      </c>
      <c r="B25" s="108">
        <v>5</v>
      </c>
      <c r="C25" s="108">
        <v>6</v>
      </c>
      <c r="D25" s="108">
        <v>96</v>
      </c>
      <c r="E25" s="108">
        <v>38</v>
      </c>
      <c r="F25" s="108">
        <v>2</v>
      </c>
      <c r="G25" s="108">
        <v>31</v>
      </c>
      <c r="H25" s="108">
        <v>72</v>
      </c>
      <c r="I25" s="108">
        <v>10</v>
      </c>
      <c r="J25" s="108">
        <v>33</v>
      </c>
      <c r="K25" s="112">
        <f t="shared" si="0"/>
        <v>293</v>
      </c>
      <c r="L25" s="1"/>
      <c r="M25" s="1"/>
      <c r="N25" s="1"/>
      <c r="O25" s="1"/>
      <c r="P25" s="1"/>
      <c r="Q25" s="1"/>
      <c r="R25" s="1"/>
      <c r="S25" s="1"/>
      <c r="T25" s="1"/>
      <c r="U25" s="1"/>
      <c r="V25" s="1"/>
      <c r="W25" s="1"/>
      <c r="X25" s="1"/>
      <c r="Y25" s="1"/>
      <c r="Z25" s="1"/>
    </row>
    <row r="26" spans="1:26" ht="19.5" customHeight="1">
      <c r="A26" s="111" t="s">
        <v>26</v>
      </c>
      <c r="B26" s="108">
        <v>2</v>
      </c>
      <c r="C26" s="108">
        <v>10</v>
      </c>
      <c r="D26" s="108">
        <v>163</v>
      </c>
      <c r="E26" s="108">
        <v>28</v>
      </c>
      <c r="F26" s="108">
        <v>6</v>
      </c>
      <c r="G26" s="108">
        <v>25</v>
      </c>
      <c r="H26" s="108">
        <v>59</v>
      </c>
      <c r="I26" s="108">
        <v>13</v>
      </c>
      <c r="J26" s="108">
        <v>54</v>
      </c>
      <c r="K26" s="112">
        <f t="shared" si="0"/>
        <v>360</v>
      </c>
      <c r="L26" s="1"/>
      <c r="M26" s="1"/>
      <c r="N26" s="1"/>
      <c r="O26" s="1"/>
      <c r="P26" s="1"/>
      <c r="Q26" s="1"/>
      <c r="R26" s="1"/>
      <c r="S26" s="1"/>
      <c r="T26" s="1"/>
      <c r="U26" s="1"/>
      <c r="V26" s="1"/>
      <c r="W26" s="1"/>
      <c r="X26" s="1"/>
      <c r="Y26" s="1"/>
      <c r="Z26" s="1"/>
    </row>
    <row r="27" spans="1:26" ht="19.5" customHeight="1">
      <c r="A27" s="111" t="s">
        <v>27</v>
      </c>
      <c r="B27" s="108">
        <v>11</v>
      </c>
      <c r="C27" s="108">
        <v>23</v>
      </c>
      <c r="D27" s="108">
        <v>139</v>
      </c>
      <c r="E27" s="108">
        <v>49</v>
      </c>
      <c r="F27" s="108">
        <v>5</v>
      </c>
      <c r="G27" s="108">
        <v>24</v>
      </c>
      <c r="H27" s="108">
        <v>95</v>
      </c>
      <c r="I27" s="108">
        <v>11</v>
      </c>
      <c r="J27" s="108">
        <v>68</v>
      </c>
      <c r="K27" s="112">
        <f t="shared" si="0"/>
        <v>425</v>
      </c>
      <c r="L27" s="1"/>
      <c r="M27" s="1"/>
      <c r="N27" s="1"/>
      <c r="O27" s="1"/>
      <c r="P27" s="1"/>
      <c r="Q27" s="1"/>
      <c r="R27" s="1"/>
      <c r="S27" s="1"/>
      <c r="T27" s="1"/>
      <c r="U27" s="1"/>
      <c r="V27" s="1"/>
      <c r="W27" s="1"/>
      <c r="X27" s="1"/>
      <c r="Y27" s="1"/>
      <c r="Z27" s="1"/>
    </row>
    <row r="28" spans="1:26" ht="19.5" customHeight="1">
      <c r="A28" s="111" t="s">
        <v>28</v>
      </c>
      <c r="B28" s="108">
        <v>1</v>
      </c>
      <c r="C28" s="108">
        <v>9</v>
      </c>
      <c r="D28" s="108">
        <v>142</v>
      </c>
      <c r="E28" s="108">
        <v>59</v>
      </c>
      <c r="F28" s="108">
        <v>4</v>
      </c>
      <c r="G28" s="108">
        <v>21</v>
      </c>
      <c r="H28" s="108">
        <v>135</v>
      </c>
      <c r="I28" s="108">
        <v>21</v>
      </c>
      <c r="J28" s="108">
        <v>74</v>
      </c>
      <c r="K28" s="112">
        <f t="shared" si="0"/>
        <v>466</v>
      </c>
      <c r="L28" s="1"/>
      <c r="M28" s="1"/>
      <c r="N28" s="1"/>
      <c r="O28" s="1"/>
      <c r="P28" s="1"/>
      <c r="Q28" s="1"/>
      <c r="R28" s="1"/>
      <c r="S28" s="1"/>
      <c r="T28" s="1"/>
      <c r="U28" s="1"/>
      <c r="V28" s="1"/>
      <c r="W28" s="1"/>
      <c r="X28" s="1"/>
      <c r="Y28" s="1"/>
      <c r="Z28" s="1"/>
    </row>
    <row r="29" spans="1:26" ht="19.5" customHeight="1">
      <c r="A29" s="111" t="s">
        <v>29</v>
      </c>
      <c r="B29" s="108">
        <v>9</v>
      </c>
      <c r="C29" s="108">
        <v>11</v>
      </c>
      <c r="D29" s="108">
        <v>141</v>
      </c>
      <c r="E29" s="108">
        <v>34</v>
      </c>
      <c r="F29" s="108">
        <v>5</v>
      </c>
      <c r="G29" s="108">
        <v>35</v>
      </c>
      <c r="H29" s="108">
        <v>92</v>
      </c>
      <c r="I29" s="108">
        <v>30</v>
      </c>
      <c r="J29" s="108">
        <v>81</v>
      </c>
      <c r="K29" s="112">
        <f t="shared" si="0"/>
        <v>438</v>
      </c>
      <c r="L29" s="1"/>
      <c r="M29" s="1"/>
      <c r="N29" s="1"/>
      <c r="O29" s="1"/>
      <c r="P29" s="1"/>
      <c r="Q29" s="1"/>
      <c r="R29" s="1"/>
      <c r="S29" s="1"/>
      <c r="T29" s="1"/>
      <c r="U29" s="1"/>
      <c r="V29" s="1"/>
      <c r="W29" s="1"/>
      <c r="X29" s="1"/>
      <c r="Y29" s="1"/>
      <c r="Z29" s="1"/>
    </row>
    <row r="30" spans="1:26" ht="19.5" customHeight="1">
      <c r="A30" s="111" t="s">
        <v>30</v>
      </c>
      <c r="B30" s="108">
        <v>4</v>
      </c>
      <c r="C30" s="108">
        <v>41</v>
      </c>
      <c r="D30" s="108">
        <v>179</v>
      </c>
      <c r="E30" s="108">
        <v>43</v>
      </c>
      <c r="F30" s="108">
        <v>8</v>
      </c>
      <c r="G30" s="108">
        <v>36</v>
      </c>
      <c r="H30" s="108">
        <v>159</v>
      </c>
      <c r="I30" s="108">
        <v>40</v>
      </c>
      <c r="J30" s="108">
        <v>113</v>
      </c>
      <c r="K30" s="112">
        <f t="shared" si="0"/>
        <v>623</v>
      </c>
      <c r="L30" s="1"/>
      <c r="M30" s="1"/>
      <c r="N30" s="1"/>
      <c r="O30" s="1"/>
      <c r="P30" s="1"/>
      <c r="Q30" s="1"/>
      <c r="R30" s="1"/>
      <c r="S30" s="1"/>
      <c r="T30" s="1"/>
      <c r="U30" s="1"/>
      <c r="V30" s="1"/>
      <c r="W30" s="1"/>
      <c r="X30" s="1"/>
      <c r="Y30" s="1"/>
      <c r="Z30" s="1"/>
    </row>
    <row r="31" spans="1:26" ht="19.5" customHeight="1">
      <c r="A31" s="111" t="s">
        <v>31</v>
      </c>
      <c r="B31" s="108">
        <v>5</v>
      </c>
      <c r="C31" s="108">
        <v>10</v>
      </c>
      <c r="D31" s="108">
        <v>160</v>
      </c>
      <c r="E31" s="108">
        <v>35</v>
      </c>
      <c r="F31" s="108">
        <v>8</v>
      </c>
      <c r="G31" s="108">
        <v>30</v>
      </c>
      <c r="H31" s="108">
        <v>141</v>
      </c>
      <c r="I31" s="108">
        <v>27</v>
      </c>
      <c r="J31" s="108">
        <v>95</v>
      </c>
      <c r="K31" s="112">
        <f t="shared" si="0"/>
        <v>511</v>
      </c>
      <c r="L31" s="1"/>
      <c r="M31" s="1"/>
      <c r="N31" s="1"/>
      <c r="O31" s="1"/>
      <c r="P31" s="1"/>
      <c r="Q31" s="1"/>
      <c r="R31" s="1"/>
      <c r="S31" s="1"/>
      <c r="T31" s="1"/>
      <c r="U31" s="1"/>
      <c r="V31" s="1"/>
      <c r="W31" s="1"/>
      <c r="X31" s="1"/>
      <c r="Y31" s="1"/>
      <c r="Z31" s="1"/>
    </row>
    <row r="32" spans="1:26" ht="19.5" customHeight="1">
      <c r="A32" s="111" t="s">
        <v>32</v>
      </c>
      <c r="B32" s="108">
        <v>2</v>
      </c>
      <c r="C32" s="108">
        <v>19</v>
      </c>
      <c r="D32" s="108">
        <v>97</v>
      </c>
      <c r="E32" s="108">
        <v>45</v>
      </c>
      <c r="F32" s="108">
        <v>11</v>
      </c>
      <c r="G32" s="108">
        <v>21</v>
      </c>
      <c r="H32" s="108">
        <v>80</v>
      </c>
      <c r="I32" s="108">
        <v>17</v>
      </c>
      <c r="J32" s="108">
        <v>73</v>
      </c>
      <c r="K32" s="112">
        <f t="shared" si="0"/>
        <v>365</v>
      </c>
      <c r="L32" s="1"/>
      <c r="M32" s="1"/>
      <c r="N32" s="1"/>
      <c r="O32" s="1"/>
      <c r="P32" s="1"/>
      <c r="Q32" s="1"/>
      <c r="R32" s="1"/>
      <c r="S32" s="1"/>
      <c r="T32" s="1"/>
      <c r="U32" s="1"/>
      <c r="V32" s="1"/>
      <c r="W32" s="1"/>
      <c r="X32" s="1"/>
      <c r="Y32" s="1"/>
      <c r="Z32" s="1"/>
    </row>
    <row r="33" spans="1:26" ht="19.5" customHeight="1">
      <c r="A33" s="111" t="s">
        <v>33</v>
      </c>
      <c r="B33" s="108">
        <v>8</v>
      </c>
      <c r="C33" s="108">
        <v>38</v>
      </c>
      <c r="D33" s="108">
        <v>170</v>
      </c>
      <c r="E33" s="108">
        <v>55</v>
      </c>
      <c r="F33" s="108">
        <v>16</v>
      </c>
      <c r="G33" s="108">
        <v>30</v>
      </c>
      <c r="H33" s="108">
        <v>121</v>
      </c>
      <c r="I33" s="108">
        <v>11</v>
      </c>
      <c r="J33" s="108">
        <v>74</v>
      </c>
      <c r="K33" s="112">
        <f t="shared" si="0"/>
        <v>523</v>
      </c>
      <c r="L33" s="1"/>
      <c r="M33" s="1"/>
      <c r="N33" s="1"/>
      <c r="O33" s="1"/>
      <c r="P33" s="1"/>
      <c r="Q33" s="1"/>
      <c r="R33" s="1"/>
      <c r="S33" s="1"/>
      <c r="T33" s="1"/>
      <c r="U33" s="1"/>
      <c r="V33" s="1"/>
      <c r="W33" s="1"/>
      <c r="X33" s="1"/>
      <c r="Y33" s="1"/>
      <c r="Z33" s="1"/>
    </row>
    <row r="34" spans="1:26" ht="19.5" customHeight="1">
      <c r="A34" s="111" t="s">
        <v>34</v>
      </c>
      <c r="B34" s="108">
        <v>7</v>
      </c>
      <c r="C34" s="108">
        <v>13</v>
      </c>
      <c r="D34" s="108">
        <v>172</v>
      </c>
      <c r="E34" s="108">
        <v>47</v>
      </c>
      <c r="F34" s="108">
        <v>10</v>
      </c>
      <c r="G34" s="108">
        <v>37</v>
      </c>
      <c r="H34" s="108">
        <v>95</v>
      </c>
      <c r="I34" s="108">
        <v>22</v>
      </c>
      <c r="J34" s="108">
        <v>129</v>
      </c>
      <c r="K34" s="112">
        <f t="shared" si="0"/>
        <v>532</v>
      </c>
      <c r="L34" s="1"/>
      <c r="M34" s="1"/>
      <c r="N34" s="1"/>
      <c r="O34" s="1"/>
      <c r="P34" s="1"/>
      <c r="Q34" s="1"/>
      <c r="R34" s="1"/>
      <c r="S34" s="1"/>
      <c r="T34" s="1"/>
      <c r="U34" s="1"/>
      <c r="V34" s="1"/>
      <c r="W34" s="1"/>
      <c r="X34" s="1"/>
      <c r="Y34" s="1"/>
      <c r="Z34" s="1"/>
    </row>
    <row r="35" spans="1:26" ht="19.5" customHeight="1">
      <c r="A35" s="111" t="s">
        <v>35</v>
      </c>
      <c r="B35" s="108">
        <v>5</v>
      </c>
      <c r="C35" s="108">
        <v>13</v>
      </c>
      <c r="D35" s="108">
        <v>148</v>
      </c>
      <c r="E35" s="108">
        <v>69</v>
      </c>
      <c r="F35" s="108">
        <v>7</v>
      </c>
      <c r="G35" s="108">
        <v>23</v>
      </c>
      <c r="H35" s="108">
        <v>64</v>
      </c>
      <c r="I35" s="108">
        <v>10</v>
      </c>
      <c r="J35" s="108">
        <v>105</v>
      </c>
      <c r="K35" s="112">
        <f t="shared" si="0"/>
        <v>444</v>
      </c>
      <c r="L35" s="1"/>
      <c r="M35" s="1"/>
      <c r="N35" s="1"/>
      <c r="O35" s="1"/>
      <c r="P35" s="1"/>
      <c r="Q35" s="1"/>
      <c r="R35" s="1"/>
      <c r="S35" s="1"/>
      <c r="T35" s="1"/>
      <c r="U35" s="1"/>
      <c r="V35" s="1"/>
      <c r="W35" s="1"/>
      <c r="X35" s="1"/>
      <c r="Y35" s="1"/>
      <c r="Z35" s="1"/>
    </row>
    <row r="36" spans="1:26" ht="19.5" customHeight="1">
      <c r="A36" s="111" t="s">
        <v>36</v>
      </c>
      <c r="B36" s="108">
        <v>6</v>
      </c>
      <c r="C36" s="108">
        <v>12</v>
      </c>
      <c r="D36" s="108">
        <v>111</v>
      </c>
      <c r="E36" s="108">
        <v>43</v>
      </c>
      <c r="F36" s="108">
        <v>9</v>
      </c>
      <c r="G36" s="108">
        <v>14</v>
      </c>
      <c r="H36" s="108">
        <v>36</v>
      </c>
      <c r="I36" s="108">
        <v>4</v>
      </c>
      <c r="J36" s="108">
        <v>53</v>
      </c>
      <c r="K36" s="112">
        <f t="shared" si="0"/>
        <v>288</v>
      </c>
      <c r="L36" s="1"/>
      <c r="M36" s="1"/>
      <c r="N36" s="1"/>
      <c r="O36" s="1"/>
      <c r="P36" s="1"/>
      <c r="Q36" s="1"/>
      <c r="R36" s="1"/>
      <c r="S36" s="1"/>
      <c r="T36" s="1"/>
      <c r="U36" s="1"/>
      <c r="V36" s="1"/>
      <c r="W36" s="1"/>
      <c r="X36" s="1"/>
      <c r="Y36" s="1"/>
      <c r="Z36" s="1"/>
    </row>
    <row r="37" spans="1:26" ht="19.5" customHeight="1">
      <c r="A37" s="111" t="s">
        <v>37</v>
      </c>
      <c r="B37" s="108">
        <v>5</v>
      </c>
      <c r="C37" s="108">
        <v>16</v>
      </c>
      <c r="D37" s="108">
        <v>145</v>
      </c>
      <c r="E37" s="108">
        <v>27</v>
      </c>
      <c r="F37" s="108">
        <v>10</v>
      </c>
      <c r="G37" s="108">
        <v>13</v>
      </c>
      <c r="H37" s="108">
        <v>100</v>
      </c>
      <c r="I37" s="108">
        <v>36</v>
      </c>
      <c r="J37" s="108">
        <v>79</v>
      </c>
      <c r="K37" s="112">
        <f t="shared" si="0"/>
        <v>431</v>
      </c>
      <c r="L37" s="1"/>
      <c r="M37" s="1"/>
      <c r="N37" s="1"/>
      <c r="O37" s="1"/>
      <c r="P37" s="1"/>
      <c r="Q37" s="1"/>
      <c r="R37" s="1"/>
      <c r="S37" s="1"/>
      <c r="T37" s="1"/>
      <c r="U37" s="1"/>
      <c r="V37" s="1"/>
      <c r="W37" s="1"/>
      <c r="X37" s="1"/>
      <c r="Y37" s="1"/>
      <c r="Z37" s="1"/>
    </row>
    <row r="38" spans="1:26" ht="19.5" customHeight="1">
      <c r="A38" s="111" t="s">
        <v>38</v>
      </c>
      <c r="B38" s="108">
        <v>16</v>
      </c>
      <c r="C38" s="108">
        <v>13</v>
      </c>
      <c r="D38" s="108">
        <v>175</v>
      </c>
      <c r="E38" s="108">
        <v>53</v>
      </c>
      <c r="F38" s="108">
        <v>5</v>
      </c>
      <c r="G38" s="108">
        <v>42</v>
      </c>
      <c r="H38" s="108">
        <v>52</v>
      </c>
      <c r="I38" s="108">
        <v>29</v>
      </c>
      <c r="J38" s="108">
        <v>55</v>
      </c>
      <c r="K38" s="112">
        <f t="shared" si="0"/>
        <v>440</v>
      </c>
      <c r="L38" s="1"/>
      <c r="M38" s="1"/>
      <c r="N38" s="1"/>
      <c r="O38" s="1"/>
      <c r="P38" s="1"/>
      <c r="Q38" s="1"/>
      <c r="R38" s="1"/>
      <c r="S38" s="1"/>
      <c r="T38" s="1"/>
      <c r="U38" s="1"/>
      <c r="V38" s="1"/>
      <c r="W38" s="1"/>
      <c r="X38" s="1"/>
      <c r="Y38" s="1"/>
      <c r="Z38" s="1"/>
    </row>
    <row r="39" spans="1:26" ht="19.5" customHeight="1">
      <c r="A39" s="111" t="s">
        <v>39</v>
      </c>
      <c r="B39" s="108">
        <v>9</v>
      </c>
      <c r="C39" s="108">
        <v>7</v>
      </c>
      <c r="D39" s="108">
        <v>218</v>
      </c>
      <c r="E39" s="108">
        <v>45</v>
      </c>
      <c r="F39" s="108">
        <v>11</v>
      </c>
      <c r="G39" s="108">
        <v>49</v>
      </c>
      <c r="H39" s="108">
        <v>95</v>
      </c>
      <c r="I39" s="108">
        <v>62</v>
      </c>
      <c r="J39" s="108">
        <v>89</v>
      </c>
      <c r="K39" s="112">
        <f t="shared" si="0"/>
        <v>585</v>
      </c>
      <c r="L39" s="1"/>
      <c r="M39" s="1"/>
      <c r="N39" s="1"/>
      <c r="O39" s="1"/>
      <c r="P39" s="1"/>
      <c r="Q39" s="1"/>
      <c r="R39" s="1"/>
      <c r="S39" s="1"/>
      <c r="T39" s="1"/>
      <c r="U39" s="1"/>
      <c r="V39" s="1"/>
      <c r="W39" s="1"/>
      <c r="X39" s="1"/>
      <c r="Y39" s="1"/>
      <c r="Z39" s="1"/>
    </row>
    <row r="40" spans="1:26" ht="19.5" customHeight="1">
      <c r="A40" s="111" t="s">
        <v>40</v>
      </c>
      <c r="B40" s="108">
        <v>2</v>
      </c>
      <c r="C40" s="108">
        <v>16</v>
      </c>
      <c r="D40" s="108">
        <v>94</v>
      </c>
      <c r="E40" s="108">
        <v>20</v>
      </c>
      <c r="F40" s="108">
        <v>4</v>
      </c>
      <c r="G40" s="108">
        <v>15</v>
      </c>
      <c r="H40" s="108">
        <v>45</v>
      </c>
      <c r="I40" s="108">
        <v>15</v>
      </c>
      <c r="J40" s="108">
        <v>20</v>
      </c>
      <c r="K40" s="112">
        <f t="shared" si="0"/>
        <v>231</v>
      </c>
      <c r="L40" s="1"/>
      <c r="M40" s="1"/>
      <c r="N40" s="1"/>
      <c r="O40" s="1"/>
      <c r="P40" s="1"/>
      <c r="Q40" s="1"/>
      <c r="R40" s="1"/>
      <c r="S40" s="1"/>
      <c r="T40" s="1"/>
      <c r="U40" s="1"/>
      <c r="V40" s="1"/>
      <c r="W40" s="1"/>
      <c r="X40" s="1"/>
      <c r="Y40" s="1"/>
      <c r="Z40" s="1"/>
    </row>
    <row r="41" spans="1:26" ht="19.5" customHeight="1">
      <c r="A41" s="111" t="s">
        <v>41</v>
      </c>
      <c r="B41" s="108">
        <v>3</v>
      </c>
      <c r="C41" s="108">
        <v>12</v>
      </c>
      <c r="D41" s="108">
        <v>76</v>
      </c>
      <c r="E41" s="108">
        <v>26</v>
      </c>
      <c r="F41" s="108">
        <v>10</v>
      </c>
      <c r="G41" s="108">
        <v>35</v>
      </c>
      <c r="H41" s="108">
        <v>115</v>
      </c>
      <c r="I41" s="108">
        <v>33</v>
      </c>
      <c r="J41" s="108">
        <v>40</v>
      </c>
      <c r="K41" s="112">
        <f t="shared" si="0"/>
        <v>350</v>
      </c>
      <c r="L41" s="1"/>
      <c r="M41" s="1"/>
      <c r="N41" s="1"/>
      <c r="O41" s="1"/>
      <c r="P41" s="1"/>
      <c r="Q41" s="1"/>
      <c r="R41" s="1"/>
      <c r="S41" s="1"/>
      <c r="T41" s="1"/>
      <c r="U41" s="1"/>
      <c r="V41" s="1"/>
      <c r="W41" s="1"/>
      <c r="X41" s="1"/>
      <c r="Y41" s="1"/>
      <c r="Z41" s="1"/>
    </row>
    <row r="42" spans="1:26" ht="19.5" customHeight="1">
      <c r="A42" s="111" t="s">
        <v>42</v>
      </c>
      <c r="B42" s="108">
        <v>9</v>
      </c>
      <c r="C42" s="108">
        <v>16</v>
      </c>
      <c r="D42" s="108">
        <v>208</v>
      </c>
      <c r="E42" s="108">
        <v>26</v>
      </c>
      <c r="F42" s="108">
        <v>13</v>
      </c>
      <c r="G42" s="108">
        <v>60</v>
      </c>
      <c r="H42" s="108">
        <v>81</v>
      </c>
      <c r="I42" s="108">
        <v>21</v>
      </c>
      <c r="J42" s="108">
        <v>84</v>
      </c>
      <c r="K42" s="112">
        <f t="shared" si="0"/>
        <v>518</v>
      </c>
      <c r="L42" s="1"/>
      <c r="M42" s="1"/>
      <c r="N42" s="1"/>
      <c r="O42" s="1"/>
      <c r="P42" s="1"/>
      <c r="Q42" s="1"/>
      <c r="R42" s="1"/>
      <c r="S42" s="1"/>
      <c r="T42" s="1"/>
      <c r="U42" s="1"/>
      <c r="V42" s="1"/>
      <c r="W42" s="1"/>
      <c r="X42" s="1"/>
      <c r="Y42" s="1"/>
      <c r="Z42" s="1"/>
    </row>
    <row r="43" spans="1:26" ht="19.5" customHeight="1">
      <c r="A43" s="111" t="s">
        <v>43</v>
      </c>
      <c r="B43" s="108">
        <v>5</v>
      </c>
      <c r="C43" s="108">
        <v>17</v>
      </c>
      <c r="D43" s="108">
        <v>218</v>
      </c>
      <c r="E43" s="108">
        <v>50</v>
      </c>
      <c r="F43" s="108">
        <v>8</v>
      </c>
      <c r="G43" s="108">
        <v>28</v>
      </c>
      <c r="H43" s="108">
        <v>126</v>
      </c>
      <c r="I43" s="108">
        <v>46</v>
      </c>
      <c r="J43" s="108">
        <v>102</v>
      </c>
      <c r="K43" s="112">
        <f t="shared" si="0"/>
        <v>600</v>
      </c>
      <c r="L43" s="1"/>
      <c r="M43" s="1"/>
      <c r="N43" s="1"/>
      <c r="O43" s="1"/>
      <c r="P43" s="1"/>
      <c r="Q43" s="1"/>
      <c r="R43" s="1"/>
      <c r="S43" s="1"/>
      <c r="T43" s="1"/>
      <c r="U43" s="1"/>
      <c r="V43" s="1"/>
      <c r="W43" s="1"/>
      <c r="X43" s="1"/>
      <c r="Y43" s="1"/>
      <c r="Z43" s="1"/>
    </row>
    <row r="44" spans="1:26" ht="19.5" customHeight="1">
      <c r="A44" s="111" t="s">
        <v>44</v>
      </c>
      <c r="B44" s="108">
        <v>1</v>
      </c>
      <c r="C44" s="108">
        <v>5</v>
      </c>
      <c r="D44" s="108">
        <v>117</v>
      </c>
      <c r="E44" s="108">
        <v>32</v>
      </c>
      <c r="F44" s="108">
        <v>9</v>
      </c>
      <c r="G44" s="108">
        <v>22</v>
      </c>
      <c r="H44" s="108">
        <v>67</v>
      </c>
      <c r="I44" s="108">
        <v>21</v>
      </c>
      <c r="J44" s="108">
        <v>70</v>
      </c>
      <c r="K44" s="112">
        <f t="shared" si="0"/>
        <v>344</v>
      </c>
      <c r="L44" s="1"/>
      <c r="M44" s="1"/>
      <c r="N44" s="1"/>
      <c r="O44" s="1"/>
      <c r="P44" s="1"/>
      <c r="Q44" s="1"/>
      <c r="R44" s="1"/>
      <c r="S44" s="1"/>
      <c r="T44" s="1"/>
      <c r="U44" s="1"/>
      <c r="V44" s="1"/>
      <c r="W44" s="1"/>
      <c r="X44" s="1"/>
      <c r="Y44" s="1"/>
      <c r="Z44" s="1"/>
    </row>
    <row r="45" spans="1:26" ht="19.5" customHeight="1">
      <c r="A45" s="111" t="s">
        <v>45</v>
      </c>
      <c r="B45" s="108">
        <v>10</v>
      </c>
      <c r="C45" s="108">
        <v>34</v>
      </c>
      <c r="D45" s="108">
        <v>126</v>
      </c>
      <c r="E45" s="108">
        <v>60</v>
      </c>
      <c r="F45" s="108">
        <v>9</v>
      </c>
      <c r="G45" s="108">
        <v>41</v>
      </c>
      <c r="H45" s="108">
        <v>101</v>
      </c>
      <c r="I45" s="108">
        <v>24</v>
      </c>
      <c r="J45" s="108">
        <v>63</v>
      </c>
      <c r="K45" s="112">
        <f t="shared" si="0"/>
        <v>468</v>
      </c>
      <c r="L45" s="1"/>
      <c r="M45" s="1"/>
      <c r="N45" s="1"/>
      <c r="O45" s="1"/>
      <c r="P45" s="1"/>
      <c r="Q45" s="1"/>
      <c r="R45" s="1"/>
      <c r="S45" s="1"/>
      <c r="T45" s="1"/>
      <c r="U45" s="1"/>
      <c r="V45" s="1"/>
      <c r="W45" s="1"/>
      <c r="X45" s="1"/>
      <c r="Y45" s="1"/>
      <c r="Z45" s="1"/>
    </row>
    <row r="46" spans="1:26" ht="19.5" customHeight="1">
      <c r="A46" s="111" t="s">
        <v>46</v>
      </c>
      <c r="B46" s="108">
        <v>6</v>
      </c>
      <c r="C46" s="108">
        <v>17</v>
      </c>
      <c r="D46" s="108">
        <v>209</v>
      </c>
      <c r="E46" s="108">
        <v>36</v>
      </c>
      <c r="F46" s="108">
        <v>26</v>
      </c>
      <c r="G46" s="108">
        <v>57</v>
      </c>
      <c r="H46" s="108">
        <v>110</v>
      </c>
      <c r="I46" s="108">
        <v>30</v>
      </c>
      <c r="J46" s="108">
        <v>105</v>
      </c>
      <c r="K46" s="112">
        <f t="shared" si="0"/>
        <v>596</v>
      </c>
      <c r="L46" s="1"/>
      <c r="M46" s="1"/>
      <c r="N46" s="1"/>
      <c r="O46" s="1"/>
      <c r="P46" s="1"/>
      <c r="Q46" s="1"/>
      <c r="R46" s="1"/>
      <c r="S46" s="1"/>
      <c r="T46" s="1"/>
      <c r="U46" s="1"/>
      <c r="V46" s="1"/>
      <c r="W46" s="1"/>
      <c r="X46" s="1"/>
      <c r="Y46" s="1"/>
      <c r="Z46" s="1"/>
    </row>
    <row r="47" spans="1:26" ht="19.5" customHeight="1">
      <c r="A47" s="111" t="s">
        <v>47</v>
      </c>
      <c r="B47" s="108">
        <v>1</v>
      </c>
      <c r="C47" s="108">
        <v>28</v>
      </c>
      <c r="D47" s="108">
        <v>218</v>
      </c>
      <c r="E47" s="108">
        <v>49</v>
      </c>
      <c r="F47" s="108">
        <v>24</v>
      </c>
      <c r="G47" s="108">
        <v>39</v>
      </c>
      <c r="H47" s="108">
        <v>85</v>
      </c>
      <c r="I47" s="108">
        <v>31</v>
      </c>
      <c r="J47" s="108">
        <v>80</v>
      </c>
      <c r="K47" s="112">
        <f t="shared" si="0"/>
        <v>555</v>
      </c>
      <c r="L47" s="1"/>
      <c r="M47" s="1"/>
      <c r="N47" s="1"/>
      <c r="O47" s="1"/>
      <c r="P47" s="1"/>
      <c r="Q47" s="1"/>
      <c r="R47" s="1"/>
      <c r="S47" s="1"/>
      <c r="T47" s="1"/>
      <c r="U47" s="1"/>
      <c r="V47" s="1"/>
      <c r="W47" s="1"/>
      <c r="X47" s="1"/>
      <c r="Y47" s="1"/>
      <c r="Z47" s="1"/>
    </row>
    <row r="48" spans="1:26" ht="19.5" customHeight="1">
      <c r="A48" s="111" t="s">
        <v>48</v>
      </c>
      <c r="B48" s="108">
        <v>1</v>
      </c>
      <c r="C48" s="108">
        <v>7</v>
      </c>
      <c r="D48" s="108">
        <v>128</v>
      </c>
      <c r="E48" s="108">
        <v>32</v>
      </c>
      <c r="F48" s="108">
        <v>8</v>
      </c>
      <c r="G48" s="108">
        <v>23</v>
      </c>
      <c r="H48" s="108">
        <v>114</v>
      </c>
      <c r="I48" s="108">
        <v>13</v>
      </c>
      <c r="J48" s="108">
        <v>39</v>
      </c>
      <c r="K48" s="112">
        <f t="shared" si="0"/>
        <v>365</v>
      </c>
      <c r="L48" s="1"/>
      <c r="M48" s="1"/>
      <c r="N48" s="1"/>
      <c r="O48" s="1"/>
      <c r="P48" s="1"/>
      <c r="Q48" s="1"/>
      <c r="R48" s="1"/>
      <c r="S48" s="1"/>
      <c r="T48" s="1"/>
      <c r="U48" s="1"/>
      <c r="V48" s="1"/>
      <c r="W48" s="1"/>
      <c r="X48" s="1"/>
      <c r="Y48" s="1"/>
      <c r="Z48" s="1"/>
    </row>
    <row r="49" spans="1:26" ht="19.5" customHeight="1">
      <c r="A49" s="111" t="s">
        <v>49</v>
      </c>
      <c r="B49" s="108">
        <v>3</v>
      </c>
      <c r="C49" s="108">
        <v>17</v>
      </c>
      <c r="D49" s="108">
        <v>118</v>
      </c>
      <c r="E49" s="108">
        <v>35</v>
      </c>
      <c r="F49" s="108">
        <v>15</v>
      </c>
      <c r="G49" s="108">
        <v>21</v>
      </c>
      <c r="H49" s="108">
        <v>79</v>
      </c>
      <c r="I49" s="108">
        <v>29</v>
      </c>
      <c r="J49" s="108">
        <v>70</v>
      </c>
      <c r="K49" s="112">
        <f t="shared" si="0"/>
        <v>387</v>
      </c>
      <c r="L49" s="1"/>
      <c r="M49" s="1"/>
      <c r="N49" s="1"/>
      <c r="O49" s="1"/>
      <c r="P49" s="1"/>
      <c r="Q49" s="1"/>
      <c r="R49" s="1"/>
      <c r="S49" s="1"/>
      <c r="T49" s="1"/>
      <c r="U49" s="1"/>
      <c r="V49" s="1"/>
      <c r="W49" s="1"/>
      <c r="X49" s="1"/>
      <c r="Y49" s="1"/>
      <c r="Z49" s="1"/>
    </row>
    <row r="50" spans="1:26" ht="19.5" customHeight="1">
      <c r="A50" s="111" t="s">
        <v>50</v>
      </c>
      <c r="B50" s="108">
        <v>5</v>
      </c>
      <c r="C50" s="108">
        <v>21</v>
      </c>
      <c r="D50" s="108">
        <v>195</v>
      </c>
      <c r="E50" s="108">
        <v>21</v>
      </c>
      <c r="F50" s="108">
        <v>9</v>
      </c>
      <c r="G50" s="108">
        <v>52</v>
      </c>
      <c r="H50" s="108">
        <v>91</v>
      </c>
      <c r="I50" s="108">
        <v>43</v>
      </c>
      <c r="J50" s="108">
        <v>88</v>
      </c>
      <c r="K50" s="112">
        <f t="shared" si="0"/>
        <v>525</v>
      </c>
      <c r="L50" s="1"/>
      <c r="M50" s="1"/>
      <c r="N50" s="1"/>
      <c r="O50" s="1"/>
      <c r="P50" s="1"/>
      <c r="Q50" s="1"/>
      <c r="R50" s="1"/>
      <c r="S50" s="1"/>
      <c r="T50" s="1"/>
      <c r="U50" s="1"/>
      <c r="V50" s="1"/>
      <c r="W50" s="1"/>
      <c r="X50" s="1"/>
      <c r="Y50" s="1"/>
      <c r="Z50" s="1"/>
    </row>
    <row r="51" spans="1:26" ht="19.5" customHeight="1">
      <c r="A51" s="111" t="s">
        <v>51</v>
      </c>
      <c r="B51" s="108">
        <v>10</v>
      </c>
      <c r="C51" s="108">
        <v>13</v>
      </c>
      <c r="D51" s="108">
        <v>219</v>
      </c>
      <c r="E51" s="108">
        <v>68</v>
      </c>
      <c r="F51" s="108">
        <v>16</v>
      </c>
      <c r="G51" s="108">
        <v>33</v>
      </c>
      <c r="H51" s="108">
        <v>194</v>
      </c>
      <c r="I51" s="108">
        <v>32</v>
      </c>
      <c r="J51" s="108">
        <v>95</v>
      </c>
      <c r="K51" s="112">
        <f t="shared" si="0"/>
        <v>680</v>
      </c>
      <c r="L51" s="1"/>
      <c r="M51" s="1"/>
      <c r="N51" s="1"/>
      <c r="O51" s="1"/>
      <c r="P51" s="1"/>
      <c r="Q51" s="1"/>
      <c r="R51" s="1"/>
      <c r="S51" s="1"/>
      <c r="T51" s="1"/>
      <c r="U51" s="1"/>
      <c r="V51" s="1"/>
      <c r="W51" s="1"/>
      <c r="X51" s="1"/>
      <c r="Y51" s="1"/>
      <c r="Z51" s="1"/>
    </row>
    <row r="52" spans="1:26" ht="19.5" customHeight="1">
      <c r="A52" s="111" t="s">
        <v>52</v>
      </c>
      <c r="B52" s="108">
        <v>1</v>
      </c>
      <c r="C52" s="108">
        <v>9</v>
      </c>
      <c r="D52" s="108">
        <v>77</v>
      </c>
      <c r="E52" s="108">
        <v>35</v>
      </c>
      <c r="F52" s="108">
        <v>7</v>
      </c>
      <c r="G52" s="108">
        <v>19</v>
      </c>
      <c r="H52" s="108">
        <v>24</v>
      </c>
      <c r="I52" s="108">
        <v>10</v>
      </c>
      <c r="J52" s="108">
        <v>35</v>
      </c>
      <c r="K52" s="112">
        <f t="shared" si="0"/>
        <v>217</v>
      </c>
      <c r="L52" s="1"/>
      <c r="M52" s="1"/>
      <c r="N52" s="1"/>
      <c r="O52" s="1"/>
      <c r="P52" s="1"/>
      <c r="Q52" s="1"/>
      <c r="R52" s="1"/>
      <c r="S52" s="1"/>
      <c r="T52" s="1"/>
      <c r="U52" s="1"/>
      <c r="V52" s="1"/>
      <c r="W52" s="1"/>
      <c r="X52" s="1"/>
      <c r="Y52" s="1"/>
      <c r="Z52" s="1"/>
    </row>
    <row r="53" spans="1:26" ht="19.5" customHeight="1">
      <c r="A53" s="111" t="s">
        <v>53</v>
      </c>
      <c r="B53" s="108">
        <v>3</v>
      </c>
      <c r="C53" s="108">
        <v>6</v>
      </c>
      <c r="D53" s="108">
        <v>117</v>
      </c>
      <c r="E53" s="108">
        <v>15</v>
      </c>
      <c r="F53" s="108">
        <v>7</v>
      </c>
      <c r="G53" s="108">
        <v>28</v>
      </c>
      <c r="H53" s="108">
        <v>42</v>
      </c>
      <c r="I53" s="108">
        <v>13</v>
      </c>
      <c r="J53" s="108">
        <v>46</v>
      </c>
      <c r="K53" s="112">
        <f t="shared" si="0"/>
        <v>277</v>
      </c>
      <c r="L53" s="1"/>
      <c r="M53" s="1"/>
      <c r="N53" s="1"/>
      <c r="O53" s="1"/>
      <c r="P53" s="1"/>
      <c r="Q53" s="1"/>
      <c r="R53" s="1"/>
      <c r="S53" s="1"/>
      <c r="T53" s="1"/>
      <c r="U53" s="1"/>
      <c r="V53" s="1"/>
      <c r="W53" s="1"/>
      <c r="X53" s="1"/>
      <c r="Y53" s="1"/>
      <c r="Z53" s="1"/>
    </row>
    <row r="54" spans="1:26" ht="19.5" customHeight="1">
      <c r="A54" s="111" t="s">
        <v>54</v>
      </c>
      <c r="B54" s="108">
        <v>3</v>
      </c>
      <c r="C54" s="108">
        <v>17</v>
      </c>
      <c r="D54" s="108">
        <v>307</v>
      </c>
      <c r="E54" s="108">
        <v>61</v>
      </c>
      <c r="F54" s="108">
        <v>16</v>
      </c>
      <c r="G54" s="108">
        <v>70</v>
      </c>
      <c r="H54" s="108">
        <v>156</v>
      </c>
      <c r="I54" s="108">
        <v>54</v>
      </c>
      <c r="J54" s="108">
        <v>96</v>
      </c>
      <c r="K54" s="112">
        <v>780</v>
      </c>
      <c r="L54" s="1"/>
      <c r="M54" s="1"/>
      <c r="N54" s="1"/>
      <c r="O54" s="1"/>
      <c r="P54" s="1"/>
      <c r="Q54" s="1"/>
      <c r="R54" s="1"/>
      <c r="S54" s="1"/>
      <c r="T54" s="1"/>
      <c r="U54" s="1"/>
      <c r="V54" s="1"/>
      <c r="W54" s="1"/>
      <c r="X54" s="1"/>
      <c r="Y54" s="1"/>
      <c r="Z54" s="1"/>
    </row>
    <row r="55" spans="1:26" ht="19.5" customHeight="1">
      <c r="A55" s="111" t="s">
        <v>55</v>
      </c>
      <c r="B55" s="108">
        <v>6</v>
      </c>
      <c r="C55" s="108">
        <v>17</v>
      </c>
      <c r="D55" s="108">
        <v>163</v>
      </c>
      <c r="E55" s="108">
        <v>41</v>
      </c>
      <c r="F55" s="108">
        <v>12</v>
      </c>
      <c r="G55" s="108">
        <v>33</v>
      </c>
      <c r="H55" s="108">
        <v>80</v>
      </c>
      <c r="I55" s="108">
        <v>24</v>
      </c>
      <c r="J55" s="108">
        <v>80</v>
      </c>
      <c r="K55" s="112">
        <v>456</v>
      </c>
      <c r="L55" s="1"/>
      <c r="M55" s="1"/>
      <c r="N55" s="1"/>
      <c r="O55" s="1"/>
      <c r="P55" s="1"/>
      <c r="Q55" s="1"/>
      <c r="R55" s="1"/>
      <c r="S55" s="1"/>
      <c r="T55" s="1"/>
      <c r="U55" s="1"/>
      <c r="V55" s="1"/>
      <c r="W55" s="1"/>
      <c r="X55" s="1"/>
      <c r="Y55" s="1"/>
      <c r="Z55" s="1"/>
    </row>
    <row r="56" spans="1:26" ht="19.5" customHeight="1">
      <c r="A56" s="111" t="s">
        <v>56</v>
      </c>
      <c r="B56" s="108">
        <v>11</v>
      </c>
      <c r="C56" s="108">
        <v>9</v>
      </c>
      <c r="D56" s="108">
        <v>153</v>
      </c>
      <c r="E56" s="108">
        <v>34</v>
      </c>
      <c r="F56" s="108">
        <v>9</v>
      </c>
      <c r="G56" s="108">
        <v>34</v>
      </c>
      <c r="H56" s="108">
        <v>105</v>
      </c>
      <c r="I56" s="108">
        <v>12</v>
      </c>
      <c r="J56" s="108">
        <v>65</v>
      </c>
      <c r="K56" s="112">
        <v>432</v>
      </c>
      <c r="L56" s="1"/>
      <c r="M56" s="1"/>
      <c r="N56" s="1"/>
      <c r="O56" s="1"/>
      <c r="P56" s="1"/>
      <c r="Q56" s="1"/>
      <c r="R56" s="1"/>
      <c r="S56" s="1"/>
      <c r="T56" s="1"/>
      <c r="U56" s="1"/>
      <c r="V56" s="1"/>
      <c r="W56" s="1"/>
      <c r="X56" s="1"/>
      <c r="Y56" s="1"/>
      <c r="Z56" s="1"/>
    </row>
    <row r="57" spans="1:26" ht="19.5" customHeight="1">
      <c r="A57" s="111" t="s">
        <v>57</v>
      </c>
      <c r="B57" s="108">
        <v>4</v>
      </c>
      <c r="C57" s="108">
        <v>17</v>
      </c>
      <c r="D57" s="108">
        <v>93</v>
      </c>
      <c r="E57" s="108">
        <v>14</v>
      </c>
      <c r="F57" s="108">
        <v>7</v>
      </c>
      <c r="G57" s="108">
        <v>28</v>
      </c>
      <c r="H57" s="108">
        <v>38</v>
      </c>
      <c r="I57" s="108">
        <v>12</v>
      </c>
      <c r="J57" s="108">
        <v>57</v>
      </c>
      <c r="K57" s="112">
        <v>270</v>
      </c>
      <c r="L57" s="1"/>
      <c r="M57" s="1"/>
      <c r="N57" s="1"/>
      <c r="O57" s="1"/>
      <c r="P57" s="1"/>
      <c r="Q57" s="1"/>
      <c r="R57" s="1"/>
      <c r="S57" s="1"/>
      <c r="T57" s="1"/>
      <c r="U57" s="1"/>
      <c r="V57" s="1"/>
      <c r="W57" s="1"/>
      <c r="X57" s="1"/>
      <c r="Y57" s="1"/>
      <c r="Z57" s="1"/>
    </row>
    <row r="58" spans="1:26" ht="19.5" customHeight="1">
      <c r="A58" s="111" t="s">
        <v>58</v>
      </c>
      <c r="B58" s="108">
        <v>5</v>
      </c>
      <c r="C58" s="108">
        <v>4</v>
      </c>
      <c r="D58" s="108">
        <v>74</v>
      </c>
      <c r="E58" s="108">
        <v>2</v>
      </c>
      <c r="F58" s="108">
        <v>3</v>
      </c>
      <c r="G58" s="108">
        <v>22</v>
      </c>
      <c r="H58" s="108">
        <v>34</v>
      </c>
      <c r="I58" s="108">
        <v>13</v>
      </c>
      <c r="J58" s="108">
        <v>44</v>
      </c>
      <c r="K58" s="112">
        <f>+SUM(B58:J58)</f>
        <v>201</v>
      </c>
      <c r="L58" s="1"/>
      <c r="M58" s="1"/>
      <c r="N58" s="1"/>
      <c r="O58" s="1"/>
      <c r="P58" s="1"/>
      <c r="Q58" s="1"/>
      <c r="R58" s="1"/>
      <c r="S58" s="1"/>
      <c r="T58" s="1"/>
      <c r="U58" s="1"/>
      <c r="V58" s="1"/>
      <c r="W58" s="1"/>
      <c r="X58" s="1"/>
      <c r="Y58" s="1"/>
      <c r="Z58" s="1"/>
    </row>
    <row r="59" spans="1:26" ht="19.5" customHeight="1">
      <c r="A59" s="111" t="s">
        <v>59</v>
      </c>
      <c r="B59" s="108">
        <v>1</v>
      </c>
      <c r="C59" s="108">
        <v>8</v>
      </c>
      <c r="D59" s="108">
        <v>29</v>
      </c>
      <c r="E59" s="108">
        <v>3</v>
      </c>
      <c r="F59" s="108">
        <v>4</v>
      </c>
      <c r="G59" s="108">
        <v>10</v>
      </c>
      <c r="H59" s="108">
        <v>29</v>
      </c>
      <c r="I59" s="108">
        <v>3</v>
      </c>
      <c r="J59" s="108">
        <v>14</v>
      </c>
      <c r="K59" s="112">
        <v>101</v>
      </c>
      <c r="L59" s="1"/>
      <c r="M59" s="1"/>
      <c r="N59" s="1"/>
      <c r="O59" s="1"/>
      <c r="P59" s="1"/>
      <c r="Q59" s="1"/>
      <c r="R59" s="1"/>
      <c r="S59" s="1"/>
      <c r="T59" s="1"/>
      <c r="U59" s="1"/>
      <c r="V59" s="1"/>
      <c r="W59" s="1"/>
      <c r="X59" s="1"/>
      <c r="Y59" s="1"/>
      <c r="Z59" s="1"/>
    </row>
    <row r="60" spans="1:26" ht="19.5" customHeight="1">
      <c r="A60" s="111" t="s">
        <v>60</v>
      </c>
      <c r="B60" s="108">
        <v>0</v>
      </c>
      <c r="C60" s="108">
        <v>0</v>
      </c>
      <c r="D60" s="108">
        <v>9</v>
      </c>
      <c r="E60" s="108">
        <v>3</v>
      </c>
      <c r="F60" s="108">
        <v>1</v>
      </c>
      <c r="G60" s="108">
        <v>3</v>
      </c>
      <c r="H60" s="108">
        <v>16</v>
      </c>
      <c r="I60" s="108">
        <v>0</v>
      </c>
      <c r="J60" s="108">
        <v>6</v>
      </c>
      <c r="K60" s="112">
        <v>38</v>
      </c>
      <c r="L60" s="1"/>
      <c r="M60" s="1"/>
      <c r="N60" s="1"/>
      <c r="O60" s="1"/>
      <c r="P60" s="1"/>
      <c r="Q60" s="1"/>
      <c r="R60" s="1"/>
      <c r="S60" s="1"/>
      <c r="T60" s="1"/>
      <c r="U60" s="1"/>
      <c r="V60" s="1"/>
      <c r="W60" s="1"/>
      <c r="X60" s="1"/>
      <c r="Y60" s="1"/>
      <c r="Z60" s="1"/>
    </row>
    <row r="61" spans="1:26" ht="19.5" customHeight="1">
      <c r="A61" s="111" t="s">
        <v>61</v>
      </c>
      <c r="B61" s="108">
        <v>0</v>
      </c>
      <c r="C61" s="108">
        <v>6</v>
      </c>
      <c r="D61" s="108">
        <v>90</v>
      </c>
      <c r="E61" s="108">
        <v>13</v>
      </c>
      <c r="F61" s="108">
        <v>3</v>
      </c>
      <c r="G61" s="108">
        <v>19</v>
      </c>
      <c r="H61" s="108">
        <v>36</v>
      </c>
      <c r="I61" s="108">
        <v>6</v>
      </c>
      <c r="J61" s="108">
        <v>10</v>
      </c>
      <c r="K61" s="112">
        <v>183</v>
      </c>
      <c r="L61" s="1"/>
      <c r="M61" s="1"/>
      <c r="N61" s="1"/>
      <c r="O61" s="1"/>
      <c r="P61" s="1"/>
      <c r="Q61" s="1"/>
      <c r="R61" s="1"/>
      <c r="S61" s="1"/>
      <c r="T61" s="1"/>
      <c r="U61" s="1"/>
      <c r="V61" s="1"/>
      <c r="W61" s="1"/>
      <c r="X61" s="1"/>
      <c r="Y61" s="1"/>
      <c r="Z61" s="1"/>
    </row>
    <row r="62" spans="1:26" ht="19.5" customHeight="1">
      <c r="A62" s="111" t="s">
        <v>62</v>
      </c>
      <c r="B62" s="108">
        <v>13</v>
      </c>
      <c r="C62" s="108">
        <v>3</v>
      </c>
      <c r="D62" s="108">
        <v>212</v>
      </c>
      <c r="E62" s="108">
        <v>73</v>
      </c>
      <c r="F62" s="108">
        <v>19</v>
      </c>
      <c r="G62" s="108">
        <v>90</v>
      </c>
      <c r="H62" s="108">
        <v>110</v>
      </c>
      <c r="I62" s="108">
        <v>50</v>
      </c>
      <c r="J62" s="108">
        <v>163</v>
      </c>
      <c r="K62" s="112">
        <v>733</v>
      </c>
      <c r="L62" s="1"/>
      <c r="M62" s="1"/>
      <c r="N62" s="1"/>
      <c r="O62" s="1"/>
      <c r="P62" s="1"/>
      <c r="Q62" s="1"/>
      <c r="R62" s="1"/>
      <c r="S62" s="1"/>
      <c r="T62" s="1"/>
      <c r="U62" s="1"/>
      <c r="V62" s="1"/>
      <c r="W62" s="1"/>
      <c r="X62" s="1"/>
      <c r="Y62" s="1"/>
      <c r="Z62" s="1"/>
    </row>
    <row r="63" spans="1:26" ht="19.5" customHeight="1">
      <c r="A63" s="111" t="s">
        <v>63</v>
      </c>
      <c r="B63" s="108">
        <v>12</v>
      </c>
      <c r="C63" s="108">
        <v>15</v>
      </c>
      <c r="D63" s="108">
        <v>217</v>
      </c>
      <c r="E63" s="108">
        <v>100</v>
      </c>
      <c r="F63" s="108">
        <v>24</v>
      </c>
      <c r="G63" s="108">
        <v>73</v>
      </c>
      <c r="H63" s="108">
        <v>94</v>
      </c>
      <c r="I63" s="108">
        <v>46</v>
      </c>
      <c r="J63" s="108">
        <v>117</v>
      </c>
      <c r="K63" s="112">
        <v>698</v>
      </c>
      <c r="L63" s="1"/>
      <c r="M63" s="1"/>
      <c r="N63" s="1"/>
      <c r="O63" s="1"/>
      <c r="P63" s="1"/>
      <c r="Q63" s="1"/>
      <c r="R63" s="1"/>
      <c r="S63" s="1"/>
      <c r="T63" s="1"/>
      <c r="U63" s="1"/>
      <c r="V63" s="1"/>
      <c r="W63" s="1"/>
      <c r="X63" s="1"/>
      <c r="Y63" s="1"/>
      <c r="Z63" s="1"/>
    </row>
    <row r="64" spans="1:26" ht="19.5" customHeight="1">
      <c r="A64" s="111" t="s">
        <v>64</v>
      </c>
      <c r="B64" s="108">
        <v>12</v>
      </c>
      <c r="C64" s="108">
        <v>19</v>
      </c>
      <c r="D64" s="108">
        <v>178</v>
      </c>
      <c r="E64" s="108">
        <v>53</v>
      </c>
      <c r="F64" s="108">
        <v>20</v>
      </c>
      <c r="G64" s="108">
        <v>20</v>
      </c>
      <c r="H64" s="108">
        <v>85</v>
      </c>
      <c r="I64" s="108">
        <v>19</v>
      </c>
      <c r="J64" s="108">
        <f>18+43</f>
        <v>61</v>
      </c>
      <c r="K64" s="112">
        <f t="shared" ref="K64:K78" si="1">SUM(B64:J64)</f>
        <v>467</v>
      </c>
      <c r="L64" s="1"/>
      <c r="M64" s="1"/>
      <c r="N64" s="1"/>
      <c r="O64" s="1"/>
      <c r="P64" s="1"/>
      <c r="Q64" s="1"/>
      <c r="R64" s="1"/>
      <c r="S64" s="1"/>
      <c r="T64" s="1"/>
      <c r="U64" s="1"/>
      <c r="V64" s="1"/>
      <c r="W64" s="1"/>
      <c r="X64" s="1"/>
      <c r="Y64" s="1"/>
      <c r="Z64" s="1"/>
    </row>
    <row r="65" spans="1:26" ht="19.5" customHeight="1">
      <c r="A65" s="111" t="s">
        <v>65</v>
      </c>
      <c r="B65" s="108">
        <v>14</v>
      </c>
      <c r="C65" s="108">
        <v>19</v>
      </c>
      <c r="D65" s="108">
        <v>152</v>
      </c>
      <c r="E65" s="108">
        <v>23</v>
      </c>
      <c r="F65" s="108">
        <v>8</v>
      </c>
      <c r="G65" s="108">
        <v>47</v>
      </c>
      <c r="H65" s="108">
        <v>56</v>
      </c>
      <c r="I65" s="108">
        <v>18</v>
      </c>
      <c r="J65" s="108">
        <v>71</v>
      </c>
      <c r="K65" s="112">
        <f t="shared" si="1"/>
        <v>408</v>
      </c>
      <c r="L65" s="1"/>
      <c r="M65" s="1"/>
      <c r="N65" s="1"/>
      <c r="O65" s="1"/>
      <c r="P65" s="1"/>
      <c r="Q65" s="1"/>
      <c r="R65" s="1"/>
      <c r="S65" s="1"/>
      <c r="T65" s="1"/>
      <c r="U65" s="1"/>
      <c r="V65" s="1"/>
      <c r="W65" s="1"/>
      <c r="X65" s="1"/>
      <c r="Y65" s="1"/>
      <c r="Z65" s="1"/>
    </row>
    <row r="66" spans="1:26" ht="19.5" customHeight="1">
      <c r="A66" s="111" t="s">
        <v>66</v>
      </c>
      <c r="B66" s="108">
        <v>5</v>
      </c>
      <c r="C66" s="108">
        <v>9</v>
      </c>
      <c r="D66" s="108">
        <v>248</v>
      </c>
      <c r="E66" s="108">
        <v>81</v>
      </c>
      <c r="F66" s="108">
        <v>26</v>
      </c>
      <c r="G66" s="108">
        <v>60</v>
      </c>
      <c r="H66" s="108">
        <v>106</v>
      </c>
      <c r="I66" s="108">
        <v>33</v>
      </c>
      <c r="J66" s="108">
        <v>75</v>
      </c>
      <c r="K66" s="112">
        <f t="shared" si="1"/>
        <v>643</v>
      </c>
      <c r="L66" s="1"/>
      <c r="M66" s="1"/>
      <c r="N66" s="1"/>
      <c r="O66" s="1"/>
      <c r="P66" s="1"/>
      <c r="Q66" s="1"/>
      <c r="R66" s="1"/>
      <c r="S66" s="1"/>
      <c r="T66" s="1"/>
      <c r="U66" s="1"/>
      <c r="V66" s="1"/>
      <c r="W66" s="1"/>
      <c r="X66" s="1"/>
      <c r="Y66" s="1"/>
      <c r="Z66" s="1"/>
    </row>
    <row r="67" spans="1:26" ht="19.5" customHeight="1">
      <c r="A67" s="111" t="s">
        <v>67</v>
      </c>
      <c r="B67" s="108">
        <v>23</v>
      </c>
      <c r="C67" s="108">
        <v>17</v>
      </c>
      <c r="D67" s="108">
        <v>428</v>
      </c>
      <c r="E67" s="108">
        <v>177</v>
      </c>
      <c r="F67" s="108">
        <v>31</v>
      </c>
      <c r="G67" s="108">
        <f>108+15</f>
        <v>123</v>
      </c>
      <c r="H67" s="108">
        <v>121</v>
      </c>
      <c r="I67" s="108">
        <v>40</v>
      </c>
      <c r="J67" s="108">
        <v>124</v>
      </c>
      <c r="K67" s="112">
        <f t="shared" si="1"/>
        <v>1084</v>
      </c>
      <c r="L67" s="1"/>
      <c r="M67" s="1"/>
      <c r="N67" s="1"/>
      <c r="O67" s="1"/>
      <c r="P67" s="1"/>
      <c r="Q67" s="1"/>
      <c r="R67" s="1"/>
      <c r="S67" s="1"/>
      <c r="T67" s="1"/>
      <c r="U67" s="1"/>
      <c r="V67" s="1"/>
      <c r="W67" s="1"/>
      <c r="X67" s="1"/>
      <c r="Y67" s="1"/>
      <c r="Z67" s="1"/>
    </row>
    <row r="68" spans="1:26" ht="19.5" customHeight="1">
      <c r="A68" s="111" t="s">
        <v>68</v>
      </c>
      <c r="B68" s="108">
        <v>5</v>
      </c>
      <c r="C68" s="108">
        <v>6</v>
      </c>
      <c r="D68" s="108">
        <v>138</v>
      </c>
      <c r="E68" s="108">
        <v>46</v>
      </c>
      <c r="F68" s="108">
        <v>11</v>
      </c>
      <c r="G68" s="108">
        <v>34</v>
      </c>
      <c r="H68" s="108">
        <v>34</v>
      </c>
      <c r="I68" s="108">
        <v>13</v>
      </c>
      <c r="J68" s="108">
        <v>35</v>
      </c>
      <c r="K68" s="112">
        <f t="shared" si="1"/>
        <v>322</v>
      </c>
      <c r="L68" s="1"/>
      <c r="M68" s="1"/>
      <c r="N68" s="1"/>
      <c r="O68" s="1"/>
      <c r="P68" s="1"/>
      <c r="Q68" s="1"/>
      <c r="R68" s="1"/>
      <c r="S68" s="1"/>
      <c r="T68" s="1"/>
      <c r="U68" s="1"/>
      <c r="V68" s="1"/>
      <c r="W68" s="1"/>
      <c r="X68" s="1"/>
      <c r="Y68" s="1"/>
      <c r="Z68" s="1"/>
    </row>
    <row r="69" spans="1:26" ht="19.5" customHeight="1">
      <c r="A69" s="111" t="s">
        <v>69</v>
      </c>
      <c r="B69" s="108">
        <v>6</v>
      </c>
      <c r="C69" s="108">
        <v>7</v>
      </c>
      <c r="D69" s="108">
        <v>195</v>
      </c>
      <c r="E69" s="108">
        <v>56</v>
      </c>
      <c r="F69" s="108">
        <v>24</v>
      </c>
      <c r="G69" s="108">
        <v>41</v>
      </c>
      <c r="H69" s="108">
        <v>80</v>
      </c>
      <c r="I69" s="108">
        <v>34</v>
      </c>
      <c r="J69" s="108">
        <v>75</v>
      </c>
      <c r="K69" s="112">
        <f t="shared" si="1"/>
        <v>518</v>
      </c>
      <c r="L69" s="1"/>
      <c r="M69" s="1"/>
      <c r="N69" s="1"/>
      <c r="O69" s="1"/>
      <c r="P69" s="1"/>
      <c r="Q69" s="1"/>
      <c r="R69" s="1"/>
      <c r="S69" s="1"/>
      <c r="T69" s="1"/>
      <c r="U69" s="1"/>
      <c r="V69" s="1"/>
      <c r="W69" s="1"/>
      <c r="X69" s="1"/>
      <c r="Y69" s="1"/>
      <c r="Z69" s="1"/>
    </row>
    <row r="70" spans="1:26" ht="19.5" customHeight="1">
      <c r="A70" s="111" t="s">
        <v>70</v>
      </c>
      <c r="B70" s="108">
        <v>11</v>
      </c>
      <c r="C70" s="108">
        <v>8</v>
      </c>
      <c r="D70" s="108">
        <v>135</v>
      </c>
      <c r="E70" s="108">
        <v>11</v>
      </c>
      <c r="F70" s="108">
        <v>36</v>
      </c>
      <c r="G70" s="108">
        <v>84</v>
      </c>
      <c r="H70" s="108">
        <v>68</v>
      </c>
      <c r="I70" s="108">
        <v>34</v>
      </c>
      <c r="J70" s="108">
        <v>111</v>
      </c>
      <c r="K70" s="112">
        <f t="shared" si="1"/>
        <v>498</v>
      </c>
      <c r="L70" s="1"/>
      <c r="M70" s="1"/>
      <c r="N70" s="1"/>
      <c r="O70" s="1"/>
      <c r="P70" s="1"/>
      <c r="Q70" s="1"/>
      <c r="R70" s="1"/>
      <c r="S70" s="1"/>
      <c r="T70" s="1"/>
      <c r="U70" s="1"/>
      <c r="V70" s="1"/>
      <c r="W70" s="1"/>
      <c r="X70" s="1"/>
      <c r="Y70" s="1"/>
      <c r="Z70" s="1"/>
    </row>
    <row r="71" spans="1:26" ht="19.5" customHeight="1">
      <c r="A71" s="111" t="s">
        <v>71</v>
      </c>
      <c r="B71" s="108">
        <v>6</v>
      </c>
      <c r="C71" s="108">
        <v>16</v>
      </c>
      <c r="D71" s="108">
        <v>159</v>
      </c>
      <c r="E71" s="108">
        <v>5</v>
      </c>
      <c r="F71" s="108">
        <v>24</v>
      </c>
      <c r="G71" s="108">
        <v>84</v>
      </c>
      <c r="H71" s="108">
        <v>59</v>
      </c>
      <c r="I71" s="108">
        <v>20</v>
      </c>
      <c r="J71" s="108">
        <v>63</v>
      </c>
      <c r="K71" s="112">
        <f t="shared" si="1"/>
        <v>436</v>
      </c>
      <c r="L71" s="1"/>
      <c r="M71" s="1"/>
      <c r="N71" s="1"/>
      <c r="O71" s="1"/>
      <c r="P71" s="1"/>
      <c r="Q71" s="1"/>
      <c r="R71" s="1"/>
      <c r="S71" s="1"/>
      <c r="T71" s="1"/>
      <c r="U71" s="1"/>
      <c r="V71" s="1"/>
      <c r="W71" s="1"/>
      <c r="X71" s="1"/>
      <c r="Y71" s="1"/>
      <c r="Z71" s="1"/>
    </row>
    <row r="72" spans="1:26" ht="19.5" customHeight="1">
      <c r="A72" s="111" t="s">
        <v>72</v>
      </c>
      <c r="B72" s="108">
        <v>4</v>
      </c>
      <c r="C72" s="108">
        <v>9</v>
      </c>
      <c r="D72" s="108">
        <v>104</v>
      </c>
      <c r="E72" s="108">
        <v>15</v>
      </c>
      <c r="F72" s="108">
        <v>13</v>
      </c>
      <c r="G72" s="108">
        <v>53</v>
      </c>
      <c r="H72" s="108">
        <v>47</v>
      </c>
      <c r="I72" s="108">
        <v>19</v>
      </c>
      <c r="J72" s="108">
        <v>73</v>
      </c>
      <c r="K72" s="112">
        <f t="shared" si="1"/>
        <v>337</v>
      </c>
      <c r="L72" s="1"/>
      <c r="M72" s="1"/>
      <c r="N72" s="1"/>
      <c r="O72" s="1"/>
      <c r="P72" s="1"/>
      <c r="Q72" s="1"/>
      <c r="R72" s="1"/>
      <c r="S72" s="1"/>
      <c r="T72" s="1"/>
      <c r="U72" s="1"/>
      <c r="V72" s="1"/>
      <c r="W72" s="1"/>
      <c r="X72" s="1"/>
      <c r="Y72" s="1"/>
      <c r="Z72" s="1"/>
    </row>
    <row r="73" spans="1:26" ht="19.5" customHeight="1">
      <c r="A73" s="111" t="s">
        <v>73</v>
      </c>
      <c r="B73" s="108">
        <v>9</v>
      </c>
      <c r="C73" s="108">
        <v>5</v>
      </c>
      <c r="D73" s="108">
        <v>199</v>
      </c>
      <c r="E73" s="108">
        <v>18</v>
      </c>
      <c r="F73" s="108">
        <v>13</v>
      </c>
      <c r="G73" s="108">
        <v>102</v>
      </c>
      <c r="H73" s="108">
        <v>59</v>
      </c>
      <c r="I73" s="108">
        <v>44</v>
      </c>
      <c r="J73" s="108">
        <v>69</v>
      </c>
      <c r="K73" s="112">
        <f t="shared" si="1"/>
        <v>518</v>
      </c>
      <c r="L73" s="1"/>
      <c r="M73" s="1"/>
      <c r="N73" s="1"/>
      <c r="O73" s="1"/>
      <c r="P73" s="1"/>
      <c r="Q73" s="1"/>
      <c r="R73" s="1"/>
      <c r="S73" s="1"/>
      <c r="T73" s="1"/>
      <c r="U73" s="1"/>
      <c r="V73" s="1"/>
      <c r="W73" s="1"/>
      <c r="X73" s="1"/>
      <c r="Y73" s="1"/>
      <c r="Z73" s="1"/>
    </row>
    <row r="74" spans="1:26" ht="19.5" customHeight="1">
      <c r="A74" s="111" t="s">
        <v>74</v>
      </c>
      <c r="B74" s="108">
        <v>11</v>
      </c>
      <c r="C74" s="108">
        <v>9</v>
      </c>
      <c r="D74" s="108">
        <v>155</v>
      </c>
      <c r="E74" s="108">
        <v>18</v>
      </c>
      <c r="F74" s="108">
        <v>15</v>
      </c>
      <c r="G74" s="108">
        <v>130</v>
      </c>
      <c r="H74" s="108">
        <v>91</v>
      </c>
      <c r="I74" s="108">
        <v>45</v>
      </c>
      <c r="J74" s="108">
        <v>76</v>
      </c>
      <c r="K74" s="112">
        <f t="shared" si="1"/>
        <v>550</v>
      </c>
      <c r="L74" s="1"/>
      <c r="M74" s="1"/>
      <c r="N74" s="1"/>
      <c r="O74" s="1"/>
      <c r="P74" s="1"/>
      <c r="Q74" s="1"/>
      <c r="R74" s="1"/>
      <c r="S74" s="1"/>
      <c r="T74" s="1"/>
      <c r="U74" s="1"/>
      <c r="V74" s="1"/>
      <c r="W74" s="1"/>
      <c r="X74" s="1"/>
      <c r="Y74" s="1"/>
      <c r="Z74" s="1"/>
    </row>
    <row r="75" spans="1:26" ht="19.5" customHeight="1">
      <c r="A75" s="111" t="s">
        <v>75</v>
      </c>
      <c r="B75" s="108">
        <v>4</v>
      </c>
      <c r="C75" s="108">
        <v>16</v>
      </c>
      <c r="D75" s="108">
        <v>299</v>
      </c>
      <c r="E75" s="108">
        <v>31</v>
      </c>
      <c r="F75" s="108">
        <v>8</v>
      </c>
      <c r="G75" s="108">
        <v>171</v>
      </c>
      <c r="H75" s="108">
        <v>112</v>
      </c>
      <c r="I75" s="108">
        <v>17</v>
      </c>
      <c r="J75" s="108">
        <v>80</v>
      </c>
      <c r="K75" s="112">
        <f t="shared" si="1"/>
        <v>738</v>
      </c>
      <c r="L75" s="1"/>
      <c r="M75" s="1"/>
      <c r="N75" s="1"/>
      <c r="O75" s="1"/>
      <c r="P75" s="1"/>
      <c r="Q75" s="1"/>
      <c r="R75" s="1"/>
      <c r="S75" s="1"/>
      <c r="T75" s="1"/>
      <c r="U75" s="1"/>
      <c r="V75" s="1"/>
      <c r="W75" s="1"/>
      <c r="X75" s="1"/>
      <c r="Y75" s="1"/>
      <c r="Z75" s="1"/>
    </row>
    <row r="76" spans="1:26" ht="19.5" customHeight="1">
      <c r="A76" s="113" t="s">
        <v>76</v>
      </c>
      <c r="B76" s="109">
        <v>13</v>
      </c>
      <c r="C76" s="109">
        <v>14</v>
      </c>
      <c r="D76" s="109">
        <v>334</v>
      </c>
      <c r="E76" s="109">
        <v>187</v>
      </c>
      <c r="F76" s="109">
        <v>36</v>
      </c>
      <c r="G76" s="109">
        <v>161</v>
      </c>
      <c r="H76" s="110">
        <v>291</v>
      </c>
      <c r="I76" s="109">
        <v>34</v>
      </c>
      <c r="J76" s="109">
        <v>233</v>
      </c>
      <c r="K76" s="114">
        <f t="shared" si="1"/>
        <v>1303</v>
      </c>
      <c r="L76" s="1"/>
      <c r="M76" s="1"/>
      <c r="N76" s="1"/>
      <c r="O76" s="1"/>
      <c r="P76" s="1"/>
      <c r="Q76" s="1"/>
      <c r="R76" s="1"/>
      <c r="S76" s="1"/>
      <c r="T76" s="1"/>
      <c r="U76" s="1"/>
      <c r="V76" s="1"/>
      <c r="W76" s="1"/>
      <c r="X76" s="1"/>
      <c r="Y76" s="1"/>
      <c r="Z76" s="1"/>
    </row>
    <row r="77" spans="1:26" ht="19.5" customHeight="1">
      <c r="A77" s="115" t="s">
        <v>77</v>
      </c>
      <c r="B77" s="109">
        <v>5</v>
      </c>
      <c r="C77" s="109">
        <v>15</v>
      </c>
      <c r="D77" s="109">
        <v>258</v>
      </c>
      <c r="E77" s="109">
        <v>55</v>
      </c>
      <c r="F77" s="109">
        <v>25</v>
      </c>
      <c r="G77" s="109">
        <v>191</v>
      </c>
      <c r="H77" s="109">
        <v>190</v>
      </c>
      <c r="I77" s="109">
        <v>29</v>
      </c>
      <c r="J77" s="109">
        <v>167</v>
      </c>
      <c r="K77" s="114">
        <f t="shared" si="1"/>
        <v>935</v>
      </c>
      <c r="L77" s="1"/>
      <c r="M77" s="1"/>
      <c r="N77" s="1"/>
      <c r="O77" s="1"/>
      <c r="P77" s="1"/>
      <c r="Q77" s="1"/>
      <c r="R77" s="1"/>
      <c r="S77" s="1"/>
      <c r="T77" s="1"/>
      <c r="U77" s="1"/>
      <c r="V77" s="1"/>
      <c r="W77" s="1"/>
      <c r="X77" s="1"/>
      <c r="Y77" s="1"/>
      <c r="Z77" s="1"/>
    </row>
    <row r="78" spans="1:26" ht="19.5" customHeight="1">
      <c r="A78" s="115" t="s">
        <v>78</v>
      </c>
      <c r="B78" s="109">
        <v>7</v>
      </c>
      <c r="C78" s="109">
        <v>7</v>
      </c>
      <c r="D78" s="109">
        <v>175</v>
      </c>
      <c r="E78" s="109">
        <v>68</v>
      </c>
      <c r="F78" s="109">
        <v>15</v>
      </c>
      <c r="G78" s="109">
        <v>127</v>
      </c>
      <c r="H78" s="109">
        <v>117</v>
      </c>
      <c r="I78" s="109">
        <v>11</v>
      </c>
      <c r="J78" s="109">
        <v>111</v>
      </c>
      <c r="K78" s="114">
        <f t="shared" si="1"/>
        <v>638</v>
      </c>
      <c r="L78" s="1"/>
      <c r="M78" s="1"/>
      <c r="N78" s="1"/>
      <c r="O78" s="1"/>
      <c r="P78" s="1"/>
      <c r="Q78" s="1"/>
      <c r="R78" s="1"/>
      <c r="S78" s="1"/>
      <c r="T78" s="1"/>
      <c r="U78" s="1"/>
      <c r="V78" s="1"/>
      <c r="W78" s="1"/>
      <c r="X78" s="1"/>
      <c r="Y78" s="1"/>
      <c r="Z78" s="1"/>
    </row>
    <row r="79" spans="1:26" ht="19.5" customHeight="1">
      <c r="A79" s="115" t="s">
        <v>79</v>
      </c>
      <c r="B79" s="109">
        <v>2</v>
      </c>
      <c r="C79" s="109">
        <v>16</v>
      </c>
      <c r="D79" s="109">
        <v>170</v>
      </c>
      <c r="E79" s="109">
        <v>41</v>
      </c>
      <c r="F79" s="109">
        <v>19</v>
      </c>
      <c r="G79" s="109">
        <v>84</v>
      </c>
      <c r="H79" s="109">
        <v>112</v>
      </c>
      <c r="I79" s="109">
        <v>8</v>
      </c>
      <c r="J79" s="109">
        <v>128</v>
      </c>
      <c r="K79" s="114">
        <v>580</v>
      </c>
      <c r="L79" s="1"/>
      <c r="M79" s="1"/>
      <c r="N79" s="1"/>
      <c r="O79" s="1"/>
      <c r="P79" s="1"/>
      <c r="Q79" s="1"/>
      <c r="R79" s="1"/>
      <c r="S79" s="1"/>
      <c r="T79" s="1"/>
      <c r="U79" s="1"/>
      <c r="V79" s="1"/>
      <c r="W79" s="1"/>
      <c r="X79" s="1"/>
      <c r="Y79" s="1"/>
      <c r="Z79" s="1"/>
    </row>
    <row r="80" spans="1:26" ht="19.5" customHeight="1">
      <c r="A80" s="115" t="s">
        <v>80</v>
      </c>
      <c r="B80" s="109">
        <v>3</v>
      </c>
      <c r="C80" s="109">
        <v>11</v>
      </c>
      <c r="D80" s="109">
        <v>211</v>
      </c>
      <c r="E80" s="109">
        <v>67</v>
      </c>
      <c r="F80" s="109">
        <v>13</v>
      </c>
      <c r="G80" s="109">
        <v>95</v>
      </c>
      <c r="H80" s="109">
        <v>144</v>
      </c>
      <c r="I80" s="109">
        <v>7</v>
      </c>
      <c r="J80" s="109">
        <v>122</v>
      </c>
      <c r="K80" s="114">
        <v>673</v>
      </c>
      <c r="L80" s="1"/>
      <c r="M80" s="1"/>
      <c r="N80" s="1"/>
      <c r="O80" s="1"/>
      <c r="P80" s="1"/>
      <c r="Q80" s="1"/>
      <c r="R80" s="1"/>
      <c r="S80" s="1"/>
      <c r="T80" s="1"/>
      <c r="U80" s="1"/>
      <c r="V80" s="1"/>
      <c r="W80" s="1"/>
      <c r="X80" s="1"/>
      <c r="Y80" s="1"/>
      <c r="Z80" s="1"/>
    </row>
    <row r="81" spans="1:26" ht="19.5" customHeight="1">
      <c r="A81" s="115" t="s">
        <v>81</v>
      </c>
      <c r="B81" s="109">
        <v>8</v>
      </c>
      <c r="C81" s="109">
        <v>15</v>
      </c>
      <c r="D81" s="109">
        <v>310</v>
      </c>
      <c r="E81" s="109">
        <v>74</v>
      </c>
      <c r="F81" s="109">
        <v>22</v>
      </c>
      <c r="G81" s="109">
        <v>175</v>
      </c>
      <c r="H81" s="109">
        <v>99</v>
      </c>
      <c r="I81" s="109">
        <v>12</v>
      </c>
      <c r="J81" s="109">
        <v>171</v>
      </c>
      <c r="K81" s="114">
        <v>886</v>
      </c>
      <c r="L81" s="1"/>
      <c r="M81" s="1"/>
      <c r="N81" s="1"/>
      <c r="O81" s="1"/>
      <c r="P81" s="1"/>
      <c r="Q81" s="1"/>
      <c r="R81" s="1"/>
      <c r="S81" s="1"/>
      <c r="T81" s="1"/>
      <c r="U81" s="1"/>
      <c r="V81" s="1"/>
      <c r="W81" s="1"/>
      <c r="X81" s="1"/>
      <c r="Y81" s="1"/>
      <c r="Z81" s="1"/>
    </row>
    <row r="82" spans="1:26" ht="19.5" customHeight="1">
      <c r="A82" s="115" t="s">
        <v>82</v>
      </c>
      <c r="B82" s="109">
        <v>7</v>
      </c>
      <c r="C82" s="109">
        <v>17</v>
      </c>
      <c r="D82" s="109">
        <v>274</v>
      </c>
      <c r="E82" s="109">
        <v>60</v>
      </c>
      <c r="F82" s="109">
        <v>15</v>
      </c>
      <c r="G82" s="109">
        <v>119</v>
      </c>
      <c r="H82" s="109">
        <v>209</v>
      </c>
      <c r="I82" s="109">
        <v>12</v>
      </c>
      <c r="J82" s="109">
        <v>171</v>
      </c>
      <c r="K82" s="114">
        <f>SUM(B82:J82)</f>
        <v>884</v>
      </c>
      <c r="L82" s="1"/>
      <c r="M82" s="1"/>
      <c r="N82" s="1"/>
      <c r="O82" s="1"/>
      <c r="P82" s="1"/>
      <c r="Q82" s="1"/>
      <c r="R82" s="1"/>
      <c r="S82" s="1"/>
      <c r="T82" s="1"/>
      <c r="U82" s="1"/>
      <c r="V82" s="1"/>
      <c r="W82" s="1"/>
      <c r="X82" s="1"/>
      <c r="Y82" s="1"/>
      <c r="Z82" s="1"/>
    </row>
    <row r="83" spans="1:26" ht="19.5" customHeight="1">
      <c r="A83" s="115" t="s">
        <v>83</v>
      </c>
      <c r="B83" s="109">
        <v>5</v>
      </c>
      <c r="C83" s="109">
        <v>9</v>
      </c>
      <c r="D83" s="109">
        <v>222</v>
      </c>
      <c r="E83" s="109">
        <v>29</v>
      </c>
      <c r="F83" s="109">
        <v>14</v>
      </c>
      <c r="G83" s="109">
        <v>85</v>
      </c>
      <c r="H83" s="109">
        <v>119</v>
      </c>
      <c r="I83" s="109">
        <v>20</v>
      </c>
      <c r="J83" s="109">
        <v>124</v>
      </c>
      <c r="K83" s="114">
        <v>627</v>
      </c>
      <c r="L83" s="1"/>
      <c r="M83" s="1"/>
      <c r="N83" s="1"/>
      <c r="O83" s="1"/>
      <c r="P83" s="1"/>
      <c r="Q83" s="1"/>
      <c r="R83" s="1"/>
      <c r="S83" s="1"/>
      <c r="T83" s="1"/>
      <c r="U83" s="1"/>
      <c r="V83" s="1"/>
      <c r="W83" s="1"/>
      <c r="X83" s="1"/>
      <c r="Y83" s="1"/>
      <c r="Z83" s="1"/>
    </row>
    <row r="84" spans="1:26" ht="19.5" customHeight="1">
      <c r="A84" s="115" t="s">
        <v>373</v>
      </c>
      <c r="B84" s="109">
        <v>3</v>
      </c>
      <c r="C84" s="109">
        <v>7</v>
      </c>
      <c r="D84" s="109">
        <v>29</v>
      </c>
      <c r="E84" s="109">
        <v>4</v>
      </c>
      <c r="F84" s="109">
        <v>10</v>
      </c>
      <c r="G84" s="109">
        <v>7</v>
      </c>
      <c r="H84" s="109">
        <v>19</v>
      </c>
      <c r="I84" s="109">
        <v>1</v>
      </c>
      <c r="J84" s="109">
        <v>20</v>
      </c>
      <c r="K84" s="114">
        <v>100</v>
      </c>
      <c r="L84" s="16"/>
      <c r="M84" s="16"/>
      <c r="N84" s="16"/>
      <c r="O84" s="16"/>
      <c r="P84" s="16"/>
      <c r="Q84" s="16"/>
      <c r="R84" s="16"/>
      <c r="S84" s="16"/>
      <c r="T84" s="16"/>
      <c r="U84" s="16"/>
      <c r="V84" s="16"/>
      <c r="W84" s="16"/>
      <c r="X84" s="16"/>
      <c r="Y84" s="16"/>
      <c r="Z84" s="16"/>
    </row>
    <row r="85" spans="1:26" ht="19.5" customHeight="1">
      <c r="A85" s="115" t="s">
        <v>374</v>
      </c>
      <c r="B85" s="109">
        <v>5</v>
      </c>
      <c r="C85" s="109">
        <v>20</v>
      </c>
      <c r="D85" s="109">
        <v>159</v>
      </c>
      <c r="E85" s="109">
        <v>59</v>
      </c>
      <c r="F85" s="109">
        <v>11</v>
      </c>
      <c r="G85" s="109">
        <v>41</v>
      </c>
      <c r="H85" s="109">
        <v>112</v>
      </c>
      <c r="I85" s="109">
        <v>11</v>
      </c>
      <c r="J85" s="109">
        <v>110</v>
      </c>
      <c r="K85" s="114">
        <v>528</v>
      </c>
      <c r="L85" s="16"/>
      <c r="M85" s="16"/>
      <c r="N85" s="16"/>
      <c r="O85" s="16"/>
      <c r="P85" s="16"/>
      <c r="Q85" s="16"/>
      <c r="R85" s="16"/>
      <c r="S85" s="16"/>
      <c r="T85" s="16"/>
      <c r="U85" s="16"/>
      <c r="V85" s="16"/>
      <c r="W85" s="16"/>
      <c r="X85" s="16"/>
      <c r="Y85" s="16"/>
      <c r="Z85" s="16"/>
    </row>
    <row r="86" spans="1:26" ht="19.5" customHeight="1">
      <c r="A86" s="115" t="s">
        <v>392</v>
      </c>
      <c r="B86" s="109">
        <v>9</v>
      </c>
      <c r="C86" s="109">
        <v>15</v>
      </c>
      <c r="D86" s="109">
        <v>137</v>
      </c>
      <c r="E86" s="109">
        <v>49</v>
      </c>
      <c r="F86" s="109">
        <v>14</v>
      </c>
      <c r="G86" s="109">
        <v>42</v>
      </c>
      <c r="H86" s="109">
        <v>171</v>
      </c>
      <c r="I86" s="109">
        <v>7</v>
      </c>
      <c r="J86" s="109">
        <v>90</v>
      </c>
      <c r="K86" s="114">
        <v>534</v>
      </c>
      <c r="L86" s="16"/>
      <c r="M86" s="16"/>
      <c r="N86" s="16"/>
      <c r="O86" s="16"/>
      <c r="P86" s="16"/>
      <c r="Q86" s="16"/>
      <c r="R86" s="16"/>
      <c r="S86" s="16"/>
      <c r="T86" s="16"/>
      <c r="U86" s="16"/>
      <c r="V86" s="16"/>
      <c r="W86" s="16"/>
      <c r="X86" s="16"/>
      <c r="Y86" s="16"/>
      <c r="Z86" s="16"/>
    </row>
    <row r="87" spans="1:26" ht="19.5" customHeight="1">
      <c r="A87" s="115" t="s">
        <v>393</v>
      </c>
      <c r="B87" s="109">
        <v>15</v>
      </c>
      <c r="C87" s="109">
        <v>15</v>
      </c>
      <c r="D87" s="109">
        <v>194</v>
      </c>
      <c r="E87" s="109">
        <v>85</v>
      </c>
      <c r="F87" s="109">
        <v>28</v>
      </c>
      <c r="G87" s="109">
        <v>151</v>
      </c>
      <c r="H87" s="109">
        <v>159</v>
      </c>
      <c r="I87" s="109">
        <v>16</v>
      </c>
      <c r="J87" s="109">
        <v>132</v>
      </c>
      <c r="K87" s="114">
        <v>795</v>
      </c>
      <c r="L87" s="16"/>
      <c r="M87" s="16"/>
      <c r="N87" s="16"/>
      <c r="O87" s="16"/>
      <c r="P87" s="16"/>
      <c r="Q87" s="16"/>
      <c r="R87" s="16"/>
      <c r="S87" s="16"/>
      <c r="T87" s="16"/>
      <c r="U87" s="16"/>
      <c r="V87" s="16"/>
      <c r="W87" s="16"/>
      <c r="X87" s="16"/>
      <c r="Y87" s="16"/>
      <c r="Z87" s="16"/>
    </row>
    <row r="88" spans="1:26" ht="19.5" customHeight="1">
      <c r="A88" s="115" t="s">
        <v>490</v>
      </c>
      <c r="B88" s="109">
        <v>7</v>
      </c>
      <c r="C88" s="109">
        <v>25</v>
      </c>
      <c r="D88" s="109">
        <v>235</v>
      </c>
      <c r="E88" s="109">
        <v>72</v>
      </c>
      <c r="F88" s="109">
        <v>28</v>
      </c>
      <c r="G88" s="109">
        <v>92</v>
      </c>
      <c r="H88" s="109">
        <v>165</v>
      </c>
      <c r="I88" s="109">
        <v>20</v>
      </c>
      <c r="J88" s="109">
        <v>195</v>
      </c>
      <c r="K88" s="114">
        <v>839</v>
      </c>
      <c r="L88" s="16"/>
      <c r="M88" s="16"/>
      <c r="N88" s="16"/>
      <c r="O88" s="16"/>
      <c r="P88" s="16"/>
      <c r="Q88" s="16"/>
      <c r="R88" s="16"/>
      <c r="S88" s="16"/>
      <c r="T88" s="16"/>
      <c r="U88" s="16"/>
      <c r="V88" s="16"/>
      <c r="W88" s="16"/>
      <c r="X88" s="16"/>
      <c r="Y88" s="16"/>
      <c r="Z88" s="16"/>
    </row>
    <row r="89" spans="1:26" ht="19.5" customHeight="1">
      <c r="A89" s="115" t="s">
        <v>491</v>
      </c>
      <c r="B89" s="109">
        <v>12</v>
      </c>
      <c r="C89" s="109">
        <v>36</v>
      </c>
      <c r="D89" s="109">
        <v>254</v>
      </c>
      <c r="E89" s="109">
        <v>114</v>
      </c>
      <c r="F89" s="109">
        <v>20</v>
      </c>
      <c r="G89" s="109">
        <v>152</v>
      </c>
      <c r="H89" s="109">
        <v>188</v>
      </c>
      <c r="I89" s="109">
        <v>26</v>
      </c>
      <c r="J89" s="109">
        <v>202</v>
      </c>
      <c r="K89" s="114">
        <v>1004</v>
      </c>
      <c r="L89" s="16"/>
      <c r="M89" s="16"/>
      <c r="N89" s="16"/>
      <c r="O89" s="16"/>
      <c r="P89" s="16"/>
      <c r="Q89" s="16"/>
      <c r="R89" s="16"/>
      <c r="S89" s="16"/>
      <c r="T89" s="16"/>
      <c r="U89" s="16"/>
      <c r="V89" s="16"/>
      <c r="W89" s="16"/>
      <c r="X89" s="16"/>
      <c r="Y89" s="16"/>
      <c r="Z89" s="16"/>
    </row>
    <row r="90" spans="1:26" ht="18" customHeight="1">
      <c r="A90" s="166"/>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spans="1:26" ht="22.5" customHeight="1">
      <c r="A91" s="272" t="s">
        <v>266</v>
      </c>
      <c r="B91" s="272"/>
      <c r="C91" s="272"/>
      <c r="D91" s="272"/>
      <c r="E91" s="272"/>
      <c r="F91" s="272"/>
      <c r="G91" s="272"/>
      <c r="H91" s="272"/>
      <c r="I91" s="272"/>
      <c r="J91" s="272"/>
      <c r="K91" s="272"/>
      <c r="L91" s="1"/>
      <c r="M91" s="1"/>
      <c r="N91" s="1"/>
      <c r="O91" s="1"/>
      <c r="P91" s="1"/>
      <c r="Q91" s="1"/>
      <c r="R91" s="1"/>
      <c r="S91" s="1"/>
      <c r="T91" s="1"/>
      <c r="U91" s="1"/>
      <c r="V91" s="1"/>
      <c r="W91" s="1"/>
      <c r="X91" s="1"/>
      <c r="Y91" s="1"/>
      <c r="Z91" s="1"/>
    </row>
    <row r="92" spans="1:26" ht="15.75" hidden="1"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hidden="1"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hidden="1"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hidden="1"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hidden="1"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hidden="1"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hidden="1"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hidden="1"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hidden="1"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hidden="1"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hidden="1"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hidden="1"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hidden="1"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hidden="1"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hidden="1"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hidden="1"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hidden="1"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hidden="1"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hidden="1"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hidden="1"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hidden="1"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hidden="1"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hidden="1"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hidden="1"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hidden="1"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hidden="1"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hidden="1"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hidden="1"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hidden="1"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hidden="1"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hidden="1"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hidden="1"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hidden="1"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hidden="1"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hidden="1"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hidden="1"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hidden="1"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hidden="1"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hidden="1"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hidden="1"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hidden="1"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hidden="1"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hidden="1"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hidden="1"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hidden="1"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hidden="1"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hidden="1"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hidden="1"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hidden="1"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hidden="1"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hidden="1"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hidden="1"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hidden="1"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hidden="1"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hidden="1"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hidden="1"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hidden="1"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hidden="1"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hidden="1"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hidden="1"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hidden="1"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hidden="1"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hidden="1"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hidden="1"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hidden="1"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hidden="1"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hidden="1"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hidden="1"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hidden="1"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hidden="1"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hidden="1"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hidden="1"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hidden="1"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hidden="1"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hidden="1"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hidden="1"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hidden="1"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hidden="1"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hidden="1"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hidden="1"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hidden="1"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hidden="1"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hidden="1"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hidden="1"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hidden="1"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hidden="1"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hidden="1"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hidden="1"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hidden="1"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hidden="1"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hidden="1"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hidden="1"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hidden="1"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hidden="1"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hidden="1"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hidden="1"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hidden="1"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hidden="1"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hidden="1"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hidden="1"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hidden="1"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hidden="1"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hidden="1"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hidden="1"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hidden="1"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hidden="1"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hidden="1"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hidden="1"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hidden="1"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hidden="1"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hidden="1"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hidden="1"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hidden="1"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hidden="1"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hidden="1"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hidden="1"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hidden="1"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hidden="1"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hidden="1"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hidden="1"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hidden="1"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hidden="1"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hidden="1"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hidden="1"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hidden="1"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hidden="1"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hidden="1"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hidden="1"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hidden="1"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hidden="1"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hidden="1"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hidden="1"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hidden="1"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hidden="1"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hidden="1"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hidden="1"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hidden="1"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hidden="1"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hidden="1"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hidden="1"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hidden="1"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hidden="1"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hidden="1"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hidden="1"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hidden="1"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hidden="1"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hidden="1"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hidden="1"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hidden="1"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hidden="1"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hidden="1"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hidden="1"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hidden="1"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hidden="1"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hidden="1"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hidden="1"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hidden="1"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hidden="1"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hidden="1"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hidden="1"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hidden="1"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hidden="1"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hidden="1"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hidden="1"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hidden="1"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hidden="1"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hidden="1"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hidden="1"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hidden="1"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hidden="1"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hidden="1"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hidden="1"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hidden="1"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hidden="1"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hidden="1"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hidden="1"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hidden="1"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hidden="1"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hidden="1"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hidden="1"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hidden="1"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hidden="1"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hidden="1"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hidden="1"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hidden="1"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hidden="1"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hidden="1"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hidden="1"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5.75" hidden="1"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5.75" hidden="1"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5.75" hidden="1"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5.75" hidden="1"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5.75" hidden="1"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5.75" hidden="1"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5.75" hidden="1"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5.75" hidden="1"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5.75" hidden="1"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5.75" hidden="1"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5.75" hidden="1"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5.75" hidden="1"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5.75" hidden="1"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5.75" hidden="1"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5.75" hidden="1"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5.75" hidden="1"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5.75" hidden="1"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5.75" hidden="1"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5.75" hidden="1"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5.75" hidden="1"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5.75" hidden="1"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5.75" hidden="1"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5.75" hidden="1"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5.75" hidden="1"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5.75" hidden="1"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5.75" hidden="1"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5.75" hidden="1"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5.75" hidden="1"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5.75" hidden="1"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5.75" hidden="1"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5.75" hidden="1"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5.75" hidden="1"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5.75" hidden="1"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5.75" hidden="1"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5.75" hidden="1"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5.75" hidden="1"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5.75" hidden="1"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5.75" hidden="1"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5.75" hidden="1"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5.75" hidden="1"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5.75" hidden="1"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5.75" hidden="1"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5.75" hidden="1"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5.75" hidden="1"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5.75" hidden="1"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5.75" hidden="1"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5.75" hidden="1"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5.75" hidden="1"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5.75" hidden="1"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5.75" hidden="1"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5.75" hidden="1"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5.75" hidden="1"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5.75" hidden="1"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5.75" hidden="1"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5.75" hidden="1"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5.75" hidden="1"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5.75" hidden="1"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5.75" hidden="1"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5.75" hidden="1"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5.75" hidden="1"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5.75" hidden="1"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5.75" hidden="1"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5.75" hidden="1"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5.75" hidden="1"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5.75" hidden="1"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5.75" hidden="1"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5.75" hidden="1"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5.75" hidden="1"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5.75" hidden="1"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5.75" hidden="1"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5.75" hidden="1"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5.75" hidden="1"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5.75" hidden="1"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5.75" hidden="1"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5.75" hidden="1"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5.75" hidden="1"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5.75" hidden="1"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5.75" hidden="1"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5.75" hidden="1"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5.75" hidden="1"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5.75" hidden="1"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5.75" hidden="1"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5.75" hidden="1"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5.75" hidden="1"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5.75" hidden="1"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5.75" hidden="1"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5.75" hidden="1"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5.75" hidden="1"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5.75" hidden="1"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5.75" hidden="1"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5.75" hidden="1"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5.75" hidden="1"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5.75" hidden="1"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5.75" hidden="1"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5.75" hidden="1"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5.75" hidden="1"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5.75" hidden="1"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5.75" hidden="1"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5.75" hidden="1"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5.75" hidden="1"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5.75" hidden="1"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5.75" hidden="1"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5.75" hidden="1"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5.75" hidden="1"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5.75" hidden="1"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5.75" hidden="1"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5.75" hidden="1"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5.75" hidden="1"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5.75" hidden="1"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5.75" hidden="1"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5.75" hidden="1"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5.75" hidden="1"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5.75" hidden="1"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5.75" hidden="1"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5.75" hidden="1"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5.75" hidden="1"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5.75" hidden="1"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5.75" hidden="1"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5.75" hidden="1"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5.75" hidden="1"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5.75" hidden="1"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5.75" hidden="1"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5.75" hidden="1"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5.75" hidden="1"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5.75" hidden="1"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5.75" hidden="1"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5.75" hidden="1"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5.75" hidden="1"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5.75" hidden="1"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5.75" hidden="1"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5.75" hidden="1"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5.75" hidden="1"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5.75" hidden="1"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5.75" hidden="1"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5.75" hidden="1"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5.75" hidden="1"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5.75" hidden="1"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5.75" hidden="1"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5.75" hidden="1"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5.75" hidden="1"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5.75" hidden="1"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5.75" hidden="1"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5.75" hidden="1"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5.75" hidden="1"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5.75" hidden="1"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5.75" hidden="1"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5.75" hidden="1"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5.75" hidden="1"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5.75" hidden="1"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5.75" hidden="1"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5.75" hidden="1"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5.75" hidden="1"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5.75" hidden="1"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5.75" hidden="1"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5.75" hidden="1"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5.75" hidden="1"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5.75" hidden="1"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5.75" hidden="1"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5.75" hidden="1"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5.75" hidden="1"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5.75" hidden="1"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5.75" hidden="1"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5.75" hidden="1"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5.75" hidden="1"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5.75" hidden="1"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5.75" hidden="1"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5.75" hidden="1"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5.75" hidden="1"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5.75" hidden="1"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5.75" hidden="1"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5.75" hidden="1"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5.75" hidden="1"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5.75" hidden="1"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5.75" hidden="1"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5.75" hidden="1"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5.75" hidden="1"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5.75" hidden="1"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5.75" hidden="1"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5.75" hidden="1"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5.75" hidden="1"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5.75" hidden="1"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5.75" hidden="1"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5.75" hidden="1"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5.75" hidden="1"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5.75" hidden="1"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5.75" hidden="1"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5.75" hidden="1"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5.75" hidden="1"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5.75" hidden="1"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5.75" hidden="1"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5.75" hidden="1"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5.75" hidden="1"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5.75" hidden="1"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5.75" hidden="1"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5.75" hidden="1"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5.75" hidden="1"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5.75" hidden="1"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5.75" hidden="1"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5.75" hidden="1"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5.75" hidden="1"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5.75" hidden="1"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5.75" hidden="1"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5.75" hidden="1"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5.75" hidden="1"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5.75" hidden="1"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5.75" hidden="1"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5.75" hidden="1"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5.75" hidden="1"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5.75" hidden="1"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5.75" hidden="1"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5.75" hidden="1"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5.75" hidden="1"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5.75" hidden="1"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5.75" hidden="1"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5.75" hidden="1"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5.75" hidden="1"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5.75" hidden="1"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5.75" hidden="1"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5.75" hidden="1"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5.75" hidden="1"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5.75" hidden="1"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5.75" hidden="1"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5.75" hidden="1"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5.75" hidden="1"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5.75" hidden="1"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5.75" hidden="1"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5.75" hidden="1"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5.75" hidden="1"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5.75" hidden="1"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5.75" hidden="1"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5.75" hidden="1"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5.75" hidden="1"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5.75" hidden="1"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5.75" hidden="1"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5.75" hidden="1"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5.75" hidden="1"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5.75" hidden="1"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5.75" hidden="1"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5.75" hidden="1"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5.75" hidden="1"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5.75" hidden="1"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5.75" hidden="1"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5.75" hidden="1"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5.75" hidden="1"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5.75" hidden="1"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5.75" hidden="1"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5.75" hidden="1"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5.75" hidden="1"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5.75" hidden="1"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5.75" hidden="1"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5.75" hidden="1"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5.75" hidden="1"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5.75" hidden="1"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5.75" hidden="1"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5.75" hidden="1"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5.75" hidden="1"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5.75" hidden="1"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5.75" hidden="1"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5.75" hidden="1"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5.75" hidden="1"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5.75" hidden="1"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5.75" hidden="1"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5.75" hidden="1"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5.75" hidden="1"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5.75" hidden="1"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5.75" hidden="1"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5.75" hidden="1"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5.75" hidden="1"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5.75" hidden="1"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5.75" hidden="1"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5.75" hidden="1"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5.75" hidden="1"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5.75" hidden="1"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5.75" hidden="1"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5.75" hidden="1"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5.75" hidden="1"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5.75" hidden="1"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5.75" hidden="1"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5.75" hidden="1"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5.75" hidden="1"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5.75" hidden="1"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5.75" hidden="1"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5.75" hidden="1"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5.75" hidden="1"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5.75" hidden="1"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5.75" hidden="1"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5.75" hidden="1"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5.75" hidden="1"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5.75" hidden="1"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5.75" hidden="1"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5.75" hidden="1"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5.75" hidden="1"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5.75" hidden="1"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5.75" hidden="1"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5.75" hidden="1"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5.75" hidden="1"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5.75" hidden="1"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5.75" hidden="1"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5.75" hidden="1"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5.75" hidden="1"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5.75" hidden="1"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5.75" hidden="1"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5.75" hidden="1"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5.75" hidden="1"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5.75" hidden="1"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5.75" hidden="1"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5.75" hidden="1"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5.75" hidden="1"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5.75" hidden="1"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5.75" hidden="1"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5.75" hidden="1"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5.75" hidden="1"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5.75" hidden="1"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5.75" hidden="1"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5.75" hidden="1"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5.75" hidden="1"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5.75" hidden="1"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5.75" hidden="1"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5.75" hidden="1"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5.75" hidden="1"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5.75" hidden="1"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5.75" hidden="1"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5.75" hidden="1"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5.75" hidden="1"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5.75" hidden="1"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5.75" hidden="1"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5.75" hidden="1"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5.75" hidden="1"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5.75" hidden="1"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5.75" hidden="1"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5.75" hidden="1"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5.75" hidden="1"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5.75" hidden="1"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5.75" hidden="1"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5.75" hidden="1"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5.75" hidden="1"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5.75" hidden="1"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5.75" hidden="1"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5.75" hidden="1"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5.75" hidden="1"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5.75" hidden="1"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5.75" hidden="1"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5.75" hidden="1"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5.75" hidden="1"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5.75" hidden="1"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5.75" hidden="1"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5.75" hidden="1"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5.75" hidden="1"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5.75" hidden="1"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5.75" hidden="1"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5.75" hidden="1"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5.75" hidden="1"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5.75" hidden="1"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5.75" hidden="1"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5.75" hidden="1"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5.75" hidden="1"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5.75" hidden="1"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5.75" hidden="1"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5.75" hidden="1"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5.75" hidden="1"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5.75" hidden="1"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5.75" hidden="1"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5.75" hidden="1"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5.75" hidden="1"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5.75" hidden="1"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5.75" hidden="1"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5.75" hidden="1"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5.75" hidden="1"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5.75" hidden="1"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5.75" hidden="1"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5.75" hidden="1"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5.75" hidden="1"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5.75" hidden="1"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5.75" hidden="1"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5.75" hidden="1"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5.75" hidden="1"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5.75" hidden="1"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5.75" hidden="1"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5.75" hidden="1"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5.75" hidden="1"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5.75" hidden="1"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5.75" hidden="1"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5.75" hidden="1"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5.75" hidden="1"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5.75" hidden="1"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5.75" hidden="1"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5.75" hidden="1"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5.75" hidden="1"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5.75" hidden="1"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5.75" hidden="1"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5.75" hidden="1"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5.75" hidden="1"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5.75" hidden="1"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5.75" hidden="1"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5.75" hidden="1"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5.75" hidden="1"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5.75" hidden="1"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5.75" hidden="1"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5.75" hidden="1"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5.75" hidden="1"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5.75" hidden="1"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5.75" hidden="1"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5.75" hidden="1"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5.75" hidden="1"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5.75" hidden="1"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5.75" hidden="1"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5.75" hidden="1"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5.75" hidden="1"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5.75" hidden="1"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5.75" hidden="1"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5.75" hidden="1"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5.75" hidden="1"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5.75" hidden="1"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5.75" hidden="1"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5.75" hidden="1"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5.75" hidden="1"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5.75" hidden="1"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5.75" hidden="1"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5.75" hidden="1"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5.75" hidden="1"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5.75" hidden="1"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5.75" hidden="1"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5.75" hidden="1"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5.75" hidden="1"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5.75" hidden="1"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5.75" hidden="1"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5.75" hidden="1"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5.75" hidden="1"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5.75" hidden="1"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5.75" hidden="1"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5.75" hidden="1"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5.75" hidden="1"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5.75" hidden="1"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5.75" hidden="1"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5.75" hidden="1"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5.75" hidden="1"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5.75" hidden="1"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5.75" hidden="1"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5.75" hidden="1"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5.75" hidden="1"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5.75" hidden="1"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5.75" hidden="1"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5.75" hidden="1"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5.75" hidden="1"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5.75" hidden="1"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5.75" hidden="1"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5.75" hidden="1"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5.75" hidden="1"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5.75" hidden="1"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5.75" hidden="1"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5.75" hidden="1"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5.75" hidden="1"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5.75" hidden="1"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5.75" hidden="1"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5.75" hidden="1"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5.75" hidden="1"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5.75" hidden="1"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5.75" hidden="1"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5.75" hidden="1"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5.75" hidden="1"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5.75" hidden="1"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5.75" hidden="1"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5.75" hidden="1"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5.75" hidden="1"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5.75" hidden="1"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5.75" hidden="1"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5.75" hidden="1"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5.75" hidden="1"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5.75" hidden="1"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5.75" hidden="1"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5.75" hidden="1"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5.75" hidden="1"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5.75" hidden="1"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5.75" hidden="1"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5.75" hidden="1"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5.75" hidden="1"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5.75" hidden="1"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5.75" hidden="1"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5.75" hidden="1"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5.75" hidden="1"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5.75" hidden="1"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5.75" hidden="1"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5.75" hidden="1"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5.75" hidden="1"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5.75" hidden="1"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5.75" hidden="1"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5.75" hidden="1"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5.75" hidden="1"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5.75" hidden="1"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5.75" hidden="1"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5.75" hidden="1"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5.75" hidden="1"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5.75" hidden="1"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5.75" hidden="1"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5.75" hidden="1"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5.75" hidden="1"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5.75" hidden="1"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5.75" hidden="1"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5.75" hidden="1"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5.75" hidden="1"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5.75" hidden="1"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5.75" hidden="1"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5.75" hidden="1"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5.75" hidden="1"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5.75" hidden="1"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5.75" hidden="1"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5.75" hidden="1"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5.75" hidden="1"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5.75" hidden="1"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5.75" hidden="1"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5.75" hidden="1"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5.75" hidden="1"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5.75" hidden="1"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5.75" hidden="1"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5.75" hidden="1"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5.75" hidden="1"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5.75" hidden="1"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5.75" hidden="1"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5.75" hidden="1"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5.75" hidden="1"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5.75" hidden="1"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5.75" hidden="1"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5.75" hidden="1"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5.75" hidden="1"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5.75" hidden="1"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5.75" hidden="1"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5.75" hidden="1"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5.75" hidden="1"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5.75" hidden="1"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5.75" hidden="1"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5.75" hidden="1"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5.75" hidden="1"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5.75" hidden="1"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5.75" hidden="1"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5.75" hidden="1"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5.75" hidden="1"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5.75" hidden="1"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5.75" hidden="1"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5.75" hidden="1"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5.75" hidden="1"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5.75" hidden="1"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5.75" hidden="1"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5.75" hidden="1"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5.75" hidden="1"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5.75" hidden="1"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5.75" hidden="1"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5.75" hidden="1"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5.75" hidden="1"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5.75" hidden="1"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5.75" hidden="1"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5.75" hidden="1"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5.75" hidden="1"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5.75" hidden="1"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5.75" hidden="1"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5.75" hidden="1"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5.75" hidden="1"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5.75" hidden="1"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5.75" hidden="1"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5.75" hidden="1"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5.75" hidden="1"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5.75" hidden="1"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5.75" hidden="1"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5.75" hidden="1"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5.75" hidden="1"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5.75" hidden="1"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5.75" hidden="1"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5.75" hidden="1"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5.75" hidden="1"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5.75" hidden="1"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5.75" hidden="1"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5.75" hidden="1"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5.75" hidden="1"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5.75" hidden="1"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5.75" hidden="1"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5.75" hidden="1"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5.75" hidden="1"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5.75" hidden="1"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5.75" hidden="1"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5.75" hidden="1"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5.75" hidden="1"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5.75" hidden="1"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5.75" hidden="1"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5.75" hidden="1"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5.75" hidden="1"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5.75" hidden="1"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5.75" hidden="1"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5.75" hidden="1"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5.75" hidden="1"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5.75" hidden="1"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5.75" hidden="1"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5.75" hidden="1"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5.75" hidden="1"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5.75" hidden="1"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5.75" hidden="1"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5.75" hidden="1"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5.75" hidden="1"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5.75" hidden="1"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5.75" hidden="1"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5.75" hidden="1"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5.75" hidden="1"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5.75" hidden="1"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5.75" hidden="1"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5.75" hidden="1"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5.75" hidden="1"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5.75" hidden="1"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5.75" hidden="1"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5.75" hidden="1"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5.75" hidden="1"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5.75" hidden="1"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5.75" hidden="1"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5.75" hidden="1"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5.75" hidden="1"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5.75" hidden="1"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5.75" hidden="1"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5.75" hidden="1"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5.75" hidden="1"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5.75" hidden="1"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5.75" hidden="1"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5.75" hidden="1"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5.75" hidden="1"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5.75" hidden="1"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5.75" hidden="1"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5.75" hidden="1"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5.75" hidden="1"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5.75" hidden="1"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5.75" hidden="1"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5.75" hidden="1"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5.75" hidden="1"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5.75" hidden="1"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5.75" hidden="1"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5.75" hidden="1"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5.75" hidden="1"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5.75" hidden="1"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5.75" hidden="1"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5.75" hidden="1"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5.75" hidden="1"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5.75" hidden="1"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5.75" hidden="1"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5.75" hidden="1"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5.75" hidden="1"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5.75" hidden="1"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5.75" hidden="1"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5.75" hidden="1"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5.75" hidden="1"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5.75" hidden="1"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5.75" hidden="1"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5.75" hidden="1"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5.75" hidden="1"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5.75" hidden="1"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5.75" hidden="1"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5.75" hidden="1"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5.75" hidden="1"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5.75" hidden="1"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5.75" hidden="1"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5.75" hidden="1"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5.75" hidden="1"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5.75" hidden="1"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5.75" hidden="1"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5.75" hidden="1"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5.75" hidden="1"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5.75" hidden="1"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5.75" hidden="1"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5.75" hidden="1"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5.75" hidden="1"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5.75" hidden="1"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5.75" hidden="1"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5.75" hidden="1"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5.75" hidden="1"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5.75" hidden="1"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5.75" hidden="1"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5.75" hidden="1"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5.75" hidden="1"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5.75" hidden="1"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5.75" hidden="1"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5.75" hidden="1"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5.75" hidden="1"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5.75" hidden="1"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5.75" hidden="1"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5.75" hidden="1"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5.75" hidden="1"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5.75" hidden="1"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5.75" hidden="1"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5.75" hidden="1"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5.75" hidden="1"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5.75" hidden="1"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5.75" hidden="1"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5.75" hidden="1"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5.75" hidden="1"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5.75" hidden="1"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5.75" hidden="1"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5.75" hidden="1"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5.75" hidden="1"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5.75" hidden="1"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5.75" hidden="1"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5.75" hidden="1"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5.75" hidden="1"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5.75" hidden="1"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5.75" hidden="1"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5.75" hidden="1"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5.75" hidden="1"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5.75" hidden="1"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5.75" hidden="1"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5.75" hidden="1"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5.75" hidden="1"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5.75" hidden="1"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5.75" hidden="1"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5.75" hidden="1"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5.75" hidden="1"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5.75" hidden="1"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5.75" hidden="1"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5.75" hidden="1"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5.75" hidden="1"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5.75" hidden="1"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5.75" hidden="1"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5.75" hidden="1"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5.75" hidden="1"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5.75" hidden="1"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5.75" hidden="1"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5.75" hidden="1"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5.75" hidden="1"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5.75" hidden="1"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spans="1:26" ht="15.75" hidden="1" customHeight="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spans="1:26" ht="15.75" hidden="1" customHeight="1">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spans="1:26" ht="3.75" hidden="1" customHeight="1">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row r="1004" spans="1:26" ht="15.75" hidden="1"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5" customHeight="1"/>
    <row r="1006" spans="1:26" ht="15" customHeight="1"/>
    <row r="1007" spans="1:26" ht="15" customHeight="1"/>
    <row r="1008" spans="1:26" ht="15" customHeight="1"/>
  </sheetData>
  <mergeCells count="4">
    <mergeCell ref="A1:K1"/>
    <mergeCell ref="A2:A3"/>
    <mergeCell ref="B2:K2"/>
    <mergeCell ref="A91:K91"/>
  </mergeCells>
  <hyperlinks>
    <hyperlink ref="L1" location="'Índice'!A1" display="Volver al Indice"/>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dimension ref="A1:Z1017"/>
  <sheetViews>
    <sheetView showGridLines="0" workbookViewId="0">
      <pane ySplit="3" topLeftCell="A4" activePane="bottomLeft" state="frozen"/>
      <selection pane="bottomLeft" activeCell="D93" sqref="D93"/>
    </sheetView>
  </sheetViews>
  <sheetFormatPr baseColWidth="10" defaultColWidth="0" defaultRowHeight="15" customHeight="1" zeroHeight="1"/>
  <cols>
    <col min="1" max="4" width="16.42578125" customWidth="1"/>
    <col min="5" max="5" width="16.140625" customWidth="1"/>
    <col min="6" max="7" width="11.42578125" hidden="1" customWidth="1"/>
    <col min="8" max="25" width="10" hidden="1" customWidth="1"/>
    <col min="26" max="26" width="10.7109375" hidden="1" customWidth="1"/>
    <col min="27" max="16384" width="14.42578125" hidden="1"/>
  </cols>
  <sheetData>
    <row r="1" spans="1:26" ht="45.75" customHeight="1">
      <c r="A1" s="297" t="s">
        <v>294</v>
      </c>
      <c r="B1" s="298"/>
      <c r="C1" s="298"/>
      <c r="D1" s="299"/>
      <c r="E1" s="15" t="s">
        <v>263</v>
      </c>
      <c r="F1" s="17"/>
      <c r="G1" s="17"/>
      <c r="H1" s="1"/>
      <c r="I1" s="1"/>
      <c r="J1" s="1"/>
      <c r="K1" s="1"/>
      <c r="L1" s="1"/>
      <c r="M1" s="1"/>
      <c r="N1" s="1"/>
      <c r="O1" s="1"/>
      <c r="P1" s="1"/>
      <c r="Q1" s="1"/>
      <c r="R1" s="1"/>
      <c r="S1" s="1"/>
      <c r="T1" s="1"/>
      <c r="U1" s="1"/>
      <c r="V1" s="1"/>
      <c r="W1" s="1"/>
      <c r="X1" s="1"/>
      <c r="Y1" s="1"/>
      <c r="Z1" s="13"/>
    </row>
    <row r="2" spans="1:26" ht="39.75" customHeight="1">
      <c r="A2" s="300" t="s">
        <v>98</v>
      </c>
      <c r="B2" s="270" t="s">
        <v>269</v>
      </c>
      <c r="C2" s="301"/>
      <c r="D2" s="271"/>
      <c r="E2" s="18"/>
      <c r="F2" s="18"/>
      <c r="G2" s="1"/>
      <c r="H2" s="1"/>
      <c r="I2" s="1"/>
      <c r="J2" s="1"/>
      <c r="K2" s="1"/>
      <c r="L2" s="1"/>
      <c r="M2" s="1"/>
      <c r="N2" s="1"/>
      <c r="O2" s="1"/>
      <c r="P2" s="1"/>
      <c r="Q2" s="1"/>
      <c r="R2" s="1"/>
      <c r="S2" s="1"/>
      <c r="T2" s="1"/>
      <c r="U2" s="1"/>
      <c r="V2" s="1"/>
      <c r="W2" s="1"/>
      <c r="X2" s="1"/>
      <c r="Y2" s="1"/>
      <c r="Z2" s="13"/>
    </row>
    <row r="3" spans="1:26" ht="21.75" customHeight="1">
      <c r="A3" s="269"/>
      <c r="B3" s="83" t="s">
        <v>99</v>
      </c>
      <c r="C3" s="83" t="s">
        <v>100</v>
      </c>
      <c r="D3" s="95" t="s">
        <v>86</v>
      </c>
      <c r="E3" s="18"/>
      <c r="F3" s="18"/>
      <c r="G3" s="1"/>
      <c r="H3" s="1"/>
      <c r="I3" s="1"/>
      <c r="J3" s="1"/>
      <c r="K3" s="1"/>
      <c r="L3" s="1"/>
      <c r="M3" s="1"/>
      <c r="N3" s="1"/>
      <c r="O3" s="1"/>
      <c r="P3" s="1"/>
      <c r="Q3" s="1"/>
      <c r="R3" s="1"/>
      <c r="S3" s="1"/>
      <c r="T3" s="1"/>
      <c r="U3" s="1"/>
      <c r="V3" s="1"/>
      <c r="W3" s="1"/>
      <c r="X3" s="1"/>
      <c r="Y3" s="1"/>
      <c r="Z3" s="13"/>
    </row>
    <row r="4" spans="1:26" ht="19.5" customHeight="1">
      <c r="A4" s="116" t="s">
        <v>16</v>
      </c>
      <c r="B4" s="117">
        <v>91</v>
      </c>
      <c r="C4" s="117">
        <v>17</v>
      </c>
      <c r="D4" s="118">
        <v>108</v>
      </c>
      <c r="E4" s="18"/>
      <c r="F4" s="18"/>
      <c r="G4" s="1"/>
      <c r="H4" s="1"/>
      <c r="I4" s="1"/>
      <c r="J4" s="1"/>
      <c r="K4" s="1"/>
      <c r="L4" s="1"/>
      <c r="M4" s="1"/>
      <c r="N4" s="1"/>
      <c r="O4" s="1"/>
      <c r="P4" s="1"/>
      <c r="Q4" s="1"/>
      <c r="R4" s="1"/>
      <c r="S4" s="1"/>
      <c r="T4" s="1"/>
      <c r="U4" s="1"/>
      <c r="V4" s="1"/>
      <c r="W4" s="1"/>
      <c r="X4" s="1"/>
      <c r="Y4" s="1"/>
      <c r="Z4" s="13"/>
    </row>
    <row r="5" spans="1:26" ht="19.5" customHeight="1">
      <c r="A5" s="119" t="s">
        <v>17</v>
      </c>
      <c r="B5" s="120">
        <v>114</v>
      </c>
      <c r="C5" s="120">
        <v>28</v>
      </c>
      <c r="D5" s="121">
        <v>142</v>
      </c>
      <c r="E5" s="18"/>
      <c r="F5" s="18"/>
      <c r="G5" s="1"/>
      <c r="H5" s="1"/>
      <c r="I5" s="1"/>
      <c r="J5" s="1"/>
      <c r="K5" s="1"/>
      <c r="L5" s="1"/>
      <c r="M5" s="1"/>
      <c r="N5" s="1"/>
      <c r="O5" s="1"/>
      <c r="P5" s="1"/>
      <c r="Q5" s="1"/>
      <c r="R5" s="1"/>
      <c r="S5" s="1"/>
      <c r="T5" s="1"/>
      <c r="U5" s="1"/>
      <c r="V5" s="1"/>
      <c r="W5" s="1"/>
      <c r="X5" s="1"/>
      <c r="Y5" s="1"/>
      <c r="Z5" s="13"/>
    </row>
    <row r="6" spans="1:26" ht="19.5" customHeight="1">
      <c r="A6" s="119" t="s">
        <v>18</v>
      </c>
      <c r="B6" s="120">
        <v>138</v>
      </c>
      <c r="C6" s="120">
        <v>37</v>
      </c>
      <c r="D6" s="121">
        <v>175</v>
      </c>
      <c r="E6" s="18"/>
      <c r="F6" s="18"/>
      <c r="G6" s="1"/>
      <c r="H6" s="1"/>
      <c r="I6" s="1"/>
      <c r="J6" s="1"/>
      <c r="K6" s="1"/>
      <c r="L6" s="1"/>
      <c r="M6" s="1"/>
      <c r="N6" s="1"/>
      <c r="O6" s="1"/>
      <c r="P6" s="1"/>
      <c r="Q6" s="1"/>
      <c r="R6" s="1"/>
      <c r="S6" s="1"/>
      <c r="T6" s="1"/>
      <c r="U6" s="1"/>
      <c r="V6" s="1"/>
      <c r="W6" s="1"/>
      <c r="X6" s="1"/>
      <c r="Y6" s="1"/>
      <c r="Z6" s="13"/>
    </row>
    <row r="7" spans="1:26" ht="19.5" customHeight="1">
      <c r="A7" s="119" t="s">
        <v>19</v>
      </c>
      <c r="B7" s="120">
        <v>147</v>
      </c>
      <c r="C7" s="120">
        <v>24</v>
      </c>
      <c r="D7" s="121">
        <v>171</v>
      </c>
      <c r="E7" s="18"/>
      <c r="F7" s="18"/>
      <c r="G7" s="1"/>
      <c r="H7" s="1"/>
      <c r="I7" s="1"/>
      <c r="J7" s="1"/>
      <c r="K7" s="1"/>
      <c r="L7" s="1"/>
      <c r="M7" s="1"/>
      <c r="N7" s="1"/>
      <c r="O7" s="1"/>
      <c r="P7" s="1"/>
      <c r="Q7" s="1"/>
      <c r="R7" s="1"/>
      <c r="S7" s="1"/>
      <c r="T7" s="1"/>
      <c r="U7" s="1"/>
      <c r="V7" s="1"/>
      <c r="W7" s="1"/>
      <c r="X7" s="1"/>
      <c r="Y7" s="1"/>
      <c r="Z7" s="13"/>
    </row>
    <row r="8" spans="1:26" ht="19.5" customHeight="1">
      <c r="A8" s="122">
        <v>2007</v>
      </c>
      <c r="B8" s="123">
        <v>261</v>
      </c>
      <c r="C8" s="123">
        <v>44</v>
      </c>
      <c r="D8" s="123">
        <v>305</v>
      </c>
      <c r="E8" s="18"/>
      <c r="F8" s="18"/>
      <c r="G8" s="1"/>
      <c r="H8" s="1"/>
      <c r="I8" s="1"/>
      <c r="J8" s="1"/>
      <c r="K8" s="1"/>
      <c r="L8" s="1"/>
      <c r="M8" s="1"/>
      <c r="N8" s="1"/>
      <c r="O8" s="1"/>
      <c r="P8" s="1"/>
      <c r="Q8" s="1"/>
      <c r="R8" s="1"/>
      <c r="S8" s="1"/>
      <c r="T8" s="1"/>
      <c r="U8" s="1"/>
      <c r="V8" s="1"/>
      <c r="W8" s="1"/>
      <c r="X8" s="1"/>
      <c r="Y8" s="1"/>
      <c r="Z8" s="13"/>
    </row>
    <row r="9" spans="1:26" ht="19.5" customHeight="1">
      <c r="A9" s="119" t="s">
        <v>20</v>
      </c>
      <c r="B9" s="120">
        <v>136</v>
      </c>
      <c r="C9" s="120">
        <v>24</v>
      </c>
      <c r="D9" s="121">
        <v>160</v>
      </c>
      <c r="E9" s="18"/>
      <c r="F9" s="18"/>
      <c r="G9" s="1"/>
      <c r="H9" s="1"/>
      <c r="I9" s="1"/>
      <c r="J9" s="1"/>
      <c r="K9" s="1"/>
      <c r="L9" s="1"/>
      <c r="M9" s="1"/>
      <c r="N9" s="1"/>
      <c r="O9" s="1"/>
      <c r="P9" s="1"/>
      <c r="Q9" s="1"/>
      <c r="R9" s="1"/>
      <c r="S9" s="1"/>
      <c r="T9" s="1"/>
      <c r="U9" s="1"/>
      <c r="V9" s="1"/>
      <c r="W9" s="1"/>
      <c r="X9" s="1"/>
      <c r="Y9" s="1"/>
      <c r="Z9" s="13"/>
    </row>
    <row r="10" spans="1:26" ht="19.5" customHeight="1">
      <c r="A10" s="119" t="s">
        <v>21</v>
      </c>
      <c r="B10" s="120">
        <v>150</v>
      </c>
      <c r="C10" s="120">
        <v>31</v>
      </c>
      <c r="D10" s="121">
        <v>181</v>
      </c>
      <c r="E10" s="18"/>
      <c r="F10" s="18"/>
      <c r="G10" s="1"/>
      <c r="H10" s="1"/>
      <c r="I10" s="1"/>
      <c r="J10" s="1"/>
      <c r="K10" s="1"/>
      <c r="L10" s="1"/>
      <c r="M10" s="1"/>
      <c r="N10" s="1"/>
      <c r="O10" s="1"/>
      <c r="P10" s="1"/>
      <c r="Q10" s="1"/>
      <c r="R10" s="1"/>
      <c r="S10" s="1"/>
      <c r="T10" s="1"/>
      <c r="U10" s="1"/>
      <c r="V10" s="1"/>
      <c r="W10" s="1"/>
      <c r="X10" s="1"/>
      <c r="Y10" s="1"/>
      <c r="Z10" s="13"/>
    </row>
    <row r="11" spans="1:26" ht="19.5" customHeight="1">
      <c r="A11" s="119" t="s">
        <v>22</v>
      </c>
      <c r="B11" s="120">
        <v>161</v>
      </c>
      <c r="C11" s="120">
        <v>29</v>
      </c>
      <c r="D11" s="121">
        <v>190</v>
      </c>
      <c r="E11" s="18"/>
      <c r="F11" s="18"/>
      <c r="G11" s="1"/>
      <c r="H11" s="1"/>
      <c r="I11" s="1"/>
      <c r="J11" s="1"/>
      <c r="K11" s="1"/>
      <c r="L11" s="1"/>
      <c r="M11" s="1"/>
      <c r="N11" s="1"/>
      <c r="O11" s="1"/>
      <c r="P11" s="1"/>
      <c r="Q11" s="1"/>
      <c r="R11" s="1"/>
      <c r="S11" s="1"/>
      <c r="T11" s="1"/>
      <c r="U11" s="1"/>
      <c r="V11" s="1"/>
      <c r="W11" s="1"/>
      <c r="X11" s="1"/>
      <c r="Y11" s="1"/>
      <c r="Z11" s="13"/>
    </row>
    <row r="12" spans="1:26" ht="19.5" customHeight="1">
      <c r="A12" s="119" t="s">
        <v>23</v>
      </c>
      <c r="B12" s="120">
        <v>156</v>
      </c>
      <c r="C12" s="120">
        <v>35</v>
      </c>
      <c r="D12" s="121">
        <v>191</v>
      </c>
      <c r="E12" s="18"/>
      <c r="F12" s="18"/>
      <c r="G12" s="1"/>
      <c r="H12" s="1"/>
      <c r="I12" s="1"/>
      <c r="J12" s="1"/>
      <c r="K12" s="1"/>
      <c r="L12" s="1"/>
      <c r="M12" s="1"/>
      <c r="N12" s="1"/>
      <c r="O12" s="1"/>
      <c r="P12" s="1"/>
      <c r="Q12" s="1"/>
      <c r="R12" s="1"/>
      <c r="S12" s="1"/>
      <c r="T12" s="1"/>
      <c r="U12" s="1"/>
      <c r="V12" s="1"/>
      <c r="W12" s="1"/>
      <c r="X12" s="1"/>
      <c r="Y12" s="1"/>
      <c r="Z12" s="13"/>
    </row>
    <row r="13" spans="1:26" ht="19.5" customHeight="1">
      <c r="A13" s="124">
        <v>2008</v>
      </c>
      <c r="B13" s="123">
        <v>308</v>
      </c>
      <c r="C13" s="123">
        <v>46</v>
      </c>
      <c r="D13" s="123">
        <v>354</v>
      </c>
      <c r="E13" s="18"/>
      <c r="F13" s="18"/>
      <c r="G13" s="1"/>
      <c r="H13" s="1"/>
      <c r="I13" s="1"/>
      <c r="J13" s="1"/>
      <c r="K13" s="1"/>
      <c r="L13" s="1"/>
      <c r="M13" s="1"/>
      <c r="N13" s="1"/>
      <c r="O13" s="1"/>
      <c r="P13" s="1"/>
      <c r="Q13" s="1"/>
      <c r="R13" s="1"/>
      <c r="S13" s="1"/>
      <c r="T13" s="1"/>
      <c r="U13" s="1"/>
      <c r="V13" s="1"/>
      <c r="W13" s="1"/>
      <c r="X13" s="1"/>
      <c r="Y13" s="1"/>
      <c r="Z13" s="13"/>
    </row>
    <row r="14" spans="1:26" ht="19.5" customHeight="1">
      <c r="A14" s="119" t="s">
        <v>24</v>
      </c>
      <c r="B14" s="120">
        <v>130</v>
      </c>
      <c r="C14" s="120">
        <v>28</v>
      </c>
      <c r="D14" s="121">
        <v>158</v>
      </c>
      <c r="E14" s="18"/>
      <c r="F14" s="18"/>
      <c r="G14" s="1"/>
      <c r="H14" s="1"/>
      <c r="I14" s="1"/>
      <c r="J14" s="1"/>
      <c r="K14" s="1"/>
      <c r="L14" s="1"/>
      <c r="M14" s="1"/>
      <c r="N14" s="1"/>
      <c r="O14" s="1"/>
      <c r="P14" s="1"/>
      <c r="Q14" s="1"/>
      <c r="R14" s="1"/>
      <c r="S14" s="1"/>
      <c r="T14" s="1"/>
      <c r="U14" s="1"/>
      <c r="V14" s="1"/>
      <c r="W14" s="1"/>
      <c r="X14" s="1"/>
      <c r="Y14" s="1"/>
      <c r="Z14" s="13"/>
    </row>
    <row r="15" spans="1:26" ht="19.5" customHeight="1">
      <c r="A15" s="119" t="s">
        <v>25</v>
      </c>
      <c r="B15" s="120">
        <v>144</v>
      </c>
      <c r="C15" s="120">
        <v>31</v>
      </c>
      <c r="D15" s="121">
        <v>175</v>
      </c>
      <c r="E15" s="18"/>
      <c r="F15" s="18"/>
      <c r="G15" s="1"/>
      <c r="H15" s="1"/>
      <c r="I15" s="1"/>
      <c r="J15" s="1"/>
      <c r="K15" s="1"/>
      <c r="L15" s="1"/>
      <c r="M15" s="1"/>
      <c r="N15" s="1"/>
      <c r="O15" s="1"/>
      <c r="P15" s="1"/>
      <c r="Q15" s="1"/>
      <c r="R15" s="1"/>
      <c r="S15" s="1"/>
      <c r="T15" s="1"/>
      <c r="U15" s="1"/>
      <c r="V15" s="1"/>
      <c r="W15" s="1"/>
      <c r="X15" s="1"/>
      <c r="Y15" s="1"/>
      <c r="Z15" s="13"/>
    </row>
    <row r="16" spans="1:26" ht="19.5" customHeight="1">
      <c r="A16" s="119" t="s">
        <v>26</v>
      </c>
      <c r="B16" s="120">
        <v>142</v>
      </c>
      <c r="C16" s="120">
        <v>35</v>
      </c>
      <c r="D16" s="121">
        <v>177</v>
      </c>
      <c r="E16" s="18"/>
      <c r="F16" s="18"/>
      <c r="G16" s="1"/>
      <c r="H16" s="1"/>
      <c r="I16" s="1"/>
      <c r="J16" s="1"/>
      <c r="K16" s="1"/>
      <c r="L16" s="1"/>
      <c r="M16" s="1"/>
      <c r="N16" s="1"/>
      <c r="O16" s="1"/>
      <c r="P16" s="1"/>
      <c r="Q16" s="1"/>
      <c r="R16" s="1"/>
      <c r="S16" s="1"/>
      <c r="T16" s="1"/>
      <c r="U16" s="1"/>
      <c r="V16" s="1"/>
      <c r="W16" s="1"/>
      <c r="X16" s="1"/>
      <c r="Y16" s="1"/>
      <c r="Z16" s="13"/>
    </row>
    <row r="17" spans="1:26" ht="19.5" customHeight="1">
      <c r="A17" s="119" t="s">
        <v>27</v>
      </c>
      <c r="B17" s="120">
        <v>162</v>
      </c>
      <c r="C17" s="120">
        <v>30</v>
      </c>
      <c r="D17" s="121">
        <v>192</v>
      </c>
      <c r="E17" s="18"/>
      <c r="F17" s="18"/>
      <c r="G17" s="1"/>
      <c r="H17" s="1"/>
      <c r="I17" s="1"/>
      <c r="J17" s="1"/>
      <c r="K17" s="1"/>
      <c r="L17" s="1"/>
      <c r="M17" s="1"/>
      <c r="N17" s="1"/>
      <c r="O17" s="1"/>
      <c r="P17" s="1"/>
      <c r="Q17" s="1"/>
      <c r="R17" s="1"/>
      <c r="S17" s="1"/>
      <c r="T17" s="1"/>
      <c r="U17" s="1"/>
      <c r="V17" s="1"/>
      <c r="W17" s="1"/>
      <c r="X17" s="1"/>
      <c r="Y17" s="1"/>
      <c r="Z17" s="13"/>
    </row>
    <row r="18" spans="1:26" ht="19.5" customHeight="1">
      <c r="A18" s="124">
        <v>2009</v>
      </c>
      <c r="B18" s="123">
        <v>285</v>
      </c>
      <c r="C18" s="123">
        <v>47</v>
      </c>
      <c r="D18" s="123">
        <v>332</v>
      </c>
      <c r="E18" s="18"/>
      <c r="F18" s="18"/>
      <c r="G18" s="1"/>
      <c r="H18" s="1"/>
      <c r="I18" s="1"/>
      <c r="J18" s="1"/>
      <c r="K18" s="1"/>
      <c r="L18" s="1"/>
      <c r="M18" s="1"/>
      <c r="N18" s="1"/>
      <c r="O18" s="1"/>
      <c r="P18" s="1"/>
      <c r="Q18" s="1"/>
      <c r="R18" s="1"/>
      <c r="S18" s="1"/>
      <c r="T18" s="1"/>
      <c r="U18" s="1"/>
      <c r="V18" s="1"/>
      <c r="W18" s="1"/>
      <c r="X18" s="1"/>
      <c r="Y18" s="1"/>
      <c r="Z18" s="13"/>
    </row>
    <row r="19" spans="1:26" ht="19.5" customHeight="1">
      <c r="A19" s="119" t="s">
        <v>28</v>
      </c>
      <c r="B19" s="120">
        <v>124</v>
      </c>
      <c r="C19" s="120">
        <v>26</v>
      </c>
      <c r="D19" s="121">
        <v>150</v>
      </c>
      <c r="E19" s="18"/>
      <c r="F19" s="18"/>
      <c r="G19" s="1"/>
      <c r="H19" s="1"/>
      <c r="I19" s="1"/>
      <c r="J19" s="1"/>
      <c r="K19" s="1"/>
      <c r="L19" s="1"/>
      <c r="M19" s="1"/>
      <c r="N19" s="1"/>
      <c r="O19" s="1"/>
      <c r="P19" s="1"/>
      <c r="Q19" s="1"/>
      <c r="R19" s="1"/>
      <c r="S19" s="1"/>
      <c r="T19" s="1"/>
      <c r="U19" s="1"/>
      <c r="V19" s="1"/>
      <c r="W19" s="1"/>
      <c r="X19" s="1"/>
      <c r="Y19" s="1"/>
      <c r="Z19" s="13"/>
    </row>
    <row r="20" spans="1:26" ht="19.5" customHeight="1">
      <c r="A20" s="119" t="s">
        <v>29</v>
      </c>
      <c r="B20" s="121">
        <v>137</v>
      </c>
      <c r="C20" s="121">
        <v>33</v>
      </c>
      <c r="D20" s="121">
        <v>170</v>
      </c>
      <c r="E20" s="18"/>
      <c r="F20" s="18"/>
      <c r="G20" s="1"/>
      <c r="H20" s="1"/>
      <c r="I20" s="1"/>
      <c r="J20" s="1"/>
      <c r="K20" s="1"/>
      <c r="L20" s="1"/>
      <c r="M20" s="1"/>
      <c r="N20" s="1"/>
      <c r="O20" s="1"/>
      <c r="P20" s="1"/>
      <c r="Q20" s="1"/>
      <c r="R20" s="1"/>
      <c r="S20" s="1"/>
      <c r="T20" s="1"/>
      <c r="U20" s="1"/>
      <c r="V20" s="1"/>
      <c r="W20" s="1"/>
      <c r="X20" s="1"/>
      <c r="Y20" s="1"/>
      <c r="Z20" s="13"/>
    </row>
    <row r="21" spans="1:26" ht="19.5" customHeight="1">
      <c r="A21" s="119" t="s">
        <v>30</v>
      </c>
      <c r="B21" s="120">
        <v>185</v>
      </c>
      <c r="C21" s="120">
        <v>35</v>
      </c>
      <c r="D21" s="121">
        <v>220</v>
      </c>
      <c r="E21" s="18"/>
      <c r="F21" s="18"/>
      <c r="G21" s="1"/>
      <c r="H21" s="1"/>
      <c r="I21" s="1"/>
      <c r="J21" s="1"/>
      <c r="K21" s="1"/>
      <c r="L21" s="1"/>
      <c r="M21" s="1"/>
      <c r="N21" s="1"/>
      <c r="O21" s="1"/>
      <c r="P21" s="1"/>
      <c r="Q21" s="1"/>
      <c r="R21" s="1"/>
      <c r="S21" s="1"/>
      <c r="T21" s="1"/>
      <c r="U21" s="1"/>
      <c r="V21" s="1"/>
      <c r="W21" s="1"/>
      <c r="X21" s="1"/>
      <c r="Y21" s="1"/>
      <c r="Z21" s="13"/>
    </row>
    <row r="22" spans="1:26" ht="19.5" customHeight="1">
      <c r="A22" s="119" t="s">
        <v>31</v>
      </c>
      <c r="B22" s="121">
        <v>151</v>
      </c>
      <c r="C22" s="121">
        <v>37</v>
      </c>
      <c r="D22" s="121">
        <v>188</v>
      </c>
      <c r="E22" s="18"/>
      <c r="F22" s="18"/>
      <c r="G22" s="1"/>
      <c r="H22" s="1"/>
      <c r="I22" s="1"/>
      <c r="J22" s="1"/>
      <c r="K22" s="1"/>
      <c r="L22" s="1"/>
      <c r="M22" s="1"/>
      <c r="N22" s="1"/>
      <c r="O22" s="1"/>
      <c r="P22" s="1"/>
      <c r="Q22" s="1"/>
      <c r="R22" s="1"/>
      <c r="S22" s="1"/>
      <c r="T22" s="1"/>
      <c r="U22" s="1"/>
      <c r="V22" s="1"/>
      <c r="W22" s="1"/>
      <c r="X22" s="1"/>
      <c r="Y22" s="1"/>
      <c r="Z22" s="13"/>
    </row>
    <row r="23" spans="1:26" ht="19.5" customHeight="1">
      <c r="A23" s="124">
        <v>2010</v>
      </c>
      <c r="B23" s="123">
        <v>303</v>
      </c>
      <c r="C23" s="123">
        <v>47</v>
      </c>
      <c r="D23" s="123">
        <v>350</v>
      </c>
      <c r="E23" s="18"/>
      <c r="F23" s="18"/>
      <c r="G23" s="1"/>
      <c r="H23" s="1"/>
      <c r="I23" s="1"/>
      <c r="J23" s="1"/>
      <c r="K23" s="1"/>
      <c r="L23" s="1"/>
      <c r="M23" s="1"/>
      <c r="N23" s="1"/>
      <c r="O23" s="1"/>
      <c r="P23" s="1"/>
      <c r="Q23" s="1"/>
      <c r="R23" s="1"/>
      <c r="S23" s="1"/>
      <c r="T23" s="1"/>
      <c r="U23" s="1"/>
      <c r="V23" s="1"/>
      <c r="W23" s="1"/>
      <c r="X23" s="1"/>
      <c r="Y23" s="1"/>
      <c r="Z23" s="13"/>
    </row>
    <row r="24" spans="1:26" ht="19.5" customHeight="1">
      <c r="A24" s="119" t="s">
        <v>32</v>
      </c>
      <c r="B24" s="120">
        <v>129</v>
      </c>
      <c r="C24" s="120">
        <v>29</v>
      </c>
      <c r="D24" s="121">
        <v>158</v>
      </c>
      <c r="E24" s="18"/>
      <c r="F24" s="18"/>
      <c r="G24" s="1"/>
      <c r="H24" s="1"/>
      <c r="I24" s="1"/>
      <c r="J24" s="1"/>
      <c r="K24" s="1"/>
      <c r="L24" s="1"/>
      <c r="M24" s="1"/>
      <c r="N24" s="1"/>
      <c r="O24" s="1"/>
      <c r="P24" s="1"/>
      <c r="Q24" s="1"/>
      <c r="R24" s="1"/>
      <c r="S24" s="1"/>
      <c r="T24" s="1"/>
      <c r="U24" s="1"/>
      <c r="V24" s="1"/>
      <c r="W24" s="1"/>
      <c r="X24" s="1"/>
      <c r="Y24" s="1"/>
      <c r="Z24" s="13"/>
    </row>
    <row r="25" spans="1:26" ht="19.5" customHeight="1">
      <c r="A25" s="119" t="s">
        <v>33</v>
      </c>
      <c r="B25" s="120">
        <v>161</v>
      </c>
      <c r="C25" s="120">
        <v>38</v>
      </c>
      <c r="D25" s="121">
        <v>199</v>
      </c>
      <c r="E25" s="18"/>
      <c r="F25" s="18"/>
      <c r="G25" s="1"/>
      <c r="H25" s="1"/>
      <c r="I25" s="1"/>
      <c r="J25" s="1"/>
      <c r="K25" s="1"/>
      <c r="L25" s="1"/>
      <c r="M25" s="1"/>
      <c r="N25" s="1"/>
      <c r="O25" s="1"/>
      <c r="P25" s="1"/>
      <c r="Q25" s="1"/>
      <c r="R25" s="1"/>
      <c r="S25" s="1"/>
      <c r="T25" s="1"/>
      <c r="U25" s="1"/>
      <c r="V25" s="1"/>
      <c r="W25" s="1"/>
      <c r="X25" s="1"/>
      <c r="Y25" s="1"/>
      <c r="Z25" s="13"/>
    </row>
    <row r="26" spans="1:26" ht="19.5" customHeight="1">
      <c r="A26" s="119" t="s">
        <v>34</v>
      </c>
      <c r="B26" s="120">
        <v>164</v>
      </c>
      <c r="C26" s="120">
        <v>32</v>
      </c>
      <c r="D26" s="121">
        <v>196</v>
      </c>
      <c r="E26" s="18"/>
      <c r="F26" s="18"/>
      <c r="G26" s="1"/>
      <c r="H26" s="1"/>
      <c r="I26" s="1"/>
      <c r="J26" s="1"/>
      <c r="K26" s="1"/>
      <c r="L26" s="1"/>
      <c r="M26" s="1"/>
      <c r="N26" s="1"/>
      <c r="O26" s="1"/>
      <c r="P26" s="1"/>
      <c r="Q26" s="1"/>
      <c r="R26" s="1"/>
      <c r="S26" s="1"/>
      <c r="T26" s="1"/>
      <c r="U26" s="1"/>
      <c r="V26" s="1"/>
      <c r="W26" s="1"/>
      <c r="X26" s="1"/>
      <c r="Y26" s="1"/>
      <c r="Z26" s="13"/>
    </row>
    <row r="27" spans="1:26" ht="19.5" customHeight="1">
      <c r="A27" s="119" t="s">
        <v>35</v>
      </c>
      <c r="B27" s="121">
        <v>140</v>
      </c>
      <c r="C27" s="121">
        <v>25</v>
      </c>
      <c r="D27" s="121">
        <v>165</v>
      </c>
      <c r="E27" s="18"/>
      <c r="F27" s="18"/>
      <c r="G27" s="1"/>
      <c r="H27" s="1"/>
      <c r="I27" s="1"/>
      <c r="J27" s="1"/>
      <c r="K27" s="1"/>
      <c r="L27" s="1"/>
      <c r="M27" s="1"/>
      <c r="N27" s="1"/>
      <c r="O27" s="1"/>
      <c r="P27" s="1"/>
      <c r="Q27" s="1"/>
      <c r="R27" s="1"/>
      <c r="S27" s="1"/>
      <c r="T27" s="1"/>
      <c r="U27" s="1"/>
      <c r="V27" s="1"/>
      <c r="W27" s="1"/>
      <c r="X27" s="1"/>
      <c r="Y27" s="1"/>
      <c r="Z27" s="13"/>
    </row>
    <row r="28" spans="1:26" ht="19.5" customHeight="1">
      <c r="A28" s="124">
        <v>2011</v>
      </c>
      <c r="B28" s="123">
        <v>265</v>
      </c>
      <c r="C28" s="123">
        <v>43</v>
      </c>
      <c r="D28" s="123">
        <v>308</v>
      </c>
      <c r="E28" s="18"/>
      <c r="F28" s="18"/>
      <c r="G28" s="1"/>
      <c r="H28" s="1"/>
      <c r="I28" s="1"/>
      <c r="J28" s="1"/>
      <c r="K28" s="1"/>
      <c r="L28" s="1"/>
      <c r="M28" s="1"/>
      <c r="N28" s="1"/>
      <c r="O28" s="1"/>
      <c r="P28" s="1"/>
      <c r="Q28" s="1"/>
      <c r="R28" s="1"/>
      <c r="S28" s="1"/>
      <c r="T28" s="1"/>
      <c r="U28" s="1"/>
      <c r="V28" s="1"/>
      <c r="W28" s="1"/>
      <c r="X28" s="1"/>
      <c r="Y28" s="1"/>
      <c r="Z28" s="13"/>
    </row>
    <row r="29" spans="1:26" ht="19.5" customHeight="1">
      <c r="A29" s="119" t="s">
        <v>36</v>
      </c>
      <c r="B29" s="120">
        <v>103</v>
      </c>
      <c r="C29" s="120">
        <v>21</v>
      </c>
      <c r="D29" s="121">
        <v>124</v>
      </c>
      <c r="E29" s="18"/>
      <c r="F29" s="18"/>
      <c r="G29" s="1"/>
      <c r="H29" s="1"/>
      <c r="I29" s="1"/>
      <c r="J29" s="1"/>
      <c r="K29" s="1"/>
      <c r="L29" s="1"/>
      <c r="M29" s="1"/>
      <c r="N29" s="1"/>
      <c r="O29" s="1"/>
      <c r="P29" s="1"/>
      <c r="Q29" s="1"/>
      <c r="R29" s="1"/>
      <c r="S29" s="1"/>
      <c r="T29" s="1"/>
      <c r="U29" s="1"/>
      <c r="V29" s="1"/>
      <c r="W29" s="1"/>
      <c r="X29" s="1"/>
      <c r="Y29" s="1"/>
      <c r="Z29" s="13"/>
    </row>
    <row r="30" spans="1:26" ht="19.5" customHeight="1">
      <c r="A30" s="119" t="s">
        <v>37</v>
      </c>
      <c r="B30" s="121">
        <v>147</v>
      </c>
      <c r="C30" s="121">
        <v>32</v>
      </c>
      <c r="D30" s="121">
        <v>179</v>
      </c>
      <c r="E30" s="18"/>
      <c r="F30" s="18"/>
      <c r="G30" s="1"/>
      <c r="H30" s="1"/>
      <c r="I30" s="1"/>
      <c r="J30" s="1"/>
      <c r="K30" s="1"/>
      <c r="L30" s="1"/>
      <c r="M30" s="1"/>
      <c r="N30" s="1"/>
      <c r="O30" s="1"/>
      <c r="P30" s="1"/>
      <c r="Q30" s="1"/>
      <c r="R30" s="1"/>
      <c r="S30" s="1"/>
      <c r="T30" s="1"/>
      <c r="U30" s="1"/>
      <c r="V30" s="1"/>
      <c r="W30" s="1"/>
      <c r="X30" s="1"/>
      <c r="Y30" s="1"/>
      <c r="Z30" s="13"/>
    </row>
    <row r="31" spans="1:26" ht="19.5" customHeight="1">
      <c r="A31" s="119" t="s">
        <v>38</v>
      </c>
      <c r="B31" s="120">
        <v>138</v>
      </c>
      <c r="C31" s="120">
        <v>28</v>
      </c>
      <c r="D31" s="121">
        <v>166</v>
      </c>
      <c r="E31" s="18"/>
      <c r="F31" s="18"/>
      <c r="G31" s="1"/>
      <c r="H31" s="1"/>
      <c r="I31" s="1"/>
      <c r="J31" s="1"/>
      <c r="K31" s="1"/>
      <c r="L31" s="1"/>
      <c r="M31" s="1"/>
      <c r="N31" s="1"/>
      <c r="O31" s="1"/>
      <c r="P31" s="1"/>
      <c r="Q31" s="1"/>
      <c r="R31" s="1"/>
      <c r="S31" s="1"/>
      <c r="T31" s="1"/>
      <c r="U31" s="1"/>
      <c r="V31" s="1"/>
      <c r="W31" s="1"/>
      <c r="X31" s="1"/>
      <c r="Y31" s="1"/>
      <c r="Z31" s="13"/>
    </row>
    <row r="32" spans="1:26" ht="19.5" customHeight="1">
      <c r="A32" s="119" t="s">
        <v>39</v>
      </c>
      <c r="B32" s="120">
        <v>157</v>
      </c>
      <c r="C32" s="120">
        <v>29</v>
      </c>
      <c r="D32" s="121">
        <v>186</v>
      </c>
      <c r="E32" s="18"/>
      <c r="F32" s="18"/>
      <c r="G32" s="1"/>
      <c r="H32" s="1"/>
      <c r="I32" s="1"/>
      <c r="J32" s="1"/>
      <c r="K32" s="1"/>
      <c r="L32" s="1"/>
      <c r="M32" s="1"/>
      <c r="N32" s="1"/>
      <c r="O32" s="1"/>
      <c r="P32" s="1"/>
      <c r="Q32" s="1"/>
      <c r="R32" s="1"/>
      <c r="S32" s="1"/>
      <c r="T32" s="1"/>
      <c r="U32" s="1"/>
      <c r="V32" s="1"/>
      <c r="W32" s="1"/>
      <c r="X32" s="1"/>
      <c r="Y32" s="1"/>
      <c r="Z32" s="13"/>
    </row>
    <row r="33" spans="1:26" ht="19.5" customHeight="1">
      <c r="A33" s="124">
        <v>2012</v>
      </c>
      <c r="B33" s="123">
        <v>286</v>
      </c>
      <c r="C33" s="123">
        <v>46</v>
      </c>
      <c r="D33" s="123">
        <v>332</v>
      </c>
      <c r="E33" s="18"/>
      <c r="F33" s="18"/>
      <c r="G33" s="1"/>
      <c r="H33" s="1"/>
      <c r="I33" s="1"/>
      <c r="J33" s="1"/>
      <c r="K33" s="1"/>
      <c r="L33" s="1"/>
      <c r="M33" s="1"/>
      <c r="N33" s="1"/>
      <c r="O33" s="1"/>
      <c r="P33" s="1"/>
      <c r="Q33" s="1"/>
      <c r="R33" s="1"/>
      <c r="S33" s="1"/>
      <c r="T33" s="1"/>
      <c r="U33" s="1"/>
      <c r="V33" s="1"/>
      <c r="W33" s="1"/>
      <c r="X33" s="1"/>
      <c r="Y33" s="1"/>
      <c r="Z33" s="13"/>
    </row>
    <row r="34" spans="1:26" ht="19.5" customHeight="1">
      <c r="A34" s="119" t="s">
        <v>40</v>
      </c>
      <c r="B34" s="120">
        <v>80</v>
      </c>
      <c r="C34" s="120">
        <v>18</v>
      </c>
      <c r="D34" s="121">
        <v>98</v>
      </c>
      <c r="E34" s="18"/>
      <c r="F34" s="18"/>
      <c r="G34" s="1"/>
      <c r="H34" s="1"/>
      <c r="I34" s="1"/>
      <c r="J34" s="1"/>
      <c r="K34" s="1"/>
      <c r="L34" s="1"/>
      <c r="M34" s="1"/>
      <c r="N34" s="1"/>
      <c r="O34" s="1"/>
      <c r="P34" s="1"/>
      <c r="Q34" s="1"/>
      <c r="R34" s="1"/>
      <c r="S34" s="1"/>
      <c r="T34" s="1"/>
      <c r="U34" s="1"/>
      <c r="V34" s="1"/>
      <c r="W34" s="1"/>
      <c r="X34" s="1"/>
      <c r="Y34" s="1"/>
      <c r="Z34" s="13"/>
    </row>
    <row r="35" spans="1:26" ht="19.5" customHeight="1">
      <c r="A35" s="119" t="s">
        <v>41</v>
      </c>
      <c r="B35" s="120">
        <v>113</v>
      </c>
      <c r="C35" s="120">
        <v>25</v>
      </c>
      <c r="D35" s="121">
        <v>138</v>
      </c>
      <c r="E35" s="18"/>
      <c r="F35" s="18"/>
      <c r="G35" s="1"/>
      <c r="H35" s="1"/>
      <c r="I35" s="1"/>
      <c r="J35" s="1"/>
      <c r="K35" s="1"/>
      <c r="L35" s="1"/>
      <c r="M35" s="1"/>
      <c r="N35" s="1"/>
      <c r="O35" s="1"/>
      <c r="P35" s="1"/>
      <c r="Q35" s="1"/>
      <c r="R35" s="1"/>
      <c r="S35" s="1"/>
      <c r="T35" s="1"/>
      <c r="U35" s="1"/>
      <c r="V35" s="1"/>
      <c r="W35" s="1"/>
      <c r="X35" s="1"/>
      <c r="Y35" s="1"/>
      <c r="Z35" s="13"/>
    </row>
    <row r="36" spans="1:26" ht="19.5" customHeight="1">
      <c r="A36" s="119" t="s">
        <v>42</v>
      </c>
      <c r="B36" s="120">
        <v>160</v>
      </c>
      <c r="C36" s="120">
        <v>31</v>
      </c>
      <c r="D36" s="121">
        <v>191</v>
      </c>
      <c r="E36" s="18"/>
      <c r="F36" s="18"/>
      <c r="G36" s="1"/>
      <c r="H36" s="1"/>
      <c r="I36" s="1"/>
      <c r="J36" s="1"/>
      <c r="K36" s="1"/>
      <c r="L36" s="1"/>
      <c r="M36" s="1"/>
      <c r="N36" s="1"/>
      <c r="O36" s="1"/>
      <c r="P36" s="1"/>
      <c r="Q36" s="1"/>
      <c r="R36" s="1"/>
      <c r="S36" s="1"/>
      <c r="T36" s="1"/>
      <c r="U36" s="1"/>
      <c r="V36" s="1"/>
      <c r="W36" s="1"/>
      <c r="X36" s="1"/>
      <c r="Y36" s="1"/>
      <c r="Z36" s="13"/>
    </row>
    <row r="37" spans="1:26" ht="19.5" customHeight="1">
      <c r="A37" s="119" t="s">
        <v>43</v>
      </c>
      <c r="B37" s="120">
        <v>169</v>
      </c>
      <c r="C37" s="120">
        <v>35</v>
      </c>
      <c r="D37" s="121">
        <v>204</v>
      </c>
      <c r="E37" s="18"/>
      <c r="F37" s="1"/>
      <c r="G37" s="1"/>
      <c r="H37" s="1"/>
      <c r="I37" s="1"/>
      <c r="J37" s="1"/>
      <c r="K37" s="1"/>
      <c r="L37" s="1"/>
      <c r="M37" s="1"/>
      <c r="N37" s="1"/>
      <c r="O37" s="1"/>
      <c r="P37" s="1"/>
      <c r="Q37" s="1"/>
      <c r="R37" s="1"/>
      <c r="S37" s="1"/>
      <c r="T37" s="1"/>
      <c r="U37" s="1"/>
      <c r="V37" s="1"/>
      <c r="W37" s="1"/>
      <c r="X37" s="1"/>
      <c r="Y37" s="1"/>
      <c r="Z37" s="13"/>
    </row>
    <row r="38" spans="1:26" ht="19.5" customHeight="1">
      <c r="A38" s="124">
        <v>2013</v>
      </c>
      <c r="B38" s="123">
        <v>277</v>
      </c>
      <c r="C38" s="123">
        <v>45</v>
      </c>
      <c r="D38" s="123">
        <v>322</v>
      </c>
      <c r="E38" s="18"/>
      <c r="F38" s="1"/>
      <c r="G38" s="1"/>
      <c r="H38" s="1"/>
      <c r="I38" s="1"/>
      <c r="J38" s="1"/>
      <c r="K38" s="1"/>
      <c r="L38" s="1"/>
      <c r="M38" s="1"/>
      <c r="N38" s="1"/>
      <c r="O38" s="1"/>
      <c r="P38" s="1"/>
      <c r="Q38" s="1"/>
      <c r="R38" s="1"/>
      <c r="S38" s="1"/>
      <c r="T38" s="1"/>
      <c r="U38" s="1"/>
      <c r="V38" s="1"/>
      <c r="W38" s="1"/>
      <c r="X38" s="1"/>
      <c r="Y38" s="1"/>
      <c r="Z38" s="13"/>
    </row>
    <row r="39" spans="1:26" ht="19.5" customHeight="1">
      <c r="A39" s="119" t="s">
        <v>44</v>
      </c>
      <c r="B39" s="120">
        <v>120</v>
      </c>
      <c r="C39" s="120">
        <v>20</v>
      </c>
      <c r="D39" s="121">
        <v>140</v>
      </c>
      <c r="E39" s="18"/>
      <c r="F39" s="18"/>
      <c r="G39" s="1"/>
      <c r="H39" s="1"/>
      <c r="I39" s="1"/>
      <c r="J39" s="1"/>
      <c r="K39" s="1"/>
      <c r="L39" s="1"/>
      <c r="M39" s="1"/>
      <c r="N39" s="1"/>
      <c r="O39" s="1"/>
      <c r="P39" s="1"/>
      <c r="Q39" s="1"/>
      <c r="R39" s="1"/>
      <c r="S39" s="1"/>
      <c r="T39" s="1"/>
      <c r="U39" s="1"/>
      <c r="V39" s="1"/>
      <c r="W39" s="1"/>
      <c r="X39" s="1"/>
      <c r="Y39" s="1"/>
      <c r="Z39" s="13"/>
    </row>
    <row r="40" spans="1:26" ht="19.5" customHeight="1">
      <c r="A40" s="119" t="s">
        <v>45</v>
      </c>
      <c r="B40" s="120">
        <v>126</v>
      </c>
      <c r="C40" s="120">
        <v>27</v>
      </c>
      <c r="D40" s="121">
        <v>153</v>
      </c>
      <c r="E40" s="18"/>
      <c r="F40" s="1"/>
      <c r="G40" s="1"/>
      <c r="H40" s="1"/>
      <c r="I40" s="1"/>
      <c r="J40" s="1"/>
      <c r="K40" s="1"/>
      <c r="L40" s="1"/>
      <c r="M40" s="1"/>
      <c r="N40" s="1"/>
      <c r="O40" s="1"/>
      <c r="P40" s="1"/>
      <c r="Q40" s="1"/>
      <c r="R40" s="1"/>
      <c r="S40" s="1"/>
      <c r="T40" s="1"/>
      <c r="U40" s="1"/>
      <c r="V40" s="1"/>
      <c r="W40" s="1"/>
      <c r="X40" s="1"/>
      <c r="Y40" s="1"/>
      <c r="Z40" s="13"/>
    </row>
    <row r="41" spans="1:26" ht="19.5" customHeight="1">
      <c r="A41" s="119" t="s">
        <v>46</v>
      </c>
      <c r="B41" s="121">
        <v>183</v>
      </c>
      <c r="C41" s="121">
        <v>36</v>
      </c>
      <c r="D41" s="121">
        <v>219</v>
      </c>
      <c r="E41" s="18"/>
      <c r="F41" s="1"/>
      <c r="G41" s="1"/>
      <c r="H41" s="1"/>
      <c r="I41" s="1"/>
      <c r="J41" s="1"/>
      <c r="K41" s="1"/>
      <c r="L41" s="1"/>
      <c r="M41" s="1"/>
      <c r="N41" s="1"/>
      <c r="O41" s="1"/>
      <c r="P41" s="1"/>
      <c r="Q41" s="1"/>
      <c r="R41" s="1"/>
      <c r="S41" s="1"/>
      <c r="T41" s="1"/>
      <c r="U41" s="1"/>
      <c r="V41" s="1"/>
      <c r="W41" s="1"/>
      <c r="X41" s="1"/>
      <c r="Y41" s="1"/>
      <c r="Z41" s="13"/>
    </row>
    <row r="42" spans="1:26" ht="19.5" customHeight="1">
      <c r="A42" s="119" t="s">
        <v>47</v>
      </c>
      <c r="B42" s="121">
        <v>150</v>
      </c>
      <c r="C42" s="121">
        <v>30</v>
      </c>
      <c r="D42" s="121">
        <v>180</v>
      </c>
      <c r="E42" s="18"/>
      <c r="F42" s="1"/>
      <c r="G42" s="1"/>
      <c r="H42" s="1"/>
      <c r="I42" s="1"/>
      <c r="J42" s="1"/>
      <c r="K42" s="1"/>
      <c r="L42" s="1"/>
      <c r="M42" s="1"/>
      <c r="N42" s="1"/>
      <c r="O42" s="1"/>
      <c r="P42" s="1"/>
      <c r="Q42" s="1"/>
      <c r="R42" s="1"/>
      <c r="S42" s="1"/>
      <c r="T42" s="1"/>
      <c r="U42" s="1"/>
      <c r="V42" s="1"/>
      <c r="W42" s="1"/>
      <c r="X42" s="1"/>
      <c r="Y42" s="1"/>
      <c r="Z42" s="13"/>
    </row>
    <row r="43" spans="1:26" ht="19.5" customHeight="1">
      <c r="A43" s="124">
        <v>2014</v>
      </c>
      <c r="B43" s="123">
        <v>296</v>
      </c>
      <c r="C43" s="123">
        <v>46</v>
      </c>
      <c r="D43" s="123">
        <v>342</v>
      </c>
      <c r="E43" s="18"/>
      <c r="F43" s="1"/>
      <c r="G43" s="1"/>
      <c r="H43" s="1"/>
      <c r="I43" s="1"/>
      <c r="J43" s="1"/>
      <c r="K43" s="1"/>
      <c r="L43" s="1"/>
      <c r="M43" s="1"/>
      <c r="N43" s="1"/>
      <c r="O43" s="1"/>
      <c r="P43" s="1"/>
      <c r="Q43" s="1"/>
      <c r="R43" s="1"/>
      <c r="S43" s="1"/>
      <c r="T43" s="1"/>
      <c r="U43" s="1"/>
      <c r="V43" s="1"/>
      <c r="W43" s="1"/>
      <c r="X43" s="1"/>
      <c r="Y43" s="1"/>
      <c r="Z43" s="13"/>
    </row>
    <row r="44" spans="1:26" ht="19.5" customHeight="1">
      <c r="A44" s="119" t="s">
        <v>48</v>
      </c>
      <c r="B44" s="121">
        <v>102</v>
      </c>
      <c r="C44" s="121">
        <v>24</v>
      </c>
      <c r="D44" s="121">
        <v>126</v>
      </c>
      <c r="E44" s="18"/>
      <c r="F44" s="1"/>
      <c r="G44" s="1"/>
      <c r="H44" s="1"/>
      <c r="I44" s="1"/>
      <c r="J44" s="1"/>
      <c r="K44" s="1"/>
      <c r="L44" s="1"/>
      <c r="M44" s="1"/>
      <c r="N44" s="1"/>
      <c r="O44" s="1"/>
      <c r="P44" s="1"/>
      <c r="Q44" s="1"/>
      <c r="R44" s="1"/>
      <c r="S44" s="1"/>
      <c r="T44" s="1"/>
      <c r="U44" s="1"/>
      <c r="V44" s="1"/>
      <c r="W44" s="1"/>
      <c r="X44" s="1"/>
      <c r="Y44" s="1"/>
      <c r="Z44" s="13"/>
    </row>
    <row r="45" spans="1:26" ht="19.5" customHeight="1">
      <c r="A45" s="119" t="s">
        <v>49</v>
      </c>
      <c r="B45" s="121">
        <v>108</v>
      </c>
      <c r="C45" s="121">
        <v>23</v>
      </c>
      <c r="D45" s="121">
        <v>131</v>
      </c>
      <c r="E45" s="18"/>
      <c r="F45" s="1"/>
      <c r="G45" s="1"/>
      <c r="H45" s="1"/>
      <c r="I45" s="1"/>
      <c r="J45" s="1"/>
      <c r="K45" s="1"/>
      <c r="L45" s="1"/>
      <c r="M45" s="1"/>
      <c r="N45" s="1"/>
      <c r="O45" s="1"/>
      <c r="P45" s="1"/>
      <c r="Q45" s="1"/>
      <c r="R45" s="1"/>
      <c r="S45" s="1"/>
      <c r="T45" s="1"/>
      <c r="U45" s="1"/>
      <c r="V45" s="1"/>
      <c r="W45" s="1"/>
      <c r="X45" s="1"/>
      <c r="Y45" s="1"/>
      <c r="Z45" s="13"/>
    </row>
    <row r="46" spans="1:26" ht="19.5" customHeight="1">
      <c r="A46" s="119" t="s">
        <v>50</v>
      </c>
      <c r="B46" s="121">
        <v>139</v>
      </c>
      <c r="C46" s="121">
        <v>29</v>
      </c>
      <c r="D46" s="121">
        <v>168</v>
      </c>
      <c r="E46" s="18"/>
      <c r="F46" s="1"/>
      <c r="G46" s="1"/>
      <c r="H46" s="1"/>
      <c r="I46" s="1"/>
      <c r="J46" s="1"/>
      <c r="K46" s="1"/>
      <c r="L46" s="1"/>
      <c r="M46" s="1"/>
      <c r="N46" s="1"/>
      <c r="O46" s="1"/>
      <c r="P46" s="1"/>
      <c r="Q46" s="1"/>
      <c r="R46" s="1"/>
      <c r="S46" s="1"/>
      <c r="T46" s="1"/>
      <c r="U46" s="1"/>
      <c r="V46" s="1"/>
      <c r="W46" s="1"/>
      <c r="X46" s="1"/>
      <c r="Y46" s="1"/>
      <c r="Z46" s="13"/>
    </row>
    <row r="47" spans="1:26" ht="19.5" customHeight="1">
      <c r="A47" s="119" t="s">
        <v>51</v>
      </c>
      <c r="B47" s="121">
        <v>176</v>
      </c>
      <c r="C47" s="121">
        <v>33</v>
      </c>
      <c r="D47" s="121">
        <v>209</v>
      </c>
      <c r="E47" s="18"/>
      <c r="F47" s="1"/>
      <c r="G47" s="1"/>
      <c r="H47" s="1"/>
      <c r="I47" s="1"/>
      <c r="J47" s="1"/>
      <c r="K47" s="1"/>
      <c r="L47" s="1"/>
      <c r="M47" s="1"/>
      <c r="N47" s="1"/>
      <c r="O47" s="1"/>
      <c r="P47" s="1"/>
      <c r="Q47" s="1"/>
      <c r="R47" s="1"/>
      <c r="S47" s="1"/>
      <c r="T47" s="1"/>
      <c r="U47" s="1"/>
      <c r="V47" s="1"/>
      <c r="W47" s="1"/>
      <c r="X47" s="1"/>
      <c r="Y47" s="1"/>
      <c r="Z47" s="13"/>
    </row>
    <row r="48" spans="1:26" ht="19.5" customHeight="1">
      <c r="A48" s="124">
        <v>2015</v>
      </c>
      <c r="B48" s="123">
        <v>273</v>
      </c>
      <c r="C48" s="123">
        <v>46</v>
      </c>
      <c r="D48" s="123">
        <v>319</v>
      </c>
      <c r="E48" s="18"/>
      <c r="F48" s="1"/>
      <c r="G48" s="1"/>
      <c r="H48" s="1"/>
      <c r="I48" s="1"/>
      <c r="J48" s="1"/>
      <c r="K48" s="1"/>
      <c r="L48" s="1"/>
      <c r="M48" s="1"/>
      <c r="N48" s="1"/>
      <c r="O48" s="1"/>
      <c r="P48" s="1"/>
      <c r="Q48" s="1"/>
      <c r="R48" s="1"/>
      <c r="S48" s="1"/>
      <c r="T48" s="1"/>
      <c r="U48" s="1"/>
      <c r="V48" s="1"/>
      <c r="W48" s="1"/>
      <c r="X48" s="1"/>
      <c r="Y48" s="1"/>
      <c r="Z48" s="13"/>
    </row>
    <row r="49" spans="1:26" ht="19.5" customHeight="1">
      <c r="A49" s="119" t="s">
        <v>52</v>
      </c>
      <c r="B49" s="121">
        <v>78</v>
      </c>
      <c r="C49" s="121">
        <v>17</v>
      </c>
      <c r="D49" s="121">
        <v>95</v>
      </c>
      <c r="E49" s="18"/>
      <c r="F49" s="1"/>
      <c r="G49" s="1"/>
      <c r="H49" s="1"/>
      <c r="I49" s="1"/>
      <c r="J49" s="1"/>
      <c r="K49" s="1"/>
      <c r="L49" s="1"/>
      <c r="M49" s="1"/>
      <c r="N49" s="1"/>
      <c r="O49" s="1"/>
      <c r="P49" s="1"/>
      <c r="Q49" s="1"/>
      <c r="R49" s="1"/>
      <c r="S49" s="1"/>
      <c r="T49" s="1"/>
      <c r="U49" s="1"/>
      <c r="V49" s="1"/>
      <c r="W49" s="1"/>
      <c r="X49" s="1"/>
      <c r="Y49" s="1"/>
      <c r="Z49" s="13"/>
    </row>
    <row r="50" spans="1:26" ht="19.5" customHeight="1">
      <c r="A50" s="119" t="s">
        <v>53</v>
      </c>
      <c r="B50" s="121">
        <v>83</v>
      </c>
      <c r="C50" s="121">
        <v>21</v>
      </c>
      <c r="D50" s="121">
        <v>104</v>
      </c>
      <c r="E50" s="18"/>
      <c r="F50" s="1"/>
      <c r="G50" s="1"/>
      <c r="H50" s="1"/>
      <c r="I50" s="1"/>
      <c r="J50" s="1"/>
      <c r="K50" s="1"/>
      <c r="L50" s="1"/>
      <c r="M50" s="1"/>
      <c r="N50" s="1"/>
      <c r="O50" s="1"/>
      <c r="P50" s="1"/>
      <c r="Q50" s="1"/>
      <c r="R50" s="1"/>
      <c r="S50" s="1"/>
      <c r="T50" s="1"/>
      <c r="U50" s="1"/>
      <c r="V50" s="1"/>
      <c r="W50" s="1"/>
      <c r="X50" s="1"/>
      <c r="Y50" s="1"/>
      <c r="Z50" s="13"/>
    </row>
    <row r="51" spans="1:26" ht="19.5" customHeight="1">
      <c r="A51" s="119" t="s">
        <v>54</v>
      </c>
      <c r="B51" s="121">
        <v>178</v>
      </c>
      <c r="C51" s="121">
        <v>33</v>
      </c>
      <c r="D51" s="121">
        <v>211</v>
      </c>
      <c r="E51" s="18"/>
      <c r="F51" s="1"/>
      <c r="G51" s="1"/>
      <c r="H51" s="1"/>
      <c r="I51" s="1"/>
      <c r="J51" s="1"/>
      <c r="K51" s="1"/>
      <c r="L51" s="1"/>
      <c r="M51" s="1"/>
      <c r="N51" s="1"/>
      <c r="O51" s="1"/>
      <c r="P51" s="1"/>
      <c r="Q51" s="1"/>
      <c r="R51" s="1"/>
      <c r="S51" s="1"/>
      <c r="T51" s="1"/>
      <c r="U51" s="1"/>
      <c r="V51" s="1"/>
      <c r="W51" s="1"/>
      <c r="X51" s="1"/>
      <c r="Y51" s="1"/>
      <c r="Z51" s="13"/>
    </row>
    <row r="52" spans="1:26" ht="19.5" customHeight="1">
      <c r="A52" s="125" t="s">
        <v>55</v>
      </c>
      <c r="B52" s="126">
        <v>134</v>
      </c>
      <c r="C52" s="126">
        <v>29</v>
      </c>
      <c r="D52" s="126">
        <v>163</v>
      </c>
      <c r="E52" s="18"/>
      <c r="F52" s="1"/>
      <c r="G52" s="1"/>
      <c r="H52" s="1"/>
      <c r="I52" s="1"/>
      <c r="J52" s="1"/>
      <c r="K52" s="1"/>
      <c r="L52" s="1"/>
      <c r="M52" s="1"/>
      <c r="N52" s="1"/>
      <c r="O52" s="1"/>
      <c r="P52" s="1"/>
      <c r="Q52" s="1"/>
      <c r="R52" s="1"/>
      <c r="S52" s="1"/>
      <c r="T52" s="1"/>
      <c r="U52" s="1"/>
      <c r="V52" s="1"/>
      <c r="W52" s="1"/>
      <c r="X52" s="1"/>
      <c r="Y52" s="1"/>
      <c r="Z52" s="13"/>
    </row>
    <row r="53" spans="1:26" ht="19.5" customHeight="1">
      <c r="A53" s="124">
        <v>2016</v>
      </c>
      <c r="B53" s="123">
        <v>255</v>
      </c>
      <c r="C53" s="123">
        <v>42</v>
      </c>
      <c r="D53" s="123">
        <v>297</v>
      </c>
      <c r="E53" s="18"/>
      <c r="F53" s="1"/>
      <c r="G53" s="1"/>
      <c r="H53" s="1"/>
      <c r="I53" s="1"/>
      <c r="J53" s="1"/>
      <c r="K53" s="1"/>
      <c r="L53" s="1"/>
      <c r="M53" s="1"/>
      <c r="N53" s="1"/>
      <c r="O53" s="1"/>
      <c r="P53" s="1"/>
      <c r="Q53" s="1"/>
      <c r="R53" s="1"/>
      <c r="S53" s="1"/>
      <c r="T53" s="1"/>
      <c r="U53" s="1"/>
      <c r="V53" s="1"/>
      <c r="W53" s="1"/>
      <c r="X53" s="1"/>
      <c r="Y53" s="1"/>
      <c r="Z53" s="13"/>
    </row>
    <row r="54" spans="1:26" ht="19.5" customHeight="1">
      <c r="A54" s="119" t="s">
        <v>56</v>
      </c>
      <c r="B54" s="121">
        <v>122</v>
      </c>
      <c r="C54" s="121">
        <v>23</v>
      </c>
      <c r="D54" s="121">
        <v>145</v>
      </c>
      <c r="E54" s="18"/>
      <c r="F54" s="1"/>
      <c r="G54" s="1"/>
      <c r="H54" s="1"/>
      <c r="I54" s="1"/>
      <c r="J54" s="1"/>
      <c r="K54" s="1"/>
      <c r="L54" s="1"/>
      <c r="M54" s="1"/>
      <c r="N54" s="1"/>
      <c r="O54" s="1"/>
      <c r="P54" s="1"/>
      <c r="Q54" s="1"/>
      <c r="R54" s="1"/>
      <c r="S54" s="1"/>
      <c r="T54" s="1"/>
      <c r="U54" s="1"/>
      <c r="V54" s="1"/>
      <c r="W54" s="1"/>
      <c r="X54" s="1"/>
      <c r="Y54" s="1"/>
      <c r="Z54" s="13"/>
    </row>
    <row r="55" spans="1:26" ht="19.5" customHeight="1">
      <c r="A55" s="119" t="s">
        <v>57</v>
      </c>
      <c r="B55" s="121">
        <v>103</v>
      </c>
      <c r="C55" s="121">
        <v>22</v>
      </c>
      <c r="D55" s="121">
        <v>125</v>
      </c>
      <c r="E55" s="18"/>
      <c r="F55" s="1"/>
      <c r="G55" s="1"/>
      <c r="H55" s="1"/>
      <c r="I55" s="1"/>
      <c r="J55" s="1"/>
      <c r="K55" s="1"/>
      <c r="L55" s="1"/>
      <c r="M55" s="1"/>
      <c r="N55" s="1"/>
      <c r="O55" s="1"/>
      <c r="P55" s="1"/>
      <c r="Q55" s="1"/>
      <c r="R55" s="1"/>
      <c r="S55" s="1"/>
      <c r="T55" s="1"/>
      <c r="U55" s="1"/>
      <c r="V55" s="1"/>
      <c r="W55" s="1"/>
      <c r="X55" s="1"/>
      <c r="Y55" s="1"/>
      <c r="Z55" s="13"/>
    </row>
    <row r="56" spans="1:26" ht="19.5" customHeight="1">
      <c r="A56" s="125" t="s">
        <v>58</v>
      </c>
      <c r="B56" s="126">
        <v>91</v>
      </c>
      <c r="C56" s="126">
        <v>21</v>
      </c>
      <c r="D56" s="126">
        <v>112</v>
      </c>
      <c r="E56" s="18"/>
      <c r="F56" s="1"/>
      <c r="G56" s="1"/>
      <c r="H56" s="1"/>
      <c r="I56" s="1"/>
      <c r="J56" s="1"/>
      <c r="K56" s="1"/>
      <c r="L56" s="1"/>
      <c r="M56" s="1"/>
      <c r="N56" s="1"/>
      <c r="O56" s="1"/>
      <c r="P56" s="1"/>
      <c r="Q56" s="1"/>
      <c r="R56" s="1"/>
      <c r="S56" s="1"/>
      <c r="T56" s="1"/>
      <c r="U56" s="1"/>
      <c r="V56" s="1"/>
      <c r="W56" s="1"/>
      <c r="X56" s="1"/>
      <c r="Y56" s="1"/>
      <c r="Z56" s="13"/>
    </row>
    <row r="57" spans="1:26" ht="19.5" customHeight="1">
      <c r="A57" s="125" t="s">
        <v>59</v>
      </c>
      <c r="B57" s="126">
        <v>46</v>
      </c>
      <c r="C57" s="126">
        <v>10</v>
      </c>
      <c r="D57" s="126">
        <v>56</v>
      </c>
      <c r="E57" s="18"/>
      <c r="F57" s="1"/>
      <c r="G57" s="1"/>
      <c r="H57" s="1"/>
      <c r="I57" s="1"/>
      <c r="J57" s="1"/>
      <c r="K57" s="1"/>
      <c r="L57" s="1"/>
      <c r="M57" s="1"/>
      <c r="N57" s="1"/>
      <c r="O57" s="1"/>
      <c r="P57" s="1"/>
      <c r="Q57" s="1"/>
      <c r="R57" s="1"/>
      <c r="S57" s="1"/>
      <c r="T57" s="1"/>
      <c r="U57" s="1"/>
      <c r="V57" s="1"/>
      <c r="W57" s="1"/>
      <c r="X57" s="1"/>
      <c r="Y57" s="1"/>
      <c r="Z57" s="13"/>
    </row>
    <row r="58" spans="1:26" ht="19.5" customHeight="1">
      <c r="A58" s="127">
        <v>2017</v>
      </c>
      <c r="B58" s="123">
        <v>211</v>
      </c>
      <c r="C58" s="123">
        <v>36</v>
      </c>
      <c r="D58" s="123">
        <v>247</v>
      </c>
      <c r="E58" s="18"/>
      <c r="F58" s="1"/>
      <c r="G58" s="1"/>
      <c r="H58" s="1"/>
      <c r="I58" s="1"/>
      <c r="J58" s="1"/>
      <c r="K58" s="1"/>
      <c r="L58" s="1"/>
      <c r="M58" s="1"/>
      <c r="N58" s="1"/>
      <c r="O58" s="1"/>
      <c r="P58" s="1"/>
      <c r="Q58" s="1"/>
      <c r="R58" s="1"/>
      <c r="S58" s="1"/>
      <c r="T58" s="1"/>
      <c r="U58" s="1"/>
      <c r="V58" s="1"/>
      <c r="W58" s="1"/>
      <c r="X58" s="1"/>
      <c r="Y58" s="1"/>
      <c r="Z58" s="13"/>
    </row>
    <row r="59" spans="1:26" ht="19.5" customHeight="1">
      <c r="A59" s="125" t="s">
        <v>60</v>
      </c>
      <c r="B59" s="121">
        <v>20</v>
      </c>
      <c r="C59" s="121">
        <v>8</v>
      </c>
      <c r="D59" s="121">
        <v>28</v>
      </c>
      <c r="E59" s="18"/>
      <c r="F59" s="1"/>
      <c r="G59" s="1"/>
      <c r="H59" s="1"/>
      <c r="I59" s="1"/>
      <c r="J59" s="1"/>
      <c r="K59" s="1"/>
      <c r="L59" s="1"/>
      <c r="M59" s="1"/>
      <c r="N59" s="1"/>
      <c r="O59" s="1"/>
      <c r="P59" s="1"/>
      <c r="Q59" s="1"/>
      <c r="R59" s="1"/>
      <c r="S59" s="1"/>
      <c r="T59" s="1"/>
      <c r="U59" s="1"/>
      <c r="V59" s="1"/>
      <c r="W59" s="1"/>
      <c r="X59" s="1"/>
      <c r="Y59" s="1"/>
      <c r="Z59" s="13"/>
    </row>
    <row r="60" spans="1:26" ht="19.5" customHeight="1">
      <c r="A60" s="125" t="s">
        <v>61</v>
      </c>
      <c r="B60" s="121">
        <v>182</v>
      </c>
      <c r="C60" s="121">
        <v>30</v>
      </c>
      <c r="D60" s="121">
        <v>212</v>
      </c>
      <c r="E60" s="18"/>
      <c r="F60" s="1"/>
      <c r="G60" s="1"/>
      <c r="H60" s="1"/>
      <c r="I60" s="1"/>
      <c r="J60" s="1"/>
      <c r="K60" s="1"/>
      <c r="L60" s="1"/>
      <c r="M60" s="1"/>
      <c r="N60" s="1"/>
      <c r="O60" s="1"/>
      <c r="P60" s="1"/>
      <c r="Q60" s="1"/>
      <c r="R60" s="1"/>
      <c r="S60" s="1"/>
      <c r="T60" s="1"/>
      <c r="U60" s="1"/>
      <c r="V60" s="1"/>
      <c r="W60" s="1"/>
      <c r="X60" s="1"/>
      <c r="Y60" s="1"/>
      <c r="Z60" s="13"/>
    </row>
    <row r="61" spans="1:26" ht="19.5" customHeight="1">
      <c r="A61" s="125" t="s">
        <v>62</v>
      </c>
      <c r="B61" s="121">
        <v>155</v>
      </c>
      <c r="C61" s="121">
        <v>38</v>
      </c>
      <c r="D61" s="121">
        <v>193</v>
      </c>
      <c r="E61" s="18"/>
      <c r="F61" s="1"/>
      <c r="G61" s="1"/>
      <c r="H61" s="1"/>
      <c r="I61" s="1"/>
      <c r="J61" s="1"/>
      <c r="K61" s="1"/>
      <c r="L61" s="1"/>
      <c r="M61" s="1"/>
      <c r="N61" s="1"/>
      <c r="O61" s="1"/>
      <c r="P61" s="1"/>
      <c r="Q61" s="1"/>
      <c r="R61" s="1"/>
      <c r="S61" s="1"/>
      <c r="T61" s="1"/>
      <c r="U61" s="1"/>
      <c r="V61" s="1"/>
      <c r="W61" s="1"/>
      <c r="X61" s="1"/>
      <c r="Y61" s="1"/>
      <c r="Z61" s="13"/>
    </row>
    <row r="62" spans="1:26" ht="19.5" customHeight="1">
      <c r="A62" s="125" t="s">
        <v>63</v>
      </c>
      <c r="B62" s="121">
        <v>174</v>
      </c>
      <c r="C62" s="121">
        <v>27</v>
      </c>
      <c r="D62" s="121">
        <v>201</v>
      </c>
      <c r="E62" s="18"/>
      <c r="F62" s="1"/>
      <c r="G62" s="1"/>
      <c r="H62" s="1"/>
      <c r="I62" s="1"/>
      <c r="J62" s="1"/>
      <c r="K62" s="1"/>
      <c r="L62" s="1"/>
      <c r="M62" s="1"/>
      <c r="N62" s="1"/>
      <c r="O62" s="1"/>
      <c r="P62" s="1"/>
      <c r="Q62" s="1"/>
      <c r="R62" s="1"/>
      <c r="S62" s="1"/>
      <c r="T62" s="1"/>
      <c r="U62" s="1"/>
      <c r="V62" s="1"/>
      <c r="W62" s="1"/>
      <c r="X62" s="1"/>
      <c r="Y62" s="1"/>
      <c r="Z62" s="13"/>
    </row>
    <row r="63" spans="1:26" ht="19.5" customHeight="1">
      <c r="A63" s="127">
        <v>2018</v>
      </c>
      <c r="B63" s="123">
        <v>246</v>
      </c>
      <c r="C63" s="123">
        <v>43</v>
      </c>
      <c r="D63" s="123">
        <v>289</v>
      </c>
      <c r="E63" s="18"/>
      <c r="F63" s="1"/>
      <c r="G63" s="1"/>
      <c r="H63" s="1"/>
      <c r="I63" s="1"/>
      <c r="J63" s="1"/>
      <c r="K63" s="1"/>
      <c r="L63" s="1"/>
      <c r="M63" s="1"/>
      <c r="N63" s="1"/>
      <c r="O63" s="1"/>
      <c r="P63" s="1"/>
      <c r="Q63" s="1"/>
      <c r="R63" s="1"/>
      <c r="S63" s="1"/>
      <c r="T63" s="1"/>
      <c r="U63" s="1"/>
      <c r="V63" s="1"/>
      <c r="W63" s="1"/>
      <c r="X63" s="1"/>
      <c r="Y63" s="1"/>
      <c r="Z63" s="13"/>
    </row>
    <row r="64" spans="1:26" ht="19.5" customHeight="1">
      <c r="A64" s="125" t="s">
        <v>64</v>
      </c>
      <c r="B64" s="121">
        <v>141</v>
      </c>
      <c r="C64" s="121">
        <v>28</v>
      </c>
      <c r="D64" s="121">
        <v>169</v>
      </c>
      <c r="E64" s="18"/>
      <c r="F64" s="1"/>
      <c r="G64" s="1"/>
      <c r="H64" s="1"/>
      <c r="I64" s="1"/>
      <c r="J64" s="1"/>
      <c r="K64" s="1"/>
      <c r="L64" s="1"/>
      <c r="M64" s="1"/>
      <c r="N64" s="1"/>
      <c r="O64" s="1"/>
      <c r="P64" s="1"/>
      <c r="Q64" s="1"/>
      <c r="R64" s="1"/>
      <c r="S64" s="1"/>
      <c r="T64" s="1"/>
      <c r="U64" s="1"/>
      <c r="V64" s="1"/>
      <c r="W64" s="1"/>
      <c r="X64" s="1"/>
      <c r="Y64" s="1"/>
      <c r="Z64" s="13"/>
    </row>
    <row r="65" spans="1:26" ht="19.5" customHeight="1">
      <c r="A65" s="125" t="s">
        <v>65</v>
      </c>
      <c r="B65" s="121">
        <v>116</v>
      </c>
      <c r="C65" s="121">
        <v>27</v>
      </c>
      <c r="D65" s="121">
        <v>143</v>
      </c>
      <c r="E65" s="18"/>
      <c r="F65" s="1"/>
      <c r="G65" s="1"/>
      <c r="H65" s="1"/>
      <c r="I65" s="1"/>
      <c r="J65" s="1"/>
      <c r="K65" s="1"/>
      <c r="L65" s="1"/>
      <c r="M65" s="1"/>
      <c r="N65" s="1"/>
      <c r="O65" s="1"/>
      <c r="P65" s="1"/>
      <c r="Q65" s="1"/>
      <c r="R65" s="1"/>
      <c r="S65" s="1"/>
      <c r="T65" s="1"/>
      <c r="U65" s="1"/>
      <c r="V65" s="1"/>
      <c r="W65" s="1"/>
      <c r="X65" s="1"/>
      <c r="Y65" s="1"/>
      <c r="Z65" s="13"/>
    </row>
    <row r="66" spans="1:26" ht="19.5" customHeight="1">
      <c r="A66" s="125" t="s">
        <v>66</v>
      </c>
      <c r="B66" s="121">
        <v>160</v>
      </c>
      <c r="C66" s="121">
        <v>28</v>
      </c>
      <c r="D66" s="121">
        <v>188</v>
      </c>
      <c r="E66" s="18"/>
      <c r="F66" s="1"/>
      <c r="G66" s="1"/>
      <c r="H66" s="1"/>
      <c r="I66" s="1"/>
      <c r="J66" s="1"/>
      <c r="K66" s="1"/>
      <c r="L66" s="1"/>
      <c r="M66" s="1"/>
      <c r="N66" s="1"/>
      <c r="O66" s="1"/>
      <c r="P66" s="1"/>
      <c r="Q66" s="1"/>
      <c r="R66" s="1"/>
      <c r="S66" s="1"/>
      <c r="T66" s="1"/>
      <c r="U66" s="1"/>
      <c r="V66" s="1"/>
      <c r="W66" s="1"/>
      <c r="X66" s="1"/>
      <c r="Y66" s="1"/>
      <c r="Z66" s="13"/>
    </row>
    <row r="67" spans="1:26" ht="19.5" customHeight="1">
      <c r="A67" s="125" t="s">
        <v>67</v>
      </c>
      <c r="B67" s="121">
        <v>179</v>
      </c>
      <c r="C67" s="121">
        <v>39</v>
      </c>
      <c r="D67" s="121">
        <v>218</v>
      </c>
      <c r="E67" s="18"/>
      <c r="F67" s="1"/>
      <c r="G67" s="1"/>
      <c r="H67" s="1"/>
      <c r="I67" s="1"/>
      <c r="J67" s="1"/>
      <c r="K67" s="1"/>
      <c r="L67" s="1"/>
      <c r="M67" s="1"/>
      <c r="N67" s="1"/>
      <c r="O67" s="1"/>
      <c r="P67" s="1"/>
      <c r="Q67" s="1"/>
      <c r="R67" s="1"/>
      <c r="S67" s="1"/>
      <c r="T67" s="1"/>
      <c r="U67" s="1"/>
      <c r="V67" s="1"/>
      <c r="W67" s="1"/>
      <c r="X67" s="1"/>
      <c r="Y67" s="1"/>
      <c r="Z67" s="13"/>
    </row>
    <row r="68" spans="1:26" ht="19.5" customHeight="1">
      <c r="A68" s="128">
        <v>2019</v>
      </c>
      <c r="B68" s="129">
        <v>290</v>
      </c>
      <c r="C68" s="129">
        <v>43</v>
      </c>
      <c r="D68" s="130">
        <v>333</v>
      </c>
      <c r="E68" s="18"/>
      <c r="F68" s="1"/>
      <c r="G68" s="1"/>
      <c r="H68" s="1"/>
      <c r="I68" s="1"/>
      <c r="J68" s="1"/>
      <c r="K68" s="1"/>
      <c r="L68" s="1"/>
      <c r="M68" s="1"/>
      <c r="N68" s="1"/>
      <c r="O68" s="1"/>
      <c r="P68" s="1"/>
      <c r="Q68" s="1"/>
      <c r="R68" s="1"/>
      <c r="S68" s="1"/>
      <c r="T68" s="1"/>
      <c r="U68" s="1"/>
      <c r="V68" s="1"/>
      <c r="W68" s="1"/>
      <c r="X68" s="1"/>
      <c r="Y68" s="1"/>
      <c r="Z68" s="13"/>
    </row>
    <row r="69" spans="1:26" ht="19.5" customHeight="1">
      <c r="A69" s="125" t="s">
        <v>68</v>
      </c>
      <c r="B69" s="121">
        <v>84</v>
      </c>
      <c r="C69" s="121">
        <v>21</v>
      </c>
      <c r="D69" s="121">
        <v>105</v>
      </c>
      <c r="E69" s="18"/>
      <c r="F69" s="1"/>
      <c r="G69" s="1"/>
      <c r="H69" s="1"/>
      <c r="I69" s="1"/>
      <c r="J69" s="1"/>
      <c r="K69" s="1"/>
      <c r="L69" s="1"/>
      <c r="M69" s="1"/>
      <c r="N69" s="1"/>
      <c r="O69" s="1"/>
      <c r="P69" s="1"/>
      <c r="Q69" s="1"/>
      <c r="R69" s="1"/>
      <c r="S69" s="1"/>
      <c r="T69" s="1"/>
      <c r="U69" s="1"/>
      <c r="V69" s="1"/>
      <c r="W69" s="1"/>
      <c r="X69" s="1"/>
      <c r="Y69" s="1"/>
      <c r="Z69" s="13"/>
    </row>
    <row r="70" spans="1:26" ht="19.5" customHeight="1">
      <c r="A70" s="125" t="s">
        <v>69</v>
      </c>
      <c r="B70" s="121">
        <v>121</v>
      </c>
      <c r="C70" s="121">
        <v>27</v>
      </c>
      <c r="D70" s="121">
        <v>148</v>
      </c>
      <c r="E70" s="18"/>
      <c r="F70" s="1"/>
      <c r="G70" s="1"/>
      <c r="H70" s="1"/>
      <c r="I70" s="1"/>
      <c r="J70" s="1"/>
      <c r="K70" s="1"/>
      <c r="L70" s="1"/>
      <c r="M70" s="1"/>
      <c r="N70" s="1"/>
      <c r="O70" s="1"/>
      <c r="P70" s="1"/>
      <c r="Q70" s="1"/>
      <c r="R70" s="1"/>
      <c r="S70" s="1"/>
      <c r="T70" s="1"/>
      <c r="U70" s="1"/>
      <c r="V70" s="1"/>
      <c r="W70" s="1"/>
      <c r="X70" s="1"/>
      <c r="Y70" s="1"/>
      <c r="Z70" s="13"/>
    </row>
    <row r="71" spans="1:26" ht="19.5" customHeight="1">
      <c r="A71" s="125" t="s">
        <v>70</v>
      </c>
      <c r="B71" s="121">
        <v>92</v>
      </c>
      <c r="C71" s="121">
        <v>14</v>
      </c>
      <c r="D71" s="121">
        <v>106</v>
      </c>
      <c r="E71" s="18"/>
      <c r="F71" s="1"/>
      <c r="G71" s="1"/>
      <c r="H71" s="1"/>
      <c r="I71" s="1"/>
      <c r="J71" s="1"/>
      <c r="K71" s="1"/>
      <c r="L71" s="1"/>
      <c r="M71" s="1"/>
      <c r="N71" s="1"/>
      <c r="O71" s="1"/>
      <c r="P71" s="1"/>
      <c r="Q71" s="1"/>
      <c r="R71" s="1"/>
      <c r="S71" s="1"/>
      <c r="T71" s="1"/>
      <c r="U71" s="1"/>
      <c r="V71" s="1"/>
      <c r="W71" s="1"/>
      <c r="X71" s="1"/>
      <c r="Y71" s="1"/>
      <c r="Z71" s="13"/>
    </row>
    <row r="72" spans="1:26" ht="19.5" customHeight="1">
      <c r="A72" s="125" t="s">
        <v>71</v>
      </c>
      <c r="B72" s="121">
        <v>106</v>
      </c>
      <c r="C72" s="121">
        <v>21</v>
      </c>
      <c r="D72" s="121">
        <v>127</v>
      </c>
      <c r="E72" s="18"/>
      <c r="F72" s="1"/>
      <c r="G72" s="1"/>
      <c r="H72" s="1"/>
      <c r="I72" s="1"/>
      <c r="J72" s="1"/>
      <c r="K72" s="1"/>
      <c r="L72" s="1"/>
      <c r="M72" s="1"/>
      <c r="N72" s="1"/>
      <c r="O72" s="1"/>
      <c r="P72" s="1"/>
      <c r="Q72" s="1"/>
      <c r="R72" s="1"/>
      <c r="S72" s="1"/>
      <c r="T72" s="1"/>
      <c r="U72" s="1"/>
      <c r="V72" s="1"/>
      <c r="W72" s="1"/>
      <c r="X72" s="1"/>
      <c r="Y72" s="1"/>
      <c r="Z72" s="13"/>
    </row>
    <row r="73" spans="1:26" ht="19.5" customHeight="1">
      <c r="A73" s="128">
        <v>2020</v>
      </c>
      <c r="B73" s="129">
        <v>203</v>
      </c>
      <c r="C73" s="129">
        <v>37</v>
      </c>
      <c r="D73" s="130">
        <v>240</v>
      </c>
      <c r="E73" s="18"/>
      <c r="F73" s="1"/>
      <c r="G73" s="1"/>
      <c r="H73" s="1"/>
      <c r="I73" s="1"/>
      <c r="J73" s="1"/>
      <c r="K73" s="1"/>
      <c r="L73" s="1"/>
      <c r="M73" s="1"/>
      <c r="N73" s="1"/>
      <c r="O73" s="1"/>
      <c r="P73" s="1"/>
      <c r="Q73" s="1"/>
      <c r="R73" s="1"/>
      <c r="S73" s="1"/>
      <c r="T73" s="1"/>
      <c r="U73" s="1"/>
      <c r="V73" s="1"/>
      <c r="W73" s="1"/>
      <c r="X73" s="1"/>
      <c r="Y73" s="1"/>
      <c r="Z73" s="13"/>
    </row>
    <row r="74" spans="1:26" ht="19.5" customHeight="1">
      <c r="A74" s="125" t="s">
        <v>72</v>
      </c>
      <c r="B74" s="121">
        <v>95</v>
      </c>
      <c r="C74" s="121">
        <v>25</v>
      </c>
      <c r="D74" s="121">
        <v>120</v>
      </c>
      <c r="E74" s="18"/>
      <c r="F74" s="1"/>
      <c r="G74" s="1"/>
      <c r="H74" s="1"/>
      <c r="I74" s="1"/>
      <c r="J74" s="1"/>
      <c r="K74" s="1"/>
      <c r="L74" s="1"/>
      <c r="M74" s="1"/>
      <c r="N74" s="1"/>
      <c r="O74" s="1"/>
      <c r="P74" s="1"/>
      <c r="Q74" s="1"/>
      <c r="R74" s="1"/>
      <c r="S74" s="1"/>
      <c r="T74" s="1"/>
      <c r="U74" s="1"/>
      <c r="V74" s="1"/>
      <c r="W74" s="1"/>
      <c r="X74" s="1"/>
      <c r="Y74" s="1"/>
      <c r="Z74" s="13"/>
    </row>
    <row r="75" spans="1:26" ht="19.5" customHeight="1">
      <c r="A75" s="125" t="s">
        <v>73</v>
      </c>
      <c r="B75" s="121">
        <v>101</v>
      </c>
      <c r="C75" s="121">
        <v>19</v>
      </c>
      <c r="D75" s="121">
        <v>120</v>
      </c>
      <c r="E75" s="18"/>
      <c r="F75" s="1"/>
      <c r="G75" s="1"/>
      <c r="H75" s="1"/>
      <c r="I75" s="1"/>
      <c r="J75" s="1"/>
      <c r="K75" s="1"/>
      <c r="L75" s="1"/>
      <c r="M75" s="1"/>
      <c r="N75" s="1"/>
      <c r="O75" s="1"/>
      <c r="P75" s="1"/>
      <c r="Q75" s="1"/>
      <c r="R75" s="1"/>
      <c r="S75" s="1"/>
      <c r="T75" s="1"/>
      <c r="U75" s="1"/>
      <c r="V75" s="1"/>
      <c r="W75" s="1"/>
      <c r="X75" s="1"/>
      <c r="Y75" s="1"/>
      <c r="Z75" s="13"/>
    </row>
    <row r="76" spans="1:26" ht="19.5" customHeight="1">
      <c r="A76" s="125" t="s">
        <v>74</v>
      </c>
      <c r="B76" s="121">
        <v>107</v>
      </c>
      <c r="C76" s="121">
        <v>24</v>
      </c>
      <c r="D76" s="121">
        <v>131</v>
      </c>
      <c r="E76" s="18"/>
      <c r="F76" s="1"/>
      <c r="G76" s="1"/>
      <c r="H76" s="1"/>
      <c r="I76" s="1"/>
      <c r="J76" s="1"/>
      <c r="K76" s="1"/>
      <c r="L76" s="1"/>
      <c r="M76" s="1"/>
      <c r="N76" s="1"/>
      <c r="O76" s="1"/>
      <c r="P76" s="1"/>
      <c r="Q76" s="1"/>
      <c r="R76" s="1"/>
      <c r="S76" s="1"/>
      <c r="T76" s="1"/>
      <c r="U76" s="1"/>
      <c r="V76" s="1"/>
      <c r="W76" s="1"/>
      <c r="X76" s="1"/>
      <c r="Y76" s="1"/>
      <c r="Z76" s="13"/>
    </row>
    <row r="77" spans="1:26" ht="19.5" customHeight="1">
      <c r="A77" s="125" t="s">
        <v>75</v>
      </c>
      <c r="B77" s="121">
        <v>114</v>
      </c>
      <c r="C77" s="121">
        <v>20</v>
      </c>
      <c r="D77" s="121">
        <v>134</v>
      </c>
      <c r="E77" s="18"/>
      <c r="F77" s="1"/>
      <c r="G77" s="1"/>
      <c r="H77" s="1"/>
      <c r="I77" s="1"/>
      <c r="J77" s="1"/>
      <c r="K77" s="1"/>
      <c r="L77" s="1"/>
      <c r="M77" s="1"/>
      <c r="N77" s="1"/>
      <c r="O77" s="1"/>
      <c r="P77" s="1"/>
      <c r="Q77" s="1"/>
      <c r="R77" s="1"/>
      <c r="S77" s="1"/>
      <c r="T77" s="1"/>
      <c r="U77" s="1"/>
      <c r="V77" s="1"/>
      <c r="W77" s="1"/>
      <c r="X77" s="1"/>
      <c r="Y77" s="1"/>
      <c r="Z77" s="13"/>
    </row>
    <row r="78" spans="1:26" ht="19.5" customHeight="1">
      <c r="A78" s="127">
        <v>2021</v>
      </c>
      <c r="B78" s="130">
        <v>199</v>
      </c>
      <c r="C78" s="130">
        <v>35</v>
      </c>
      <c r="D78" s="130">
        <v>234</v>
      </c>
      <c r="E78" s="18"/>
      <c r="F78" s="1"/>
      <c r="G78" s="1"/>
      <c r="H78" s="1"/>
      <c r="I78" s="1"/>
      <c r="J78" s="1"/>
      <c r="K78" s="1"/>
      <c r="L78" s="1"/>
      <c r="M78" s="1"/>
      <c r="N78" s="1"/>
      <c r="O78" s="1"/>
      <c r="P78" s="1"/>
      <c r="Q78" s="1"/>
      <c r="R78" s="1"/>
      <c r="S78" s="1"/>
      <c r="T78" s="1"/>
      <c r="U78" s="1"/>
      <c r="V78" s="1"/>
      <c r="W78" s="1"/>
      <c r="X78" s="1"/>
      <c r="Y78" s="1"/>
      <c r="Z78" s="13"/>
    </row>
    <row r="79" spans="1:26" ht="19.5" customHeight="1">
      <c r="A79" s="125" t="s">
        <v>76</v>
      </c>
      <c r="B79" s="121">
        <v>181</v>
      </c>
      <c r="C79" s="121">
        <v>35</v>
      </c>
      <c r="D79" s="121">
        <v>216</v>
      </c>
      <c r="E79" s="18"/>
      <c r="F79" s="19"/>
      <c r="G79" s="19"/>
      <c r="H79" s="19"/>
      <c r="I79" s="19"/>
      <c r="J79" s="19"/>
      <c r="K79" s="19"/>
      <c r="L79" s="19"/>
      <c r="M79" s="19"/>
      <c r="N79" s="19"/>
      <c r="O79" s="19"/>
      <c r="P79" s="19"/>
      <c r="Q79" s="19"/>
      <c r="R79" s="19"/>
      <c r="S79" s="19"/>
      <c r="T79" s="19"/>
      <c r="U79" s="19"/>
      <c r="V79" s="19"/>
      <c r="W79" s="19"/>
      <c r="X79" s="19"/>
      <c r="Y79" s="19"/>
      <c r="Z79" s="20"/>
    </row>
    <row r="80" spans="1:26" ht="19.5" customHeight="1">
      <c r="A80" s="125" t="s">
        <v>77</v>
      </c>
      <c r="B80" s="121">
        <v>149</v>
      </c>
      <c r="C80" s="121">
        <v>36</v>
      </c>
      <c r="D80" s="121">
        <v>185</v>
      </c>
      <c r="E80" s="18"/>
      <c r="F80" s="19"/>
      <c r="G80" s="19"/>
      <c r="H80" s="19"/>
      <c r="I80" s="19"/>
      <c r="J80" s="19"/>
      <c r="K80" s="19"/>
      <c r="L80" s="19"/>
      <c r="M80" s="19"/>
      <c r="N80" s="19"/>
      <c r="O80" s="19"/>
      <c r="P80" s="19"/>
      <c r="Q80" s="19"/>
      <c r="R80" s="19"/>
      <c r="S80" s="19"/>
      <c r="T80" s="19"/>
      <c r="U80" s="19"/>
      <c r="V80" s="19"/>
      <c r="W80" s="19"/>
      <c r="X80" s="19"/>
      <c r="Y80" s="19"/>
      <c r="Z80" s="20"/>
    </row>
    <row r="81" spans="1:26" ht="19.5" customHeight="1">
      <c r="A81" s="125" t="s">
        <v>78</v>
      </c>
      <c r="B81" s="121">
        <v>120</v>
      </c>
      <c r="C81" s="121">
        <v>27</v>
      </c>
      <c r="D81" s="121">
        <v>147</v>
      </c>
      <c r="E81" s="18"/>
      <c r="F81" s="19"/>
      <c r="G81" s="19"/>
      <c r="H81" s="19"/>
      <c r="I81" s="19"/>
      <c r="J81" s="19"/>
      <c r="K81" s="19"/>
      <c r="L81" s="19"/>
      <c r="M81" s="19"/>
      <c r="N81" s="19"/>
      <c r="O81" s="19"/>
      <c r="P81" s="19"/>
      <c r="Q81" s="19"/>
      <c r="R81" s="19"/>
      <c r="S81" s="19"/>
      <c r="T81" s="19"/>
      <c r="U81" s="19"/>
      <c r="V81" s="19"/>
      <c r="W81" s="19"/>
      <c r="X81" s="19"/>
      <c r="Y81" s="19"/>
      <c r="Z81" s="20"/>
    </row>
    <row r="82" spans="1:26" ht="19.5" customHeight="1">
      <c r="A82" s="125" t="s">
        <v>79</v>
      </c>
      <c r="B82" s="121">
        <v>121</v>
      </c>
      <c r="C82" s="121">
        <v>28</v>
      </c>
      <c r="D82" s="121">
        <v>149</v>
      </c>
      <c r="E82" s="18"/>
      <c r="F82" s="19"/>
      <c r="G82" s="19"/>
      <c r="H82" s="19"/>
      <c r="I82" s="19"/>
      <c r="J82" s="19"/>
      <c r="K82" s="19"/>
      <c r="L82" s="19"/>
      <c r="M82" s="19"/>
      <c r="N82" s="19"/>
      <c r="O82" s="19"/>
      <c r="P82" s="19"/>
      <c r="Q82" s="19"/>
      <c r="R82" s="19"/>
      <c r="S82" s="19"/>
      <c r="T82" s="19"/>
      <c r="U82" s="19"/>
      <c r="V82" s="19"/>
      <c r="W82" s="19"/>
      <c r="X82" s="19"/>
      <c r="Y82" s="19"/>
      <c r="Z82" s="20"/>
    </row>
    <row r="83" spans="1:26" ht="21" customHeight="1">
      <c r="A83" s="127">
        <v>2022</v>
      </c>
      <c r="B83" s="130">
        <v>247</v>
      </c>
      <c r="C83" s="130">
        <v>44</v>
      </c>
      <c r="D83" s="130">
        <v>291</v>
      </c>
      <c r="E83" s="18"/>
      <c r="F83" s="1"/>
      <c r="G83" s="1"/>
      <c r="H83" s="1"/>
      <c r="I83" s="1"/>
      <c r="J83" s="1"/>
      <c r="K83" s="1"/>
      <c r="L83" s="1"/>
      <c r="M83" s="1"/>
      <c r="N83" s="1"/>
      <c r="O83" s="1"/>
      <c r="P83" s="1"/>
      <c r="Q83" s="1"/>
      <c r="R83" s="1"/>
      <c r="S83" s="1"/>
      <c r="T83" s="1"/>
      <c r="U83" s="1"/>
      <c r="V83" s="1"/>
      <c r="W83" s="1"/>
      <c r="X83" s="1"/>
      <c r="Y83" s="1"/>
      <c r="Z83" s="13"/>
    </row>
    <row r="84" spans="1:26" ht="19.5" customHeight="1">
      <c r="A84" s="125" t="s">
        <v>80</v>
      </c>
      <c r="B84" s="121">
        <v>133</v>
      </c>
      <c r="C84" s="121">
        <v>34</v>
      </c>
      <c r="D84" s="121">
        <v>167</v>
      </c>
      <c r="E84" s="1"/>
      <c r="F84" s="1"/>
      <c r="G84" s="1"/>
      <c r="H84" s="1"/>
      <c r="I84" s="1"/>
      <c r="J84" s="1"/>
      <c r="K84" s="1"/>
      <c r="L84" s="1"/>
      <c r="M84" s="1"/>
      <c r="N84" s="1"/>
      <c r="O84" s="1"/>
      <c r="P84" s="1"/>
      <c r="Q84" s="1"/>
      <c r="R84" s="1"/>
      <c r="S84" s="1"/>
      <c r="T84" s="1"/>
      <c r="U84" s="1"/>
      <c r="V84" s="1"/>
      <c r="W84" s="1"/>
      <c r="X84" s="1"/>
      <c r="Y84" s="1"/>
      <c r="Z84" s="13"/>
    </row>
    <row r="85" spans="1:26" ht="19.5" customHeight="1">
      <c r="A85" s="125" t="s">
        <v>81</v>
      </c>
      <c r="B85" s="121">
        <v>126</v>
      </c>
      <c r="C85" s="121">
        <v>28</v>
      </c>
      <c r="D85" s="121">
        <v>154</v>
      </c>
      <c r="E85" s="1"/>
      <c r="F85" s="1"/>
      <c r="G85" s="1"/>
      <c r="H85" s="1"/>
      <c r="I85" s="1"/>
      <c r="J85" s="1"/>
      <c r="K85" s="1"/>
      <c r="L85" s="1"/>
      <c r="M85" s="1"/>
      <c r="N85" s="1"/>
      <c r="O85" s="1"/>
      <c r="P85" s="1"/>
      <c r="Q85" s="1"/>
      <c r="R85" s="1"/>
      <c r="S85" s="1"/>
      <c r="T85" s="1"/>
      <c r="U85" s="1"/>
      <c r="V85" s="1"/>
      <c r="W85" s="1"/>
      <c r="X85" s="1"/>
      <c r="Y85" s="1"/>
      <c r="Z85" s="13"/>
    </row>
    <row r="86" spans="1:26" ht="19.5" customHeight="1">
      <c r="A86" s="125" t="s">
        <v>82</v>
      </c>
      <c r="B86" s="121">
        <v>147</v>
      </c>
      <c r="C86" s="121">
        <v>36</v>
      </c>
      <c r="D86" s="121">
        <v>183</v>
      </c>
      <c r="E86" s="1"/>
      <c r="F86" s="1"/>
      <c r="G86" s="1"/>
      <c r="H86" s="1"/>
      <c r="I86" s="1"/>
      <c r="J86" s="1"/>
      <c r="K86" s="1"/>
      <c r="L86" s="1"/>
      <c r="M86" s="1"/>
      <c r="N86" s="1"/>
      <c r="O86" s="1"/>
      <c r="P86" s="1"/>
      <c r="Q86" s="1"/>
      <c r="R86" s="1"/>
      <c r="S86" s="1"/>
      <c r="T86" s="1"/>
      <c r="U86" s="1"/>
      <c r="V86" s="1"/>
      <c r="W86" s="1"/>
      <c r="X86" s="1"/>
      <c r="Y86" s="1"/>
      <c r="Z86" s="13"/>
    </row>
    <row r="87" spans="1:26" ht="19.5" customHeight="1">
      <c r="A87" s="125" t="s">
        <v>83</v>
      </c>
      <c r="B87" s="121">
        <v>128</v>
      </c>
      <c r="C87" s="121">
        <v>32</v>
      </c>
      <c r="D87" s="121">
        <v>160</v>
      </c>
      <c r="E87" s="1"/>
      <c r="F87" s="1"/>
      <c r="G87" s="1"/>
      <c r="H87" s="1"/>
      <c r="I87" s="1"/>
      <c r="J87" s="1"/>
      <c r="K87" s="1"/>
      <c r="L87" s="1"/>
      <c r="M87" s="1"/>
      <c r="N87" s="1"/>
      <c r="O87" s="1"/>
      <c r="P87" s="1"/>
      <c r="Q87" s="1"/>
      <c r="R87" s="1"/>
      <c r="S87" s="1"/>
      <c r="T87" s="1"/>
      <c r="U87" s="1"/>
      <c r="V87" s="1"/>
      <c r="W87" s="1"/>
      <c r="X87" s="1"/>
      <c r="Y87" s="1"/>
      <c r="Z87" s="13"/>
    </row>
    <row r="88" spans="1:26" ht="19.5" customHeight="1">
      <c r="A88" s="127">
        <v>2023</v>
      </c>
      <c r="B88" s="130">
        <v>228</v>
      </c>
      <c r="C88" s="130">
        <v>45</v>
      </c>
      <c r="D88" s="130">
        <v>273</v>
      </c>
      <c r="E88" s="1"/>
      <c r="F88" s="1"/>
      <c r="G88" s="1"/>
      <c r="H88" s="1"/>
      <c r="I88" s="1"/>
      <c r="J88" s="1"/>
      <c r="K88" s="1"/>
      <c r="L88" s="1"/>
      <c r="M88" s="1"/>
      <c r="N88" s="1"/>
      <c r="O88" s="1"/>
      <c r="P88" s="1"/>
      <c r="Q88" s="1"/>
      <c r="R88" s="1"/>
      <c r="S88" s="1"/>
      <c r="T88" s="1"/>
      <c r="U88" s="1"/>
      <c r="V88" s="1"/>
      <c r="W88" s="1"/>
      <c r="X88" s="1"/>
      <c r="Y88" s="1"/>
      <c r="Z88" s="13"/>
    </row>
    <row r="89" spans="1:26" ht="19.5" customHeight="1">
      <c r="A89" s="125" t="s">
        <v>373</v>
      </c>
      <c r="B89" s="121">
        <v>51</v>
      </c>
      <c r="C89" s="121">
        <v>10</v>
      </c>
      <c r="D89" s="121">
        <v>61</v>
      </c>
      <c r="E89" s="16"/>
      <c r="F89" s="16"/>
      <c r="G89" s="16"/>
      <c r="H89" s="16"/>
      <c r="I89" s="16"/>
      <c r="J89" s="16"/>
      <c r="K89" s="16"/>
      <c r="L89" s="16"/>
      <c r="M89" s="16"/>
      <c r="N89" s="16"/>
      <c r="O89" s="16"/>
      <c r="P89" s="16"/>
      <c r="Q89" s="16"/>
      <c r="R89" s="16"/>
      <c r="S89" s="16"/>
      <c r="T89" s="16"/>
      <c r="U89" s="16"/>
      <c r="V89" s="16"/>
      <c r="W89" s="16"/>
      <c r="X89" s="16"/>
      <c r="Y89" s="16"/>
      <c r="Z89" s="13"/>
    </row>
    <row r="90" spans="1:26" ht="19.5" customHeight="1">
      <c r="A90" s="125" t="s">
        <v>374</v>
      </c>
      <c r="B90" s="121">
        <v>104</v>
      </c>
      <c r="C90" s="121">
        <v>27</v>
      </c>
      <c r="D90" s="121">
        <v>131</v>
      </c>
      <c r="E90" s="16"/>
      <c r="F90" s="16"/>
      <c r="G90" s="16"/>
      <c r="H90" s="16"/>
      <c r="I90" s="16"/>
      <c r="J90" s="16"/>
      <c r="K90" s="16"/>
      <c r="L90" s="16"/>
      <c r="M90" s="16"/>
      <c r="N90" s="16"/>
      <c r="O90" s="16"/>
      <c r="P90" s="16"/>
      <c r="Q90" s="16"/>
      <c r="R90" s="16"/>
      <c r="S90" s="16"/>
      <c r="T90" s="16"/>
      <c r="U90" s="16"/>
      <c r="V90" s="16"/>
      <c r="W90" s="16"/>
      <c r="X90" s="16"/>
      <c r="Y90" s="16"/>
      <c r="Z90" s="13"/>
    </row>
    <row r="91" spans="1:26" ht="19.5" customHeight="1">
      <c r="A91" s="125" t="s">
        <v>392</v>
      </c>
      <c r="B91" s="121">
        <v>108</v>
      </c>
      <c r="C91" s="121">
        <v>30</v>
      </c>
      <c r="D91" s="121">
        <f>SUM(B91:C91)</f>
        <v>138</v>
      </c>
      <c r="E91" s="16"/>
      <c r="F91" s="16"/>
      <c r="G91" s="16"/>
      <c r="H91" s="16"/>
      <c r="I91" s="16"/>
      <c r="J91" s="16"/>
      <c r="K91" s="16"/>
      <c r="L91" s="16"/>
      <c r="M91" s="16"/>
      <c r="N91" s="16"/>
      <c r="O91" s="16"/>
      <c r="P91" s="16"/>
      <c r="Q91" s="16"/>
      <c r="R91" s="16"/>
      <c r="S91" s="16"/>
      <c r="T91" s="16"/>
      <c r="U91" s="16"/>
      <c r="V91" s="16"/>
      <c r="W91" s="16"/>
      <c r="X91" s="16"/>
      <c r="Y91" s="16"/>
      <c r="Z91" s="13"/>
    </row>
    <row r="92" spans="1:26" ht="19.5" customHeight="1">
      <c r="A92" s="125" t="s">
        <v>393</v>
      </c>
      <c r="B92" s="121">
        <v>119</v>
      </c>
      <c r="C92" s="121">
        <v>32</v>
      </c>
      <c r="D92" s="121">
        <v>151</v>
      </c>
      <c r="E92" s="16"/>
      <c r="F92" s="16"/>
      <c r="G92" s="16"/>
      <c r="H92" s="16"/>
      <c r="I92" s="16"/>
      <c r="J92" s="16"/>
      <c r="K92" s="16"/>
      <c r="L92" s="16"/>
      <c r="M92" s="16"/>
      <c r="N92" s="16"/>
      <c r="O92" s="16"/>
      <c r="P92" s="16"/>
      <c r="Q92" s="16"/>
      <c r="R92" s="16"/>
      <c r="S92" s="16"/>
      <c r="T92" s="16"/>
      <c r="U92" s="16"/>
      <c r="V92" s="16"/>
      <c r="W92" s="16"/>
      <c r="X92" s="16"/>
      <c r="Y92" s="16"/>
      <c r="Z92" s="13"/>
    </row>
    <row r="93" spans="1:26" ht="19.5" customHeight="1">
      <c r="A93" s="127">
        <v>2024</v>
      </c>
      <c r="B93" s="130">
        <v>172</v>
      </c>
      <c r="C93" s="130">
        <v>38</v>
      </c>
      <c r="D93" s="130">
        <v>210</v>
      </c>
      <c r="E93" s="16"/>
      <c r="F93" s="16"/>
      <c r="G93" s="16"/>
      <c r="H93" s="16"/>
      <c r="I93" s="16"/>
      <c r="J93" s="16"/>
      <c r="K93" s="16"/>
      <c r="L93" s="16"/>
      <c r="M93" s="16"/>
      <c r="N93" s="16"/>
      <c r="O93" s="16"/>
      <c r="P93" s="16"/>
      <c r="Q93" s="16"/>
      <c r="R93" s="16"/>
      <c r="S93" s="16"/>
      <c r="T93" s="16"/>
      <c r="U93" s="16"/>
      <c r="V93" s="16"/>
      <c r="W93" s="16"/>
      <c r="X93" s="16"/>
      <c r="Y93" s="16"/>
      <c r="Z93" s="13"/>
    </row>
    <row r="94" spans="1:26" ht="15.75">
      <c r="A94" s="125" t="s">
        <v>490</v>
      </c>
      <c r="B94" s="121">
        <v>113</v>
      </c>
      <c r="C94" s="121">
        <v>31</v>
      </c>
      <c r="D94" s="121">
        <f>SUM(B94:C94)</f>
        <v>144</v>
      </c>
      <c r="E94" s="1"/>
      <c r="F94" s="1"/>
      <c r="G94" s="1"/>
      <c r="H94" s="1"/>
      <c r="I94" s="1"/>
      <c r="J94" s="1"/>
      <c r="K94" s="1"/>
      <c r="L94" s="1"/>
      <c r="M94" s="1"/>
      <c r="N94" s="1"/>
      <c r="O94" s="1"/>
      <c r="P94" s="1"/>
      <c r="Q94" s="1"/>
      <c r="R94" s="1"/>
      <c r="S94" s="1"/>
      <c r="T94" s="1"/>
      <c r="U94" s="1"/>
      <c r="V94" s="1"/>
      <c r="W94" s="1"/>
      <c r="X94" s="1"/>
      <c r="Y94" s="1"/>
      <c r="Z94" s="13"/>
    </row>
    <row r="95" spans="1:26" ht="19.5" customHeight="1">
      <c r="A95" s="125" t="s">
        <v>491</v>
      </c>
      <c r="B95" s="121">
        <v>147</v>
      </c>
      <c r="C95" s="121">
        <v>33</v>
      </c>
      <c r="D95" s="121">
        <f>SUM(B95:C95)</f>
        <v>180</v>
      </c>
      <c r="E95" s="58"/>
      <c r="F95" s="58"/>
      <c r="G95" s="58"/>
      <c r="H95" s="58"/>
      <c r="I95" s="58"/>
      <c r="J95" s="58"/>
      <c r="K95" s="58"/>
      <c r="L95" s="58"/>
      <c r="M95" s="58"/>
      <c r="N95" s="58"/>
      <c r="O95" s="58"/>
      <c r="P95" s="58"/>
      <c r="Q95" s="58"/>
      <c r="R95" s="58"/>
      <c r="S95" s="58"/>
      <c r="T95" s="58"/>
      <c r="U95" s="58"/>
      <c r="V95" s="58"/>
      <c r="W95" s="58"/>
      <c r="X95" s="58"/>
      <c r="Y95" s="58"/>
      <c r="Z95" s="13"/>
    </row>
    <row r="96" spans="1:26" ht="19.5" customHeight="1">
      <c r="A96" s="255"/>
      <c r="B96" s="256"/>
      <c r="C96" s="256"/>
      <c r="D96" s="256"/>
      <c r="E96" s="58"/>
      <c r="F96" s="58"/>
      <c r="G96" s="58"/>
      <c r="H96" s="58"/>
      <c r="I96" s="58"/>
      <c r="J96" s="58"/>
      <c r="K96" s="58"/>
      <c r="L96" s="58"/>
      <c r="M96" s="58"/>
      <c r="N96" s="58"/>
      <c r="O96" s="58"/>
      <c r="P96" s="58"/>
      <c r="Q96" s="58"/>
      <c r="R96" s="58"/>
      <c r="S96" s="58"/>
      <c r="T96" s="58"/>
      <c r="U96" s="58"/>
      <c r="V96" s="58"/>
      <c r="W96" s="58"/>
      <c r="X96" s="58"/>
      <c r="Y96" s="58"/>
      <c r="Z96" s="13"/>
    </row>
    <row r="97" spans="1:26" ht="19.5" customHeight="1">
      <c r="A97" s="255"/>
      <c r="B97" s="256"/>
      <c r="C97" s="256"/>
      <c r="D97" s="256"/>
      <c r="E97" s="58"/>
      <c r="F97" s="58"/>
      <c r="G97" s="58"/>
      <c r="H97" s="58"/>
      <c r="I97" s="58"/>
      <c r="J97" s="58"/>
      <c r="K97" s="58"/>
      <c r="L97" s="58"/>
      <c r="M97" s="58"/>
      <c r="N97" s="58"/>
      <c r="O97" s="58"/>
      <c r="P97" s="58"/>
      <c r="Q97" s="58"/>
      <c r="R97" s="58"/>
      <c r="S97" s="58"/>
      <c r="T97" s="58"/>
      <c r="U97" s="58"/>
      <c r="V97" s="58"/>
      <c r="W97" s="58"/>
      <c r="X97" s="58"/>
      <c r="Y97" s="58"/>
      <c r="Z97" s="13"/>
    </row>
    <row r="98" spans="1:26" ht="47.25" customHeight="1">
      <c r="A98" s="272" t="s">
        <v>266</v>
      </c>
      <c r="B98" s="272"/>
      <c r="C98" s="272"/>
      <c r="D98" s="272"/>
      <c r="E98" s="94"/>
      <c r="F98" s="94"/>
      <c r="G98" s="94"/>
      <c r="H98" s="94"/>
      <c r="I98" s="94"/>
      <c r="J98" s="94"/>
      <c r="K98" s="94"/>
      <c r="L98" s="1"/>
      <c r="M98" s="1"/>
      <c r="N98" s="1"/>
      <c r="O98" s="1"/>
      <c r="P98" s="1"/>
      <c r="Q98" s="1"/>
      <c r="R98" s="1"/>
      <c r="S98" s="1"/>
      <c r="T98" s="1"/>
      <c r="U98" s="1"/>
      <c r="V98" s="1"/>
      <c r="W98" s="1"/>
      <c r="X98" s="1"/>
      <c r="Y98" s="1"/>
      <c r="Z98" s="13"/>
    </row>
    <row r="99" spans="1:26" ht="19.5" hidden="1" customHeight="1">
      <c r="A99" s="1"/>
      <c r="B99" s="1"/>
      <c r="C99" s="1"/>
      <c r="D99" s="1"/>
      <c r="E99" s="1"/>
      <c r="F99" s="1"/>
      <c r="G99" s="1"/>
      <c r="H99" s="1"/>
      <c r="I99" s="1"/>
      <c r="J99" s="1"/>
      <c r="K99" s="1"/>
      <c r="L99" s="1"/>
      <c r="M99" s="1"/>
      <c r="N99" s="1"/>
      <c r="O99" s="1"/>
      <c r="P99" s="1"/>
      <c r="Q99" s="1"/>
      <c r="R99" s="1"/>
      <c r="S99" s="1"/>
      <c r="T99" s="1"/>
      <c r="U99" s="1"/>
      <c r="V99" s="1"/>
      <c r="W99" s="1"/>
      <c r="X99" s="1"/>
      <c r="Y99" s="1"/>
      <c r="Z99" s="13"/>
    </row>
    <row r="100" spans="1:26" ht="19.5" hidden="1"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3"/>
    </row>
    <row r="101" spans="1:26" ht="19.5" hidden="1"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3"/>
    </row>
    <row r="102" spans="1:26" ht="19.5" hidden="1"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3"/>
    </row>
    <row r="103" spans="1:26" ht="19.5" hidden="1"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3"/>
    </row>
    <row r="104" spans="1:26" ht="19.5" hidden="1"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3"/>
    </row>
    <row r="105" spans="1:26" ht="19.5" hidden="1"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3"/>
    </row>
    <row r="106" spans="1:26" ht="19.5" hidden="1"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3"/>
    </row>
    <row r="107" spans="1:26" ht="19.5" hidden="1"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3"/>
    </row>
    <row r="108" spans="1:26" ht="19.5" hidden="1"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3"/>
    </row>
    <row r="109" spans="1:26" ht="19.5" hidden="1"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3"/>
    </row>
    <row r="110" spans="1:26" ht="19.5" hidden="1"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3"/>
    </row>
    <row r="111" spans="1:26" ht="19.5" hidden="1"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3"/>
    </row>
    <row r="112" spans="1:26" ht="19.5" hidden="1"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3"/>
    </row>
    <row r="113" spans="1:26" ht="19.5" hidden="1"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3"/>
    </row>
    <row r="114" spans="1:26" ht="19.5" hidden="1"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3"/>
    </row>
    <row r="115" spans="1:26" ht="19.5" hidden="1"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3"/>
    </row>
    <row r="116" spans="1:26" ht="19.5" hidden="1"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3"/>
    </row>
    <row r="117" spans="1:26" ht="19.5" hidden="1"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3"/>
    </row>
    <row r="118" spans="1:26" ht="19.5" hidden="1"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3"/>
    </row>
    <row r="119" spans="1:26" ht="19.5" hidden="1"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3"/>
    </row>
    <row r="120" spans="1:26" ht="19.5" hidden="1"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3"/>
    </row>
    <row r="121" spans="1:26" ht="19.5" hidden="1"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3"/>
    </row>
    <row r="122" spans="1:26" ht="19.5" hidden="1"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3"/>
    </row>
    <row r="123" spans="1:26" ht="19.5" hidden="1"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3"/>
    </row>
    <row r="124" spans="1:26" ht="19.5" hidden="1"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3"/>
    </row>
    <row r="125" spans="1:26" ht="19.5" hidden="1"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3"/>
    </row>
    <row r="126" spans="1:26" ht="19.5" hidden="1"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3"/>
    </row>
    <row r="127" spans="1:26" ht="19.5" hidden="1"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3"/>
    </row>
    <row r="128" spans="1:26" ht="19.5" hidden="1"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3"/>
    </row>
    <row r="129" spans="1:26" ht="19.5" hidden="1"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3"/>
    </row>
    <row r="130" spans="1:26" ht="19.5" hidden="1"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3"/>
    </row>
    <row r="131" spans="1:26" ht="19.5" hidden="1"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3"/>
    </row>
    <row r="132" spans="1:26" ht="19.5" hidden="1"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3"/>
    </row>
    <row r="133" spans="1:26" ht="19.5" hidden="1"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3"/>
    </row>
    <row r="134" spans="1:26" ht="19.5" hidden="1"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3"/>
    </row>
    <row r="135" spans="1:26" ht="19.5" hidden="1"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3"/>
    </row>
    <row r="136" spans="1:26" ht="19.5" hidden="1"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3"/>
    </row>
    <row r="137" spans="1:26" ht="19.5" hidden="1"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3"/>
    </row>
    <row r="138" spans="1:26" ht="19.5" hidden="1"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3"/>
    </row>
    <row r="139" spans="1:26" ht="19.5" hidden="1"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3"/>
    </row>
    <row r="140" spans="1:26" ht="19.5" hidden="1"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3"/>
    </row>
    <row r="141" spans="1:26" ht="19.5" hidden="1"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3"/>
    </row>
    <row r="142" spans="1:26" ht="19.5" hidden="1"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3"/>
    </row>
    <row r="143" spans="1:26" ht="19.5" hidden="1"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3"/>
    </row>
    <row r="144" spans="1:26" ht="19.5" hidden="1"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3"/>
    </row>
    <row r="145" spans="1:26" ht="19.5" hidden="1"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3"/>
    </row>
    <row r="146" spans="1:26" ht="19.5" hidden="1"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3"/>
    </row>
    <row r="147" spans="1:26" ht="19.5" hidden="1"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3"/>
    </row>
    <row r="148" spans="1:26" ht="19.5" hidden="1"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3"/>
    </row>
    <row r="149" spans="1:26" ht="19.5" hidden="1"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3"/>
    </row>
    <row r="150" spans="1:26" ht="19.5" hidden="1"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3"/>
    </row>
    <row r="151" spans="1:26" ht="19.5" hidden="1"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3"/>
    </row>
    <row r="152" spans="1:26" ht="19.5" hidden="1"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3"/>
    </row>
    <row r="153" spans="1:26" ht="19.5" hidden="1"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3"/>
    </row>
    <row r="154" spans="1:26" ht="19.5" hidden="1"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3"/>
    </row>
    <row r="155" spans="1:26" ht="19.5" hidden="1"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3"/>
    </row>
    <row r="156" spans="1:26" ht="19.5" hidden="1"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3"/>
    </row>
    <row r="157" spans="1:26" ht="19.5" hidden="1"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3"/>
    </row>
    <row r="158" spans="1:26" ht="19.5" hidden="1"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3"/>
    </row>
    <row r="159" spans="1:26" ht="19.5" hidden="1"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3"/>
    </row>
    <row r="160" spans="1:26" ht="19.5" hidden="1"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3"/>
    </row>
    <row r="161" spans="1:26" ht="19.5" hidden="1"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3"/>
    </row>
    <row r="162" spans="1:26" ht="19.5" hidden="1"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3"/>
    </row>
    <row r="163" spans="1:26" ht="19.5" hidden="1"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3"/>
    </row>
    <row r="164" spans="1:26" ht="19.5" hidden="1"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3"/>
    </row>
    <row r="165" spans="1:26" ht="19.5" hidden="1"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3"/>
    </row>
    <row r="166" spans="1:26" ht="19.5" hidden="1"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3"/>
    </row>
    <row r="167" spans="1:26" ht="19.5" hidden="1"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3"/>
    </row>
    <row r="168" spans="1:26" ht="19.5" hidden="1"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3"/>
    </row>
    <row r="169" spans="1:26" ht="19.5" hidden="1"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3"/>
    </row>
    <row r="170" spans="1:26" ht="19.5" hidden="1"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3"/>
    </row>
    <row r="171" spans="1:26" ht="19.5" hidden="1"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3"/>
    </row>
    <row r="172" spans="1:26" ht="19.5" hidden="1"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3"/>
    </row>
    <row r="173" spans="1:26" ht="19.5" hidden="1"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3"/>
    </row>
    <row r="174" spans="1:26" ht="19.5" hidden="1"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3"/>
    </row>
    <row r="175" spans="1:26" ht="19.5" hidden="1"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3"/>
    </row>
    <row r="176" spans="1:26" ht="19.5" hidden="1"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3"/>
    </row>
    <row r="177" spans="1:26" ht="19.5" hidden="1"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3"/>
    </row>
    <row r="178" spans="1:26" ht="19.5" hidden="1"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3"/>
    </row>
    <row r="179" spans="1:26" ht="19.5" hidden="1"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3"/>
    </row>
    <row r="180" spans="1:26" ht="19.5" hidden="1"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3"/>
    </row>
    <row r="181" spans="1:26" ht="19.5" hidden="1"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3"/>
    </row>
    <row r="182" spans="1:26" ht="19.5" hidden="1"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3"/>
    </row>
    <row r="183" spans="1:26" ht="19.5" hidden="1"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3"/>
    </row>
    <row r="184" spans="1:26" ht="19.5" hidden="1"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3"/>
    </row>
    <row r="185" spans="1:26" ht="19.5" hidden="1"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3"/>
    </row>
    <row r="186" spans="1:26" ht="19.5" hidden="1"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3"/>
    </row>
    <row r="187" spans="1:26" ht="19.5" hidden="1"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3"/>
    </row>
    <row r="188" spans="1:26" ht="19.5" hidden="1"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3"/>
    </row>
    <row r="189" spans="1:26" ht="19.5" hidden="1"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3"/>
    </row>
    <row r="190" spans="1:26" ht="19.5" hidden="1"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3"/>
    </row>
    <row r="191" spans="1:26" ht="19.5" hidden="1"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3"/>
    </row>
    <row r="192" spans="1:26" ht="19.5" hidden="1"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3"/>
    </row>
    <row r="193" spans="1:26" ht="19.5" hidden="1"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3"/>
    </row>
    <row r="194" spans="1:26" ht="19.5" hidden="1"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3"/>
    </row>
    <row r="195" spans="1:26" ht="19.5" hidden="1"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3"/>
    </row>
    <row r="196" spans="1:26" ht="19.5" hidden="1"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3"/>
    </row>
    <row r="197" spans="1:26" ht="19.5" hidden="1"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3"/>
    </row>
    <row r="198" spans="1:26" ht="19.5" hidden="1"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3"/>
    </row>
    <row r="199" spans="1:26" ht="19.5" hidden="1"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3"/>
    </row>
    <row r="200" spans="1:26" ht="19.5" hidden="1"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3"/>
    </row>
    <row r="201" spans="1:26" ht="19.5" hidden="1"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3"/>
    </row>
    <row r="202" spans="1:26" ht="19.5" hidden="1"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3"/>
    </row>
    <row r="203" spans="1:26" ht="19.5" hidden="1"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3"/>
    </row>
    <row r="204" spans="1:26" ht="19.5" hidden="1"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3"/>
    </row>
    <row r="205" spans="1:26" ht="19.5" hidden="1"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3"/>
    </row>
    <row r="206" spans="1:26" ht="19.5" hidden="1"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3"/>
    </row>
    <row r="207" spans="1:26" ht="19.5" hidden="1"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3"/>
    </row>
    <row r="208" spans="1:26" ht="19.5" hidden="1"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3"/>
    </row>
    <row r="209" spans="1:26" ht="19.5" hidden="1"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3"/>
    </row>
    <row r="210" spans="1:26" ht="19.5" hidden="1"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3"/>
    </row>
    <row r="211" spans="1:26" ht="19.5" hidden="1"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3"/>
    </row>
    <row r="212" spans="1:26" ht="19.5" hidden="1"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3"/>
    </row>
    <row r="213" spans="1:26" ht="19.5" hidden="1"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3"/>
    </row>
    <row r="214" spans="1:26" ht="19.5" hidden="1"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3"/>
    </row>
    <row r="215" spans="1:26" ht="19.5" hidden="1"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3"/>
    </row>
    <row r="216" spans="1:26" ht="19.5" hidden="1"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3"/>
    </row>
    <row r="217" spans="1:26" ht="19.5" hidden="1"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3"/>
    </row>
    <row r="218" spans="1:26" ht="19.5" hidden="1"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3"/>
    </row>
    <row r="219" spans="1:26" ht="19.5" hidden="1"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3"/>
    </row>
    <row r="220" spans="1:26" ht="19.5" hidden="1"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3"/>
    </row>
    <row r="221" spans="1:26" ht="19.5" hidden="1"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3"/>
    </row>
    <row r="222" spans="1:26" ht="19.5" hidden="1"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3"/>
    </row>
    <row r="223" spans="1:26" ht="19.5" hidden="1"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3"/>
    </row>
    <row r="224" spans="1:26" ht="19.5" hidden="1"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3"/>
    </row>
    <row r="225" spans="1:26" ht="19.5" hidden="1"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3"/>
    </row>
    <row r="226" spans="1:26" ht="19.5" hidden="1"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3"/>
    </row>
    <row r="227" spans="1:26" ht="19.5" hidden="1"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3"/>
    </row>
    <row r="228" spans="1:26" ht="19.5" hidden="1"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3"/>
    </row>
    <row r="229" spans="1:26" ht="19.5" hidden="1"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3"/>
    </row>
    <row r="230" spans="1:26" ht="19.5" hidden="1"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3"/>
    </row>
    <row r="231" spans="1:26" ht="19.5" hidden="1"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3"/>
    </row>
    <row r="232" spans="1:26" ht="19.5" hidden="1"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3"/>
    </row>
    <row r="233" spans="1:26" ht="19.5" hidden="1"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3"/>
    </row>
    <row r="234" spans="1:26" ht="19.5" hidden="1"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3"/>
    </row>
    <row r="235" spans="1:26" ht="19.5" hidden="1"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3"/>
    </row>
    <row r="236" spans="1:26" ht="19.5" hidden="1"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3"/>
    </row>
    <row r="237" spans="1:26" ht="19.5" hidden="1"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3"/>
    </row>
    <row r="238" spans="1:26" ht="19.5" hidden="1"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3"/>
    </row>
    <row r="239" spans="1:26" ht="19.5" hidden="1"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3"/>
    </row>
    <row r="240" spans="1:26" ht="19.5" hidden="1"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3"/>
    </row>
    <row r="241" spans="1:26" ht="19.5" hidden="1"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3"/>
    </row>
    <row r="242" spans="1:26" ht="19.5" hidden="1"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3"/>
    </row>
    <row r="243" spans="1:26" ht="19.5" hidden="1"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3"/>
    </row>
    <row r="244" spans="1:26" ht="19.5" hidden="1"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3"/>
    </row>
    <row r="245" spans="1:26" ht="19.5" hidden="1"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3"/>
    </row>
    <row r="246" spans="1:26" ht="19.5" hidden="1"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3"/>
    </row>
    <row r="247" spans="1:26" ht="19.5" hidden="1"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3"/>
    </row>
    <row r="248" spans="1:26" ht="19.5" hidden="1"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3"/>
    </row>
    <row r="249" spans="1:26" ht="19.5" hidden="1"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3"/>
    </row>
    <row r="250" spans="1:26" ht="19.5" hidden="1"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3"/>
    </row>
    <row r="251" spans="1:26" ht="19.5" hidden="1"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3"/>
    </row>
    <row r="252" spans="1:26" ht="19.5" hidden="1"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3"/>
    </row>
    <row r="253" spans="1:26" ht="19.5" hidden="1"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3"/>
    </row>
    <row r="254" spans="1:26" ht="19.5" hidden="1"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3"/>
    </row>
    <row r="255" spans="1:26" ht="19.5" hidden="1"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3"/>
    </row>
    <row r="256" spans="1:26" ht="19.5" hidden="1"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3"/>
    </row>
    <row r="257" spans="1:26" ht="19.5" hidden="1"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3"/>
    </row>
    <row r="258" spans="1:26" ht="19.5" hidden="1"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3"/>
    </row>
    <row r="259" spans="1:26" ht="19.5" hidden="1"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3"/>
    </row>
    <row r="260" spans="1:26" ht="19.5" hidden="1"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3"/>
    </row>
    <row r="261" spans="1:26" ht="19.5" hidden="1"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3"/>
    </row>
    <row r="262" spans="1:26" ht="19.5" hidden="1"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3"/>
    </row>
    <row r="263" spans="1:26" ht="19.5" hidden="1"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3"/>
    </row>
    <row r="264" spans="1:26" ht="19.5" hidden="1"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3"/>
    </row>
    <row r="265" spans="1:26" ht="19.5" hidden="1"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3"/>
    </row>
    <row r="266" spans="1:26" ht="19.5" hidden="1"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3"/>
    </row>
    <row r="267" spans="1:26" ht="19.5" hidden="1"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3"/>
    </row>
    <row r="268" spans="1:26" ht="19.5" hidden="1"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3"/>
    </row>
    <row r="269" spans="1:26" ht="19.5" hidden="1"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3"/>
    </row>
    <row r="270" spans="1:26" ht="19.5" hidden="1"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3"/>
    </row>
    <row r="271" spans="1:26" ht="19.5" hidden="1"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3"/>
    </row>
    <row r="272" spans="1:26" ht="19.5" hidden="1"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3"/>
    </row>
    <row r="273" spans="1:26" ht="19.5" hidden="1"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3"/>
    </row>
    <row r="274" spans="1:26" ht="19.5" hidden="1"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3"/>
    </row>
    <row r="275" spans="1:26" ht="19.5" hidden="1"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3"/>
    </row>
    <row r="276" spans="1:26" ht="19.5" hidden="1"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3"/>
    </row>
    <row r="277" spans="1:26" ht="19.5" hidden="1"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3"/>
    </row>
    <row r="278" spans="1:26" ht="19.5" hidden="1"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3"/>
    </row>
    <row r="279" spans="1:26" ht="19.5" hidden="1"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3"/>
    </row>
    <row r="280" spans="1:26" ht="19.5" hidden="1"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3"/>
    </row>
    <row r="281" spans="1:26" ht="19.5" hidden="1"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3"/>
    </row>
    <row r="282" spans="1:26" ht="19.5" hidden="1"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3"/>
    </row>
    <row r="283" spans="1:26" ht="19.5" hidden="1"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3"/>
    </row>
    <row r="284" spans="1:26" ht="19.5" hidden="1"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3"/>
    </row>
    <row r="285" spans="1:26" ht="19.5" hidden="1"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3"/>
    </row>
    <row r="286" spans="1:26" ht="19.5" hidden="1"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3"/>
    </row>
    <row r="287" spans="1:26" ht="19.5" hidden="1"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3"/>
    </row>
    <row r="288" spans="1:26" ht="15.75" hidden="1"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5.75" hidden="1"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5.75" hidden="1"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5.75" hidden="1"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5.75" hidden="1"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5.75" hidden="1"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5.75" hidden="1"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5.75" hidden="1"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5.75" hidden="1"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5.75" hidden="1"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5.75" hidden="1"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5.75" hidden="1"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5.75" hidden="1"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5.75" hidden="1"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5.75" hidden="1"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5.75" hidden="1"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5.75" hidden="1"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5.75" hidden="1"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5.75" hidden="1"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5.75" hidden="1"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5.75" hidden="1"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5.75" hidden="1"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5.75" hidden="1"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5.75" hidden="1"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5.75" hidden="1"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5.75" hidden="1"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5.75" hidden="1"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5.75" hidden="1"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5.75" hidden="1"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5.75" hidden="1"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5.75" hidden="1"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5.75" hidden="1"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5.75" hidden="1"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5.75" hidden="1"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5.75" hidden="1"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5.75" hidden="1"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5.75" hidden="1"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5.75" hidden="1"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5.75" hidden="1"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5.75" hidden="1"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5.75" hidden="1"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5.75" hidden="1"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5.75" hidden="1"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5.75" hidden="1"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5.75" hidden="1"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5.75" hidden="1"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5.75" hidden="1"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5.75" hidden="1"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5.75" hidden="1"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5.75" hidden="1"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5.75" hidden="1"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5.75" hidden="1"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5.75" hidden="1"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5.75" hidden="1"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5.75" hidden="1"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5.75" hidden="1"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5.75" hidden="1"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5.75" hidden="1"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5.75" hidden="1"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5.75" hidden="1"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5.75" hidden="1"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5.75" hidden="1"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5.75" hidden="1"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5.75" hidden="1"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5.75" hidden="1"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5.75" hidden="1"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5.75" hidden="1"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5.75" hidden="1"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5.75" hidden="1"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5.75" hidden="1"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5.75" hidden="1"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5.75" hidden="1"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5.75" hidden="1"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5.75" hidden="1"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5.75" hidden="1"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5.75" hidden="1"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5.75" hidden="1"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5.75" hidden="1"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5.75" hidden="1"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5.75" hidden="1"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5.75" hidden="1"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5.75" hidden="1"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5.75" hidden="1"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5.75" hidden="1"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5.75" hidden="1"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5.75" hidden="1"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5.75" hidden="1"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5.75" hidden="1"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5.75" hidden="1"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5.75" hidden="1"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5.75" hidden="1"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5.75" hidden="1"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5.75" hidden="1"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5.75" hidden="1"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5.75" hidden="1"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5.75" hidden="1"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5.75" hidden="1"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5.75" hidden="1"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5.75" hidden="1"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5.75" hidden="1"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5.75" hidden="1"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5.75" hidden="1"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5.75" hidden="1"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5.75" hidden="1"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5.75" hidden="1"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5.75" hidden="1"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5.75" hidden="1"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5.75" hidden="1"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5.75" hidden="1"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5.75" hidden="1"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5.75" hidden="1"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5.75" hidden="1"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5.75" hidden="1"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5.75" hidden="1"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5.75" hidden="1"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5.75" hidden="1"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5.75" hidden="1"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5.75" hidden="1"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5.75" hidden="1"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5.75" hidden="1"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5.75" hidden="1"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5.75" hidden="1"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5.75" hidden="1"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5.75" hidden="1"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5.75" hidden="1"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5.75" hidden="1"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5.75" hidden="1"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5.75" hidden="1"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5.75" hidden="1"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5.75" hidden="1"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5.75" hidden="1"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5.75" hidden="1"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5.75" hidden="1"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5.75" hidden="1"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5.75" hidden="1"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5.75" hidden="1"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5.75" hidden="1"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5.75" hidden="1"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5.75" hidden="1"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5.75" hidden="1"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5.75" hidden="1"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5.75" hidden="1"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5.75" hidden="1"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5.75" hidden="1"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5.75" hidden="1"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5.75" hidden="1"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5.75" hidden="1"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5.75" hidden="1"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5.75" hidden="1"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5.75" hidden="1"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5.75" hidden="1"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5.75" hidden="1"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5.75" hidden="1"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5.75" hidden="1"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5.75" hidden="1"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5.75" hidden="1"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5.75" hidden="1"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5.75" hidden="1"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5.75" hidden="1"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5.75" hidden="1"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5.75" hidden="1"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5.75" hidden="1"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5.75" hidden="1"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5.75" hidden="1"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5.75" hidden="1"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5.75" hidden="1"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5.75" hidden="1"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5.75" hidden="1"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5.75" hidden="1"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5.75" hidden="1"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5.75" hidden="1"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5.75" hidden="1"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5.75" hidden="1"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5.75" hidden="1"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5.75" hidden="1"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5.75" hidden="1"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5.75" hidden="1"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5.75" hidden="1"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5.75" hidden="1"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5.75" hidden="1"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5.75" hidden="1"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5.75" hidden="1"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5.75" hidden="1"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5.75" hidden="1"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5.75" hidden="1"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5.75" hidden="1"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5.75" hidden="1"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5.75" hidden="1"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5.75" hidden="1"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5.75" hidden="1"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5.75" hidden="1"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5.75" hidden="1"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5.75" hidden="1"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5.75" hidden="1"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5.75" hidden="1"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5.75" hidden="1"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5.75" hidden="1"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5.75" hidden="1"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5.75" hidden="1"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5.75" hidden="1"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5.75" hidden="1"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5.75" hidden="1"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5.75" hidden="1"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5.75" hidden="1"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5.75" hidden="1"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5.75" hidden="1"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5.75" hidden="1"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5.75" hidden="1"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5.75" hidden="1"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5.75" hidden="1"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5.75" hidden="1"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5.75" hidden="1"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5.75" hidden="1"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5.75" hidden="1"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5.75" hidden="1"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5.75" hidden="1"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5.75" hidden="1"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5.75" hidden="1"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5.75" hidden="1"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5.75" hidden="1"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5.75" hidden="1"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5.75" hidden="1"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5.75" hidden="1"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5.75" hidden="1"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5.75" hidden="1"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5.75" hidden="1"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5.75" hidden="1"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5.75" hidden="1"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5.75" hidden="1"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5.75" hidden="1"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5.75" hidden="1"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5.75" hidden="1"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5.75" hidden="1"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5.75" hidden="1"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5.75" hidden="1"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5.75" hidden="1"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5.75" hidden="1"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5.75" hidden="1"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5.75" hidden="1"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5.75" hidden="1"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5.75" hidden="1"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5.75" hidden="1"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5.75" hidden="1"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5.75" hidden="1"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5.75" hidden="1"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5.75" hidden="1"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5.75" hidden="1"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5.75" hidden="1"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5.75" hidden="1"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5.75" hidden="1"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5.75" hidden="1"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5.75" hidden="1"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5.75" hidden="1"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5.75" hidden="1"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5.75" hidden="1"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5.75" hidden="1"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5.75" hidden="1"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5.75" hidden="1"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5.75" hidden="1"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5.75" hidden="1"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5.75" hidden="1"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5.75" hidden="1"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5.75" hidden="1"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5.75" hidden="1"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5.75" hidden="1"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5.75" hidden="1"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5.75" hidden="1"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5.75" hidden="1"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5.75" hidden="1"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5.75" hidden="1"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5.75" hidden="1"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5.75" hidden="1"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5.75" hidden="1"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5.75" hidden="1"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5.75" hidden="1"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5.75" hidden="1"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5.75" hidden="1"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5.75" hidden="1"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5.75" hidden="1"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5.75" hidden="1"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5.75" hidden="1"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5.75" hidden="1"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5.75" hidden="1"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5.75" hidden="1"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5.75" hidden="1"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5.75" hidden="1"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5.75" hidden="1"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5.75" hidden="1"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5.75" hidden="1"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5.75" hidden="1"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5.75" hidden="1"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5.75" hidden="1"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5.75" hidden="1"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5.75" hidden="1"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5.75" hidden="1"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5.75" hidden="1"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5.75" hidden="1"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5.75" hidden="1"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5.75" hidden="1"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5.75" hidden="1"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5.75" hidden="1"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5.75" hidden="1"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5.75" hidden="1"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5.75" hidden="1"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5.75" hidden="1"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5.75" hidden="1"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5.75" hidden="1"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5.75" hidden="1"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5.75" hidden="1"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5.75" hidden="1"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5.75" hidden="1"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5.75" hidden="1"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5.75" hidden="1"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5.75" hidden="1"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5.75" hidden="1"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5.75" hidden="1"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5.75" hidden="1"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5.75" hidden="1"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5.75" hidden="1"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5.75" hidden="1"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5.75" hidden="1"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5.75" hidden="1"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5.75" hidden="1"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5.75" hidden="1"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5.75" hidden="1"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5.75" hidden="1"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5.75" hidden="1"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5.75" hidden="1"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5.75" hidden="1"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5.75" hidden="1"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5.75" hidden="1"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5.75" hidden="1"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5.75" hidden="1"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5.75" hidden="1"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5.75" hidden="1"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5.75" hidden="1"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5.75" hidden="1"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5.75" hidden="1"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5.75" hidden="1"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5.75" hidden="1"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5.75" hidden="1"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5.75" hidden="1"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5.75" hidden="1"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5.75" hidden="1"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5.75" hidden="1"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5.75" hidden="1"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5.75" hidden="1"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5.75" hidden="1"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5.75" hidden="1"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5.75" hidden="1"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5.75" hidden="1"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5.75" hidden="1"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5.75" hidden="1"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5.75" hidden="1"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5.75" hidden="1"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5.75" hidden="1"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5.75" hidden="1"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5.75" hidden="1"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5.75" hidden="1"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5.75" hidden="1"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5.75" hidden="1"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5.75" hidden="1"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5.75" hidden="1"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5.75" hidden="1"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5.75" hidden="1"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5.75" hidden="1"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5.75" hidden="1"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5.75" hidden="1"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5.75" hidden="1"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5.75" hidden="1"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5.75" hidden="1"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5.75" hidden="1"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5.75" hidden="1"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5.75" hidden="1"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5.75" hidden="1"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5.75" hidden="1"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5.75" hidden="1"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5.75" hidden="1"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5.75" hidden="1"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5.75" hidden="1"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5.75" hidden="1"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5.75" hidden="1"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5.75" hidden="1"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5.75" hidden="1"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5.75" hidden="1"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5.75" hidden="1"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5.75" hidden="1"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5.75" hidden="1"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5.75" hidden="1"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5.75" hidden="1"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5.75" hidden="1"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5.75" hidden="1"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5.75" hidden="1"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5.75" hidden="1"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5.75" hidden="1"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5.75" hidden="1"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5.75" hidden="1"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5.75" hidden="1"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5.75" hidden="1"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5.75" hidden="1"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5.75" hidden="1"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5.75" hidden="1"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5.75" hidden="1"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5.75" hidden="1"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5.75" hidden="1"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5.75" hidden="1"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5.75" hidden="1"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5.75" hidden="1"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5.75" hidden="1"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5.75" hidden="1"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5.75" hidden="1"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5.75" hidden="1"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5.75" hidden="1"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5.75" hidden="1"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5.75" hidden="1"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5.75" hidden="1"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5.75" hidden="1"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5.75" hidden="1"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5.75" hidden="1"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5.75" hidden="1"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5.75" hidden="1"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5.75" hidden="1"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5.75" hidden="1"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5.75" hidden="1"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5.75" hidden="1"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5.75" hidden="1"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5.75" hidden="1"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5.75" hidden="1"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5.75" hidden="1"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5.75" hidden="1"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5.75" hidden="1"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5.75" hidden="1"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5.75" hidden="1"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5.75" hidden="1"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5.75" hidden="1"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5.75" hidden="1"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5.75" hidden="1"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5.75" hidden="1"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5.75" hidden="1"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5.75" hidden="1"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5.75" hidden="1"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5.75" hidden="1"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5.75" hidden="1"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5.75" hidden="1"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5.75" hidden="1"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5.75" hidden="1"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5.75" hidden="1"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5.75" hidden="1"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5.75" hidden="1"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5.75" hidden="1"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5.75" hidden="1"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5.75" hidden="1"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5.75" hidden="1"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5.75" hidden="1"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5.75" hidden="1"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5.75" hidden="1"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5.75" hidden="1"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5.75" hidden="1"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5.75" hidden="1"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5.75" hidden="1"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5.75" hidden="1"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5.75" hidden="1"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5.75" hidden="1"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5.75" hidden="1"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5.75" hidden="1"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5.75" hidden="1"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5.75" hidden="1"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5.75" hidden="1"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5.75" hidden="1"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5.75" hidden="1"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5.75" hidden="1"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5.75" hidden="1"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5.75" hidden="1"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5.75" hidden="1"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5.75" hidden="1"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5.75" hidden="1"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5.75" hidden="1"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5.75" hidden="1"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5.75" hidden="1"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5.75" hidden="1"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5.75" hidden="1"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5.75" hidden="1"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5.75" hidden="1"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5.75" hidden="1"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5.75" hidden="1"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5.75" hidden="1"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5.75" hidden="1"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5.75" hidden="1"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5.75" hidden="1"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5.75" hidden="1"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5.75" hidden="1"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5.75" hidden="1"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5.75" hidden="1"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5.75" hidden="1"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5.75" hidden="1"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5.75" hidden="1"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5.75" hidden="1"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5.75" hidden="1"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5.75" hidden="1"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5.75" hidden="1"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5.75" hidden="1"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5.75" hidden="1"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5.75" hidden="1"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5.75" hidden="1"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5.75" hidden="1"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5.75" hidden="1"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5.75" hidden="1"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5.75" hidden="1"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5.75" hidden="1"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5.75" hidden="1"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5.75" hidden="1"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5.75" hidden="1"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5.75" hidden="1"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5.75" hidden="1"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5.75" hidden="1"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5.75" hidden="1"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5.75" hidden="1"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5.75" hidden="1"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5.75" hidden="1"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5.75" hidden="1"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5.75" hidden="1"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5.75" hidden="1"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5.75" hidden="1"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5.75" hidden="1"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5.75" hidden="1"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5.75" hidden="1"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5.75" hidden="1"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5.75" hidden="1"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5.75" hidden="1"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5.75" hidden="1"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5.75" hidden="1"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5.75" hidden="1"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5.75" hidden="1"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5.75" hidden="1"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5.75" hidden="1"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5.75" hidden="1"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5.75" hidden="1"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5.75" hidden="1"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5.75" hidden="1"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5.75" hidden="1"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5.75" hidden="1"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5.75" hidden="1"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5.75" hidden="1"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5.75" hidden="1"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5.75" hidden="1"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5.75" hidden="1"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5.75" hidden="1"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5.75" hidden="1"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5.75" hidden="1"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5.75" hidden="1"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5.75" hidden="1"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5.75" hidden="1"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5.75" hidden="1"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5.75" hidden="1"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5.75" hidden="1"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5.75" hidden="1"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5.75" hidden="1"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5.75" hidden="1"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5.75" hidden="1"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5.75" hidden="1"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5.75" hidden="1"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5.75" hidden="1"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5.75" hidden="1"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5.75" hidden="1"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5.75" hidden="1"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5.75" hidden="1"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5.75" hidden="1"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5.75" hidden="1"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5.75" hidden="1"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5.75" hidden="1"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5.75" hidden="1"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5.75" hidden="1"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5.75" hidden="1"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5.75" hidden="1"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5.75" hidden="1"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5.75" hidden="1"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5.75" hidden="1"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5.75" hidden="1"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5.75" hidden="1"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5.75" hidden="1"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5.75" hidden="1"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5.75" hidden="1"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5.75" hidden="1"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5.75" hidden="1"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5.75" hidden="1"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5.75" hidden="1"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5.75" hidden="1"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5.75" hidden="1"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5.75" hidden="1"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5.75" hidden="1"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5.75" hidden="1"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5.75" hidden="1"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5.75" hidden="1"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5.75" hidden="1"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5.75" hidden="1"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5.75" hidden="1"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5.75" hidden="1"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5.75" hidden="1"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5.75" hidden="1"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5.75" hidden="1"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5.75" hidden="1"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5.75" hidden="1"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5.75" hidden="1"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5.75" hidden="1"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5.75" hidden="1"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5.75" hidden="1"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5.75" hidden="1"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5.75" hidden="1"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5.75" hidden="1"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5.75" hidden="1"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5.75" hidden="1"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5.75" hidden="1"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5.75" hidden="1"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5.75" hidden="1"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5.75" hidden="1"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5.75" hidden="1"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5.75" hidden="1"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5.75" hidden="1"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5.75" hidden="1"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5.75" hidden="1"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5.75" hidden="1"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5.75" hidden="1"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5.75" hidden="1"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5.75" hidden="1"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5.75" hidden="1"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5.75" hidden="1"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5.75" hidden="1"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5.75" hidden="1"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5.75" hidden="1"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5.75" hidden="1"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5.75" hidden="1"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5.75" hidden="1"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5.75" hidden="1"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5.75" hidden="1"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5.75" hidden="1"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5.75" hidden="1"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5.75" hidden="1"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5.75" hidden="1"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5.75" hidden="1"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5.75" hidden="1"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5.75" hidden="1"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5.75" hidden="1"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5.75" hidden="1"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5.75" hidden="1"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5.75" hidden="1"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5.75" hidden="1"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5.75" hidden="1"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5.75" hidden="1"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5.75" hidden="1"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5.75" hidden="1"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5.75" hidden="1"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5.75" hidden="1"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5.75" hidden="1"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5.75" hidden="1"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5.75" hidden="1"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5.75" hidden="1"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5.75" hidden="1"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5.75" hidden="1"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5.75" hidden="1"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5.75" hidden="1"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5.75" hidden="1"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5.75" hidden="1"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5.75" hidden="1"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5.75" hidden="1"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5.75" hidden="1"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5.75" hidden="1"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5.75" hidden="1"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5.75" hidden="1"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5.75" hidden="1"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5.75" hidden="1"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5.75" hidden="1"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5.75" hidden="1"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5.75" hidden="1"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5.75" hidden="1"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5.75" hidden="1"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5.75" hidden="1"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5.75" hidden="1"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5.75" hidden="1"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5.75" hidden="1"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5.75" hidden="1"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5.75" hidden="1"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5.75" hidden="1"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5.75" hidden="1"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5.75" hidden="1"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5.75" hidden="1"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5.75" hidden="1"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5.75" hidden="1"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5.75" hidden="1"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5.75" hidden="1"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5.75" hidden="1"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5.75" hidden="1"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5.75" hidden="1"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5.75" hidden="1"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5.75" hidden="1"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5.75" hidden="1"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5.75" hidden="1"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5.75" hidden="1"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5.75" hidden="1"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5.75" hidden="1"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5.75" hidden="1"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5.75" hidden="1"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5.75" hidden="1"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5.75" hidden="1"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5.75" hidden="1"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5.75" hidden="1"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5.75" hidden="1"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5.75" hidden="1"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5.75" hidden="1"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5.75" hidden="1"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5.75" hidden="1"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5.75" hidden="1"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5.75" hidden="1"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5.75" hidden="1"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spans="1:26" ht="15.75" hidden="1" customHeight="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spans="1:26" ht="15.75" hidden="1" customHeight="1">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spans="1:26" ht="15.75" hidden="1" customHeight="1">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row r="1004" spans="1:26" ht="15.75" hidden="1" customHeight="1">
      <c r="A1004" s="13"/>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row>
    <row r="1005" spans="1:26" ht="15.75" hidden="1" customHeight="1">
      <c r="A1005" s="13"/>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row>
    <row r="1006" spans="1:26" ht="15.75" hidden="1" customHeight="1">
      <c r="A1006" s="13"/>
      <c r="B1006" s="13"/>
      <c r="C1006" s="13"/>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row>
    <row r="1007" spans="1:26" ht="15.75" hidden="1" customHeight="1">
      <c r="A1007" s="13"/>
      <c r="B1007" s="13"/>
      <c r="C1007" s="13"/>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row>
    <row r="1008" spans="1:26" ht="15" hidden="1" customHeight="1">
      <c r="A1008" s="13"/>
      <c r="B1008" s="13"/>
      <c r="C1008" s="13"/>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row>
    <row r="1009" spans="1:26" ht="24.75" hidden="1" customHeight="1">
      <c r="A1009" s="1"/>
      <c r="B1009" s="21"/>
      <c r="C1009" s="21"/>
      <c r="D1009" s="21"/>
      <c r="E1009" s="1"/>
      <c r="F1009" s="1"/>
      <c r="G1009" s="1"/>
      <c r="H1009" s="1"/>
      <c r="I1009" s="1"/>
      <c r="J1009" s="1"/>
      <c r="K1009" s="1"/>
      <c r="L1009" s="1"/>
      <c r="M1009" s="1"/>
      <c r="N1009" s="1"/>
      <c r="O1009" s="1"/>
      <c r="P1009" s="1"/>
      <c r="Q1009" s="1"/>
      <c r="R1009" s="1"/>
      <c r="S1009" s="1"/>
      <c r="T1009" s="1"/>
      <c r="U1009" s="1"/>
      <c r="V1009" s="1"/>
      <c r="W1009" s="1"/>
      <c r="X1009" s="1"/>
      <c r="Y1009" s="1"/>
      <c r="Z1009" s="13"/>
    </row>
    <row r="1010" spans="1:26" ht="15" hidden="1" customHeight="1">
      <c r="A1010" s="13"/>
      <c r="B1010" s="13"/>
      <c r="C1010" s="13"/>
      <c r="D1010" s="13"/>
      <c r="E1010" s="13"/>
      <c r="F1010" s="13"/>
      <c r="G1010" s="13"/>
      <c r="H1010" s="13"/>
      <c r="I1010" s="13"/>
      <c r="J1010" s="13"/>
      <c r="K1010" s="13"/>
      <c r="L1010" s="13"/>
      <c r="M1010" s="13"/>
      <c r="N1010" s="13"/>
      <c r="O1010" s="13"/>
      <c r="P1010" s="13"/>
      <c r="Q1010" s="13"/>
      <c r="R1010" s="13"/>
      <c r="S1010" s="13"/>
      <c r="T1010" s="13"/>
      <c r="U1010" s="13"/>
      <c r="V1010" s="13"/>
      <c r="W1010" s="13"/>
      <c r="X1010" s="13"/>
      <c r="Y1010" s="13"/>
      <c r="Z1010" s="13"/>
    </row>
    <row r="1011" spans="1:26" ht="15" hidden="1" customHeight="1">
      <c r="A1011" s="13"/>
      <c r="B1011" s="13"/>
      <c r="C1011" s="13"/>
      <c r="D1011" s="13"/>
      <c r="E1011" s="13"/>
      <c r="F1011" s="13"/>
      <c r="G1011" s="13"/>
      <c r="H1011" s="13"/>
      <c r="I1011" s="13"/>
      <c r="J1011" s="13"/>
      <c r="K1011" s="13"/>
      <c r="L1011" s="13"/>
      <c r="M1011" s="13"/>
      <c r="N1011" s="13"/>
      <c r="O1011" s="13"/>
      <c r="P1011" s="13"/>
      <c r="Q1011" s="13"/>
      <c r="R1011" s="13"/>
      <c r="S1011" s="13"/>
      <c r="T1011" s="13"/>
      <c r="U1011" s="13"/>
      <c r="V1011" s="13"/>
      <c r="W1011" s="13"/>
      <c r="X1011" s="13"/>
      <c r="Y1011" s="13"/>
      <c r="Z1011" s="13"/>
    </row>
    <row r="1012" spans="1:26" ht="15" hidden="1" customHeight="1">
      <c r="A1012" s="13"/>
      <c r="B1012" s="13"/>
      <c r="C1012" s="13"/>
      <c r="D1012" s="13"/>
      <c r="E1012" s="13"/>
      <c r="F1012" s="13"/>
      <c r="G1012" s="13"/>
      <c r="H1012" s="13"/>
      <c r="I1012" s="13"/>
      <c r="J1012" s="13"/>
      <c r="K1012" s="13"/>
      <c r="L1012" s="13"/>
      <c r="M1012" s="13"/>
      <c r="N1012" s="13"/>
      <c r="O1012" s="13"/>
      <c r="P1012" s="13"/>
      <c r="Q1012" s="13"/>
      <c r="R1012" s="13"/>
      <c r="S1012" s="13"/>
      <c r="T1012" s="13"/>
      <c r="U1012" s="13"/>
      <c r="V1012" s="13"/>
      <c r="W1012" s="13"/>
      <c r="X1012" s="13"/>
      <c r="Y1012" s="13"/>
      <c r="Z1012" s="13"/>
    </row>
    <row r="1013" spans="1:26" ht="15" customHeight="1"/>
    <row r="1014" spans="1:26" ht="15" customHeight="1"/>
    <row r="1015" spans="1:26" ht="15" customHeight="1"/>
    <row r="1016" spans="1:26" ht="15" customHeight="1"/>
    <row r="1017" spans="1:26" ht="15" customHeight="1"/>
  </sheetData>
  <mergeCells count="4">
    <mergeCell ref="A1:D1"/>
    <mergeCell ref="A2:A3"/>
    <mergeCell ref="B2:D2"/>
    <mergeCell ref="A98:D98"/>
  </mergeCells>
  <hyperlinks>
    <hyperlink ref="E1" location="'Índice'!A1" display="Volver al Indice"/>
  </hyperlinks>
  <pageMargins left="0.7" right="0.7" top="0.75" bottom="0.75" header="0" footer="0"/>
  <pageSetup orientation="landscape" r:id="rId1"/>
</worksheet>
</file>

<file path=xl/worksheets/sheet8.xml><?xml version="1.0" encoding="utf-8"?>
<worksheet xmlns="http://schemas.openxmlformats.org/spreadsheetml/2006/main" xmlns:r="http://schemas.openxmlformats.org/officeDocument/2006/relationships">
  <dimension ref="A1:AO1048569"/>
  <sheetViews>
    <sheetView zoomScaleNormal="100" workbookViewId="0">
      <pane xSplit="1" ySplit="3" topLeftCell="B4" activePane="bottomRight" state="frozen"/>
      <selection activeCell="C79" sqref="C79"/>
      <selection pane="topRight" activeCell="C79" sqref="C79"/>
      <selection pane="bottomLeft" activeCell="C79" sqref="C79"/>
      <selection pane="bottomRight" sqref="A1:XFD1"/>
    </sheetView>
  </sheetViews>
  <sheetFormatPr baseColWidth="10" defaultColWidth="0" defaultRowHeight="15" customHeight="1" zeroHeight="1"/>
  <cols>
    <col min="1" max="1" width="19.140625" style="225" customWidth="1"/>
    <col min="2" max="2" width="14.28515625" style="225" customWidth="1"/>
    <col min="3" max="9" width="15.7109375" style="225" customWidth="1"/>
    <col min="10" max="10" width="17.7109375" style="225" customWidth="1"/>
    <col min="11" max="13" width="15.7109375" style="225" customWidth="1"/>
    <col min="14" max="14" width="21.28515625" style="225" customWidth="1"/>
    <col min="15" max="40" width="15.7109375" style="225" customWidth="1"/>
    <col min="41" max="41" width="16.140625" style="225" bestFit="1" customWidth="1"/>
    <col min="42" max="16384" width="14.42578125" style="225" hidden="1"/>
  </cols>
  <sheetData>
    <row r="1" spans="1:41" ht="48" customHeight="1">
      <c r="A1" s="239" t="s">
        <v>488</v>
      </c>
      <c r="B1" s="240"/>
      <c r="C1" s="240"/>
      <c r="D1" s="240"/>
      <c r="E1" s="240"/>
      <c r="F1" s="240"/>
      <c r="G1" s="240"/>
      <c r="H1" s="240"/>
      <c r="I1" s="240"/>
      <c r="J1" s="240"/>
      <c r="K1" s="240"/>
      <c r="L1" s="240"/>
      <c r="M1" s="240"/>
      <c r="N1" s="240"/>
      <c r="O1" s="240"/>
      <c r="P1" s="240"/>
      <c r="Q1" s="240"/>
      <c r="R1" s="240"/>
      <c r="S1" s="240"/>
      <c r="T1" s="240"/>
      <c r="U1" s="240"/>
      <c r="V1" s="240"/>
      <c r="W1" s="240"/>
      <c r="X1" s="240"/>
      <c r="Y1" s="240"/>
      <c r="Z1" s="240"/>
      <c r="AA1" s="240"/>
      <c r="AB1" s="240"/>
      <c r="AC1" s="240"/>
      <c r="AD1" s="240"/>
      <c r="AE1" s="240"/>
      <c r="AF1" s="240"/>
      <c r="AG1" s="240"/>
      <c r="AH1" s="240"/>
      <c r="AI1" s="240"/>
      <c r="AJ1" s="240"/>
      <c r="AK1" s="240"/>
      <c r="AL1" s="240"/>
      <c r="AM1" s="240"/>
      <c r="AN1" s="240"/>
      <c r="AO1" s="15" t="s">
        <v>332</v>
      </c>
    </row>
    <row r="2" spans="1:41" s="243" customFormat="1" ht="19.5" customHeight="1">
      <c r="A2" s="302" t="s">
        <v>0</v>
      </c>
      <c r="B2" s="304" t="s">
        <v>333</v>
      </c>
      <c r="C2" s="305"/>
      <c r="D2" s="305"/>
      <c r="E2" s="305"/>
      <c r="F2" s="305"/>
      <c r="G2" s="305"/>
      <c r="H2" s="305"/>
      <c r="I2" s="305"/>
      <c r="J2" s="305"/>
      <c r="K2" s="305"/>
      <c r="L2" s="305"/>
      <c r="M2" s="305"/>
      <c r="N2" s="305"/>
      <c r="O2" s="305"/>
      <c r="P2" s="305"/>
      <c r="Q2" s="305"/>
      <c r="R2" s="305"/>
      <c r="S2" s="305"/>
      <c r="T2" s="305"/>
      <c r="U2" s="305"/>
      <c r="V2" s="305"/>
      <c r="W2" s="305"/>
      <c r="X2" s="305"/>
      <c r="Y2" s="305"/>
      <c r="Z2" s="305"/>
      <c r="AA2" s="305"/>
      <c r="AB2" s="305"/>
      <c r="AC2" s="305"/>
      <c r="AD2" s="305"/>
      <c r="AE2" s="305"/>
      <c r="AF2" s="305"/>
      <c r="AG2" s="305"/>
      <c r="AH2" s="305"/>
      <c r="AI2" s="305"/>
      <c r="AJ2" s="305"/>
      <c r="AK2" s="305"/>
      <c r="AL2" s="305"/>
      <c r="AM2" s="305"/>
      <c r="AN2" s="306"/>
      <c r="AO2" s="242"/>
    </row>
    <row r="3" spans="1:41" s="245" customFormat="1" ht="61.5" customHeight="1">
      <c r="A3" s="303"/>
      <c r="B3" s="241" t="s">
        <v>334</v>
      </c>
      <c r="C3" s="241" t="s">
        <v>335</v>
      </c>
      <c r="D3" s="241" t="s">
        <v>336</v>
      </c>
      <c r="E3" s="241" t="s">
        <v>337</v>
      </c>
      <c r="F3" s="241" t="s">
        <v>338</v>
      </c>
      <c r="G3" s="241" t="s">
        <v>339</v>
      </c>
      <c r="H3" s="241" t="s">
        <v>340</v>
      </c>
      <c r="I3" s="241" t="s">
        <v>341</v>
      </c>
      <c r="J3" s="241" t="s">
        <v>342</v>
      </c>
      <c r="K3" s="241" t="s">
        <v>343</v>
      </c>
      <c r="L3" s="241" t="s">
        <v>344</v>
      </c>
      <c r="M3" s="241" t="s">
        <v>345</v>
      </c>
      <c r="N3" s="241" t="s">
        <v>346</v>
      </c>
      <c r="O3" s="241" t="s">
        <v>347</v>
      </c>
      <c r="P3" s="241" t="s">
        <v>348</v>
      </c>
      <c r="Q3" s="241" t="s">
        <v>349</v>
      </c>
      <c r="R3" s="241" t="s">
        <v>350</v>
      </c>
      <c r="S3" s="241" t="s">
        <v>351</v>
      </c>
      <c r="T3" s="241" t="s">
        <v>352</v>
      </c>
      <c r="U3" s="241" t="s">
        <v>353</v>
      </c>
      <c r="V3" s="241" t="s">
        <v>354</v>
      </c>
      <c r="W3" s="241" t="s">
        <v>355</v>
      </c>
      <c r="X3" s="241" t="s">
        <v>356</v>
      </c>
      <c r="Y3" s="241" t="s">
        <v>357</v>
      </c>
      <c r="Z3" s="241" t="s">
        <v>358</v>
      </c>
      <c r="AA3" s="241" t="s">
        <v>359</v>
      </c>
      <c r="AB3" s="241" t="s">
        <v>360</v>
      </c>
      <c r="AC3" s="241" t="s">
        <v>361</v>
      </c>
      <c r="AD3" s="241" t="s">
        <v>362</v>
      </c>
      <c r="AE3" s="241" t="s">
        <v>363</v>
      </c>
      <c r="AF3" s="241" t="s">
        <v>364</v>
      </c>
      <c r="AG3" s="241" t="s">
        <v>365</v>
      </c>
      <c r="AH3" s="241" t="s">
        <v>366</v>
      </c>
      <c r="AI3" s="241" t="s">
        <v>367</v>
      </c>
      <c r="AJ3" s="241" t="s">
        <v>368</v>
      </c>
      <c r="AK3" s="241" t="s">
        <v>369</v>
      </c>
      <c r="AL3" s="241" t="s">
        <v>370</v>
      </c>
      <c r="AM3" s="241" t="s">
        <v>371</v>
      </c>
      <c r="AN3" s="241" t="s">
        <v>86</v>
      </c>
      <c r="AO3" s="244"/>
    </row>
    <row r="4" spans="1:41" s="227" customFormat="1" ht="19.5" customHeight="1">
      <c r="A4" s="228" t="s">
        <v>24</v>
      </c>
      <c r="B4" s="229">
        <v>113</v>
      </c>
      <c r="C4" s="229">
        <v>79</v>
      </c>
      <c r="D4" s="229">
        <v>35</v>
      </c>
      <c r="E4" s="229">
        <v>23</v>
      </c>
      <c r="F4" s="229">
        <v>39</v>
      </c>
      <c r="G4" s="229">
        <v>73</v>
      </c>
      <c r="H4" s="229">
        <v>72</v>
      </c>
      <c r="I4" s="229">
        <v>55</v>
      </c>
      <c r="J4" s="230">
        <v>204</v>
      </c>
      <c r="K4" s="229">
        <v>36</v>
      </c>
      <c r="L4" s="229">
        <v>26</v>
      </c>
      <c r="M4" s="229">
        <v>8</v>
      </c>
      <c r="N4" s="229">
        <v>7</v>
      </c>
      <c r="O4" s="229">
        <v>13</v>
      </c>
      <c r="P4" s="229">
        <v>21</v>
      </c>
      <c r="Q4" s="229">
        <v>47</v>
      </c>
      <c r="R4" s="229">
        <v>19</v>
      </c>
      <c r="S4" s="230">
        <v>90</v>
      </c>
      <c r="T4" s="229">
        <v>15</v>
      </c>
      <c r="U4" s="229">
        <v>16</v>
      </c>
      <c r="V4" s="229">
        <v>31</v>
      </c>
      <c r="W4" s="229">
        <v>21</v>
      </c>
      <c r="X4" s="229">
        <v>19</v>
      </c>
      <c r="Y4" s="229">
        <v>45</v>
      </c>
      <c r="Z4" s="229">
        <v>23</v>
      </c>
      <c r="AA4" s="229">
        <v>10</v>
      </c>
      <c r="AB4" s="230">
        <v>67</v>
      </c>
      <c r="AC4" s="229">
        <v>16</v>
      </c>
      <c r="AD4" s="229">
        <v>18</v>
      </c>
      <c r="AE4" s="230">
        <v>20</v>
      </c>
      <c r="AF4" s="230">
        <v>5</v>
      </c>
      <c r="AG4" s="230">
        <v>2</v>
      </c>
      <c r="AH4" s="229">
        <v>1</v>
      </c>
      <c r="AI4" s="229">
        <v>6</v>
      </c>
      <c r="AJ4" s="229">
        <v>11</v>
      </c>
      <c r="AK4" s="231">
        <v>1</v>
      </c>
      <c r="AL4" s="229">
        <v>0</v>
      </c>
      <c r="AM4" s="230">
        <v>19</v>
      </c>
      <c r="AN4" s="232">
        <v>253</v>
      </c>
      <c r="AO4" s="233"/>
    </row>
    <row r="5" spans="1:41" s="227" customFormat="1" ht="19.5" customHeight="1">
      <c r="A5" s="228" t="s">
        <v>25</v>
      </c>
      <c r="B5" s="229">
        <v>135</v>
      </c>
      <c r="C5" s="229">
        <v>100</v>
      </c>
      <c r="D5" s="229">
        <v>24</v>
      </c>
      <c r="E5" s="229">
        <v>10</v>
      </c>
      <c r="F5" s="229">
        <v>37</v>
      </c>
      <c r="G5" s="229">
        <v>84</v>
      </c>
      <c r="H5" s="229">
        <v>106</v>
      </c>
      <c r="I5" s="229">
        <v>54</v>
      </c>
      <c r="J5" s="230">
        <v>244</v>
      </c>
      <c r="K5" s="229">
        <v>50</v>
      </c>
      <c r="L5" s="229">
        <v>42</v>
      </c>
      <c r="M5" s="229">
        <v>9</v>
      </c>
      <c r="N5" s="229">
        <v>6</v>
      </c>
      <c r="O5" s="229">
        <v>9</v>
      </c>
      <c r="P5" s="229">
        <v>18</v>
      </c>
      <c r="Q5" s="229">
        <v>47</v>
      </c>
      <c r="R5" s="229">
        <v>13</v>
      </c>
      <c r="S5" s="230">
        <v>115</v>
      </c>
      <c r="T5" s="229">
        <v>17</v>
      </c>
      <c r="U5" s="229">
        <v>24</v>
      </c>
      <c r="V5" s="229">
        <v>28</v>
      </c>
      <c r="W5" s="229">
        <v>23</v>
      </c>
      <c r="X5" s="229">
        <v>20</v>
      </c>
      <c r="Y5" s="229">
        <v>27</v>
      </c>
      <c r="Z5" s="229">
        <v>21</v>
      </c>
      <c r="AA5" s="229">
        <v>6</v>
      </c>
      <c r="AB5" s="230">
        <v>61</v>
      </c>
      <c r="AC5" s="229">
        <v>10</v>
      </c>
      <c r="AD5" s="229">
        <v>15</v>
      </c>
      <c r="AE5" s="230">
        <v>19</v>
      </c>
      <c r="AF5" s="230">
        <v>9</v>
      </c>
      <c r="AG5" s="230">
        <v>5</v>
      </c>
      <c r="AH5" s="229">
        <v>2</v>
      </c>
      <c r="AI5" s="229">
        <v>8</v>
      </c>
      <c r="AJ5" s="229">
        <v>8</v>
      </c>
      <c r="AK5" s="231">
        <v>1</v>
      </c>
      <c r="AL5" s="229">
        <v>4</v>
      </c>
      <c r="AM5" s="230">
        <v>12</v>
      </c>
      <c r="AN5" s="232">
        <v>293</v>
      </c>
      <c r="AO5" s="233"/>
    </row>
    <row r="6" spans="1:41" s="227" customFormat="1" ht="19.5" customHeight="1">
      <c r="A6" s="228" t="s">
        <v>26</v>
      </c>
      <c r="B6" s="229">
        <v>162</v>
      </c>
      <c r="C6" s="229">
        <v>142</v>
      </c>
      <c r="D6" s="229">
        <v>52</v>
      </c>
      <c r="E6" s="229">
        <v>19</v>
      </c>
      <c r="F6" s="229">
        <v>39</v>
      </c>
      <c r="G6" s="229">
        <v>116</v>
      </c>
      <c r="H6" s="229">
        <v>146</v>
      </c>
      <c r="I6" s="229">
        <v>63</v>
      </c>
      <c r="J6" s="230">
        <v>289</v>
      </c>
      <c r="K6" s="229">
        <v>146</v>
      </c>
      <c r="L6" s="229">
        <v>64</v>
      </c>
      <c r="M6" s="229">
        <v>6</v>
      </c>
      <c r="N6" s="229">
        <v>5</v>
      </c>
      <c r="O6" s="229">
        <v>9</v>
      </c>
      <c r="P6" s="229">
        <v>26</v>
      </c>
      <c r="Q6" s="229">
        <v>79</v>
      </c>
      <c r="R6" s="229">
        <v>15</v>
      </c>
      <c r="S6" s="230">
        <v>210</v>
      </c>
      <c r="T6" s="229">
        <v>21</v>
      </c>
      <c r="U6" s="229">
        <v>11</v>
      </c>
      <c r="V6" s="229">
        <v>28</v>
      </c>
      <c r="W6" s="229">
        <v>20</v>
      </c>
      <c r="X6" s="229">
        <v>19</v>
      </c>
      <c r="Y6" s="229">
        <v>28</v>
      </c>
      <c r="Z6" s="229">
        <v>21</v>
      </c>
      <c r="AA6" s="229">
        <v>9</v>
      </c>
      <c r="AB6" s="230">
        <v>86</v>
      </c>
      <c r="AC6" s="229">
        <v>11</v>
      </c>
      <c r="AD6" s="229">
        <v>10</v>
      </c>
      <c r="AE6" s="230">
        <v>14</v>
      </c>
      <c r="AF6" s="230">
        <v>4</v>
      </c>
      <c r="AG6" s="230">
        <v>1</v>
      </c>
      <c r="AH6" s="229">
        <v>1</v>
      </c>
      <c r="AI6" s="229">
        <v>35</v>
      </c>
      <c r="AJ6" s="229">
        <v>38</v>
      </c>
      <c r="AK6" s="231">
        <v>1</v>
      </c>
      <c r="AL6" s="229">
        <v>0</v>
      </c>
      <c r="AM6" s="230">
        <v>43</v>
      </c>
      <c r="AN6" s="232">
        <v>360</v>
      </c>
      <c r="AO6" s="233"/>
    </row>
    <row r="7" spans="1:41" s="227" customFormat="1" ht="19.5" customHeight="1">
      <c r="A7" s="228" t="s">
        <v>27</v>
      </c>
      <c r="B7" s="229">
        <v>207</v>
      </c>
      <c r="C7" s="229">
        <v>165</v>
      </c>
      <c r="D7" s="229">
        <v>81</v>
      </c>
      <c r="E7" s="229">
        <v>15</v>
      </c>
      <c r="F7" s="229">
        <v>50</v>
      </c>
      <c r="G7" s="229">
        <v>124</v>
      </c>
      <c r="H7" s="229">
        <v>86</v>
      </c>
      <c r="I7" s="229">
        <v>165</v>
      </c>
      <c r="J7" s="230">
        <v>353</v>
      </c>
      <c r="K7" s="229">
        <v>109</v>
      </c>
      <c r="L7" s="229">
        <v>76</v>
      </c>
      <c r="M7" s="229">
        <v>6</v>
      </c>
      <c r="N7" s="229">
        <v>12</v>
      </c>
      <c r="O7" s="229">
        <v>7</v>
      </c>
      <c r="P7" s="229">
        <v>44</v>
      </c>
      <c r="Q7" s="229">
        <v>77</v>
      </c>
      <c r="R7" s="229">
        <v>20</v>
      </c>
      <c r="S7" s="230">
        <v>191</v>
      </c>
      <c r="T7" s="229">
        <v>25</v>
      </c>
      <c r="U7" s="229">
        <v>25</v>
      </c>
      <c r="V7" s="229">
        <v>48</v>
      </c>
      <c r="W7" s="229">
        <v>30</v>
      </c>
      <c r="X7" s="229">
        <v>29</v>
      </c>
      <c r="Y7" s="229">
        <v>40</v>
      </c>
      <c r="Z7" s="229">
        <v>36</v>
      </c>
      <c r="AA7" s="229">
        <v>13</v>
      </c>
      <c r="AB7" s="230">
        <v>119</v>
      </c>
      <c r="AC7" s="229">
        <v>20</v>
      </c>
      <c r="AD7" s="229">
        <v>20</v>
      </c>
      <c r="AE7" s="230">
        <v>23</v>
      </c>
      <c r="AF7" s="230">
        <v>11</v>
      </c>
      <c r="AG7" s="230">
        <v>1</v>
      </c>
      <c r="AH7" s="229">
        <v>0</v>
      </c>
      <c r="AI7" s="229">
        <v>28</v>
      </c>
      <c r="AJ7" s="229">
        <v>29</v>
      </c>
      <c r="AK7" s="231">
        <v>3</v>
      </c>
      <c r="AL7" s="229">
        <v>0</v>
      </c>
      <c r="AM7" s="230">
        <v>31</v>
      </c>
      <c r="AN7" s="232">
        <v>425</v>
      </c>
      <c r="AO7" s="233"/>
    </row>
    <row r="8" spans="1:41" s="227" customFormat="1" ht="19.5" customHeight="1">
      <c r="A8" s="228" t="s">
        <v>28</v>
      </c>
      <c r="B8" s="229">
        <v>223</v>
      </c>
      <c r="C8" s="229">
        <v>139</v>
      </c>
      <c r="D8" s="229">
        <v>89</v>
      </c>
      <c r="E8" s="229">
        <v>25</v>
      </c>
      <c r="F8" s="229">
        <v>56</v>
      </c>
      <c r="G8" s="229">
        <v>151</v>
      </c>
      <c r="H8" s="229">
        <v>164</v>
      </c>
      <c r="I8" s="229">
        <v>96</v>
      </c>
      <c r="J8" s="230">
        <v>393</v>
      </c>
      <c r="K8" s="229">
        <v>133</v>
      </c>
      <c r="L8" s="229">
        <v>88</v>
      </c>
      <c r="M8" s="229">
        <v>7</v>
      </c>
      <c r="N8" s="229">
        <v>22</v>
      </c>
      <c r="O8" s="229">
        <v>23</v>
      </c>
      <c r="P8" s="229">
        <v>37</v>
      </c>
      <c r="Q8" s="229">
        <v>84</v>
      </c>
      <c r="R8" s="229">
        <v>30</v>
      </c>
      <c r="S8" s="230">
        <v>222</v>
      </c>
      <c r="T8" s="229">
        <v>34</v>
      </c>
      <c r="U8" s="229">
        <v>29</v>
      </c>
      <c r="V8" s="229">
        <v>59</v>
      </c>
      <c r="W8" s="229">
        <v>47</v>
      </c>
      <c r="X8" s="229">
        <v>46</v>
      </c>
      <c r="Y8" s="229">
        <v>51</v>
      </c>
      <c r="Z8" s="229">
        <v>46</v>
      </c>
      <c r="AA8" s="229">
        <v>20</v>
      </c>
      <c r="AB8" s="230">
        <v>106</v>
      </c>
      <c r="AC8" s="229">
        <v>36</v>
      </c>
      <c r="AD8" s="229">
        <v>36</v>
      </c>
      <c r="AE8" s="230">
        <v>41</v>
      </c>
      <c r="AF8" s="230">
        <v>5</v>
      </c>
      <c r="AG8" s="230">
        <v>1</v>
      </c>
      <c r="AH8" s="229">
        <v>0</v>
      </c>
      <c r="AI8" s="229">
        <v>15</v>
      </c>
      <c r="AJ8" s="229">
        <v>17</v>
      </c>
      <c r="AK8" s="231">
        <v>1</v>
      </c>
      <c r="AL8" s="229">
        <v>1</v>
      </c>
      <c r="AM8" s="230">
        <v>17</v>
      </c>
      <c r="AN8" s="232">
        <v>466</v>
      </c>
      <c r="AO8" s="233"/>
    </row>
    <row r="9" spans="1:41" s="227" customFormat="1" ht="19.5" customHeight="1">
      <c r="A9" s="228" t="s">
        <v>29</v>
      </c>
      <c r="B9" s="229">
        <v>236</v>
      </c>
      <c r="C9" s="229">
        <v>146</v>
      </c>
      <c r="D9" s="229">
        <v>74</v>
      </c>
      <c r="E9" s="229">
        <v>13</v>
      </c>
      <c r="F9" s="229">
        <v>78</v>
      </c>
      <c r="G9" s="229">
        <v>120</v>
      </c>
      <c r="H9" s="229">
        <v>156</v>
      </c>
      <c r="I9" s="229">
        <v>83</v>
      </c>
      <c r="J9" s="230">
        <v>382</v>
      </c>
      <c r="K9" s="229">
        <v>106</v>
      </c>
      <c r="L9" s="229">
        <v>65</v>
      </c>
      <c r="M9" s="229">
        <v>6</v>
      </c>
      <c r="N9" s="229">
        <v>6</v>
      </c>
      <c r="O9" s="229">
        <v>7</v>
      </c>
      <c r="P9" s="229">
        <v>29</v>
      </c>
      <c r="Q9" s="229">
        <v>76</v>
      </c>
      <c r="R9" s="229">
        <v>17</v>
      </c>
      <c r="S9" s="230">
        <v>191</v>
      </c>
      <c r="T9" s="229">
        <v>21</v>
      </c>
      <c r="U9" s="229">
        <v>19</v>
      </c>
      <c r="V9" s="229">
        <v>31</v>
      </c>
      <c r="W9" s="229">
        <v>22</v>
      </c>
      <c r="X9" s="229">
        <v>23</v>
      </c>
      <c r="Y9" s="229">
        <v>35</v>
      </c>
      <c r="Z9" s="229">
        <v>18</v>
      </c>
      <c r="AA9" s="229">
        <v>15</v>
      </c>
      <c r="AB9" s="230">
        <v>64</v>
      </c>
      <c r="AC9" s="229">
        <v>21</v>
      </c>
      <c r="AD9" s="229">
        <v>13</v>
      </c>
      <c r="AE9" s="230">
        <v>34</v>
      </c>
      <c r="AF9" s="230">
        <v>4</v>
      </c>
      <c r="AG9" s="230">
        <v>4</v>
      </c>
      <c r="AH9" s="229">
        <v>1</v>
      </c>
      <c r="AI9" s="229">
        <v>4</v>
      </c>
      <c r="AJ9" s="229">
        <v>4</v>
      </c>
      <c r="AK9" s="231">
        <v>0</v>
      </c>
      <c r="AL9" s="229">
        <v>0</v>
      </c>
      <c r="AM9" s="230">
        <v>5</v>
      </c>
      <c r="AN9" s="232">
        <v>438</v>
      </c>
      <c r="AO9" s="233"/>
    </row>
    <row r="10" spans="1:41" s="227" customFormat="1" ht="19.5" customHeight="1">
      <c r="A10" s="228" t="s">
        <v>30</v>
      </c>
      <c r="B10" s="229">
        <v>304</v>
      </c>
      <c r="C10" s="229">
        <v>191</v>
      </c>
      <c r="D10" s="229">
        <v>109</v>
      </c>
      <c r="E10" s="229">
        <v>19</v>
      </c>
      <c r="F10" s="229">
        <v>69</v>
      </c>
      <c r="G10" s="229">
        <v>129</v>
      </c>
      <c r="H10" s="229">
        <v>221</v>
      </c>
      <c r="I10" s="229">
        <v>103</v>
      </c>
      <c r="J10" s="230">
        <v>493</v>
      </c>
      <c r="K10" s="229">
        <v>123</v>
      </c>
      <c r="L10" s="229">
        <v>82</v>
      </c>
      <c r="M10" s="229">
        <v>4</v>
      </c>
      <c r="N10" s="229">
        <v>15</v>
      </c>
      <c r="O10" s="229">
        <v>13</v>
      </c>
      <c r="P10" s="229">
        <v>42</v>
      </c>
      <c r="Q10" s="229">
        <v>108</v>
      </c>
      <c r="R10" s="229">
        <v>31</v>
      </c>
      <c r="S10" s="230">
        <v>235</v>
      </c>
      <c r="T10" s="229">
        <v>35</v>
      </c>
      <c r="U10" s="229">
        <v>31</v>
      </c>
      <c r="V10" s="229">
        <v>74</v>
      </c>
      <c r="W10" s="229">
        <v>44</v>
      </c>
      <c r="X10" s="229">
        <v>47</v>
      </c>
      <c r="Y10" s="229">
        <v>66</v>
      </c>
      <c r="Z10" s="229">
        <v>56</v>
      </c>
      <c r="AA10" s="229">
        <v>17</v>
      </c>
      <c r="AB10" s="230">
        <v>135</v>
      </c>
      <c r="AC10" s="229">
        <v>26</v>
      </c>
      <c r="AD10" s="229">
        <v>32</v>
      </c>
      <c r="AE10" s="230">
        <v>36</v>
      </c>
      <c r="AF10" s="230">
        <v>17</v>
      </c>
      <c r="AG10" s="230">
        <v>1</v>
      </c>
      <c r="AH10" s="229">
        <v>0</v>
      </c>
      <c r="AI10" s="229">
        <v>5</v>
      </c>
      <c r="AJ10" s="229">
        <v>5</v>
      </c>
      <c r="AK10" s="231">
        <v>0</v>
      </c>
      <c r="AL10" s="229">
        <v>0</v>
      </c>
      <c r="AM10" s="230">
        <v>5</v>
      </c>
      <c r="AN10" s="232">
        <v>623</v>
      </c>
      <c r="AO10" s="233"/>
    </row>
    <row r="11" spans="1:41" s="227" customFormat="1" ht="19.5" customHeight="1">
      <c r="A11" s="228" t="s">
        <v>31</v>
      </c>
      <c r="B11" s="229">
        <v>280</v>
      </c>
      <c r="C11" s="229">
        <v>172</v>
      </c>
      <c r="D11" s="229">
        <v>94</v>
      </c>
      <c r="E11" s="229">
        <v>17</v>
      </c>
      <c r="F11" s="229">
        <v>69</v>
      </c>
      <c r="G11" s="229">
        <v>115</v>
      </c>
      <c r="H11" s="229">
        <v>92</v>
      </c>
      <c r="I11" s="229">
        <v>179</v>
      </c>
      <c r="J11" s="230">
        <v>421</v>
      </c>
      <c r="K11" s="229">
        <v>108</v>
      </c>
      <c r="L11" s="229">
        <v>75</v>
      </c>
      <c r="M11" s="229">
        <v>5</v>
      </c>
      <c r="N11" s="229">
        <v>10</v>
      </c>
      <c r="O11" s="229">
        <v>13</v>
      </c>
      <c r="P11" s="229">
        <v>34</v>
      </c>
      <c r="Q11" s="229">
        <v>66</v>
      </c>
      <c r="R11" s="229">
        <v>27</v>
      </c>
      <c r="S11" s="230">
        <v>189</v>
      </c>
      <c r="T11" s="229">
        <v>23</v>
      </c>
      <c r="U11" s="229">
        <v>24</v>
      </c>
      <c r="V11" s="229">
        <v>37</v>
      </c>
      <c r="W11" s="229">
        <v>33</v>
      </c>
      <c r="X11" s="229">
        <v>28</v>
      </c>
      <c r="Y11" s="229">
        <v>47</v>
      </c>
      <c r="Z11" s="229">
        <v>33</v>
      </c>
      <c r="AA11" s="229">
        <v>11</v>
      </c>
      <c r="AB11" s="230">
        <v>97</v>
      </c>
      <c r="AC11" s="229">
        <v>19</v>
      </c>
      <c r="AD11" s="229">
        <v>23</v>
      </c>
      <c r="AE11" s="230">
        <v>26</v>
      </c>
      <c r="AF11" s="230">
        <v>6</v>
      </c>
      <c r="AG11" s="230">
        <v>0</v>
      </c>
      <c r="AH11" s="229">
        <v>3</v>
      </c>
      <c r="AI11" s="229">
        <v>4</v>
      </c>
      <c r="AJ11" s="229">
        <v>7</v>
      </c>
      <c r="AK11" s="231">
        <v>2</v>
      </c>
      <c r="AL11" s="229">
        <v>0</v>
      </c>
      <c r="AM11" s="230">
        <v>7</v>
      </c>
      <c r="AN11" s="232">
        <v>511</v>
      </c>
      <c r="AO11" s="233"/>
    </row>
    <row r="12" spans="1:41" s="227" customFormat="1" ht="19.5" customHeight="1">
      <c r="A12" s="228" t="s">
        <v>32</v>
      </c>
      <c r="B12" s="229">
        <v>143</v>
      </c>
      <c r="C12" s="229">
        <v>89</v>
      </c>
      <c r="D12" s="229">
        <v>39</v>
      </c>
      <c r="E12" s="229">
        <v>9</v>
      </c>
      <c r="F12" s="229">
        <v>27</v>
      </c>
      <c r="G12" s="229">
        <v>100</v>
      </c>
      <c r="H12" s="229">
        <v>114</v>
      </c>
      <c r="I12" s="229">
        <v>55</v>
      </c>
      <c r="J12" s="230">
        <v>293</v>
      </c>
      <c r="K12" s="229">
        <v>55</v>
      </c>
      <c r="L12" s="229">
        <v>34</v>
      </c>
      <c r="M12" s="229">
        <v>0</v>
      </c>
      <c r="N12" s="229">
        <v>4</v>
      </c>
      <c r="O12" s="229">
        <v>6</v>
      </c>
      <c r="P12" s="229">
        <v>9</v>
      </c>
      <c r="Q12" s="229">
        <v>55</v>
      </c>
      <c r="R12" s="229">
        <v>17</v>
      </c>
      <c r="S12" s="230">
        <v>116</v>
      </c>
      <c r="T12" s="229">
        <v>9</v>
      </c>
      <c r="U12" s="229">
        <v>11</v>
      </c>
      <c r="V12" s="229">
        <v>28</v>
      </c>
      <c r="W12" s="229">
        <v>20</v>
      </c>
      <c r="X12" s="229">
        <v>18</v>
      </c>
      <c r="Y12" s="229">
        <v>27</v>
      </c>
      <c r="Z12" s="229">
        <v>17</v>
      </c>
      <c r="AA12" s="229">
        <v>4</v>
      </c>
      <c r="AB12" s="230">
        <v>55</v>
      </c>
      <c r="AC12" s="229">
        <v>11</v>
      </c>
      <c r="AD12" s="229">
        <v>12</v>
      </c>
      <c r="AE12" s="230">
        <v>13</v>
      </c>
      <c r="AF12" s="230">
        <v>3</v>
      </c>
      <c r="AG12" s="230">
        <v>2</v>
      </c>
      <c r="AH12" s="229">
        <v>0</v>
      </c>
      <c r="AI12" s="229">
        <v>5</v>
      </c>
      <c r="AJ12" s="229">
        <v>5</v>
      </c>
      <c r="AK12" s="231">
        <v>0</v>
      </c>
      <c r="AL12" s="229">
        <v>0</v>
      </c>
      <c r="AM12" s="230">
        <v>5</v>
      </c>
      <c r="AN12" s="232">
        <v>365</v>
      </c>
      <c r="AO12" s="233"/>
    </row>
    <row r="13" spans="1:41" s="227" customFormat="1" ht="19.5" customHeight="1">
      <c r="A13" s="228" t="s">
        <v>33</v>
      </c>
      <c r="B13" s="229">
        <v>270</v>
      </c>
      <c r="C13" s="229">
        <v>141</v>
      </c>
      <c r="D13" s="229">
        <v>88</v>
      </c>
      <c r="E13" s="229">
        <v>24</v>
      </c>
      <c r="F13" s="229">
        <v>71</v>
      </c>
      <c r="G13" s="229">
        <v>142</v>
      </c>
      <c r="H13" s="229">
        <v>175</v>
      </c>
      <c r="I13" s="229">
        <v>121</v>
      </c>
      <c r="J13" s="230">
        <v>429</v>
      </c>
      <c r="K13" s="229">
        <v>110</v>
      </c>
      <c r="L13" s="229">
        <v>85</v>
      </c>
      <c r="M13" s="229">
        <v>11</v>
      </c>
      <c r="N13" s="229">
        <v>9</v>
      </c>
      <c r="O13" s="229">
        <v>8</v>
      </c>
      <c r="P13" s="229">
        <v>34</v>
      </c>
      <c r="Q13" s="229">
        <v>69</v>
      </c>
      <c r="R13" s="229">
        <v>24</v>
      </c>
      <c r="S13" s="230">
        <v>206</v>
      </c>
      <c r="T13" s="229">
        <v>21</v>
      </c>
      <c r="U13" s="229">
        <v>16</v>
      </c>
      <c r="V13" s="229">
        <v>42</v>
      </c>
      <c r="W13" s="229">
        <v>27</v>
      </c>
      <c r="X13" s="229">
        <v>30</v>
      </c>
      <c r="Y13" s="229">
        <v>35</v>
      </c>
      <c r="Z13" s="229">
        <v>18</v>
      </c>
      <c r="AA13" s="229">
        <v>1</v>
      </c>
      <c r="AB13" s="230">
        <v>73</v>
      </c>
      <c r="AC13" s="229">
        <v>20</v>
      </c>
      <c r="AD13" s="229">
        <v>24</v>
      </c>
      <c r="AE13" s="230">
        <v>30</v>
      </c>
      <c r="AF13" s="230">
        <v>12</v>
      </c>
      <c r="AG13" s="230">
        <v>4</v>
      </c>
      <c r="AH13" s="229">
        <v>0</v>
      </c>
      <c r="AI13" s="229">
        <v>2</v>
      </c>
      <c r="AJ13" s="229">
        <v>2</v>
      </c>
      <c r="AK13" s="231">
        <v>0</v>
      </c>
      <c r="AL13" s="229">
        <v>0</v>
      </c>
      <c r="AM13" s="230">
        <v>2</v>
      </c>
      <c r="AN13" s="232">
        <v>523</v>
      </c>
      <c r="AO13" s="233"/>
    </row>
    <row r="14" spans="1:41" s="227" customFormat="1" ht="19.5" customHeight="1">
      <c r="A14" s="228" t="s">
        <v>34</v>
      </c>
      <c r="B14" s="229">
        <v>311</v>
      </c>
      <c r="C14" s="229">
        <v>167</v>
      </c>
      <c r="D14" s="229">
        <v>74</v>
      </c>
      <c r="E14" s="229">
        <v>19</v>
      </c>
      <c r="F14" s="229">
        <v>80</v>
      </c>
      <c r="G14" s="229">
        <v>149</v>
      </c>
      <c r="H14" s="229">
        <v>194</v>
      </c>
      <c r="I14" s="229">
        <v>117</v>
      </c>
      <c r="J14" s="230">
        <v>434</v>
      </c>
      <c r="K14" s="229">
        <v>84</v>
      </c>
      <c r="L14" s="229">
        <v>90</v>
      </c>
      <c r="M14" s="229">
        <v>7</v>
      </c>
      <c r="N14" s="229">
        <v>10</v>
      </c>
      <c r="O14" s="229">
        <v>13</v>
      </c>
      <c r="P14" s="229">
        <v>33</v>
      </c>
      <c r="Q14" s="229">
        <v>78</v>
      </c>
      <c r="R14" s="229">
        <v>20</v>
      </c>
      <c r="S14" s="230">
        <v>191</v>
      </c>
      <c r="T14" s="229">
        <v>21</v>
      </c>
      <c r="U14" s="229">
        <v>20</v>
      </c>
      <c r="V14" s="229">
        <v>48</v>
      </c>
      <c r="W14" s="229">
        <v>29</v>
      </c>
      <c r="X14" s="229">
        <v>31</v>
      </c>
      <c r="Y14" s="229">
        <v>44</v>
      </c>
      <c r="Z14" s="229">
        <v>20</v>
      </c>
      <c r="AA14" s="229">
        <v>5</v>
      </c>
      <c r="AB14" s="230">
        <v>88</v>
      </c>
      <c r="AC14" s="229">
        <v>19</v>
      </c>
      <c r="AD14" s="229">
        <v>20</v>
      </c>
      <c r="AE14" s="230">
        <v>24</v>
      </c>
      <c r="AF14" s="230">
        <v>20</v>
      </c>
      <c r="AG14" s="230">
        <v>3</v>
      </c>
      <c r="AH14" s="229">
        <v>2</v>
      </c>
      <c r="AI14" s="229">
        <v>1</v>
      </c>
      <c r="AJ14" s="229">
        <v>1</v>
      </c>
      <c r="AK14" s="231">
        <v>1</v>
      </c>
      <c r="AL14" s="229">
        <v>3</v>
      </c>
      <c r="AM14" s="230">
        <v>3</v>
      </c>
      <c r="AN14" s="232">
        <v>532</v>
      </c>
      <c r="AO14" s="233"/>
    </row>
    <row r="15" spans="1:41" s="227" customFormat="1" ht="19.5" customHeight="1">
      <c r="A15" s="228" t="s">
        <v>35</v>
      </c>
      <c r="B15" s="229">
        <v>270</v>
      </c>
      <c r="C15" s="229">
        <v>131</v>
      </c>
      <c r="D15" s="229">
        <v>69</v>
      </c>
      <c r="E15" s="229">
        <v>32</v>
      </c>
      <c r="F15" s="229">
        <v>69</v>
      </c>
      <c r="G15" s="229">
        <v>110</v>
      </c>
      <c r="H15" s="229">
        <v>143</v>
      </c>
      <c r="I15" s="229">
        <v>97</v>
      </c>
      <c r="J15" s="230">
        <v>370</v>
      </c>
      <c r="K15" s="229">
        <v>82</v>
      </c>
      <c r="L15" s="229">
        <v>66</v>
      </c>
      <c r="M15" s="229">
        <v>4</v>
      </c>
      <c r="N15" s="229">
        <v>14</v>
      </c>
      <c r="O15" s="229">
        <v>13</v>
      </c>
      <c r="P15" s="229">
        <v>31</v>
      </c>
      <c r="Q15" s="229">
        <v>97</v>
      </c>
      <c r="R15" s="229">
        <v>26</v>
      </c>
      <c r="S15" s="230">
        <v>176</v>
      </c>
      <c r="T15" s="229">
        <v>36</v>
      </c>
      <c r="U15" s="229">
        <v>29</v>
      </c>
      <c r="V15" s="229">
        <v>64</v>
      </c>
      <c r="W15" s="229">
        <v>30</v>
      </c>
      <c r="X15" s="229">
        <v>33</v>
      </c>
      <c r="Y15" s="229">
        <v>48</v>
      </c>
      <c r="Z15" s="229">
        <v>29</v>
      </c>
      <c r="AA15" s="229">
        <v>22</v>
      </c>
      <c r="AB15" s="230">
        <v>100</v>
      </c>
      <c r="AC15" s="229">
        <v>25</v>
      </c>
      <c r="AD15" s="229">
        <v>23</v>
      </c>
      <c r="AE15" s="230">
        <v>31</v>
      </c>
      <c r="AF15" s="230">
        <v>24</v>
      </c>
      <c r="AG15" s="230">
        <v>1</v>
      </c>
      <c r="AH15" s="229">
        <v>1</v>
      </c>
      <c r="AI15" s="229">
        <v>4</v>
      </c>
      <c r="AJ15" s="229">
        <v>5</v>
      </c>
      <c r="AK15" s="231">
        <v>0</v>
      </c>
      <c r="AL15" s="229">
        <v>0</v>
      </c>
      <c r="AM15" s="230">
        <v>7</v>
      </c>
      <c r="AN15" s="232">
        <v>444</v>
      </c>
      <c r="AO15" s="233"/>
    </row>
    <row r="16" spans="1:41" s="227" customFormat="1" ht="19.5" customHeight="1">
      <c r="A16" s="228" t="s">
        <v>36</v>
      </c>
      <c r="B16" s="229">
        <v>126</v>
      </c>
      <c r="C16" s="229">
        <v>71</v>
      </c>
      <c r="D16" s="229">
        <v>43</v>
      </c>
      <c r="E16" s="229">
        <v>13</v>
      </c>
      <c r="F16" s="229">
        <v>35</v>
      </c>
      <c r="G16" s="229">
        <v>84</v>
      </c>
      <c r="H16" s="229">
        <v>62</v>
      </c>
      <c r="I16" s="229">
        <v>50</v>
      </c>
      <c r="J16" s="230">
        <v>220</v>
      </c>
      <c r="K16" s="229">
        <v>36</v>
      </c>
      <c r="L16" s="229">
        <v>29</v>
      </c>
      <c r="M16" s="229">
        <v>2</v>
      </c>
      <c r="N16" s="229">
        <v>4</v>
      </c>
      <c r="O16" s="229">
        <v>2</v>
      </c>
      <c r="P16" s="229">
        <v>6</v>
      </c>
      <c r="Q16" s="229">
        <v>46</v>
      </c>
      <c r="R16" s="229">
        <v>8</v>
      </c>
      <c r="S16" s="230">
        <v>93</v>
      </c>
      <c r="T16" s="229">
        <v>13</v>
      </c>
      <c r="U16" s="229">
        <v>6</v>
      </c>
      <c r="V16" s="229">
        <v>29</v>
      </c>
      <c r="W16" s="229">
        <v>12</v>
      </c>
      <c r="X16" s="229">
        <v>10</v>
      </c>
      <c r="Y16" s="229">
        <v>33</v>
      </c>
      <c r="Z16" s="229">
        <v>14</v>
      </c>
      <c r="AA16" s="229">
        <v>6</v>
      </c>
      <c r="AB16" s="230">
        <v>68</v>
      </c>
      <c r="AC16" s="229">
        <v>9</v>
      </c>
      <c r="AD16" s="229">
        <v>5</v>
      </c>
      <c r="AE16" s="230">
        <v>9</v>
      </c>
      <c r="AF16" s="230">
        <v>8</v>
      </c>
      <c r="AG16" s="230">
        <v>1</v>
      </c>
      <c r="AH16" s="229">
        <v>0</v>
      </c>
      <c r="AI16" s="229">
        <v>5</v>
      </c>
      <c r="AJ16" s="229">
        <v>4</v>
      </c>
      <c r="AK16" s="231">
        <v>0</v>
      </c>
      <c r="AL16" s="229">
        <v>1</v>
      </c>
      <c r="AM16" s="230">
        <v>5</v>
      </c>
      <c r="AN16" s="232">
        <v>288</v>
      </c>
      <c r="AO16" s="233"/>
    </row>
    <row r="17" spans="1:41" s="227" customFormat="1" ht="19.5" customHeight="1">
      <c r="A17" s="228" t="s">
        <v>37</v>
      </c>
      <c r="B17" s="229">
        <v>204</v>
      </c>
      <c r="C17" s="229">
        <v>139</v>
      </c>
      <c r="D17" s="229">
        <v>57</v>
      </c>
      <c r="E17" s="229">
        <v>24</v>
      </c>
      <c r="F17" s="229">
        <v>60</v>
      </c>
      <c r="G17" s="229">
        <v>133</v>
      </c>
      <c r="H17" s="229">
        <v>109</v>
      </c>
      <c r="I17" s="229">
        <v>73</v>
      </c>
      <c r="J17" s="230">
        <v>362</v>
      </c>
      <c r="K17" s="229">
        <v>83</v>
      </c>
      <c r="L17" s="229">
        <v>55</v>
      </c>
      <c r="M17" s="229">
        <v>8</v>
      </c>
      <c r="N17" s="229">
        <v>9</v>
      </c>
      <c r="O17" s="229">
        <v>17</v>
      </c>
      <c r="P17" s="229">
        <v>24</v>
      </c>
      <c r="Q17" s="229">
        <v>80</v>
      </c>
      <c r="R17" s="229">
        <v>22</v>
      </c>
      <c r="S17" s="230">
        <v>178</v>
      </c>
      <c r="T17" s="229">
        <v>45</v>
      </c>
      <c r="U17" s="229">
        <v>20</v>
      </c>
      <c r="V17" s="229">
        <v>44</v>
      </c>
      <c r="W17" s="229">
        <v>27</v>
      </c>
      <c r="X17" s="229">
        <v>28</v>
      </c>
      <c r="Y17" s="229">
        <v>39</v>
      </c>
      <c r="Z17" s="229">
        <v>22</v>
      </c>
      <c r="AA17" s="229">
        <v>19</v>
      </c>
      <c r="AB17" s="230">
        <v>101</v>
      </c>
      <c r="AC17" s="229">
        <v>23</v>
      </c>
      <c r="AD17" s="229">
        <v>20</v>
      </c>
      <c r="AE17" s="230">
        <v>27</v>
      </c>
      <c r="AF17" s="230">
        <v>16</v>
      </c>
      <c r="AG17" s="230">
        <v>3</v>
      </c>
      <c r="AH17" s="229">
        <v>1</v>
      </c>
      <c r="AI17" s="229">
        <v>7</v>
      </c>
      <c r="AJ17" s="229">
        <v>7</v>
      </c>
      <c r="AK17" s="231">
        <v>0</v>
      </c>
      <c r="AL17" s="229">
        <v>1</v>
      </c>
      <c r="AM17" s="230">
        <v>8</v>
      </c>
      <c r="AN17" s="232">
        <v>431</v>
      </c>
      <c r="AO17" s="233"/>
    </row>
    <row r="18" spans="1:41" s="227" customFormat="1" ht="19.5" customHeight="1">
      <c r="A18" s="228" t="s">
        <v>38</v>
      </c>
      <c r="B18" s="229">
        <v>250</v>
      </c>
      <c r="C18" s="229">
        <v>144</v>
      </c>
      <c r="D18" s="229">
        <v>68</v>
      </c>
      <c r="E18" s="229">
        <v>17</v>
      </c>
      <c r="F18" s="229">
        <v>55</v>
      </c>
      <c r="G18" s="229">
        <v>103</v>
      </c>
      <c r="H18" s="229">
        <v>139</v>
      </c>
      <c r="I18" s="229">
        <v>82</v>
      </c>
      <c r="J18" s="230">
        <v>376</v>
      </c>
      <c r="K18" s="229">
        <v>89</v>
      </c>
      <c r="L18" s="229">
        <v>77</v>
      </c>
      <c r="M18" s="229">
        <v>5</v>
      </c>
      <c r="N18" s="229">
        <v>7</v>
      </c>
      <c r="O18" s="229">
        <v>13</v>
      </c>
      <c r="P18" s="229">
        <v>28</v>
      </c>
      <c r="Q18" s="229">
        <v>90</v>
      </c>
      <c r="R18" s="229">
        <v>20</v>
      </c>
      <c r="S18" s="230">
        <v>194</v>
      </c>
      <c r="T18" s="229">
        <v>40</v>
      </c>
      <c r="U18" s="229">
        <v>22</v>
      </c>
      <c r="V18" s="229">
        <v>47</v>
      </c>
      <c r="W18" s="229">
        <v>26</v>
      </c>
      <c r="X18" s="229">
        <v>28</v>
      </c>
      <c r="Y18" s="229">
        <v>39</v>
      </c>
      <c r="Z18" s="229">
        <v>24</v>
      </c>
      <c r="AA18" s="229">
        <v>17</v>
      </c>
      <c r="AB18" s="230">
        <v>93</v>
      </c>
      <c r="AC18" s="229">
        <v>25</v>
      </c>
      <c r="AD18" s="229">
        <v>19</v>
      </c>
      <c r="AE18" s="230">
        <v>27</v>
      </c>
      <c r="AF18" s="230">
        <v>23</v>
      </c>
      <c r="AG18" s="230">
        <v>3</v>
      </c>
      <c r="AH18" s="229">
        <v>1</v>
      </c>
      <c r="AI18" s="229">
        <v>14</v>
      </c>
      <c r="AJ18" s="229">
        <v>17</v>
      </c>
      <c r="AK18" s="229">
        <v>0</v>
      </c>
      <c r="AL18" s="229">
        <v>0</v>
      </c>
      <c r="AM18" s="230">
        <v>18</v>
      </c>
      <c r="AN18" s="232">
        <v>440</v>
      </c>
      <c r="AO18" s="233"/>
    </row>
    <row r="19" spans="1:41" s="227" customFormat="1" ht="19.5" customHeight="1">
      <c r="A19" s="228" t="s">
        <v>39</v>
      </c>
      <c r="B19" s="229">
        <v>362</v>
      </c>
      <c r="C19" s="229">
        <v>205</v>
      </c>
      <c r="D19" s="229">
        <v>105</v>
      </c>
      <c r="E19" s="229">
        <v>55</v>
      </c>
      <c r="F19" s="229">
        <v>107</v>
      </c>
      <c r="G19" s="229">
        <v>160</v>
      </c>
      <c r="H19" s="229">
        <v>218</v>
      </c>
      <c r="I19" s="229">
        <v>127</v>
      </c>
      <c r="J19" s="230">
        <v>504</v>
      </c>
      <c r="K19" s="229">
        <v>115</v>
      </c>
      <c r="L19" s="229">
        <v>99</v>
      </c>
      <c r="M19" s="229">
        <v>6</v>
      </c>
      <c r="N19" s="229">
        <v>5</v>
      </c>
      <c r="O19" s="229">
        <v>22</v>
      </c>
      <c r="P19" s="229">
        <v>10</v>
      </c>
      <c r="Q19" s="229">
        <v>95</v>
      </c>
      <c r="R19" s="229">
        <v>15</v>
      </c>
      <c r="S19" s="230">
        <v>236</v>
      </c>
      <c r="T19" s="229">
        <v>54</v>
      </c>
      <c r="U19" s="229">
        <v>18</v>
      </c>
      <c r="V19" s="229">
        <v>53</v>
      </c>
      <c r="W19" s="229">
        <v>20</v>
      </c>
      <c r="X19" s="229">
        <v>19</v>
      </c>
      <c r="Y19" s="229">
        <v>35</v>
      </c>
      <c r="Z19" s="229">
        <v>18</v>
      </c>
      <c r="AA19" s="229">
        <v>13</v>
      </c>
      <c r="AB19" s="230">
        <v>118</v>
      </c>
      <c r="AC19" s="229">
        <v>20</v>
      </c>
      <c r="AD19" s="229">
        <v>14</v>
      </c>
      <c r="AE19" s="230">
        <v>22</v>
      </c>
      <c r="AF19" s="230">
        <v>38</v>
      </c>
      <c r="AG19" s="230">
        <v>5</v>
      </c>
      <c r="AH19" s="229">
        <v>1</v>
      </c>
      <c r="AI19" s="229">
        <v>4</v>
      </c>
      <c r="AJ19" s="229">
        <v>4</v>
      </c>
      <c r="AK19" s="229">
        <v>0</v>
      </c>
      <c r="AL19" s="229">
        <v>0</v>
      </c>
      <c r="AM19" s="230">
        <v>5</v>
      </c>
      <c r="AN19" s="232">
        <v>585</v>
      </c>
      <c r="AO19" s="233"/>
    </row>
    <row r="20" spans="1:41" s="227" customFormat="1" ht="19.5" customHeight="1">
      <c r="A20" s="228" t="s">
        <v>40</v>
      </c>
      <c r="B20" s="229">
        <v>119</v>
      </c>
      <c r="C20" s="229">
        <v>85</v>
      </c>
      <c r="D20" s="229">
        <v>39</v>
      </c>
      <c r="E20" s="229">
        <v>12</v>
      </c>
      <c r="F20" s="229">
        <v>43</v>
      </c>
      <c r="G20" s="229">
        <v>91</v>
      </c>
      <c r="H20" s="229">
        <v>50</v>
      </c>
      <c r="I20" s="229">
        <v>51</v>
      </c>
      <c r="J20" s="230">
        <v>207</v>
      </c>
      <c r="K20" s="229">
        <v>27</v>
      </c>
      <c r="L20" s="229">
        <v>24</v>
      </c>
      <c r="M20" s="229">
        <v>1</v>
      </c>
      <c r="N20" s="229">
        <v>3</v>
      </c>
      <c r="O20" s="229">
        <v>3</v>
      </c>
      <c r="P20" s="229">
        <v>7</v>
      </c>
      <c r="Q20" s="229">
        <v>62</v>
      </c>
      <c r="R20" s="229">
        <v>8</v>
      </c>
      <c r="S20" s="230">
        <v>87</v>
      </c>
      <c r="T20" s="229">
        <v>14</v>
      </c>
      <c r="U20" s="229">
        <v>7</v>
      </c>
      <c r="V20" s="229">
        <v>13</v>
      </c>
      <c r="W20" s="229">
        <v>10</v>
      </c>
      <c r="X20" s="229">
        <v>11</v>
      </c>
      <c r="Y20" s="229">
        <v>12</v>
      </c>
      <c r="Z20" s="229">
        <v>7</v>
      </c>
      <c r="AA20" s="229">
        <v>8</v>
      </c>
      <c r="AB20" s="230">
        <v>32</v>
      </c>
      <c r="AC20" s="229">
        <v>7</v>
      </c>
      <c r="AD20" s="229">
        <v>4</v>
      </c>
      <c r="AE20" s="230">
        <v>8</v>
      </c>
      <c r="AF20" s="230">
        <v>11</v>
      </c>
      <c r="AG20" s="230">
        <v>1</v>
      </c>
      <c r="AH20" s="229">
        <v>0</v>
      </c>
      <c r="AI20" s="229">
        <v>2</v>
      </c>
      <c r="AJ20" s="229">
        <v>3</v>
      </c>
      <c r="AK20" s="231">
        <v>0</v>
      </c>
      <c r="AL20" s="229">
        <v>0</v>
      </c>
      <c r="AM20" s="230">
        <v>3</v>
      </c>
      <c r="AN20" s="232">
        <v>231</v>
      </c>
      <c r="AO20" s="233"/>
    </row>
    <row r="21" spans="1:41" s="227" customFormat="1" ht="19.5" customHeight="1">
      <c r="A21" s="228" t="s">
        <v>41</v>
      </c>
      <c r="B21" s="229">
        <v>183</v>
      </c>
      <c r="C21" s="229">
        <v>79</v>
      </c>
      <c r="D21" s="229">
        <v>70</v>
      </c>
      <c r="E21" s="229">
        <v>30</v>
      </c>
      <c r="F21" s="229">
        <v>52</v>
      </c>
      <c r="G21" s="229">
        <v>113</v>
      </c>
      <c r="H21" s="229">
        <v>84</v>
      </c>
      <c r="I21" s="229">
        <v>92</v>
      </c>
      <c r="J21" s="230">
        <v>278</v>
      </c>
      <c r="K21" s="229">
        <v>82</v>
      </c>
      <c r="L21" s="229">
        <v>67</v>
      </c>
      <c r="M21" s="229">
        <v>5</v>
      </c>
      <c r="N21" s="229">
        <v>14</v>
      </c>
      <c r="O21" s="229">
        <v>12</v>
      </c>
      <c r="P21" s="229">
        <v>21</v>
      </c>
      <c r="Q21" s="229">
        <v>54</v>
      </c>
      <c r="R21" s="229">
        <v>20</v>
      </c>
      <c r="S21" s="230">
        <v>152</v>
      </c>
      <c r="T21" s="229">
        <v>51</v>
      </c>
      <c r="U21" s="229">
        <v>15</v>
      </c>
      <c r="V21" s="229">
        <v>30</v>
      </c>
      <c r="W21" s="229">
        <v>23</v>
      </c>
      <c r="X21" s="229">
        <v>32</v>
      </c>
      <c r="Y21" s="229">
        <v>30</v>
      </c>
      <c r="Z21" s="229">
        <v>24</v>
      </c>
      <c r="AA21" s="229">
        <v>10</v>
      </c>
      <c r="AB21" s="230">
        <v>99</v>
      </c>
      <c r="AC21" s="229">
        <v>21</v>
      </c>
      <c r="AD21" s="229">
        <v>25</v>
      </c>
      <c r="AE21" s="230">
        <v>29</v>
      </c>
      <c r="AF21" s="230">
        <v>30</v>
      </c>
      <c r="AG21" s="230">
        <v>2</v>
      </c>
      <c r="AH21" s="229">
        <v>10</v>
      </c>
      <c r="AI21" s="229">
        <v>8</v>
      </c>
      <c r="AJ21" s="229">
        <v>7</v>
      </c>
      <c r="AK21" s="231">
        <v>0</v>
      </c>
      <c r="AL21" s="229">
        <v>1</v>
      </c>
      <c r="AM21" s="230">
        <v>20</v>
      </c>
      <c r="AN21" s="232">
        <v>350</v>
      </c>
      <c r="AO21" s="233"/>
    </row>
    <row r="22" spans="1:41" s="227" customFormat="1" ht="19.5" customHeight="1">
      <c r="A22" s="228" t="s">
        <v>42</v>
      </c>
      <c r="B22" s="229">
        <v>343</v>
      </c>
      <c r="C22" s="229">
        <v>177</v>
      </c>
      <c r="D22" s="229">
        <v>101</v>
      </c>
      <c r="E22" s="229">
        <v>31</v>
      </c>
      <c r="F22" s="229">
        <v>82</v>
      </c>
      <c r="G22" s="229">
        <v>127</v>
      </c>
      <c r="H22" s="229">
        <v>137</v>
      </c>
      <c r="I22" s="229">
        <v>119</v>
      </c>
      <c r="J22" s="230">
        <v>449</v>
      </c>
      <c r="K22" s="229">
        <v>127</v>
      </c>
      <c r="L22" s="229">
        <v>99</v>
      </c>
      <c r="M22" s="229">
        <v>6</v>
      </c>
      <c r="N22" s="229">
        <v>8</v>
      </c>
      <c r="O22" s="229">
        <v>9</v>
      </c>
      <c r="P22" s="229">
        <v>27</v>
      </c>
      <c r="Q22" s="229">
        <v>140</v>
      </c>
      <c r="R22" s="229">
        <v>23</v>
      </c>
      <c r="S22" s="230">
        <v>265</v>
      </c>
      <c r="T22" s="229">
        <v>42</v>
      </c>
      <c r="U22" s="229">
        <v>28</v>
      </c>
      <c r="V22" s="229">
        <v>45</v>
      </c>
      <c r="W22" s="229">
        <v>26</v>
      </c>
      <c r="X22" s="229">
        <v>27</v>
      </c>
      <c r="Y22" s="229">
        <v>46</v>
      </c>
      <c r="Z22" s="229">
        <v>23</v>
      </c>
      <c r="AA22" s="229">
        <v>21</v>
      </c>
      <c r="AB22" s="230">
        <v>101</v>
      </c>
      <c r="AC22" s="229">
        <v>24</v>
      </c>
      <c r="AD22" s="229">
        <v>21</v>
      </c>
      <c r="AE22" s="230">
        <v>29</v>
      </c>
      <c r="AF22" s="230">
        <v>31</v>
      </c>
      <c r="AG22" s="230">
        <v>4</v>
      </c>
      <c r="AH22" s="229">
        <v>2</v>
      </c>
      <c r="AI22" s="229">
        <v>6</v>
      </c>
      <c r="AJ22" s="229">
        <v>5</v>
      </c>
      <c r="AK22" s="231">
        <v>1</v>
      </c>
      <c r="AL22" s="229">
        <v>1</v>
      </c>
      <c r="AM22" s="230">
        <v>11</v>
      </c>
      <c r="AN22" s="232">
        <v>518</v>
      </c>
      <c r="AO22" s="233"/>
    </row>
    <row r="23" spans="1:41" s="227" customFormat="1" ht="19.5" customHeight="1">
      <c r="A23" s="228" t="s">
        <v>43</v>
      </c>
      <c r="B23" s="229">
        <v>413</v>
      </c>
      <c r="C23" s="229">
        <v>229</v>
      </c>
      <c r="D23" s="229">
        <v>121</v>
      </c>
      <c r="E23" s="229">
        <v>46</v>
      </c>
      <c r="F23" s="229">
        <v>99</v>
      </c>
      <c r="G23" s="229">
        <v>132</v>
      </c>
      <c r="H23" s="229">
        <v>154</v>
      </c>
      <c r="I23" s="229">
        <v>136</v>
      </c>
      <c r="J23" s="230">
        <v>506</v>
      </c>
      <c r="K23" s="229">
        <v>122</v>
      </c>
      <c r="L23" s="229">
        <v>117</v>
      </c>
      <c r="M23" s="229">
        <v>5</v>
      </c>
      <c r="N23" s="229">
        <v>9</v>
      </c>
      <c r="O23" s="229">
        <v>14</v>
      </c>
      <c r="P23" s="229">
        <v>31</v>
      </c>
      <c r="Q23" s="229">
        <v>146</v>
      </c>
      <c r="R23" s="229">
        <v>19</v>
      </c>
      <c r="S23" s="230">
        <v>280</v>
      </c>
      <c r="T23" s="229">
        <v>51</v>
      </c>
      <c r="U23" s="229">
        <v>31</v>
      </c>
      <c r="V23" s="229">
        <v>64</v>
      </c>
      <c r="W23" s="229">
        <v>25</v>
      </c>
      <c r="X23" s="229">
        <v>25</v>
      </c>
      <c r="Y23" s="229">
        <v>53</v>
      </c>
      <c r="Z23" s="229">
        <v>27</v>
      </c>
      <c r="AA23" s="229">
        <v>19</v>
      </c>
      <c r="AB23" s="230">
        <v>131</v>
      </c>
      <c r="AC23" s="229">
        <v>30</v>
      </c>
      <c r="AD23" s="229">
        <v>20</v>
      </c>
      <c r="AE23" s="230">
        <v>33</v>
      </c>
      <c r="AF23" s="230">
        <v>38</v>
      </c>
      <c r="AG23" s="230">
        <v>5</v>
      </c>
      <c r="AH23" s="229">
        <v>1</v>
      </c>
      <c r="AI23" s="229">
        <v>4</v>
      </c>
      <c r="AJ23" s="229">
        <v>5</v>
      </c>
      <c r="AK23" s="231">
        <v>1</v>
      </c>
      <c r="AL23" s="229">
        <v>0</v>
      </c>
      <c r="AM23" s="230">
        <v>8</v>
      </c>
      <c r="AN23" s="232">
        <v>600</v>
      </c>
      <c r="AO23" s="233"/>
    </row>
    <row r="24" spans="1:41" s="227" customFormat="1" ht="19.5" customHeight="1">
      <c r="A24" s="228" t="s">
        <v>44</v>
      </c>
      <c r="B24" s="229">
        <v>209</v>
      </c>
      <c r="C24" s="229">
        <v>121</v>
      </c>
      <c r="D24" s="229">
        <v>48</v>
      </c>
      <c r="E24" s="229">
        <v>34</v>
      </c>
      <c r="F24" s="229">
        <v>64</v>
      </c>
      <c r="G24" s="229">
        <v>76</v>
      </c>
      <c r="H24" s="229">
        <v>62</v>
      </c>
      <c r="I24" s="229">
        <v>104</v>
      </c>
      <c r="J24" s="230">
        <v>281</v>
      </c>
      <c r="K24" s="229">
        <v>51</v>
      </c>
      <c r="L24" s="229">
        <v>63</v>
      </c>
      <c r="M24" s="229">
        <v>2</v>
      </c>
      <c r="N24" s="229">
        <v>2</v>
      </c>
      <c r="O24" s="229">
        <v>12</v>
      </c>
      <c r="P24" s="229">
        <v>17</v>
      </c>
      <c r="Q24" s="229">
        <v>87</v>
      </c>
      <c r="R24" s="229">
        <v>14</v>
      </c>
      <c r="S24" s="230">
        <v>156</v>
      </c>
      <c r="T24" s="229">
        <v>30</v>
      </c>
      <c r="U24" s="229">
        <v>10</v>
      </c>
      <c r="V24" s="229">
        <v>38</v>
      </c>
      <c r="W24" s="229">
        <v>12</v>
      </c>
      <c r="X24" s="229">
        <v>12</v>
      </c>
      <c r="Y24" s="229">
        <v>23</v>
      </c>
      <c r="Z24" s="229">
        <v>15</v>
      </c>
      <c r="AA24" s="229">
        <v>8</v>
      </c>
      <c r="AB24" s="230">
        <v>75</v>
      </c>
      <c r="AC24" s="229">
        <v>19</v>
      </c>
      <c r="AD24" s="229">
        <v>16</v>
      </c>
      <c r="AE24" s="230">
        <v>24</v>
      </c>
      <c r="AF24" s="230">
        <v>21</v>
      </c>
      <c r="AG24" s="230">
        <v>1</v>
      </c>
      <c r="AH24" s="229">
        <v>2</v>
      </c>
      <c r="AI24" s="229">
        <v>6</v>
      </c>
      <c r="AJ24" s="229">
        <v>6</v>
      </c>
      <c r="AK24" s="231">
        <v>0</v>
      </c>
      <c r="AL24" s="229">
        <v>1</v>
      </c>
      <c r="AM24" s="230">
        <v>9</v>
      </c>
      <c r="AN24" s="232">
        <v>344</v>
      </c>
      <c r="AO24" s="233"/>
    </row>
    <row r="25" spans="1:41" s="227" customFormat="1" ht="19.5" customHeight="1">
      <c r="A25" s="228" t="s">
        <v>45</v>
      </c>
      <c r="B25" s="229">
        <v>290</v>
      </c>
      <c r="C25" s="229">
        <v>132</v>
      </c>
      <c r="D25" s="229">
        <v>125</v>
      </c>
      <c r="E25" s="229">
        <v>38</v>
      </c>
      <c r="F25" s="229">
        <v>82</v>
      </c>
      <c r="G25" s="229">
        <v>95</v>
      </c>
      <c r="H25" s="229">
        <v>117</v>
      </c>
      <c r="I25" s="229">
        <v>127</v>
      </c>
      <c r="J25" s="230">
        <v>365</v>
      </c>
      <c r="K25" s="229">
        <v>120</v>
      </c>
      <c r="L25" s="229">
        <v>100</v>
      </c>
      <c r="M25" s="229">
        <v>6</v>
      </c>
      <c r="N25" s="229">
        <v>10</v>
      </c>
      <c r="O25" s="229">
        <v>18</v>
      </c>
      <c r="P25" s="229">
        <v>34</v>
      </c>
      <c r="Q25" s="229">
        <v>103</v>
      </c>
      <c r="R25" s="229">
        <v>28</v>
      </c>
      <c r="S25" s="230">
        <v>245</v>
      </c>
      <c r="T25" s="229">
        <v>77</v>
      </c>
      <c r="U25" s="229">
        <v>12</v>
      </c>
      <c r="V25" s="229">
        <v>65</v>
      </c>
      <c r="W25" s="229">
        <v>28</v>
      </c>
      <c r="X25" s="229">
        <v>29</v>
      </c>
      <c r="Y25" s="229">
        <v>52</v>
      </c>
      <c r="Z25" s="229">
        <v>22</v>
      </c>
      <c r="AA25" s="229">
        <v>19</v>
      </c>
      <c r="AB25" s="230">
        <v>148</v>
      </c>
      <c r="AC25" s="229">
        <v>24</v>
      </c>
      <c r="AD25" s="229">
        <v>24</v>
      </c>
      <c r="AE25" s="230">
        <v>34</v>
      </c>
      <c r="AF25" s="230">
        <v>31</v>
      </c>
      <c r="AG25" s="230">
        <v>3</v>
      </c>
      <c r="AH25" s="229">
        <v>2</v>
      </c>
      <c r="AI25" s="229">
        <v>23</v>
      </c>
      <c r="AJ25" s="229">
        <v>21</v>
      </c>
      <c r="AK25" s="231">
        <v>0</v>
      </c>
      <c r="AL25" s="229">
        <v>6</v>
      </c>
      <c r="AM25" s="230">
        <v>28</v>
      </c>
      <c r="AN25" s="232">
        <v>468</v>
      </c>
      <c r="AO25" s="233"/>
    </row>
    <row r="26" spans="1:41" s="227" customFormat="1" ht="19.5" customHeight="1">
      <c r="A26" s="228" t="s">
        <v>46</v>
      </c>
      <c r="B26" s="229">
        <v>421</v>
      </c>
      <c r="C26" s="229">
        <v>174</v>
      </c>
      <c r="D26" s="229">
        <v>147</v>
      </c>
      <c r="E26" s="229">
        <v>29</v>
      </c>
      <c r="F26" s="229">
        <v>113</v>
      </c>
      <c r="G26" s="229">
        <v>127</v>
      </c>
      <c r="H26" s="229">
        <v>103</v>
      </c>
      <c r="I26" s="229">
        <v>151</v>
      </c>
      <c r="J26" s="230">
        <v>484</v>
      </c>
      <c r="K26" s="229">
        <v>144</v>
      </c>
      <c r="L26" s="229">
        <v>127</v>
      </c>
      <c r="M26" s="229">
        <v>12</v>
      </c>
      <c r="N26" s="229">
        <v>12</v>
      </c>
      <c r="O26" s="229">
        <v>19</v>
      </c>
      <c r="P26" s="229">
        <v>42</v>
      </c>
      <c r="Q26" s="229">
        <v>137</v>
      </c>
      <c r="R26" s="229">
        <v>32</v>
      </c>
      <c r="S26" s="230">
        <v>318</v>
      </c>
      <c r="T26" s="229">
        <v>93</v>
      </c>
      <c r="U26" s="229">
        <v>22</v>
      </c>
      <c r="V26" s="229">
        <v>66</v>
      </c>
      <c r="W26" s="229">
        <v>36</v>
      </c>
      <c r="X26" s="229">
        <v>44</v>
      </c>
      <c r="Y26" s="229">
        <v>58</v>
      </c>
      <c r="Z26" s="229">
        <v>26</v>
      </c>
      <c r="AA26" s="229">
        <v>17</v>
      </c>
      <c r="AB26" s="230">
        <v>166</v>
      </c>
      <c r="AC26" s="229">
        <v>31</v>
      </c>
      <c r="AD26" s="229">
        <v>30</v>
      </c>
      <c r="AE26" s="230">
        <v>39</v>
      </c>
      <c r="AF26" s="230">
        <v>40</v>
      </c>
      <c r="AG26" s="230">
        <v>7</v>
      </c>
      <c r="AH26" s="229">
        <v>2</v>
      </c>
      <c r="AI26" s="229">
        <v>30</v>
      </c>
      <c r="AJ26" s="229">
        <v>31</v>
      </c>
      <c r="AK26" s="231">
        <v>3</v>
      </c>
      <c r="AL26" s="229">
        <v>0</v>
      </c>
      <c r="AM26" s="230">
        <v>35</v>
      </c>
      <c r="AN26" s="232">
        <v>596</v>
      </c>
      <c r="AO26" s="233"/>
    </row>
    <row r="27" spans="1:41" s="227" customFormat="1" ht="19.5" customHeight="1">
      <c r="A27" s="228" t="s">
        <v>47</v>
      </c>
      <c r="B27" s="229">
        <v>353</v>
      </c>
      <c r="C27" s="229">
        <v>152</v>
      </c>
      <c r="D27" s="229">
        <v>139</v>
      </c>
      <c r="E27" s="229">
        <v>38</v>
      </c>
      <c r="F27" s="229">
        <v>99</v>
      </c>
      <c r="G27" s="229">
        <v>114</v>
      </c>
      <c r="H27" s="229">
        <v>90</v>
      </c>
      <c r="I27" s="229">
        <v>140</v>
      </c>
      <c r="J27" s="230">
        <v>434</v>
      </c>
      <c r="K27" s="229">
        <v>101</v>
      </c>
      <c r="L27" s="229">
        <v>99</v>
      </c>
      <c r="M27" s="229">
        <v>6</v>
      </c>
      <c r="N27" s="229">
        <v>17</v>
      </c>
      <c r="O27" s="229">
        <v>20</v>
      </c>
      <c r="P27" s="229">
        <v>29</v>
      </c>
      <c r="Q27" s="229">
        <v>168</v>
      </c>
      <c r="R27" s="229">
        <v>35</v>
      </c>
      <c r="S27" s="230">
        <v>297</v>
      </c>
      <c r="T27" s="229">
        <v>56</v>
      </c>
      <c r="U27" s="229">
        <v>27</v>
      </c>
      <c r="V27" s="229">
        <v>60</v>
      </c>
      <c r="W27" s="229">
        <v>37</v>
      </c>
      <c r="X27" s="229">
        <v>39</v>
      </c>
      <c r="Y27" s="229">
        <v>64</v>
      </c>
      <c r="Z27" s="229">
        <v>29</v>
      </c>
      <c r="AA27" s="229">
        <v>18</v>
      </c>
      <c r="AB27" s="230">
        <v>128</v>
      </c>
      <c r="AC27" s="229">
        <v>35</v>
      </c>
      <c r="AD27" s="229">
        <v>35</v>
      </c>
      <c r="AE27" s="230">
        <v>41</v>
      </c>
      <c r="AF27" s="230">
        <v>38</v>
      </c>
      <c r="AG27" s="230">
        <v>1</v>
      </c>
      <c r="AH27" s="229">
        <v>0</v>
      </c>
      <c r="AI27" s="229">
        <v>53</v>
      </c>
      <c r="AJ27" s="229">
        <v>57</v>
      </c>
      <c r="AK27" s="231">
        <v>3</v>
      </c>
      <c r="AL27" s="229">
        <v>0</v>
      </c>
      <c r="AM27" s="230">
        <v>57</v>
      </c>
      <c r="AN27" s="232">
        <v>555</v>
      </c>
      <c r="AO27" s="233"/>
    </row>
    <row r="28" spans="1:41" s="227" customFormat="1" ht="19.5" customHeight="1">
      <c r="A28" s="228" t="s">
        <v>48</v>
      </c>
      <c r="B28" s="229">
        <v>190</v>
      </c>
      <c r="C28" s="229">
        <v>119</v>
      </c>
      <c r="D28" s="229">
        <v>98</v>
      </c>
      <c r="E28" s="229">
        <v>22</v>
      </c>
      <c r="F28" s="229">
        <v>52</v>
      </c>
      <c r="G28" s="229">
        <v>101</v>
      </c>
      <c r="H28" s="229">
        <v>92</v>
      </c>
      <c r="I28" s="229">
        <v>68</v>
      </c>
      <c r="J28" s="230">
        <v>280</v>
      </c>
      <c r="K28" s="229">
        <v>125</v>
      </c>
      <c r="L28" s="229">
        <v>45</v>
      </c>
      <c r="M28" s="229">
        <v>3</v>
      </c>
      <c r="N28" s="229">
        <v>4</v>
      </c>
      <c r="O28" s="229">
        <v>5</v>
      </c>
      <c r="P28" s="229">
        <v>16</v>
      </c>
      <c r="Q28" s="229">
        <v>82</v>
      </c>
      <c r="R28" s="229">
        <v>12</v>
      </c>
      <c r="S28" s="230">
        <v>208</v>
      </c>
      <c r="T28" s="229">
        <v>85</v>
      </c>
      <c r="U28" s="229">
        <v>21</v>
      </c>
      <c r="V28" s="229">
        <v>28</v>
      </c>
      <c r="W28" s="229">
        <v>13</v>
      </c>
      <c r="X28" s="229">
        <v>13</v>
      </c>
      <c r="Y28" s="229">
        <v>33</v>
      </c>
      <c r="Z28" s="229">
        <v>25</v>
      </c>
      <c r="AA28" s="229">
        <v>6</v>
      </c>
      <c r="AB28" s="230">
        <v>124</v>
      </c>
      <c r="AC28" s="229">
        <v>12</v>
      </c>
      <c r="AD28" s="229">
        <v>13</v>
      </c>
      <c r="AE28" s="230">
        <v>15</v>
      </c>
      <c r="AF28" s="230">
        <v>23</v>
      </c>
      <c r="AG28" s="230">
        <v>2</v>
      </c>
      <c r="AH28" s="229">
        <v>0</v>
      </c>
      <c r="AI28" s="229">
        <v>35</v>
      </c>
      <c r="AJ28" s="229">
        <v>35</v>
      </c>
      <c r="AK28" s="231">
        <v>0</v>
      </c>
      <c r="AL28" s="229">
        <v>0</v>
      </c>
      <c r="AM28" s="230">
        <v>35</v>
      </c>
      <c r="AN28" s="232">
        <v>365</v>
      </c>
      <c r="AO28" s="233"/>
    </row>
    <row r="29" spans="1:41" s="227" customFormat="1" ht="19.5" customHeight="1">
      <c r="A29" s="228" t="s">
        <v>49</v>
      </c>
      <c r="B29" s="229">
        <v>159</v>
      </c>
      <c r="C29" s="229">
        <v>96</v>
      </c>
      <c r="D29" s="229">
        <v>59</v>
      </c>
      <c r="E29" s="229">
        <v>23</v>
      </c>
      <c r="F29" s="229">
        <v>37</v>
      </c>
      <c r="G29" s="229">
        <v>110</v>
      </c>
      <c r="H29" s="229">
        <v>62</v>
      </c>
      <c r="I29" s="229">
        <v>62</v>
      </c>
      <c r="J29" s="230">
        <v>290</v>
      </c>
      <c r="K29" s="229">
        <v>71</v>
      </c>
      <c r="L29" s="229">
        <v>50</v>
      </c>
      <c r="M29" s="229">
        <v>6</v>
      </c>
      <c r="N29" s="229">
        <v>16</v>
      </c>
      <c r="O29" s="229">
        <v>22</v>
      </c>
      <c r="P29" s="229">
        <v>34</v>
      </c>
      <c r="Q29" s="229">
        <v>79</v>
      </c>
      <c r="R29" s="229">
        <v>32</v>
      </c>
      <c r="S29" s="230">
        <v>164</v>
      </c>
      <c r="T29" s="229">
        <v>49</v>
      </c>
      <c r="U29" s="229">
        <v>23</v>
      </c>
      <c r="V29" s="229">
        <v>65</v>
      </c>
      <c r="W29" s="229">
        <v>34</v>
      </c>
      <c r="X29" s="229">
        <v>32</v>
      </c>
      <c r="Y29" s="229">
        <v>44</v>
      </c>
      <c r="Z29" s="229">
        <v>28</v>
      </c>
      <c r="AA29" s="229">
        <v>16</v>
      </c>
      <c r="AB29" s="230">
        <v>103</v>
      </c>
      <c r="AC29" s="229">
        <v>31</v>
      </c>
      <c r="AD29" s="229">
        <v>30</v>
      </c>
      <c r="AE29" s="230">
        <v>38</v>
      </c>
      <c r="AF29" s="230">
        <v>27</v>
      </c>
      <c r="AG29" s="230">
        <v>3</v>
      </c>
      <c r="AH29" s="229">
        <v>1</v>
      </c>
      <c r="AI29" s="229">
        <v>19</v>
      </c>
      <c r="AJ29" s="229">
        <v>19</v>
      </c>
      <c r="AK29" s="231">
        <v>0</v>
      </c>
      <c r="AL29" s="229">
        <v>0</v>
      </c>
      <c r="AM29" s="230">
        <v>20</v>
      </c>
      <c r="AN29" s="232">
        <v>387</v>
      </c>
      <c r="AO29" s="233"/>
    </row>
    <row r="30" spans="1:41" s="227" customFormat="1" ht="19.5" customHeight="1">
      <c r="A30" s="228" t="s">
        <v>50</v>
      </c>
      <c r="B30" s="229">
        <v>358</v>
      </c>
      <c r="C30" s="229">
        <v>207</v>
      </c>
      <c r="D30" s="229">
        <v>125</v>
      </c>
      <c r="E30" s="229">
        <v>29</v>
      </c>
      <c r="F30" s="229">
        <v>117</v>
      </c>
      <c r="G30" s="229">
        <v>151</v>
      </c>
      <c r="H30" s="229">
        <v>115</v>
      </c>
      <c r="I30" s="229">
        <v>120</v>
      </c>
      <c r="J30" s="230">
        <v>454</v>
      </c>
      <c r="K30" s="229">
        <v>145</v>
      </c>
      <c r="L30" s="229">
        <v>122</v>
      </c>
      <c r="M30" s="229">
        <v>8</v>
      </c>
      <c r="N30" s="229">
        <v>11</v>
      </c>
      <c r="O30" s="229">
        <v>15</v>
      </c>
      <c r="P30" s="229">
        <v>34</v>
      </c>
      <c r="Q30" s="229">
        <v>155</v>
      </c>
      <c r="R30" s="229">
        <v>22</v>
      </c>
      <c r="S30" s="230">
        <v>320</v>
      </c>
      <c r="T30" s="229">
        <v>89</v>
      </c>
      <c r="U30" s="229">
        <v>18</v>
      </c>
      <c r="V30" s="229">
        <v>63</v>
      </c>
      <c r="W30" s="229">
        <v>22</v>
      </c>
      <c r="X30" s="229">
        <v>31</v>
      </c>
      <c r="Y30" s="229">
        <v>40</v>
      </c>
      <c r="Z30" s="229">
        <v>21</v>
      </c>
      <c r="AA30" s="229">
        <v>13</v>
      </c>
      <c r="AB30" s="230">
        <v>146</v>
      </c>
      <c r="AC30" s="229">
        <v>27</v>
      </c>
      <c r="AD30" s="229">
        <v>23</v>
      </c>
      <c r="AE30" s="230">
        <v>30</v>
      </c>
      <c r="AF30" s="230">
        <v>51</v>
      </c>
      <c r="AG30" s="230">
        <v>2</v>
      </c>
      <c r="AH30" s="229">
        <v>1</v>
      </c>
      <c r="AI30" s="229">
        <v>10</v>
      </c>
      <c r="AJ30" s="229">
        <v>11</v>
      </c>
      <c r="AK30" s="231">
        <v>1</v>
      </c>
      <c r="AL30" s="229">
        <v>0</v>
      </c>
      <c r="AM30" s="230">
        <v>12</v>
      </c>
      <c r="AN30" s="232">
        <v>525</v>
      </c>
      <c r="AO30" s="233"/>
    </row>
    <row r="31" spans="1:41" s="227" customFormat="1" ht="19.5" customHeight="1">
      <c r="A31" s="228" t="s">
        <v>51</v>
      </c>
      <c r="B31" s="229">
        <v>424</v>
      </c>
      <c r="C31" s="229">
        <v>238</v>
      </c>
      <c r="D31" s="229">
        <v>184</v>
      </c>
      <c r="E31" s="229">
        <v>61</v>
      </c>
      <c r="F31" s="229">
        <v>138</v>
      </c>
      <c r="G31" s="229">
        <v>176</v>
      </c>
      <c r="H31" s="229">
        <v>209</v>
      </c>
      <c r="I31" s="229">
        <v>188</v>
      </c>
      <c r="J31" s="230">
        <v>579</v>
      </c>
      <c r="K31" s="229">
        <v>206</v>
      </c>
      <c r="L31" s="229">
        <v>139</v>
      </c>
      <c r="M31" s="229">
        <v>25</v>
      </c>
      <c r="N31" s="229">
        <v>30</v>
      </c>
      <c r="O31" s="229">
        <v>38</v>
      </c>
      <c r="P31" s="229">
        <v>52</v>
      </c>
      <c r="Q31" s="229">
        <v>131</v>
      </c>
      <c r="R31" s="229">
        <v>46</v>
      </c>
      <c r="S31" s="230">
        <v>369</v>
      </c>
      <c r="T31" s="229">
        <v>161</v>
      </c>
      <c r="U31" s="229">
        <v>52</v>
      </c>
      <c r="V31" s="229">
        <v>70</v>
      </c>
      <c r="W31" s="229">
        <v>44</v>
      </c>
      <c r="X31" s="229">
        <v>52</v>
      </c>
      <c r="Y31" s="229">
        <v>75</v>
      </c>
      <c r="Z31" s="229">
        <v>59</v>
      </c>
      <c r="AA31" s="229">
        <v>17</v>
      </c>
      <c r="AB31" s="230">
        <v>241</v>
      </c>
      <c r="AC31" s="229">
        <v>49</v>
      </c>
      <c r="AD31" s="229">
        <v>54</v>
      </c>
      <c r="AE31" s="230">
        <v>64</v>
      </c>
      <c r="AF31" s="230">
        <v>74</v>
      </c>
      <c r="AG31" s="230">
        <v>9</v>
      </c>
      <c r="AH31" s="229">
        <v>0</v>
      </c>
      <c r="AI31" s="229">
        <v>18</v>
      </c>
      <c r="AJ31" s="229">
        <v>18</v>
      </c>
      <c r="AK31" s="231">
        <v>0</v>
      </c>
      <c r="AL31" s="229">
        <v>0</v>
      </c>
      <c r="AM31" s="230">
        <v>18</v>
      </c>
      <c r="AN31" s="232">
        <v>680</v>
      </c>
      <c r="AO31" s="233"/>
    </row>
    <row r="32" spans="1:41" s="227" customFormat="1" ht="19.5" customHeight="1">
      <c r="A32" s="228" t="s">
        <v>52</v>
      </c>
      <c r="B32" s="229">
        <v>122</v>
      </c>
      <c r="C32" s="229">
        <v>83</v>
      </c>
      <c r="D32" s="229">
        <v>27</v>
      </c>
      <c r="E32" s="229">
        <v>7</v>
      </c>
      <c r="F32" s="229">
        <v>29</v>
      </c>
      <c r="G32" s="229">
        <v>65</v>
      </c>
      <c r="H32" s="229">
        <v>33</v>
      </c>
      <c r="I32" s="229">
        <v>50</v>
      </c>
      <c r="J32" s="230">
        <v>167</v>
      </c>
      <c r="K32" s="229">
        <v>37</v>
      </c>
      <c r="L32" s="229">
        <v>30</v>
      </c>
      <c r="M32" s="229">
        <v>1</v>
      </c>
      <c r="N32" s="229">
        <v>5</v>
      </c>
      <c r="O32" s="229">
        <v>9</v>
      </c>
      <c r="P32" s="229">
        <v>10</v>
      </c>
      <c r="Q32" s="229">
        <v>64</v>
      </c>
      <c r="R32" s="229">
        <v>10</v>
      </c>
      <c r="S32" s="230">
        <v>100</v>
      </c>
      <c r="T32" s="229">
        <v>14</v>
      </c>
      <c r="U32" s="229">
        <v>2</v>
      </c>
      <c r="V32" s="229">
        <v>22</v>
      </c>
      <c r="W32" s="229">
        <v>8</v>
      </c>
      <c r="X32" s="229">
        <v>5</v>
      </c>
      <c r="Y32" s="229">
        <v>12</v>
      </c>
      <c r="Z32" s="229">
        <v>5</v>
      </c>
      <c r="AA32" s="229">
        <v>2</v>
      </c>
      <c r="AB32" s="230">
        <v>36</v>
      </c>
      <c r="AC32" s="229">
        <v>8</v>
      </c>
      <c r="AD32" s="229">
        <v>9</v>
      </c>
      <c r="AE32" s="230">
        <v>12</v>
      </c>
      <c r="AF32" s="230">
        <v>14</v>
      </c>
      <c r="AG32" s="230">
        <v>3</v>
      </c>
      <c r="AH32" s="229">
        <v>0</v>
      </c>
      <c r="AI32" s="229">
        <v>23</v>
      </c>
      <c r="AJ32" s="229">
        <v>23</v>
      </c>
      <c r="AK32" s="231">
        <v>0</v>
      </c>
      <c r="AL32" s="229">
        <v>2</v>
      </c>
      <c r="AM32" s="230">
        <v>23</v>
      </c>
      <c r="AN32" s="232">
        <v>217</v>
      </c>
      <c r="AO32" s="233"/>
    </row>
    <row r="33" spans="1:41" s="227" customFormat="1" ht="19.5" customHeight="1">
      <c r="A33" s="228" t="s">
        <v>53</v>
      </c>
      <c r="B33" s="229">
        <v>186</v>
      </c>
      <c r="C33" s="229">
        <v>103</v>
      </c>
      <c r="D33" s="229">
        <v>54</v>
      </c>
      <c r="E33" s="229">
        <v>25</v>
      </c>
      <c r="F33" s="229">
        <v>58</v>
      </c>
      <c r="G33" s="229">
        <v>80</v>
      </c>
      <c r="H33" s="229">
        <v>55</v>
      </c>
      <c r="I33" s="229">
        <v>85</v>
      </c>
      <c r="J33" s="230">
        <v>233</v>
      </c>
      <c r="K33" s="229">
        <v>56</v>
      </c>
      <c r="L33" s="229">
        <v>57</v>
      </c>
      <c r="M33" s="229">
        <v>4</v>
      </c>
      <c r="N33" s="229">
        <v>5</v>
      </c>
      <c r="O33" s="229">
        <v>10</v>
      </c>
      <c r="P33" s="229">
        <v>18</v>
      </c>
      <c r="Q33" s="229">
        <v>96</v>
      </c>
      <c r="R33" s="229">
        <v>19</v>
      </c>
      <c r="S33" s="230">
        <v>163</v>
      </c>
      <c r="T33" s="229">
        <v>30</v>
      </c>
      <c r="U33" s="229">
        <v>13</v>
      </c>
      <c r="V33" s="229">
        <v>23</v>
      </c>
      <c r="W33" s="229">
        <v>17</v>
      </c>
      <c r="X33" s="229">
        <v>15</v>
      </c>
      <c r="Y33" s="229">
        <v>26</v>
      </c>
      <c r="Z33" s="229">
        <v>14</v>
      </c>
      <c r="AA33" s="229">
        <v>6</v>
      </c>
      <c r="AB33" s="230">
        <v>54</v>
      </c>
      <c r="AC33" s="229">
        <v>17</v>
      </c>
      <c r="AD33" s="229">
        <v>14</v>
      </c>
      <c r="AE33" s="230">
        <v>21</v>
      </c>
      <c r="AF33" s="230">
        <v>30</v>
      </c>
      <c r="AG33" s="230">
        <v>1</v>
      </c>
      <c r="AH33" s="229">
        <v>1</v>
      </c>
      <c r="AI33" s="229">
        <v>11</v>
      </c>
      <c r="AJ33" s="229">
        <v>12</v>
      </c>
      <c r="AK33" s="231">
        <v>0</v>
      </c>
      <c r="AL33" s="229">
        <v>0</v>
      </c>
      <c r="AM33" s="230">
        <v>13</v>
      </c>
      <c r="AN33" s="232">
        <v>277</v>
      </c>
      <c r="AO33" s="233"/>
    </row>
    <row r="34" spans="1:41" s="227" customFormat="1" ht="19.5" customHeight="1">
      <c r="A34" s="228" t="s">
        <v>54</v>
      </c>
      <c r="B34" s="229">
        <v>470</v>
      </c>
      <c r="C34" s="229">
        <v>217</v>
      </c>
      <c r="D34" s="229">
        <v>167</v>
      </c>
      <c r="E34" s="229">
        <v>55</v>
      </c>
      <c r="F34" s="229">
        <v>118</v>
      </c>
      <c r="G34" s="229">
        <v>272</v>
      </c>
      <c r="H34" s="229">
        <v>150</v>
      </c>
      <c r="I34" s="229">
        <v>200</v>
      </c>
      <c r="J34" s="230">
        <v>638</v>
      </c>
      <c r="K34" s="229">
        <v>161</v>
      </c>
      <c r="L34" s="229">
        <v>136</v>
      </c>
      <c r="M34" s="229">
        <v>9</v>
      </c>
      <c r="N34" s="229">
        <v>11</v>
      </c>
      <c r="O34" s="229">
        <v>17</v>
      </c>
      <c r="P34" s="229">
        <v>29</v>
      </c>
      <c r="Q34" s="229">
        <v>262</v>
      </c>
      <c r="R34" s="229">
        <v>26</v>
      </c>
      <c r="S34" s="230">
        <v>439</v>
      </c>
      <c r="T34" s="229">
        <v>97</v>
      </c>
      <c r="U34" s="229">
        <v>16</v>
      </c>
      <c r="V34" s="229">
        <v>82</v>
      </c>
      <c r="W34" s="229">
        <v>28</v>
      </c>
      <c r="X34" s="229">
        <v>28</v>
      </c>
      <c r="Y34" s="229">
        <v>49</v>
      </c>
      <c r="Z34" s="229">
        <v>30</v>
      </c>
      <c r="AA34" s="229">
        <v>22</v>
      </c>
      <c r="AB34" s="230">
        <v>175</v>
      </c>
      <c r="AC34" s="229">
        <v>23</v>
      </c>
      <c r="AD34" s="229">
        <v>22</v>
      </c>
      <c r="AE34" s="230">
        <v>28</v>
      </c>
      <c r="AF34" s="230">
        <v>61</v>
      </c>
      <c r="AG34" s="230">
        <v>7</v>
      </c>
      <c r="AH34" s="229">
        <v>1</v>
      </c>
      <c r="AI34" s="229">
        <v>48</v>
      </c>
      <c r="AJ34" s="229">
        <v>51</v>
      </c>
      <c r="AK34" s="231">
        <v>1</v>
      </c>
      <c r="AL34" s="229">
        <v>1</v>
      </c>
      <c r="AM34" s="230">
        <v>51</v>
      </c>
      <c r="AN34" s="232">
        <v>780</v>
      </c>
      <c r="AO34" s="233"/>
    </row>
    <row r="35" spans="1:41" s="227" customFormat="1" ht="19.5" customHeight="1">
      <c r="A35" s="228" t="s">
        <v>55</v>
      </c>
      <c r="B35" s="229">
        <v>273</v>
      </c>
      <c r="C35" s="229">
        <v>145</v>
      </c>
      <c r="D35" s="229">
        <v>107</v>
      </c>
      <c r="E35" s="229">
        <v>26</v>
      </c>
      <c r="F35" s="229">
        <v>84</v>
      </c>
      <c r="G35" s="229">
        <v>150</v>
      </c>
      <c r="H35" s="229">
        <v>111</v>
      </c>
      <c r="I35" s="229">
        <v>108</v>
      </c>
      <c r="J35" s="230">
        <v>365</v>
      </c>
      <c r="K35" s="229">
        <v>100</v>
      </c>
      <c r="L35" s="229">
        <v>88</v>
      </c>
      <c r="M35" s="229">
        <v>7</v>
      </c>
      <c r="N35" s="229">
        <v>5</v>
      </c>
      <c r="O35" s="229">
        <v>15</v>
      </c>
      <c r="P35" s="229">
        <v>25</v>
      </c>
      <c r="Q35" s="229">
        <v>118</v>
      </c>
      <c r="R35" s="229">
        <v>22</v>
      </c>
      <c r="S35" s="230">
        <v>227</v>
      </c>
      <c r="T35" s="229">
        <v>58</v>
      </c>
      <c r="U35" s="229">
        <v>13</v>
      </c>
      <c r="V35" s="229">
        <v>40</v>
      </c>
      <c r="W35" s="229">
        <v>20</v>
      </c>
      <c r="X35" s="229">
        <v>23</v>
      </c>
      <c r="Y35" s="229">
        <v>41</v>
      </c>
      <c r="Z35" s="229">
        <v>23</v>
      </c>
      <c r="AA35" s="229">
        <v>8</v>
      </c>
      <c r="AB35" s="230">
        <v>104</v>
      </c>
      <c r="AC35" s="229">
        <v>18</v>
      </c>
      <c r="AD35" s="229">
        <v>26</v>
      </c>
      <c r="AE35" s="230">
        <v>32</v>
      </c>
      <c r="AF35" s="230">
        <v>41</v>
      </c>
      <c r="AG35" s="230">
        <v>2</v>
      </c>
      <c r="AH35" s="229">
        <v>1</v>
      </c>
      <c r="AI35" s="229">
        <v>23</v>
      </c>
      <c r="AJ35" s="229">
        <v>25</v>
      </c>
      <c r="AK35" s="231">
        <v>1</v>
      </c>
      <c r="AL35" s="229">
        <v>0</v>
      </c>
      <c r="AM35" s="230">
        <v>27</v>
      </c>
      <c r="AN35" s="232">
        <v>456</v>
      </c>
      <c r="AO35" s="233"/>
    </row>
    <row r="36" spans="1:41" s="227" customFormat="1" ht="19.5" customHeight="1">
      <c r="A36" s="228" t="s">
        <v>56</v>
      </c>
      <c r="B36" s="229">
        <v>228</v>
      </c>
      <c r="C36" s="229">
        <v>98</v>
      </c>
      <c r="D36" s="229">
        <v>76</v>
      </c>
      <c r="E36" s="229">
        <v>35</v>
      </c>
      <c r="F36" s="229">
        <v>60</v>
      </c>
      <c r="G36" s="229">
        <v>134</v>
      </c>
      <c r="H36" s="229">
        <v>107</v>
      </c>
      <c r="I36" s="229">
        <v>83</v>
      </c>
      <c r="J36" s="230">
        <v>335</v>
      </c>
      <c r="K36" s="229">
        <v>71</v>
      </c>
      <c r="L36" s="229">
        <v>46</v>
      </c>
      <c r="M36" s="229">
        <v>3</v>
      </c>
      <c r="N36" s="229">
        <v>7</v>
      </c>
      <c r="O36" s="229">
        <v>7</v>
      </c>
      <c r="P36" s="229">
        <v>11</v>
      </c>
      <c r="Q36" s="229">
        <v>93</v>
      </c>
      <c r="R36" s="229">
        <v>12</v>
      </c>
      <c r="S36" s="230">
        <v>168</v>
      </c>
      <c r="T36" s="229">
        <v>40</v>
      </c>
      <c r="U36" s="229">
        <v>12</v>
      </c>
      <c r="V36" s="229">
        <v>35</v>
      </c>
      <c r="W36" s="229">
        <v>10</v>
      </c>
      <c r="X36" s="229">
        <v>17</v>
      </c>
      <c r="Y36" s="229">
        <v>33</v>
      </c>
      <c r="Z36" s="229">
        <v>16</v>
      </c>
      <c r="AA36" s="229">
        <v>11</v>
      </c>
      <c r="AB36" s="230">
        <v>101</v>
      </c>
      <c r="AC36" s="229">
        <v>15</v>
      </c>
      <c r="AD36" s="229">
        <v>28</v>
      </c>
      <c r="AE36" s="230">
        <v>36</v>
      </c>
      <c r="AF36" s="230">
        <v>26</v>
      </c>
      <c r="AG36" s="230">
        <v>0</v>
      </c>
      <c r="AH36" s="229">
        <v>0</v>
      </c>
      <c r="AI36" s="229">
        <v>30</v>
      </c>
      <c r="AJ36" s="229">
        <v>30</v>
      </c>
      <c r="AK36" s="231">
        <v>2</v>
      </c>
      <c r="AL36" s="229">
        <v>1</v>
      </c>
      <c r="AM36" s="230">
        <v>31</v>
      </c>
      <c r="AN36" s="232">
        <v>432</v>
      </c>
      <c r="AO36" s="233"/>
    </row>
    <row r="37" spans="1:41" s="227" customFormat="1" ht="19.5" customHeight="1">
      <c r="A37" s="228" t="s">
        <v>57</v>
      </c>
      <c r="B37" s="229">
        <v>130</v>
      </c>
      <c r="C37" s="229">
        <v>58</v>
      </c>
      <c r="D37" s="229">
        <v>40</v>
      </c>
      <c r="E37" s="229">
        <v>23</v>
      </c>
      <c r="F37" s="229">
        <v>47</v>
      </c>
      <c r="G37" s="229">
        <v>95</v>
      </c>
      <c r="H37" s="229">
        <v>47</v>
      </c>
      <c r="I37" s="229">
        <v>59</v>
      </c>
      <c r="J37" s="230">
        <v>201</v>
      </c>
      <c r="K37" s="229">
        <v>65</v>
      </c>
      <c r="L37" s="229">
        <v>56</v>
      </c>
      <c r="M37" s="229">
        <v>3</v>
      </c>
      <c r="N37" s="229">
        <v>9</v>
      </c>
      <c r="O37" s="229">
        <v>15</v>
      </c>
      <c r="P37" s="229">
        <v>15</v>
      </c>
      <c r="Q37" s="229">
        <v>62</v>
      </c>
      <c r="R37" s="229">
        <v>11</v>
      </c>
      <c r="S37" s="230">
        <v>137</v>
      </c>
      <c r="T37" s="229">
        <v>43</v>
      </c>
      <c r="U37" s="229">
        <v>8</v>
      </c>
      <c r="V37" s="229">
        <v>22</v>
      </c>
      <c r="W37" s="229">
        <v>13</v>
      </c>
      <c r="X37" s="229">
        <v>14</v>
      </c>
      <c r="Y37" s="229">
        <v>15</v>
      </c>
      <c r="Z37" s="229">
        <v>16</v>
      </c>
      <c r="AA37" s="229">
        <v>7</v>
      </c>
      <c r="AB37" s="230">
        <v>69</v>
      </c>
      <c r="AC37" s="229">
        <v>14</v>
      </c>
      <c r="AD37" s="229">
        <v>16</v>
      </c>
      <c r="AE37" s="230">
        <v>21</v>
      </c>
      <c r="AF37" s="230">
        <v>15</v>
      </c>
      <c r="AG37" s="230">
        <v>2</v>
      </c>
      <c r="AH37" s="229">
        <v>1</v>
      </c>
      <c r="AI37" s="229">
        <v>22</v>
      </c>
      <c r="AJ37" s="229">
        <v>22</v>
      </c>
      <c r="AK37" s="231">
        <v>0</v>
      </c>
      <c r="AL37" s="229">
        <v>0</v>
      </c>
      <c r="AM37" s="230">
        <v>24</v>
      </c>
      <c r="AN37" s="232">
        <v>270</v>
      </c>
      <c r="AO37" s="233"/>
    </row>
    <row r="38" spans="1:41" s="227" customFormat="1" ht="19.5" customHeight="1">
      <c r="A38" s="228" t="s">
        <v>58</v>
      </c>
      <c r="B38" s="229">
        <v>119</v>
      </c>
      <c r="C38" s="229">
        <v>64</v>
      </c>
      <c r="D38" s="229">
        <v>56</v>
      </c>
      <c r="E38" s="229">
        <v>9</v>
      </c>
      <c r="F38" s="229">
        <v>40</v>
      </c>
      <c r="G38" s="229">
        <v>75</v>
      </c>
      <c r="H38" s="229">
        <v>56</v>
      </c>
      <c r="I38" s="229">
        <v>51</v>
      </c>
      <c r="J38" s="230">
        <v>154</v>
      </c>
      <c r="K38" s="229">
        <v>74</v>
      </c>
      <c r="L38" s="229">
        <v>72</v>
      </c>
      <c r="M38" s="229">
        <v>1</v>
      </c>
      <c r="N38" s="229">
        <v>3</v>
      </c>
      <c r="O38" s="229">
        <v>6</v>
      </c>
      <c r="P38" s="229">
        <v>15</v>
      </c>
      <c r="Q38" s="229">
        <v>53</v>
      </c>
      <c r="R38" s="229">
        <v>11</v>
      </c>
      <c r="S38" s="230">
        <v>124</v>
      </c>
      <c r="T38" s="229">
        <v>45</v>
      </c>
      <c r="U38" s="229">
        <v>8</v>
      </c>
      <c r="V38" s="229">
        <v>37</v>
      </c>
      <c r="W38" s="229">
        <v>7</v>
      </c>
      <c r="X38" s="229">
        <v>16</v>
      </c>
      <c r="Y38" s="229">
        <v>26</v>
      </c>
      <c r="Z38" s="229">
        <v>7</v>
      </c>
      <c r="AA38" s="229">
        <v>3</v>
      </c>
      <c r="AB38" s="230">
        <v>69</v>
      </c>
      <c r="AC38" s="229">
        <v>7</v>
      </c>
      <c r="AD38" s="229">
        <v>8</v>
      </c>
      <c r="AE38" s="230">
        <v>9</v>
      </c>
      <c r="AF38" s="230">
        <v>33</v>
      </c>
      <c r="AG38" s="230">
        <v>2</v>
      </c>
      <c r="AH38" s="229">
        <v>0</v>
      </c>
      <c r="AI38" s="229">
        <v>14</v>
      </c>
      <c r="AJ38" s="229">
        <v>10</v>
      </c>
      <c r="AK38" s="231">
        <v>1</v>
      </c>
      <c r="AL38" s="229">
        <v>0</v>
      </c>
      <c r="AM38" s="230">
        <v>14</v>
      </c>
      <c r="AN38" s="232">
        <v>201</v>
      </c>
      <c r="AO38" s="233"/>
    </row>
    <row r="39" spans="1:41" s="227" customFormat="1" ht="19.5" customHeight="1">
      <c r="A39" s="228" t="s">
        <v>59</v>
      </c>
      <c r="B39" s="229">
        <v>62</v>
      </c>
      <c r="C39" s="229">
        <v>26</v>
      </c>
      <c r="D39" s="229">
        <v>16</v>
      </c>
      <c r="E39" s="229">
        <v>8</v>
      </c>
      <c r="F39" s="229">
        <v>20</v>
      </c>
      <c r="G39" s="229">
        <v>18</v>
      </c>
      <c r="H39" s="229">
        <v>35</v>
      </c>
      <c r="I39" s="229">
        <v>25</v>
      </c>
      <c r="J39" s="230">
        <v>73</v>
      </c>
      <c r="K39" s="229">
        <v>30</v>
      </c>
      <c r="L39" s="229">
        <v>20</v>
      </c>
      <c r="M39" s="229">
        <v>0</v>
      </c>
      <c r="N39" s="229">
        <v>2</v>
      </c>
      <c r="O39" s="229">
        <v>4</v>
      </c>
      <c r="P39" s="229">
        <v>7</v>
      </c>
      <c r="Q39" s="229">
        <v>21</v>
      </c>
      <c r="R39" s="229">
        <v>3</v>
      </c>
      <c r="S39" s="230">
        <v>57</v>
      </c>
      <c r="T39" s="229">
        <v>23</v>
      </c>
      <c r="U39" s="229">
        <v>3</v>
      </c>
      <c r="V39" s="229">
        <v>9</v>
      </c>
      <c r="W39" s="229">
        <v>2</v>
      </c>
      <c r="X39" s="229">
        <v>2</v>
      </c>
      <c r="Y39" s="229">
        <v>10</v>
      </c>
      <c r="Z39" s="229">
        <v>3</v>
      </c>
      <c r="AA39" s="229">
        <v>5</v>
      </c>
      <c r="AB39" s="230">
        <v>33</v>
      </c>
      <c r="AC39" s="229">
        <v>4</v>
      </c>
      <c r="AD39" s="229">
        <v>9</v>
      </c>
      <c r="AE39" s="230">
        <v>11</v>
      </c>
      <c r="AF39" s="230">
        <v>8</v>
      </c>
      <c r="AG39" s="230">
        <v>0</v>
      </c>
      <c r="AH39" s="229">
        <v>1</v>
      </c>
      <c r="AI39" s="229">
        <v>6</v>
      </c>
      <c r="AJ39" s="229">
        <v>6</v>
      </c>
      <c r="AK39" s="231">
        <v>5</v>
      </c>
      <c r="AL39" s="229">
        <v>0</v>
      </c>
      <c r="AM39" s="230">
        <v>7</v>
      </c>
      <c r="AN39" s="232">
        <v>101</v>
      </c>
      <c r="AO39" s="233"/>
    </row>
    <row r="40" spans="1:41" s="227" customFormat="1" ht="19.5" customHeight="1">
      <c r="A40" s="228" t="s">
        <v>60</v>
      </c>
      <c r="B40" s="229">
        <v>24</v>
      </c>
      <c r="C40" s="229">
        <v>6</v>
      </c>
      <c r="D40" s="229">
        <v>11</v>
      </c>
      <c r="E40" s="229">
        <v>0</v>
      </c>
      <c r="F40" s="229">
        <v>7</v>
      </c>
      <c r="G40" s="229">
        <v>10</v>
      </c>
      <c r="H40" s="229">
        <v>11</v>
      </c>
      <c r="I40" s="229">
        <v>11</v>
      </c>
      <c r="J40" s="230">
        <v>29</v>
      </c>
      <c r="K40" s="229">
        <v>13</v>
      </c>
      <c r="L40" s="229">
        <v>7</v>
      </c>
      <c r="M40" s="229">
        <v>5</v>
      </c>
      <c r="N40" s="229">
        <v>6</v>
      </c>
      <c r="O40" s="229">
        <v>5</v>
      </c>
      <c r="P40" s="229">
        <v>7</v>
      </c>
      <c r="Q40" s="229">
        <v>7</v>
      </c>
      <c r="R40" s="229">
        <v>6</v>
      </c>
      <c r="S40" s="230">
        <v>18</v>
      </c>
      <c r="T40" s="229">
        <v>11</v>
      </c>
      <c r="U40" s="229">
        <v>4</v>
      </c>
      <c r="V40" s="229">
        <v>9</v>
      </c>
      <c r="W40" s="229">
        <v>6</v>
      </c>
      <c r="X40" s="229">
        <v>6</v>
      </c>
      <c r="Y40" s="229">
        <v>8</v>
      </c>
      <c r="Z40" s="229">
        <v>6</v>
      </c>
      <c r="AA40" s="229">
        <v>3</v>
      </c>
      <c r="AB40" s="230">
        <v>14</v>
      </c>
      <c r="AC40" s="229">
        <v>6</v>
      </c>
      <c r="AD40" s="229">
        <v>6</v>
      </c>
      <c r="AE40" s="230">
        <v>7</v>
      </c>
      <c r="AF40" s="230">
        <v>9</v>
      </c>
      <c r="AG40" s="230">
        <v>1</v>
      </c>
      <c r="AH40" s="229">
        <v>0</v>
      </c>
      <c r="AI40" s="229">
        <v>0</v>
      </c>
      <c r="AJ40" s="229">
        <v>2</v>
      </c>
      <c r="AK40" s="231">
        <v>0</v>
      </c>
      <c r="AL40" s="229">
        <v>0</v>
      </c>
      <c r="AM40" s="230">
        <v>2</v>
      </c>
      <c r="AN40" s="232">
        <v>38</v>
      </c>
      <c r="AO40" s="233"/>
    </row>
    <row r="41" spans="1:41" s="227" customFormat="1" ht="19.5" customHeight="1">
      <c r="A41" s="228" t="s">
        <v>61</v>
      </c>
      <c r="B41" s="229">
        <v>107</v>
      </c>
      <c r="C41" s="229">
        <v>32</v>
      </c>
      <c r="D41" s="229">
        <v>36</v>
      </c>
      <c r="E41" s="229">
        <v>10</v>
      </c>
      <c r="F41" s="229">
        <v>26</v>
      </c>
      <c r="G41" s="229">
        <v>24</v>
      </c>
      <c r="H41" s="229">
        <v>25</v>
      </c>
      <c r="I41" s="229">
        <v>50</v>
      </c>
      <c r="J41" s="230">
        <v>129</v>
      </c>
      <c r="K41" s="229">
        <v>43</v>
      </c>
      <c r="L41" s="229">
        <v>30</v>
      </c>
      <c r="M41" s="229">
        <v>1</v>
      </c>
      <c r="N41" s="229">
        <v>2</v>
      </c>
      <c r="O41" s="229">
        <v>6</v>
      </c>
      <c r="P41" s="229">
        <v>11</v>
      </c>
      <c r="Q41" s="229">
        <v>66</v>
      </c>
      <c r="R41" s="229">
        <v>4</v>
      </c>
      <c r="S41" s="230">
        <v>106</v>
      </c>
      <c r="T41" s="229">
        <v>27</v>
      </c>
      <c r="U41" s="229">
        <v>5</v>
      </c>
      <c r="V41" s="229">
        <v>6</v>
      </c>
      <c r="W41" s="229">
        <v>5</v>
      </c>
      <c r="X41" s="229">
        <v>5</v>
      </c>
      <c r="Y41" s="229">
        <v>6</v>
      </c>
      <c r="Z41" s="229">
        <v>6</v>
      </c>
      <c r="AA41" s="229">
        <v>2</v>
      </c>
      <c r="AB41" s="230">
        <v>33</v>
      </c>
      <c r="AC41" s="229">
        <v>5</v>
      </c>
      <c r="AD41" s="229">
        <v>7</v>
      </c>
      <c r="AE41" s="230">
        <v>7</v>
      </c>
      <c r="AF41" s="230">
        <v>13</v>
      </c>
      <c r="AG41" s="230">
        <v>0</v>
      </c>
      <c r="AH41" s="229">
        <v>0</v>
      </c>
      <c r="AI41" s="229">
        <v>20</v>
      </c>
      <c r="AJ41" s="229">
        <v>22</v>
      </c>
      <c r="AK41" s="231">
        <v>0</v>
      </c>
      <c r="AL41" s="229">
        <v>1</v>
      </c>
      <c r="AM41" s="230">
        <v>22</v>
      </c>
      <c r="AN41" s="232">
        <v>183</v>
      </c>
      <c r="AO41" s="233"/>
    </row>
    <row r="42" spans="1:41" s="227" customFormat="1" ht="19.5" customHeight="1">
      <c r="A42" s="228" t="s">
        <v>62</v>
      </c>
      <c r="B42" s="229">
        <v>458</v>
      </c>
      <c r="C42" s="229">
        <v>185</v>
      </c>
      <c r="D42" s="229">
        <v>114</v>
      </c>
      <c r="E42" s="229">
        <v>57</v>
      </c>
      <c r="F42" s="229">
        <v>159</v>
      </c>
      <c r="G42" s="229">
        <v>394</v>
      </c>
      <c r="H42" s="229">
        <v>311</v>
      </c>
      <c r="I42" s="229">
        <v>148</v>
      </c>
      <c r="J42" s="230">
        <v>671</v>
      </c>
      <c r="K42" s="229">
        <v>199</v>
      </c>
      <c r="L42" s="229">
        <v>155</v>
      </c>
      <c r="M42" s="229">
        <v>0</v>
      </c>
      <c r="N42" s="229">
        <v>11</v>
      </c>
      <c r="O42" s="229">
        <v>8</v>
      </c>
      <c r="P42" s="229">
        <v>13</v>
      </c>
      <c r="Q42" s="229">
        <v>166</v>
      </c>
      <c r="R42" s="229">
        <v>8</v>
      </c>
      <c r="S42" s="230">
        <v>366</v>
      </c>
      <c r="T42" s="229">
        <v>77</v>
      </c>
      <c r="U42" s="229">
        <v>9</v>
      </c>
      <c r="V42" s="229">
        <v>55</v>
      </c>
      <c r="W42" s="229">
        <v>14</v>
      </c>
      <c r="X42" s="229">
        <v>18</v>
      </c>
      <c r="Y42" s="229">
        <v>23</v>
      </c>
      <c r="Z42" s="229">
        <v>7</v>
      </c>
      <c r="AA42" s="229">
        <v>7</v>
      </c>
      <c r="AB42" s="230">
        <v>142</v>
      </c>
      <c r="AC42" s="229">
        <v>13</v>
      </c>
      <c r="AD42" s="229">
        <v>11</v>
      </c>
      <c r="AE42" s="230">
        <v>18</v>
      </c>
      <c r="AF42" s="230">
        <v>55</v>
      </c>
      <c r="AG42" s="230">
        <v>2</v>
      </c>
      <c r="AH42" s="229">
        <v>0</v>
      </c>
      <c r="AI42" s="229">
        <v>5</v>
      </c>
      <c r="AJ42" s="229">
        <v>4</v>
      </c>
      <c r="AK42" s="231">
        <v>0</v>
      </c>
      <c r="AL42" s="229">
        <v>0</v>
      </c>
      <c r="AM42" s="230">
        <v>6</v>
      </c>
      <c r="AN42" s="232">
        <v>733</v>
      </c>
      <c r="AO42" s="233"/>
    </row>
    <row r="43" spans="1:41" s="227" customFormat="1" ht="19.5" customHeight="1">
      <c r="A43" s="228" t="s">
        <v>63</v>
      </c>
      <c r="B43" s="229">
        <v>539</v>
      </c>
      <c r="C43" s="229">
        <v>150</v>
      </c>
      <c r="D43" s="229">
        <v>146</v>
      </c>
      <c r="E43" s="229">
        <v>48</v>
      </c>
      <c r="F43" s="229">
        <v>159</v>
      </c>
      <c r="G43" s="229">
        <v>95</v>
      </c>
      <c r="H43" s="229">
        <v>70</v>
      </c>
      <c r="I43" s="229">
        <v>205</v>
      </c>
      <c r="J43" s="230">
        <v>616</v>
      </c>
      <c r="K43" s="229">
        <v>88</v>
      </c>
      <c r="L43" s="229">
        <v>108</v>
      </c>
      <c r="M43" s="229">
        <v>5</v>
      </c>
      <c r="N43" s="229">
        <v>10</v>
      </c>
      <c r="O43" s="229">
        <v>17</v>
      </c>
      <c r="P43" s="229">
        <v>17</v>
      </c>
      <c r="Q43" s="229">
        <v>210</v>
      </c>
      <c r="R43" s="229">
        <v>12</v>
      </c>
      <c r="S43" s="230">
        <v>342</v>
      </c>
      <c r="T43" s="229">
        <v>67</v>
      </c>
      <c r="U43" s="229">
        <v>9</v>
      </c>
      <c r="V43" s="229">
        <v>48</v>
      </c>
      <c r="W43" s="229">
        <v>8</v>
      </c>
      <c r="X43" s="229">
        <v>19</v>
      </c>
      <c r="Y43" s="229">
        <v>33</v>
      </c>
      <c r="Z43" s="229">
        <v>16</v>
      </c>
      <c r="AA43" s="229">
        <v>6</v>
      </c>
      <c r="AB43" s="230">
        <v>144</v>
      </c>
      <c r="AC43" s="229">
        <v>8</v>
      </c>
      <c r="AD43" s="229">
        <v>25</v>
      </c>
      <c r="AE43" s="230">
        <v>27</v>
      </c>
      <c r="AF43" s="230">
        <v>36</v>
      </c>
      <c r="AG43" s="230">
        <v>3</v>
      </c>
      <c r="AH43" s="229">
        <v>0</v>
      </c>
      <c r="AI43" s="229">
        <v>7</v>
      </c>
      <c r="AJ43" s="229">
        <v>3</v>
      </c>
      <c r="AK43" s="231">
        <v>1</v>
      </c>
      <c r="AL43" s="229">
        <v>1</v>
      </c>
      <c r="AM43" s="230">
        <v>8</v>
      </c>
      <c r="AN43" s="232">
        <v>698</v>
      </c>
      <c r="AO43" s="233"/>
    </row>
    <row r="44" spans="1:41" s="227" customFormat="1" ht="19.5" customHeight="1">
      <c r="A44" s="228" t="s">
        <v>64</v>
      </c>
      <c r="B44" s="229">
        <v>280</v>
      </c>
      <c r="C44" s="229">
        <v>63</v>
      </c>
      <c r="D44" s="229">
        <v>87</v>
      </c>
      <c r="E44" s="229">
        <v>44</v>
      </c>
      <c r="F44" s="229">
        <v>73</v>
      </c>
      <c r="G44" s="229">
        <v>104</v>
      </c>
      <c r="H44" s="229">
        <v>111</v>
      </c>
      <c r="I44" s="229">
        <v>62</v>
      </c>
      <c r="J44" s="230">
        <v>326</v>
      </c>
      <c r="K44" s="229">
        <v>106</v>
      </c>
      <c r="L44" s="229">
        <v>83</v>
      </c>
      <c r="M44" s="229">
        <v>7</v>
      </c>
      <c r="N44" s="229">
        <v>10</v>
      </c>
      <c r="O44" s="229">
        <v>16</v>
      </c>
      <c r="P44" s="229">
        <v>30</v>
      </c>
      <c r="Q44" s="229">
        <v>96</v>
      </c>
      <c r="R44" s="229">
        <v>24</v>
      </c>
      <c r="S44" s="230">
        <v>207</v>
      </c>
      <c r="T44" s="229">
        <v>51</v>
      </c>
      <c r="U44" s="229">
        <v>9</v>
      </c>
      <c r="V44" s="229">
        <v>47</v>
      </c>
      <c r="W44" s="229">
        <v>22</v>
      </c>
      <c r="X44" s="229">
        <v>26</v>
      </c>
      <c r="Y44" s="229">
        <v>38</v>
      </c>
      <c r="Z44" s="229">
        <v>22</v>
      </c>
      <c r="AA44" s="229">
        <v>13</v>
      </c>
      <c r="AB44" s="230">
        <v>91</v>
      </c>
      <c r="AC44" s="229">
        <v>26</v>
      </c>
      <c r="AD44" s="229">
        <v>23</v>
      </c>
      <c r="AE44" s="230">
        <v>36</v>
      </c>
      <c r="AF44" s="230">
        <v>30</v>
      </c>
      <c r="AG44" s="230">
        <v>3</v>
      </c>
      <c r="AH44" s="229">
        <v>0</v>
      </c>
      <c r="AI44" s="229">
        <v>60</v>
      </c>
      <c r="AJ44" s="229">
        <v>62</v>
      </c>
      <c r="AK44" s="231">
        <v>6</v>
      </c>
      <c r="AL44" s="229">
        <v>0</v>
      </c>
      <c r="AM44" s="230">
        <v>67</v>
      </c>
      <c r="AN44" s="232">
        <f>'[5]4'!K64</f>
        <v>467</v>
      </c>
      <c r="AO44" s="233"/>
    </row>
    <row r="45" spans="1:41" s="227" customFormat="1" ht="19.5" customHeight="1">
      <c r="A45" s="228" t="s">
        <v>65</v>
      </c>
      <c r="B45" s="229">
        <v>286</v>
      </c>
      <c r="C45" s="229">
        <v>90</v>
      </c>
      <c r="D45" s="229">
        <v>78</v>
      </c>
      <c r="E45" s="229">
        <v>27</v>
      </c>
      <c r="F45" s="229">
        <v>63</v>
      </c>
      <c r="G45" s="229">
        <v>97</v>
      </c>
      <c r="H45" s="229">
        <v>107</v>
      </c>
      <c r="I45" s="229">
        <v>54</v>
      </c>
      <c r="J45" s="230">
        <v>325</v>
      </c>
      <c r="K45" s="229">
        <v>85</v>
      </c>
      <c r="L45" s="229">
        <v>85</v>
      </c>
      <c r="M45" s="229">
        <v>4</v>
      </c>
      <c r="N45" s="229">
        <v>4</v>
      </c>
      <c r="O45" s="229">
        <v>17</v>
      </c>
      <c r="P45" s="229">
        <v>24</v>
      </c>
      <c r="Q45" s="229">
        <v>119</v>
      </c>
      <c r="R45" s="229">
        <v>11</v>
      </c>
      <c r="S45" s="230">
        <v>209</v>
      </c>
      <c r="T45" s="229">
        <v>51</v>
      </c>
      <c r="U45" s="229">
        <v>10</v>
      </c>
      <c r="V45" s="229">
        <v>22</v>
      </c>
      <c r="W45" s="229">
        <v>17</v>
      </c>
      <c r="X45" s="229">
        <v>16</v>
      </c>
      <c r="Y45" s="229">
        <v>16</v>
      </c>
      <c r="Z45" s="229">
        <v>11</v>
      </c>
      <c r="AA45" s="229">
        <v>7</v>
      </c>
      <c r="AB45" s="230">
        <v>64</v>
      </c>
      <c r="AC45" s="229">
        <v>11</v>
      </c>
      <c r="AD45" s="229">
        <v>15</v>
      </c>
      <c r="AE45" s="230">
        <v>16</v>
      </c>
      <c r="AF45" s="230">
        <v>30</v>
      </c>
      <c r="AG45" s="230">
        <v>0</v>
      </c>
      <c r="AH45" s="229">
        <v>2</v>
      </c>
      <c r="AI45" s="229">
        <v>34</v>
      </c>
      <c r="AJ45" s="229">
        <v>33</v>
      </c>
      <c r="AK45" s="231">
        <v>1</v>
      </c>
      <c r="AL45" s="229">
        <v>1</v>
      </c>
      <c r="AM45" s="230">
        <v>38</v>
      </c>
      <c r="AN45" s="232">
        <f>'[5]4'!K65</f>
        <v>408</v>
      </c>
      <c r="AO45" s="233"/>
    </row>
    <row r="46" spans="1:41" s="227" customFormat="1" ht="19.5" customHeight="1">
      <c r="A46" s="228" t="s">
        <v>66</v>
      </c>
      <c r="B46" s="229">
        <v>422</v>
      </c>
      <c r="C46" s="229">
        <v>124</v>
      </c>
      <c r="D46" s="229">
        <v>127</v>
      </c>
      <c r="E46" s="229">
        <v>40</v>
      </c>
      <c r="F46" s="229">
        <v>115</v>
      </c>
      <c r="G46" s="229">
        <v>159</v>
      </c>
      <c r="H46" s="229">
        <v>142</v>
      </c>
      <c r="I46" s="229">
        <v>101</v>
      </c>
      <c r="J46" s="230">
        <v>503</v>
      </c>
      <c r="K46" s="229">
        <v>104</v>
      </c>
      <c r="L46" s="229">
        <v>84</v>
      </c>
      <c r="M46" s="229">
        <v>3</v>
      </c>
      <c r="N46" s="229">
        <v>6</v>
      </c>
      <c r="O46" s="229">
        <v>7</v>
      </c>
      <c r="P46" s="229">
        <v>10</v>
      </c>
      <c r="Q46" s="229">
        <v>189</v>
      </c>
      <c r="R46" s="229">
        <v>3</v>
      </c>
      <c r="S46" s="230">
        <v>305</v>
      </c>
      <c r="T46" s="229">
        <v>49</v>
      </c>
      <c r="U46" s="229">
        <v>7</v>
      </c>
      <c r="V46" s="229">
        <v>34</v>
      </c>
      <c r="W46" s="229">
        <v>7</v>
      </c>
      <c r="X46" s="229">
        <v>11</v>
      </c>
      <c r="Y46" s="229">
        <v>14</v>
      </c>
      <c r="Z46" s="229">
        <v>7</v>
      </c>
      <c r="AA46" s="229">
        <v>1</v>
      </c>
      <c r="AB46" s="230">
        <v>89</v>
      </c>
      <c r="AC46" s="229">
        <v>6</v>
      </c>
      <c r="AD46" s="229">
        <v>8</v>
      </c>
      <c r="AE46" s="230">
        <v>10</v>
      </c>
      <c r="AF46" s="230">
        <v>41</v>
      </c>
      <c r="AG46" s="230">
        <v>4</v>
      </c>
      <c r="AH46" s="229">
        <v>0</v>
      </c>
      <c r="AI46" s="229">
        <v>57</v>
      </c>
      <c r="AJ46" s="229">
        <v>71</v>
      </c>
      <c r="AK46" s="231">
        <v>4</v>
      </c>
      <c r="AL46" s="229">
        <v>2</v>
      </c>
      <c r="AM46" s="230">
        <v>78</v>
      </c>
      <c r="AN46" s="232">
        <f>'[5]4'!K66</f>
        <v>643</v>
      </c>
      <c r="AO46" s="233"/>
    </row>
    <row r="47" spans="1:41" s="227" customFormat="1" ht="19.5" customHeight="1">
      <c r="A47" s="228" t="s">
        <v>67</v>
      </c>
      <c r="B47" s="229">
        <v>632</v>
      </c>
      <c r="C47" s="229">
        <v>190</v>
      </c>
      <c r="D47" s="229">
        <v>158</v>
      </c>
      <c r="E47" s="229">
        <v>65</v>
      </c>
      <c r="F47" s="229">
        <v>145</v>
      </c>
      <c r="G47" s="229">
        <v>201</v>
      </c>
      <c r="H47" s="229">
        <v>204</v>
      </c>
      <c r="I47" s="229">
        <v>97</v>
      </c>
      <c r="J47" s="230">
        <v>749</v>
      </c>
      <c r="K47" s="229">
        <v>170</v>
      </c>
      <c r="L47" s="229">
        <v>131</v>
      </c>
      <c r="M47" s="229">
        <v>7</v>
      </c>
      <c r="N47" s="229">
        <v>17</v>
      </c>
      <c r="O47" s="229">
        <v>17</v>
      </c>
      <c r="P47" s="229">
        <v>33</v>
      </c>
      <c r="Q47" s="229">
        <v>266</v>
      </c>
      <c r="R47" s="229">
        <v>19</v>
      </c>
      <c r="S47" s="230">
        <v>464</v>
      </c>
      <c r="T47" s="229">
        <v>71</v>
      </c>
      <c r="U47" s="229">
        <v>10</v>
      </c>
      <c r="V47" s="229">
        <v>34</v>
      </c>
      <c r="W47" s="229">
        <v>27</v>
      </c>
      <c r="X47" s="229">
        <v>30</v>
      </c>
      <c r="Y47" s="229">
        <v>35</v>
      </c>
      <c r="Z47" s="229">
        <v>23</v>
      </c>
      <c r="AA47" s="229">
        <v>13</v>
      </c>
      <c r="AB47" s="230">
        <v>118</v>
      </c>
      <c r="AC47" s="229">
        <v>15</v>
      </c>
      <c r="AD47" s="229">
        <v>29</v>
      </c>
      <c r="AE47" s="230">
        <v>30</v>
      </c>
      <c r="AF47" s="230">
        <v>61</v>
      </c>
      <c r="AG47" s="230">
        <v>1</v>
      </c>
      <c r="AH47" s="229">
        <v>0</v>
      </c>
      <c r="AI47" s="229">
        <v>189</v>
      </c>
      <c r="AJ47" s="229">
        <v>245</v>
      </c>
      <c r="AK47" s="231">
        <v>13</v>
      </c>
      <c r="AL47" s="229">
        <v>1</v>
      </c>
      <c r="AM47" s="230">
        <v>248</v>
      </c>
      <c r="AN47" s="232">
        <f>'[5]4'!K67</f>
        <v>1084</v>
      </c>
      <c r="AO47" s="233"/>
    </row>
    <row r="48" spans="1:41" s="227" customFormat="1" ht="19.5" customHeight="1">
      <c r="A48" s="228" t="s">
        <v>68</v>
      </c>
      <c r="B48" s="229">
        <v>155</v>
      </c>
      <c r="C48" s="229">
        <v>75</v>
      </c>
      <c r="D48" s="229">
        <v>36</v>
      </c>
      <c r="E48" s="229">
        <v>13</v>
      </c>
      <c r="F48" s="229">
        <v>30</v>
      </c>
      <c r="G48" s="229">
        <v>55</v>
      </c>
      <c r="H48" s="229">
        <v>50</v>
      </c>
      <c r="I48" s="229">
        <v>31</v>
      </c>
      <c r="J48" s="230">
        <v>189</v>
      </c>
      <c r="K48" s="229">
        <v>78</v>
      </c>
      <c r="L48" s="229">
        <v>38</v>
      </c>
      <c r="M48" s="229">
        <v>1</v>
      </c>
      <c r="N48" s="229">
        <v>3</v>
      </c>
      <c r="O48" s="229">
        <v>7</v>
      </c>
      <c r="P48" s="229">
        <v>6</v>
      </c>
      <c r="Q48" s="229">
        <v>86</v>
      </c>
      <c r="R48" s="229">
        <v>3</v>
      </c>
      <c r="S48" s="230">
        <v>153</v>
      </c>
      <c r="T48" s="229">
        <v>17</v>
      </c>
      <c r="U48" s="229">
        <v>3</v>
      </c>
      <c r="V48" s="229">
        <v>5</v>
      </c>
      <c r="W48" s="229">
        <v>2</v>
      </c>
      <c r="X48" s="229">
        <v>3</v>
      </c>
      <c r="Y48" s="229">
        <v>5</v>
      </c>
      <c r="Z48" s="229">
        <v>6</v>
      </c>
      <c r="AA48" s="229">
        <v>0</v>
      </c>
      <c r="AB48" s="230">
        <v>24</v>
      </c>
      <c r="AC48" s="229">
        <v>2</v>
      </c>
      <c r="AD48" s="229">
        <v>3</v>
      </c>
      <c r="AE48" s="230">
        <v>3</v>
      </c>
      <c r="AF48" s="230">
        <v>19</v>
      </c>
      <c r="AG48" s="230">
        <v>0</v>
      </c>
      <c r="AH48" s="229">
        <v>1</v>
      </c>
      <c r="AI48" s="229">
        <v>74</v>
      </c>
      <c r="AJ48" s="229">
        <v>106</v>
      </c>
      <c r="AK48" s="231">
        <v>6</v>
      </c>
      <c r="AL48" s="229">
        <v>1</v>
      </c>
      <c r="AM48" s="230">
        <v>110</v>
      </c>
      <c r="AN48" s="232">
        <f>'[5]4'!K68</f>
        <v>322</v>
      </c>
      <c r="AO48" s="233"/>
    </row>
    <row r="49" spans="1:41" s="227" customFormat="1" ht="19.5" customHeight="1">
      <c r="A49" s="228" t="s">
        <v>69</v>
      </c>
      <c r="B49" s="229">
        <v>221</v>
      </c>
      <c r="C49" s="229">
        <v>99</v>
      </c>
      <c r="D49" s="229">
        <v>72</v>
      </c>
      <c r="E49" s="229">
        <v>22</v>
      </c>
      <c r="F49" s="229">
        <v>42</v>
      </c>
      <c r="G49" s="229">
        <v>104</v>
      </c>
      <c r="H49" s="229">
        <v>74</v>
      </c>
      <c r="I49" s="229">
        <v>48</v>
      </c>
      <c r="J49" s="230">
        <v>288</v>
      </c>
      <c r="K49" s="229">
        <v>182</v>
      </c>
      <c r="L49" s="229">
        <v>143</v>
      </c>
      <c r="M49" s="229">
        <v>1</v>
      </c>
      <c r="N49" s="229">
        <v>4</v>
      </c>
      <c r="O49" s="229">
        <v>10</v>
      </c>
      <c r="P49" s="229">
        <v>3</v>
      </c>
      <c r="Q49" s="229">
        <v>131</v>
      </c>
      <c r="R49" s="229">
        <v>3</v>
      </c>
      <c r="S49" s="230">
        <v>290</v>
      </c>
      <c r="T49" s="229">
        <v>27</v>
      </c>
      <c r="U49" s="229">
        <v>1</v>
      </c>
      <c r="V49" s="229">
        <v>19</v>
      </c>
      <c r="W49" s="229">
        <v>5</v>
      </c>
      <c r="X49" s="229">
        <v>7</v>
      </c>
      <c r="Y49" s="229">
        <v>9</v>
      </c>
      <c r="Z49" s="229">
        <v>6</v>
      </c>
      <c r="AA49" s="229">
        <v>1</v>
      </c>
      <c r="AB49" s="230">
        <v>57</v>
      </c>
      <c r="AC49" s="229">
        <v>5</v>
      </c>
      <c r="AD49" s="229">
        <v>14</v>
      </c>
      <c r="AE49" s="230">
        <v>15</v>
      </c>
      <c r="AF49" s="230">
        <v>24</v>
      </c>
      <c r="AG49" s="230">
        <v>0</v>
      </c>
      <c r="AH49" s="229">
        <v>2</v>
      </c>
      <c r="AI49" s="229">
        <v>182</v>
      </c>
      <c r="AJ49" s="229">
        <v>184</v>
      </c>
      <c r="AK49" s="231">
        <v>4</v>
      </c>
      <c r="AL49" s="229">
        <v>2</v>
      </c>
      <c r="AM49" s="230">
        <v>191</v>
      </c>
      <c r="AN49" s="232">
        <f>'[5]4'!K69</f>
        <v>518</v>
      </c>
      <c r="AO49" s="233"/>
    </row>
    <row r="50" spans="1:41" s="227" customFormat="1" ht="19.5" customHeight="1">
      <c r="A50" s="228" t="s">
        <v>70</v>
      </c>
      <c r="B50" s="229">
        <v>72</v>
      </c>
      <c r="C50" s="229">
        <v>41</v>
      </c>
      <c r="D50" s="229">
        <v>20</v>
      </c>
      <c r="E50" s="229">
        <v>4</v>
      </c>
      <c r="F50" s="229">
        <v>18</v>
      </c>
      <c r="G50" s="229">
        <v>43</v>
      </c>
      <c r="H50" s="229">
        <v>23</v>
      </c>
      <c r="I50" s="229">
        <v>26</v>
      </c>
      <c r="J50" s="230">
        <v>97</v>
      </c>
      <c r="K50" s="229">
        <v>374</v>
      </c>
      <c r="L50" s="229">
        <v>249</v>
      </c>
      <c r="M50" s="229">
        <v>0</v>
      </c>
      <c r="N50" s="229">
        <v>3</v>
      </c>
      <c r="O50" s="229">
        <v>8</v>
      </c>
      <c r="P50" s="229">
        <v>4</v>
      </c>
      <c r="Q50" s="229">
        <v>138</v>
      </c>
      <c r="R50" s="229">
        <v>1</v>
      </c>
      <c r="S50" s="230">
        <v>408</v>
      </c>
      <c r="T50" s="229">
        <v>23</v>
      </c>
      <c r="U50" s="229">
        <v>0</v>
      </c>
      <c r="V50" s="229">
        <v>11</v>
      </c>
      <c r="W50" s="229">
        <v>3</v>
      </c>
      <c r="X50" s="229">
        <v>7</v>
      </c>
      <c r="Y50" s="229">
        <v>2</v>
      </c>
      <c r="Z50" s="229">
        <v>0</v>
      </c>
      <c r="AA50" s="229">
        <v>1</v>
      </c>
      <c r="AB50" s="230">
        <v>35</v>
      </c>
      <c r="AC50" s="229">
        <v>6</v>
      </c>
      <c r="AD50" s="229">
        <v>12</v>
      </c>
      <c r="AE50" s="230">
        <v>13</v>
      </c>
      <c r="AF50" s="230">
        <v>9</v>
      </c>
      <c r="AG50" s="230">
        <v>0</v>
      </c>
      <c r="AH50" s="229">
        <v>0</v>
      </c>
      <c r="AI50" s="229">
        <v>374</v>
      </c>
      <c r="AJ50" s="229">
        <v>386</v>
      </c>
      <c r="AK50" s="231">
        <v>7</v>
      </c>
      <c r="AL50" s="229">
        <v>1</v>
      </c>
      <c r="AM50" s="230">
        <v>388</v>
      </c>
      <c r="AN50" s="232">
        <f>'[5]4'!K70</f>
        <v>498</v>
      </c>
      <c r="AO50" s="233"/>
    </row>
    <row r="51" spans="1:41" s="227" customFormat="1" ht="19.5" customHeight="1">
      <c r="A51" s="228" t="s">
        <v>71</v>
      </c>
      <c r="B51" s="229">
        <v>135</v>
      </c>
      <c r="C51" s="229">
        <v>49</v>
      </c>
      <c r="D51" s="229">
        <v>55</v>
      </c>
      <c r="E51" s="229">
        <v>15</v>
      </c>
      <c r="F51" s="229">
        <v>32</v>
      </c>
      <c r="G51" s="229">
        <v>67</v>
      </c>
      <c r="H51" s="229">
        <v>57</v>
      </c>
      <c r="I51" s="229">
        <v>41</v>
      </c>
      <c r="J51" s="230">
        <v>171</v>
      </c>
      <c r="K51" s="229">
        <v>278</v>
      </c>
      <c r="L51" s="229">
        <v>211</v>
      </c>
      <c r="M51" s="229">
        <v>3</v>
      </c>
      <c r="N51" s="229">
        <v>5</v>
      </c>
      <c r="O51" s="229">
        <v>5</v>
      </c>
      <c r="P51" s="229">
        <v>9</v>
      </c>
      <c r="Q51" s="229">
        <v>98</v>
      </c>
      <c r="R51" s="229">
        <v>7</v>
      </c>
      <c r="S51" s="230">
        <v>341</v>
      </c>
      <c r="T51" s="229">
        <v>35</v>
      </c>
      <c r="U51" s="229">
        <v>9</v>
      </c>
      <c r="V51" s="229">
        <v>27</v>
      </c>
      <c r="W51" s="229">
        <v>8</v>
      </c>
      <c r="X51" s="229">
        <v>11</v>
      </c>
      <c r="Y51" s="229">
        <v>7</v>
      </c>
      <c r="Z51" s="229">
        <v>6</v>
      </c>
      <c r="AA51" s="229">
        <v>5</v>
      </c>
      <c r="AB51" s="230">
        <v>65</v>
      </c>
      <c r="AC51" s="229">
        <v>12</v>
      </c>
      <c r="AD51" s="229">
        <v>27</v>
      </c>
      <c r="AE51" s="230">
        <v>30</v>
      </c>
      <c r="AF51" s="230">
        <v>20</v>
      </c>
      <c r="AG51" s="230">
        <v>0</v>
      </c>
      <c r="AH51" s="229">
        <v>0</v>
      </c>
      <c r="AI51" s="229">
        <v>217</v>
      </c>
      <c r="AJ51" s="229">
        <v>237</v>
      </c>
      <c r="AK51" s="231">
        <v>1</v>
      </c>
      <c r="AL51" s="229">
        <v>0</v>
      </c>
      <c r="AM51" s="230">
        <v>242</v>
      </c>
      <c r="AN51" s="232">
        <f>'[5]4'!K71</f>
        <v>436</v>
      </c>
      <c r="AO51" s="233"/>
    </row>
    <row r="52" spans="1:41" s="227" customFormat="1" ht="19.5" customHeight="1">
      <c r="A52" s="228" t="s">
        <v>72</v>
      </c>
      <c r="B52" s="229">
        <v>112</v>
      </c>
      <c r="C52" s="229">
        <v>76</v>
      </c>
      <c r="D52" s="229">
        <v>32</v>
      </c>
      <c r="E52" s="229">
        <v>14</v>
      </c>
      <c r="F52" s="229">
        <v>25</v>
      </c>
      <c r="G52" s="229">
        <v>62</v>
      </c>
      <c r="H52" s="229">
        <v>36</v>
      </c>
      <c r="I52" s="229">
        <v>47</v>
      </c>
      <c r="J52" s="230">
        <v>173</v>
      </c>
      <c r="K52" s="229">
        <v>193</v>
      </c>
      <c r="L52" s="229">
        <v>181</v>
      </c>
      <c r="M52" s="229" t="s">
        <v>372</v>
      </c>
      <c r="N52" s="229" t="s">
        <v>372</v>
      </c>
      <c r="O52" s="229">
        <v>4</v>
      </c>
      <c r="P52" s="229">
        <v>8</v>
      </c>
      <c r="Q52" s="229">
        <v>78</v>
      </c>
      <c r="R52" s="229">
        <v>8</v>
      </c>
      <c r="S52" s="230">
        <v>249</v>
      </c>
      <c r="T52" s="229">
        <v>33</v>
      </c>
      <c r="U52" s="229">
        <v>2</v>
      </c>
      <c r="V52" s="229">
        <v>4</v>
      </c>
      <c r="W52" s="229">
        <v>4</v>
      </c>
      <c r="X52" s="229">
        <v>6</v>
      </c>
      <c r="Y52" s="229">
        <v>8</v>
      </c>
      <c r="Z52" s="229">
        <v>4</v>
      </c>
      <c r="AA52" s="229">
        <v>2</v>
      </c>
      <c r="AB52" s="230">
        <v>44</v>
      </c>
      <c r="AC52" s="229">
        <v>5</v>
      </c>
      <c r="AD52" s="229">
        <v>21</v>
      </c>
      <c r="AE52" s="230">
        <v>23</v>
      </c>
      <c r="AF52" s="230">
        <v>10</v>
      </c>
      <c r="AG52" s="230">
        <v>0</v>
      </c>
      <c r="AH52" s="229">
        <v>1</v>
      </c>
      <c r="AI52" s="229">
        <v>135</v>
      </c>
      <c r="AJ52" s="229">
        <v>148</v>
      </c>
      <c r="AK52" s="231">
        <v>0</v>
      </c>
      <c r="AL52" s="229">
        <v>0</v>
      </c>
      <c r="AM52" s="230">
        <v>151</v>
      </c>
      <c r="AN52" s="232">
        <f>'[5]4'!K72</f>
        <v>337</v>
      </c>
      <c r="AO52" s="233"/>
    </row>
    <row r="53" spans="1:41" s="227" customFormat="1" ht="19.5" customHeight="1">
      <c r="A53" s="228" t="s">
        <v>73</v>
      </c>
      <c r="B53" s="229">
        <v>144</v>
      </c>
      <c r="C53" s="229">
        <v>73</v>
      </c>
      <c r="D53" s="229">
        <v>43</v>
      </c>
      <c r="E53" s="229">
        <v>12</v>
      </c>
      <c r="F53" s="229">
        <v>33</v>
      </c>
      <c r="G53" s="229">
        <v>58</v>
      </c>
      <c r="H53" s="229">
        <v>65</v>
      </c>
      <c r="I53" s="229">
        <v>58</v>
      </c>
      <c r="J53" s="230">
        <v>191</v>
      </c>
      <c r="K53" s="229">
        <v>304</v>
      </c>
      <c r="L53" s="229">
        <v>253</v>
      </c>
      <c r="M53" s="229">
        <v>3</v>
      </c>
      <c r="N53" s="229">
        <v>1</v>
      </c>
      <c r="O53" s="229">
        <v>3</v>
      </c>
      <c r="P53" s="229">
        <v>9</v>
      </c>
      <c r="Q53" s="229">
        <v>99</v>
      </c>
      <c r="R53" s="229">
        <v>5</v>
      </c>
      <c r="S53" s="230">
        <v>379</v>
      </c>
      <c r="T53" s="229">
        <v>31</v>
      </c>
      <c r="U53" s="229">
        <v>1</v>
      </c>
      <c r="V53" s="229">
        <v>12</v>
      </c>
      <c r="W53" s="229">
        <v>3</v>
      </c>
      <c r="X53" s="229">
        <v>8</v>
      </c>
      <c r="Y53" s="229">
        <v>6</v>
      </c>
      <c r="Z53" s="229">
        <v>2</v>
      </c>
      <c r="AA53" s="229">
        <v>2</v>
      </c>
      <c r="AB53" s="230">
        <v>43</v>
      </c>
      <c r="AC53" s="229">
        <v>7</v>
      </c>
      <c r="AD53" s="229">
        <v>30</v>
      </c>
      <c r="AE53" s="230">
        <v>34</v>
      </c>
      <c r="AF53" s="230">
        <v>23</v>
      </c>
      <c r="AG53" s="230">
        <v>1</v>
      </c>
      <c r="AH53" s="229">
        <v>0</v>
      </c>
      <c r="AI53" s="229">
        <v>300</v>
      </c>
      <c r="AJ53" s="229">
        <v>304</v>
      </c>
      <c r="AK53" s="231">
        <v>0</v>
      </c>
      <c r="AL53" s="229">
        <v>1</v>
      </c>
      <c r="AM53" s="230">
        <v>305</v>
      </c>
      <c r="AN53" s="232">
        <v>518</v>
      </c>
      <c r="AO53" s="233"/>
    </row>
    <row r="54" spans="1:41" s="227" customFormat="1" ht="19.5" customHeight="1">
      <c r="A54" s="228" t="s">
        <v>74</v>
      </c>
      <c r="B54" s="229">
        <v>183</v>
      </c>
      <c r="C54" s="229">
        <v>99</v>
      </c>
      <c r="D54" s="229">
        <v>69</v>
      </c>
      <c r="E54" s="229">
        <v>17</v>
      </c>
      <c r="F54" s="229">
        <v>53</v>
      </c>
      <c r="G54" s="229">
        <v>91</v>
      </c>
      <c r="H54" s="229">
        <v>82</v>
      </c>
      <c r="I54" s="229">
        <v>77</v>
      </c>
      <c r="J54" s="230">
        <v>241</v>
      </c>
      <c r="K54" s="229">
        <v>356</v>
      </c>
      <c r="L54" s="229">
        <v>313</v>
      </c>
      <c r="M54" s="229">
        <v>4</v>
      </c>
      <c r="N54" s="229">
        <v>10</v>
      </c>
      <c r="O54" s="229">
        <v>5</v>
      </c>
      <c r="P54" s="229">
        <v>23</v>
      </c>
      <c r="Q54" s="229">
        <v>109</v>
      </c>
      <c r="R54" s="229">
        <v>11</v>
      </c>
      <c r="S54" s="230">
        <v>431</v>
      </c>
      <c r="T54" s="229">
        <v>58</v>
      </c>
      <c r="U54" s="229">
        <v>5</v>
      </c>
      <c r="V54" s="229">
        <v>26</v>
      </c>
      <c r="W54" s="229">
        <v>16</v>
      </c>
      <c r="X54" s="229">
        <v>20</v>
      </c>
      <c r="Y54" s="229">
        <v>21</v>
      </c>
      <c r="Z54" s="229">
        <v>11</v>
      </c>
      <c r="AA54" s="229">
        <v>4</v>
      </c>
      <c r="AB54" s="230">
        <v>87</v>
      </c>
      <c r="AC54" s="229">
        <v>22</v>
      </c>
      <c r="AD54" s="229">
        <v>23</v>
      </c>
      <c r="AE54" s="230">
        <v>30</v>
      </c>
      <c r="AF54" s="230">
        <v>40</v>
      </c>
      <c r="AG54" s="230">
        <v>0</v>
      </c>
      <c r="AH54" s="229">
        <v>0</v>
      </c>
      <c r="AI54" s="229">
        <v>256</v>
      </c>
      <c r="AJ54" s="229">
        <v>272</v>
      </c>
      <c r="AK54" s="231">
        <v>1</v>
      </c>
      <c r="AL54" s="229">
        <v>0</v>
      </c>
      <c r="AM54" s="230">
        <v>279</v>
      </c>
      <c r="AN54" s="232">
        <v>550</v>
      </c>
      <c r="AO54" s="233"/>
    </row>
    <row r="55" spans="1:41" s="227" customFormat="1" ht="19.5" customHeight="1">
      <c r="A55" s="228" t="s">
        <v>75</v>
      </c>
      <c r="B55" s="229">
        <v>330</v>
      </c>
      <c r="C55" s="229">
        <v>136</v>
      </c>
      <c r="D55" s="229">
        <v>108</v>
      </c>
      <c r="E55" s="229">
        <v>41</v>
      </c>
      <c r="F55" s="229">
        <v>85</v>
      </c>
      <c r="G55" s="229">
        <v>117</v>
      </c>
      <c r="H55" s="229">
        <v>90</v>
      </c>
      <c r="I55" s="229">
        <v>125</v>
      </c>
      <c r="J55" s="230">
        <v>420</v>
      </c>
      <c r="K55" s="229">
        <v>305</v>
      </c>
      <c r="L55" s="229">
        <v>228</v>
      </c>
      <c r="M55" s="229">
        <v>1</v>
      </c>
      <c r="N55" s="229">
        <v>4</v>
      </c>
      <c r="O55" s="229">
        <v>5</v>
      </c>
      <c r="P55" s="229">
        <v>8</v>
      </c>
      <c r="Q55" s="229">
        <v>273</v>
      </c>
      <c r="R55" s="229">
        <v>6</v>
      </c>
      <c r="S55" s="230">
        <v>521</v>
      </c>
      <c r="T55" s="229">
        <v>47</v>
      </c>
      <c r="U55" s="229">
        <v>9</v>
      </c>
      <c r="V55" s="229">
        <v>12</v>
      </c>
      <c r="W55" s="229">
        <v>12</v>
      </c>
      <c r="X55" s="229">
        <v>16</v>
      </c>
      <c r="Y55" s="229">
        <v>13</v>
      </c>
      <c r="Z55" s="229">
        <v>11</v>
      </c>
      <c r="AA55" s="229">
        <v>3</v>
      </c>
      <c r="AB55" s="230">
        <v>68</v>
      </c>
      <c r="AC55" s="229">
        <v>15</v>
      </c>
      <c r="AD55" s="229">
        <v>23</v>
      </c>
      <c r="AE55" s="230">
        <v>28</v>
      </c>
      <c r="AF55" s="230">
        <v>38</v>
      </c>
      <c r="AG55" s="230">
        <v>0</v>
      </c>
      <c r="AH55" s="229">
        <v>0</v>
      </c>
      <c r="AI55" s="229">
        <v>262</v>
      </c>
      <c r="AJ55" s="229">
        <v>271</v>
      </c>
      <c r="AK55" s="231">
        <v>4</v>
      </c>
      <c r="AL55" s="229">
        <v>0</v>
      </c>
      <c r="AM55" s="230">
        <v>272</v>
      </c>
      <c r="AN55" s="232">
        <v>738</v>
      </c>
      <c r="AO55" s="233"/>
    </row>
    <row r="56" spans="1:41" s="227" customFormat="1" ht="19.5" customHeight="1">
      <c r="A56" s="228" t="s">
        <v>76</v>
      </c>
      <c r="B56" s="229">
        <v>761</v>
      </c>
      <c r="C56" s="229">
        <v>260</v>
      </c>
      <c r="D56" s="229">
        <v>262</v>
      </c>
      <c r="E56" s="229">
        <v>81</v>
      </c>
      <c r="F56" s="229">
        <v>149</v>
      </c>
      <c r="G56" s="229">
        <v>342</v>
      </c>
      <c r="H56" s="229">
        <v>255</v>
      </c>
      <c r="I56" s="229">
        <v>269</v>
      </c>
      <c r="J56" s="230">
        <v>961</v>
      </c>
      <c r="K56" s="229">
        <v>412</v>
      </c>
      <c r="L56" s="229">
        <v>347</v>
      </c>
      <c r="M56" s="229">
        <v>1</v>
      </c>
      <c r="N56" s="229">
        <v>12</v>
      </c>
      <c r="O56" s="229">
        <v>7</v>
      </c>
      <c r="P56" s="229">
        <v>19</v>
      </c>
      <c r="Q56" s="229">
        <v>360</v>
      </c>
      <c r="R56" s="229">
        <v>13</v>
      </c>
      <c r="S56" s="230">
        <v>736</v>
      </c>
      <c r="T56" s="229">
        <v>141</v>
      </c>
      <c r="U56" s="229">
        <v>10</v>
      </c>
      <c r="V56" s="229">
        <v>28</v>
      </c>
      <c r="W56" s="229">
        <v>13</v>
      </c>
      <c r="X56" s="229">
        <v>27</v>
      </c>
      <c r="Y56" s="229">
        <v>23</v>
      </c>
      <c r="Z56" s="229">
        <v>16</v>
      </c>
      <c r="AA56" s="229">
        <v>3</v>
      </c>
      <c r="AB56" s="230">
        <v>185</v>
      </c>
      <c r="AC56" s="229">
        <v>28</v>
      </c>
      <c r="AD56" s="229">
        <v>26</v>
      </c>
      <c r="AE56" s="230">
        <v>34</v>
      </c>
      <c r="AF56" s="230">
        <v>130</v>
      </c>
      <c r="AG56" s="230">
        <v>1</v>
      </c>
      <c r="AH56" s="229">
        <v>0</v>
      </c>
      <c r="AI56" s="229">
        <v>277</v>
      </c>
      <c r="AJ56" s="229">
        <v>283</v>
      </c>
      <c r="AK56" s="231">
        <v>2</v>
      </c>
      <c r="AL56" s="229">
        <v>0</v>
      </c>
      <c r="AM56" s="230">
        <v>284</v>
      </c>
      <c r="AN56" s="232">
        <v>1303</v>
      </c>
      <c r="AO56" s="233"/>
    </row>
    <row r="57" spans="1:41" s="227" customFormat="1" ht="19.5" customHeight="1">
      <c r="A57" s="228" t="s">
        <v>77</v>
      </c>
      <c r="B57" s="229">
        <v>395</v>
      </c>
      <c r="C57" s="229">
        <v>142</v>
      </c>
      <c r="D57" s="229">
        <v>138</v>
      </c>
      <c r="E57" s="229">
        <v>41</v>
      </c>
      <c r="F57" s="229">
        <v>79</v>
      </c>
      <c r="G57" s="229">
        <v>167</v>
      </c>
      <c r="H57" s="229">
        <v>164</v>
      </c>
      <c r="I57" s="229">
        <v>141</v>
      </c>
      <c r="J57" s="230">
        <v>491</v>
      </c>
      <c r="K57" s="229">
        <v>528</v>
      </c>
      <c r="L57" s="229">
        <v>460</v>
      </c>
      <c r="M57" s="229">
        <v>3</v>
      </c>
      <c r="N57" s="229">
        <v>7</v>
      </c>
      <c r="O57" s="229">
        <v>5</v>
      </c>
      <c r="P57" s="229">
        <v>12</v>
      </c>
      <c r="Q57" s="229">
        <v>212</v>
      </c>
      <c r="R57" s="229">
        <v>7</v>
      </c>
      <c r="S57" s="230">
        <v>691</v>
      </c>
      <c r="T57" s="229">
        <v>86</v>
      </c>
      <c r="U57" s="229">
        <v>4</v>
      </c>
      <c r="V57" s="229">
        <v>22</v>
      </c>
      <c r="W57" s="229">
        <v>11</v>
      </c>
      <c r="X57" s="229">
        <v>17</v>
      </c>
      <c r="Y57" s="229">
        <v>10</v>
      </c>
      <c r="Z57" s="229">
        <v>5</v>
      </c>
      <c r="AA57" s="229">
        <v>2</v>
      </c>
      <c r="AB57" s="230">
        <v>114</v>
      </c>
      <c r="AC57" s="229">
        <v>21</v>
      </c>
      <c r="AD57" s="229">
        <v>28</v>
      </c>
      <c r="AE57" s="230">
        <v>36</v>
      </c>
      <c r="AF57" s="230">
        <v>72</v>
      </c>
      <c r="AG57" s="230">
        <v>0</v>
      </c>
      <c r="AH57" s="229">
        <v>0</v>
      </c>
      <c r="AI57" s="229">
        <v>347</v>
      </c>
      <c r="AJ57" s="229">
        <v>385</v>
      </c>
      <c r="AK57" s="231">
        <v>13</v>
      </c>
      <c r="AL57" s="229">
        <v>0</v>
      </c>
      <c r="AM57" s="230">
        <v>388</v>
      </c>
      <c r="AN57" s="232">
        <v>935</v>
      </c>
      <c r="AO57" s="233"/>
    </row>
    <row r="58" spans="1:41" s="227" customFormat="1" ht="19.5" customHeight="1">
      <c r="A58" s="228" t="s">
        <v>78</v>
      </c>
      <c r="B58" s="229">
        <v>301</v>
      </c>
      <c r="C58" s="229">
        <v>126</v>
      </c>
      <c r="D58" s="229">
        <v>34</v>
      </c>
      <c r="E58" s="229">
        <v>40</v>
      </c>
      <c r="F58" s="229">
        <v>52</v>
      </c>
      <c r="G58" s="229">
        <v>120</v>
      </c>
      <c r="H58" s="229">
        <v>128</v>
      </c>
      <c r="I58" s="229">
        <v>103</v>
      </c>
      <c r="J58" s="230">
        <v>399</v>
      </c>
      <c r="K58" s="229">
        <v>245</v>
      </c>
      <c r="L58" s="229">
        <v>188</v>
      </c>
      <c r="M58" s="229">
        <v>1</v>
      </c>
      <c r="N58" s="229">
        <v>5</v>
      </c>
      <c r="O58" s="229">
        <v>5</v>
      </c>
      <c r="P58" s="229">
        <v>12</v>
      </c>
      <c r="Q58" s="229">
        <v>147</v>
      </c>
      <c r="R58" s="229">
        <v>7</v>
      </c>
      <c r="S58" s="230">
        <v>386</v>
      </c>
      <c r="T58" s="229">
        <v>49</v>
      </c>
      <c r="U58" s="229">
        <v>1</v>
      </c>
      <c r="V58" s="229">
        <v>22</v>
      </c>
      <c r="W58" s="229">
        <v>11</v>
      </c>
      <c r="X58" s="229">
        <v>12</v>
      </c>
      <c r="Y58" s="229">
        <v>17</v>
      </c>
      <c r="Z58" s="229">
        <v>10</v>
      </c>
      <c r="AA58" s="229">
        <v>5</v>
      </c>
      <c r="AB58" s="230">
        <v>74</v>
      </c>
      <c r="AC58" s="229">
        <v>24</v>
      </c>
      <c r="AD58" s="229">
        <v>38</v>
      </c>
      <c r="AE58" s="230">
        <v>39</v>
      </c>
      <c r="AF58" s="230">
        <v>36</v>
      </c>
      <c r="AG58" s="230">
        <v>0</v>
      </c>
      <c r="AH58" s="229">
        <v>0</v>
      </c>
      <c r="AI58" s="229">
        <v>190</v>
      </c>
      <c r="AJ58" s="229">
        <v>141</v>
      </c>
      <c r="AK58" s="231">
        <v>5</v>
      </c>
      <c r="AL58" s="229">
        <v>1</v>
      </c>
      <c r="AM58" s="230">
        <v>196</v>
      </c>
      <c r="AN58" s="232">
        <v>638</v>
      </c>
      <c r="AO58" s="233"/>
    </row>
    <row r="59" spans="1:41" ht="22.5" customHeight="1">
      <c r="A59" s="228" t="s">
        <v>79</v>
      </c>
      <c r="B59" s="234">
        <v>282</v>
      </c>
      <c r="C59" s="234">
        <v>113</v>
      </c>
      <c r="D59" s="234">
        <v>94</v>
      </c>
      <c r="E59" s="234">
        <v>18</v>
      </c>
      <c r="F59" s="234">
        <v>42</v>
      </c>
      <c r="G59" s="234">
        <v>129</v>
      </c>
      <c r="H59" s="234">
        <v>114</v>
      </c>
      <c r="I59" s="234">
        <v>74</v>
      </c>
      <c r="J59" s="235">
        <v>354</v>
      </c>
      <c r="K59" s="234">
        <v>244</v>
      </c>
      <c r="L59" s="234">
        <v>185</v>
      </c>
      <c r="M59" s="234">
        <v>1</v>
      </c>
      <c r="N59" s="234">
        <v>6</v>
      </c>
      <c r="O59" s="234">
        <v>4</v>
      </c>
      <c r="P59" s="234">
        <v>13</v>
      </c>
      <c r="Q59" s="234">
        <v>137</v>
      </c>
      <c r="R59" s="234">
        <v>8</v>
      </c>
      <c r="S59" s="235">
        <v>373</v>
      </c>
      <c r="T59" s="234">
        <v>48</v>
      </c>
      <c r="U59" s="234">
        <v>3</v>
      </c>
      <c r="V59" s="234">
        <v>19</v>
      </c>
      <c r="W59" s="234">
        <v>6</v>
      </c>
      <c r="X59" s="234">
        <v>14</v>
      </c>
      <c r="Y59" s="234">
        <v>11</v>
      </c>
      <c r="Z59" s="234">
        <v>8</v>
      </c>
      <c r="AA59" s="234">
        <v>1</v>
      </c>
      <c r="AB59" s="235">
        <v>71</v>
      </c>
      <c r="AC59" s="234">
        <v>14</v>
      </c>
      <c r="AD59" s="234">
        <v>14</v>
      </c>
      <c r="AE59" s="235">
        <v>14</v>
      </c>
      <c r="AF59" s="235">
        <v>47</v>
      </c>
      <c r="AG59" s="235">
        <v>0</v>
      </c>
      <c r="AH59" s="234">
        <v>0</v>
      </c>
      <c r="AI59" s="234">
        <v>179</v>
      </c>
      <c r="AJ59" s="234">
        <v>193</v>
      </c>
      <c r="AK59" s="234">
        <v>7</v>
      </c>
      <c r="AL59" s="234">
        <v>2</v>
      </c>
      <c r="AM59" s="235">
        <v>196</v>
      </c>
      <c r="AN59" s="235">
        <v>580</v>
      </c>
      <c r="AO59" s="236"/>
    </row>
    <row r="60" spans="1:41" ht="22.5" customHeight="1">
      <c r="A60" s="228" t="s">
        <v>80</v>
      </c>
      <c r="B60" s="234">
        <v>385</v>
      </c>
      <c r="C60" s="234">
        <v>148</v>
      </c>
      <c r="D60" s="234">
        <v>104</v>
      </c>
      <c r="E60" s="234">
        <v>39</v>
      </c>
      <c r="F60" s="234">
        <v>66</v>
      </c>
      <c r="G60" s="234">
        <v>197</v>
      </c>
      <c r="H60" s="234">
        <v>130</v>
      </c>
      <c r="I60" s="234">
        <v>112</v>
      </c>
      <c r="J60" s="235">
        <v>482</v>
      </c>
      <c r="K60" s="234">
        <v>211</v>
      </c>
      <c r="L60" s="234">
        <v>224</v>
      </c>
      <c r="M60" s="234">
        <v>2</v>
      </c>
      <c r="N60" s="234">
        <v>4</v>
      </c>
      <c r="O60" s="234">
        <v>4</v>
      </c>
      <c r="P60" s="234">
        <v>18</v>
      </c>
      <c r="Q60" s="234">
        <v>228</v>
      </c>
      <c r="R60" s="234">
        <v>6</v>
      </c>
      <c r="S60" s="235">
        <v>434</v>
      </c>
      <c r="T60" s="234">
        <v>46</v>
      </c>
      <c r="U60" s="234">
        <v>6</v>
      </c>
      <c r="V60" s="234">
        <v>17</v>
      </c>
      <c r="W60" s="234">
        <v>8</v>
      </c>
      <c r="X60" s="234">
        <v>13</v>
      </c>
      <c r="Y60" s="234">
        <v>7</v>
      </c>
      <c r="Z60" s="234">
        <v>2</v>
      </c>
      <c r="AA60" s="234">
        <v>1</v>
      </c>
      <c r="AB60" s="235">
        <v>72</v>
      </c>
      <c r="AC60" s="234">
        <v>7</v>
      </c>
      <c r="AD60" s="234">
        <v>4</v>
      </c>
      <c r="AE60" s="235">
        <v>8</v>
      </c>
      <c r="AF60" s="235">
        <v>62</v>
      </c>
      <c r="AG60" s="235">
        <v>0</v>
      </c>
      <c r="AH60" s="234">
        <v>0</v>
      </c>
      <c r="AI60" s="234">
        <v>121</v>
      </c>
      <c r="AJ60" s="234">
        <v>119</v>
      </c>
      <c r="AK60" s="234">
        <v>2</v>
      </c>
      <c r="AL60" s="234">
        <v>0</v>
      </c>
      <c r="AM60" s="235">
        <v>122</v>
      </c>
      <c r="AN60" s="235">
        <v>673</v>
      </c>
      <c r="AO60" s="236"/>
    </row>
    <row r="61" spans="1:41" ht="22.5" customHeight="1">
      <c r="A61" s="228" t="s">
        <v>81</v>
      </c>
      <c r="B61" s="234">
        <v>359</v>
      </c>
      <c r="C61" s="234">
        <v>122</v>
      </c>
      <c r="D61" s="234">
        <v>88</v>
      </c>
      <c r="E61" s="234">
        <v>36</v>
      </c>
      <c r="F61" s="234">
        <v>75</v>
      </c>
      <c r="G61" s="234">
        <v>206</v>
      </c>
      <c r="H61" s="234">
        <v>104</v>
      </c>
      <c r="I61" s="234">
        <v>123</v>
      </c>
      <c r="J61" s="235">
        <v>461</v>
      </c>
      <c r="K61" s="234">
        <v>434</v>
      </c>
      <c r="L61" s="234">
        <v>466</v>
      </c>
      <c r="M61" s="234">
        <v>1</v>
      </c>
      <c r="N61" s="234">
        <v>7</v>
      </c>
      <c r="O61" s="234">
        <v>7</v>
      </c>
      <c r="P61" s="234">
        <v>25</v>
      </c>
      <c r="Q61" s="234">
        <v>190</v>
      </c>
      <c r="R61" s="234">
        <v>6</v>
      </c>
      <c r="S61" s="235">
        <v>625</v>
      </c>
      <c r="T61" s="234">
        <v>43</v>
      </c>
      <c r="U61" s="234">
        <v>9</v>
      </c>
      <c r="V61" s="234">
        <v>31</v>
      </c>
      <c r="W61" s="234">
        <v>6</v>
      </c>
      <c r="X61" s="234">
        <v>13</v>
      </c>
      <c r="Y61" s="234">
        <v>16</v>
      </c>
      <c r="Z61" s="234">
        <v>8</v>
      </c>
      <c r="AA61" s="234">
        <v>1</v>
      </c>
      <c r="AB61" s="235">
        <v>86</v>
      </c>
      <c r="AC61" s="234">
        <v>12</v>
      </c>
      <c r="AD61" s="234">
        <v>10</v>
      </c>
      <c r="AE61" s="235">
        <v>15</v>
      </c>
      <c r="AF61" s="235">
        <v>62</v>
      </c>
      <c r="AG61" s="235">
        <v>1</v>
      </c>
      <c r="AH61" s="234">
        <v>0</v>
      </c>
      <c r="AI61" s="234">
        <v>373</v>
      </c>
      <c r="AJ61" s="234">
        <v>382</v>
      </c>
      <c r="AK61" s="234">
        <v>2</v>
      </c>
      <c r="AL61" s="234">
        <v>0</v>
      </c>
      <c r="AM61" s="235">
        <v>384</v>
      </c>
      <c r="AN61" s="235">
        <v>886</v>
      </c>
      <c r="AO61" s="236"/>
    </row>
    <row r="62" spans="1:41" ht="22.5" customHeight="1">
      <c r="A62" s="228" t="s">
        <v>82</v>
      </c>
      <c r="B62" s="234">
        <v>528</v>
      </c>
      <c r="C62" s="234">
        <v>203</v>
      </c>
      <c r="D62" s="234">
        <v>143</v>
      </c>
      <c r="E62" s="234">
        <v>47</v>
      </c>
      <c r="F62" s="234">
        <v>115</v>
      </c>
      <c r="G62" s="234">
        <v>256</v>
      </c>
      <c r="H62" s="234">
        <v>208</v>
      </c>
      <c r="I62" s="234">
        <v>193</v>
      </c>
      <c r="J62" s="235">
        <v>642</v>
      </c>
      <c r="K62" s="234">
        <v>303</v>
      </c>
      <c r="L62" s="234">
        <v>335</v>
      </c>
      <c r="M62" s="234">
        <v>4</v>
      </c>
      <c r="N62" s="234">
        <v>9</v>
      </c>
      <c r="O62" s="234">
        <v>11</v>
      </c>
      <c r="P62" s="234">
        <v>28</v>
      </c>
      <c r="Q62" s="234">
        <v>295</v>
      </c>
      <c r="R62" s="234">
        <v>13</v>
      </c>
      <c r="S62" s="235">
        <v>582</v>
      </c>
      <c r="T62" s="234">
        <v>103</v>
      </c>
      <c r="U62" s="234">
        <v>20</v>
      </c>
      <c r="V62" s="234">
        <v>29</v>
      </c>
      <c r="W62" s="234">
        <v>13</v>
      </c>
      <c r="X62" s="234">
        <v>26</v>
      </c>
      <c r="Y62" s="234">
        <v>17</v>
      </c>
      <c r="Z62" s="234">
        <v>21</v>
      </c>
      <c r="AA62" s="234">
        <v>6</v>
      </c>
      <c r="AB62" s="235">
        <v>148</v>
      </c>
      <c r="AC62" s="234">
        <v>23</v>
      </c>
      <c r="AD62" s="234">
        <v>13</v>
      </c>
      <c r="AE62" s="235">
        <v>27</v>
      </c>
      <c r="AF62" s="235">
        <v>93</v>
      </c>
      <c r="AG62" s="235">
        <v>3</v>
      </c>
      <c r="AH62" s="234">
        <v>0</v>
      </c>
      <c r="AI62" s="234">
        <v>144</v>
      </c>
      <c r="AJ62" s="234">
        <v>151</v>
      </c>
      <c r="AK62" s="234">
        <v>4</v>
      </c>
      <c r="AL62" s="234">
        <v>0</v>
      </c>
      <c r="AM62" s="235">
        <v>151</v>
      </c>
      <c r="AN62" s="235">
        <v>884</v>
      </c>
      <c r="AO62" s="236"/>
    </row>
    <row r="63" spans="1:41" ht="22.5" customHeight="1">
      <c r="A63" s="228" t="s">
        <v>83</v>
      </c>
      <c r="B63" s="234">
        <v>323</v>
      </c>
      <c r="C63" s="234">
        <v>128</v>
      </c>
      <c r="D63" s="234">
        <v>83</v>
      </c>
      <c r="E63" s="234">
        <v>17</v>
      </c>
      <c r="F63" s="234">
        <v>63</v>
      </c>
      <c r="G63" s="234">
        <v>172</v>
      </c>
      <c r="H63" s="234">
        <v>126</v>
      </c>
      <c r="I63" s="234">
        <v>118</v>
      </c>
      <c r="J63" s="235">
        <v>404</v>
      </c>
      <c r="K63" s="234">
        <v>294</v>
      </c>
      <c r="L63" s="234">
        <v>342</v>
      </c>
      <c r="M63" s="234">
        <v>6</v>
      </c>
      <c r="N63" s="234">
        <v>10</v>
      </c>
      <c r="O63" s="234">
        <v>10</v>
      </c>
      <c r="P63" s="234">
        <v>18</v>
      </c>
      <c r="Q63" s="234">
        <v>183</v>
      </c>
      <c r="R63" s="234">
        <v>12</v>
      </c>
      <c r="S63" s="235">
        <v>447</v>
      </c>
      <c r="T63" s="234">
        <v>55</v>
      </c>
      <c r="U63" s="234">
        <v>8</v>
      </c>
      <c r="V63" s="234">
        <v>25</v>
      </c>
      <c r="W63" s="234">
        <v>13</v>
      </c>
      <c r="X63" s="234">
        <v>21</v>
      </c>
      <c r="Y63" s="234">
        <v>23</v>
      </c>
      <c r="Z63" s="234">
        <v>11</v>
      </c>
      <c r="AA63" s="234">
        <v>5</v>
      </c>
      <c r="AB63" s="235">
        <v>82</v>
      </c>
      <c r="AC63" s="234">
        <v>13</v>
      </c>
      <c r="AD63" s="234">
        <v>11</v>
      </c>
      <c r="AE63" s="235">
        <v>14</v>
      </c>
      <c r="AF63" s="235">
        <v>64</v>
      </c>
      <c r="AG63" s="235">
        <v>2</v>
      </c>
      <c r="AH63" s="234">
        <v>0</v>
      </c>
      <c r="AI63" s="234">
        <v>154</v>
      </c>
      <c r="AJ63" s="234">
        <v>153</v>
      </c>
      <c r="AK63" s="234">
        <v>1</v>
      </c>
      <c r="AL63" s="234">
        <v>0</v>
      </c>
      <c r="AM63" s="235">
        <v>156</v>
      </c>
      <c r="AN63" s="235">
        <v>627</v>
      </c>
      <c r="AO63" s="236"/>
    </row>
    <row r="64" spans="1:41" ht="22.5" customHeight="1">
      <c r="A64" s="228" t="s">
        <v>373</v>
      </c>
      <c r="B64" s="234">
        <v>80</v>
      </c>
      <c r="C64" s="234">
        <v>39</v>
      </c>
      <c r="D64" s="234">
        <v>30</v>
      </c>
      <c r="E64" s="234">
        <v>4</v>
      </c>
      <c r="F64" s="234">
        <v>20</v>
      </c>
      <c r="G64" s="234">
        <v>29</v>
      </c>
      <c r="H64" s="234">
        <v>19</v>
      </c>
      <c r="I64" s="234">
        <v>24</v>
      </c>
      <c r="J64" s="235">
        <v>87</v>
      </c>
      <c r="K64" s="234">
        <v>47</v>
      </c>
      <c r="L64" s="234">
        <v>45</v>
      </c>
      <c r="M64" s="234">
        <v>1</v>
      </c>
      <c r="N64" s="234">
        <v>0</v>
      </c>
      <c r="O64" s="234">
        <v>0</v>
      </c>
      <c r="P64" s="234">
        <v>0</v>
      </c>
      <c r="Q64" s="234">
        <v>45</v>
      </c>
      <c r="R64" s="234">
        <v>0</v>
      </c>
      <c r="S64" s="235">
        <v>79</v>
      </c>
      <c r="T64" s="234">
        <v>21</v>
      </c>
      <c r="U64" s="234">
        <v>1</v>
      </c>
      <c r="V64" s="234">
        <v>1</v>
      </c>
      <c r="W64" s="234">
        <v>0</v>
      </c>
      <c r="X64" s="234">
        <v>3</v>
      </c>
      <c r="Y64" s="234">
        <v>0</v>
      </c>
      <c r="Z64" s="234">
        <v>0</v>
      </c>
      <c r="AA64" s="234">
        <v>0</v>
      </c>
      <c r="AB64" s="235">
        <v>21</v>
      </c>
      <c r="AC64" s="234">
        <v>2</v>
      </c>
      <c r="AD64" s="234">
        <v>1</v>
      </c>
      <c r="AE64" s="235">
        <v>3</v>
      </c>
      <c r="AF64" s="235">
        <v>15</v>
      </c>
      <c r="AG64" s="235">
        <v>0</v>
      </c>
      <c r="AH64" s="234">
        <v>0</v>
      </c>
      <c r="AI64" s="234">
        <v>2</v>
      </c>
      <c r="AJ64" s="234">
        <v>2</v>
      </c>
      <c r="AK64" s="234">
        <v>0</v>
      </c>
      <c r="AL64" s="234">
        <v>0</v>
      </c>
      <c r="AM64" s="235">
        <v>2</v>
      </c>
      <c r="AN64" s="235">
        <v>100</v>
      </c>
      <c r="AO64" s="236"/>
    </row>
    <row r="65" spans="1:41" ht="22.5" customHeight="1">
      <c r="A65" s="228" t="s">
        <v>374</v>
      </c>
      <c r="B65" s="234">
        <v>329</v>
      </c>
      <c r="C65" s="234">
        <v>145</v>
      </c>
      <c r="D65" s="234">
        <v>93</v>
      </c>
      <c r="E65" s="234">
        <v>11</v>
      </c>
      <c r="F65" s="234">
        <v>50</v>
      </c>
      <c r="G65" s="234">
        <v>180</v>
      </c>
      <c r="H65" s="234">
        <v>90</v>
      </c>
      <c r="I65" s="234">
        <v>111</v>
      </c>
      <c r="J65" s="235">
        <v>436</v>
      </c>
      <c r="K65" s="234">
        <v>130</v>
      </c>
      <c r="L65" s="234">
        <v>184</v>
      </c>
      <c r="M65" s="234">
        <v>1</v>
      </c>
      <c r="N65" s="234">
        <v>3</v>
      </c>
      <c r="O65" s="234">
        <v>2</v>
      </c>
      <c r="P65" s="234">
        <v>15</v>
      </c>
      <c r="Q65" s="234">
        <v>172</v>
      </c>
      <c r="R65" s="234">
        <v>2</v>
      </c>
      <c r="S65" s="235">
        <v>325</v>
      </c>
      <c r="T65" s="234">
        <v>28</v>
      </c>
      <c r="U65" s="234">
        <v>1</v>
      </c>
      <c r="V65" s="234">
        <v>9</v>
      </c>
      <c r="W65" s="234">
        <v>1</v>
      </c>
      <c r="X65" s="234">
        <v>1</v>
      </c>
      <c r="Y65" s="234">
        <v>4</v>
      </c>
      <c r="Z65" s="234">
        <v>3</v>
      </c>
      <c r="AA65" s="234">
        <v>1</v>
      </c>
      <c r="AB65" s="235">
        <v>42</v>
      </c>
      <c r="AC65" s="234">
        <v>2</v>
      </c>
      <c r="AD65" s="234">
        <v>2</v>
      </c>
      <c r="AE65" s="235">
        <v>3</v>
      </c>
      <c r="AF65" s="235">
        <v>35</v>
      </c>
      <c r="AG65" s="235">
        <v>0</v>
      </c>
      <c r="AH65" s="234">
        <v>0</v>
      </c>
      <c r="AI65" s="234">
        <v>64</v>
      </c>
      <c r="AJ65" s="234">
        <v>66</v>
      </c>
      <c r="AK65" s="234">
        <v>0</v>
      </c>
      <c r="AL65" s="234">
        <v>0</v>
      </c>
      <c r="AM65" s="235">
        <v>66</v>
      </c>
      <c r="AN65" s="235">
        <v>528</v>
      </c>
      <c r="AO65" s="236"/>
    </row>
    <row r="66" spans="1:41" ht="22.5" customHeight="1">
      <c r="A66" s="228" t="s">
        <v>392</v>
      </c>
      <c r="B66" s="234">
        <v>341</v>
      </c>
      <c r="C66" s="234">
        <v>131</v>
      </c>
      <c r="D66" s="234">
        <v>140</v>
      </c>
      <c r="E66" s="234">
        <v>20</v>
      </c>
      <c r="F66" s="234">
        <v>66</v>
      </c>
      <c r="G66" s="234">
        <v>176</v>
      </c>
      <c r="H66" s="234">
        <v>116</v>
      </c>
      <c r="I66" s="234">
        <v>147</v>
      </c>
      <c r="J66" s="235">
        <v>458</v>
      </c>
      <c r="K66" s="234">
        <v>173</v>
      </c>
      <c r="L66" s="234">
        <v>163</v>
      </c>
      <c r="M66" s="234">
        <v>3</v>
      </c>
      <c r="N66" s="234">
        <v>3</v>
      </c>
      <c r="O66" s="234">
        <v>7</v>
      </c>
      <c r="P66" s="234">
        <v>24</v>
      </c>
      <c r="Q66" s="234">
        <v>195</v>
      </c>
      <c r="R66" s="234">
        <v>5</v>
      </c>
      <c r="S66" s="235">
        <v>335</v>
      </c>
      <c r="T66" s="234">
        <v>62</v>
      </c>
      <c r="U66" s="234">
        <v>4</v>
      </c>
      <c r="V66" s="234">
        <v>12</v>
      </c>
      <c r="W66" s="234">
        <v>5</v>
      </c>
      <c r="X66" s="234">
        <v>8</v>
      </c>
      <c r="Y66" s="234">
        <v>8</v>
      </c>
      <c r="Z66" s="234">
        <v>5</v>
      </c>
      <c r="AA66" s="234">
        <v>1</v>
      </c>
      <c r="AB66" s="235">
        <v>75</v>
      </c>
      <c r="AC66" s="234">
        <v>8</v>
      </c>
      <c r="AD66" s="234">
        <v>9</v>
      </c>
      <c r="AE66" s="235">
        <v>13</v>
      </c>
      <c r="AF66" s="235">
        <v>54</v>
      </c>
      <c r="AG66" s="235">
        <v>0</v>
      </c>
      <c r="AH66" s="234">
        <v>0</v>
      </c>
      <c r="AI66" s="234">
        <v>41</v>
      </c>
      <c r="AJ66" s="234">
        <v>44</v>
      </c>
      <c r="AK66" s="234">
        <v>2</v>
      </c>
      <c r="AL66" s="234">
        <v>0</v>
      </c>
      <c r="AM66" s="235">
        <v>44</v>
      </c>
      <c r="AN66" s="235">
        <v>534</v>
      </c>
      <c r="AO66" s="236"/>
    </row>
    <row r="67" spans="1:41" ht="22.5" customHeight="1">
      <c r="A67" s="228" t="s">
        <v>393</v>
      </c>
      <c r="B67" s="234">
        <v>463</v>
      </c>
      <c r="C67" s="234">
        <v>196</v>
      </c>
      <c r="D67" s="234">
        <v>130</v>
      </c>
      <c r="E67" s="234">
        <v>40</v>
      </c>
      <c r="F67" s="234">
        <v>96</v>
      </c>
      <c r="G67" s="234">
        <v>196</v>
      </c>
      <c r="H67" s="234">
        <v>169</v>
      </c>
      <c r="I67" s="234">
        <v>180</v>
      </c>
      <c r="J67" s="235">
        <v>575</v>
      </c>
      <c r="K67" s="234">
        <v>215</v>
      </c>
      <c r="L67" s="234">
        <v>289</v>
      </c>
      <c r="M67" s="234">
        <v>1</v>
      </c>
      <c r="N67" s="234">
        <v>4</v>
      </c>
      <c r="O67" s="234">
        <v>7</v>
      </c>
      <c r="P67" s="234">
        <v>16</v>
      </c>
      <c r="Q67" s="234">
        <v>232</v>
      </c>
      <c r="R67" s="234">
        <v>0</v>
      </c>
      <c r="S67" s="235">
        <v>485</v>
      </c>
      <c r="T67" s="234">
        <v>54</v>
      </c>
      <c r="U67" s="234">
        <v>2</v>
      </c>
      <c r="V67" s="234">
        <v>8</v>
      </c>
      <c r="W67" s="234">
        <v>2</v>
      </c>
      <c r="X67" s="234">
        <v>2</v>
      </c>
      <c r="Y67" s="234">
        <v>8</v>
      </c>
      <c r="Z67" s="234">
        <v>0</v>
      </c>
      <c r="AA67" s="234">
        <v>0</v>
      </c>
      <c r="AB67" s="235">
        <v>70</v>
      </c>
      <c r="AC67" s="234">
        <v>3</v>
      </c>
      <c r="AD67" s="234">
        <v>6</v>
      </c>
      <c r="AE67" s="235">
        <v>9</v>
      </c>
      <c r="AF67" s="235">
        <v>44</v>
      </c>
      <c r="AG67" s="235">
        <v>0</v>
      </c>
      <c r="AH67" s="234">
        <v>0</v>
      </c>
      <c r="AI67" s="234">
        <v>179</v>
      </c>
      <c r="AJ67" s="234">
        <v>184</v>
      </c>
      <c r="AK67" s="234">
        <v>3</v>
      </c>
      <c r="AL67" s="234">
        <v>0</v>
      </c>
      <c r="AM67" s="235">
        <v>184</v>
      </c>
      <c r="AN67" s="235">
        <v>795</v>
      </c>
      <c r="AO67" s="236"/>
    </row>
    <row r="68" spans="1:41" ht="22.5" customHeight="1">
      <c r="A68" s="228" t="s">
        <v>490</v>
      </c>
      <c r="B68" s="234">
        <v>475</v>
      </c>
      <c r="C68" s="234">
        <v>184</v>
      </c>
      <c r="D68" s="234">
        <v>130</v>
      </c>
      <c r="E68" s="234">
        <v>38</v>
      </c>
      <c r="F68" s="234">
        <v>101</v>
      </c>
      <c r="G68" s="234">
        <v>213</v>
      </c>
      <c r="H68" s="234">
        <v>178</v>
      </c>
      <c r="I68" s="234">
        <v>186</v>
      </c>
      <c r="J68" s="235">
        <v>599</v>
      </c>
      <c r="K68" s="234">
        <v>269</v>
      </c>
      <c r="L68" s="234">
        <v>346</v>
      </c>
      <c r="M68" s="234">
        <v>4</v>
      </c>
      <c r="N68" s="234">
        <v>10</v>
      </c>
      <c r="O68" s="234">
        <v>11</v>
      </c>
      <c r="P68" s="234">
        <v>28</v>
      </c>
      <c r="Q68" s="234">
        <v>258</v>
      </c>
      <c r="R68" s="234">
        <v>3</v>
      </c>
      <c r="S68" s="235">
        <v>560</v>
      </c>
      <c r="T68" s="234">
        <v>63</v>
      </c>
      <c r="U68" s="234">
        <v>6</v>
      </c>
      <c r="V68" s="234">
        <v>15</v>
      </c>
      <c r="W68" s="234">
        <v>5</v>
      </c>
      <c r="X68" s="234">
        <v>9</v>
      </c>
      <c r="Y68" s="234">
        <v>11</v>
      </c>
      <c r="Z68" s="234">
        <v>5</v>
      </c>
      <c r="AA68" s="234">
        <v>1</v>
      </c>
      <c r="AB68" s="235">
        <v>86</v>
      </c>
      <c r="AC68" s="234">
        <v>9</v>
      </c>
      <c r="AD68" s="234">
        <v>5</v>
      </c>
      <c r="AE68" s="235">
        <v>11</v>
      </c>
      <c r="AF68" s="235">
        <v>76</v>
      </c>
      <c r="AG68" s="235">
        <v>4</v>
      </c>
      <c r="AH68" s="234">
        <v>0</v>
      </c>
      <c r="AI68" s="234">
        <v>183</v>
      </c>
      <c r="AJ68" s="234">
        <v>196</v>
      </c>
      <c r="AK68" s="234">
        <v>1</v>
      </c>
      <c r="AL68" s="234">
        <v>0</v>
      </c>
      <c r="AM68" s="235">
        <v>200</v>
      </c>
      <c r="AN68" s="235">
        <v>839</v>
      </c>
      <c r="AO68" s="236"/>
    </row>
    <row r="69" spans="1:41" ht="22.5" customHeight="1">
      <c r="A69" s="228" t="s">
        <v>491</v>
      </c>
      <c r="B69" s="234">
        <v>639</v>
      </c>
      <c r="C69" s="234">
        <v>201</v>
      </c>
      <c r="D69" s="234">
        <v>192</v>
      </c>
      <c r="E69" s="234">
        <v>30</v>
      </c>
      <c r="F69" s="234">
        <v>124</v>
      </c>
      <c r="G69" s="234">
        <v>236</v>
      </c>
      <c r="H69" s="234">
        <v>240</v>
      </c>
      <c r="I69" s="234">
        <v>229</v>
      </c>
      <c r="J69" s="235">
        <v>771</v>
      </c>
      <c r="K69" s="234">
        <v>322</v>
      </c>
      <c r="L69" s="234">
        <v>371</v>
      </c>
      <c r="M69" s="234">
        <v>4</v>
      </c>
      <c r="N69" s="234">
        <v>6</v>
      </c>
      <c r="O69" s="234">
        <v>9</v>
      </c>
      <c r="P69" s="234">
        <v>17</v>
      </c>
      <c r="Q69" s="234">
        <v>310</v>
      </c>
      <c r="R69" s="234">
        <v>1</v>
      </c>
      <c r="S69" s="235">
        <v>640</v>
      </c>
      <c r="T69" s="234">
        <v>98</v>
      </c>
      <c r="U69" s="234">
        <v>5</v>
      </c>
      <c r="V69" s="234">
        <v>14</v>
      </c>
      <c r="W69" s="234">
        <v>4</v>
      </c>
      <c r="X69" s="234">
        <v>13</v>
      </c>
      <c r="Y69" s="234">
        <v>6</v>
      </c>
      <c r="Z69" s="234">
        <v>4</v>
      </c>
      <c r="AA69" s="234">
        <v>3</v>
      </c>
      <c r="AB69" s="235">
        <v>125</v>
      </c>
      <c r="AC69" s="234">
        <v>4</v>
      </c>
      <c r="AD69" s="234">
        <v>6</v>
      </c>
      <c r="AE69" s="235">
        <v>8</v>
      </c>
      <c r="AF69" s="235">
        <v>106</v>
      </c>
      <c r="AG69" s="235">
        <v>4</v>
      </c>
      <c r="AH69" s="234">
        <v>0</v>
      </c>
      <c r="AI69" s="234">
        <v>165</v>
      </c>
      <c r="AJ69" s="234">
        <v>179</v>
      </c>
      <c r="AK69" s="234">
        <v>3</v>
      </c>
      <c r="AL69" s="234">
        <v>2</v>
      </c>
      <c r="AM69" s="235">
        <v>182</v>
      </c>
      <c r="AN69" s="235">
        <v>1004</v>
      </c>
      <c r="AO69" s="236"/>
    </row>
    <row r="70" spans="1:41" ht="15.75" customHeight="1">
      <c r="A70" s="237"/>
      <c r="B70" s="236"/>
      <c r="C70" s="236"/>
      <c r="D70" s="236"/>
      <c r="E70" s="236"/>
      <c r="F70" s="236"/>
      <c r="G70" s="236"/>
      <c r="H70" s="236"/>
      <c r="I70" s="236"/>
      <c r="J70" s="236"/>
      <c r="K70" s="236"/>
      <c r="L70" s="236"/>
      <c r="M70" s="236"/>
      <c r="N70" s="236"/>
      <c r="O70" s="236"/>
      <c r="P70" s="236"/>
      <c r="Q70" s="236"/>
      <c r="R70" s="236"/>
      <c r="S70" s="236"/>
      <c r="T70" s="236"/>
      <c r="U70" s="236"/>
      <c r="V70" s="236"/>
      <c r="W70" s="236"/>
      <c r="X70" s="236"/>
      <c r="Y70" s="236"/>
      <c r="Z70" s="236"/>
      <c r="AA70" s="236"/>
      <c r="AB70" s="236"/>
      <c r="AC70" s="236"/>
      <c r="AD70" s="236"/>
      <c r="AE70" s="236"/>
      <c r="AF70" s="236"/>
      <c r="AG70" s="236"/>
      <c r="AH70" s="236"/>
      <c r="AI70" s="236"/>
      <c r="AJ70" s="236"/>
      <c r="AK70" s="236"/>
      <c r="AL70" s="236"/>
      <c r="AM70" s="236"/>
      <c r="AN70" s="236"/>
      <c r="AO70" s="236"/>
    </row>
    <row r="71" spans="1:41" ht="15.75" customHeight="1">
      <c r="A71" s="246"/>
      <c r="B71" s="236"/>
      <c r="C71" s="236"/>
      <c r="D71" s="236"/>
      <c r="E71" s="236"/>
      <c r="F71" s="236"/>
      <c r="G71" s="236"/>
      <c r="H71" s="236"/>
      <c r="I71" s="236"/>
      <c r="J71" s="236"/>
      <c r="K71" s="236"/>
      <c r="L71" s="236"/>
      <c r="M71" s="236"/>
      <c r="N71" s="236"/>
      <c r="O71" s="236"/>
      <c r="P71" s="236"/>
      <c r="Q71" s="236"/>
      <c r="R71" s="236"/>
      <c r="S71" s="236"/>
      <c r="T71" s="236"/>
      <c r="U71" s="236"/>
      <c r="V71" s="236"/>
      <c r="W71" s="236"/>
      <c r="X71" s="236"/>
      <c r="Y71" s="236"/>
      <c r="Z71" s="236"/>
      <c r="AA71" s="236"/>
      <c r="AB71" s="236"/>
      <c r="AC71" s="236"/>
      <c r="AD71" s="236"/>
      <c r="AE71" s="236"/>
      <c r="AF71" s="236"/>
      <c r="AG71" s="236"/>
      <c r="AH71" s="236"/>
      <c r="AI71" s="236"/>
      <c r="AJ71" s="236"/>
      <c r="AK71" s="236"/>
      <c r="AL71" s="236"/>
      <c r="AM71" s="236"/>
      <c r="AN71" s="236"/>
      <c r="AO71" s="236"/>
    </row>
    <row r="72" spans="1:41" ht="15.75" customHeight="1">
      <c r="A72" s="246" t="s">
        <v>266</v>
      </c>
      <c r="B72" s="236"/>
      <c r="C72" s="236"/>
      <c r="D72" s="236"/>
      <c r="E72" s="236"/>
      <c r="F72" s="236"/>
      <c r="G72" s="236"/>
      <c r="H72" s="236"/>
      <c r="I72" s="236"/>
      <c r="J72" s="236"/>
      <c r="K72" s="236"/>
      <c r="L72" s="236"/>
      <c r="M72" s="236"/>
      <c r="N72" s="236"/>
      <c r="O72" s="236"/>
      <c r="P72" s="236"/>
      <c r="Q72" s="236"/>
      <c r="R72" s="236"/>
      <c r="S72" s="236"/>
      <c r="T72" s="236"/>
      <c r="U72" s="236"/>
      <c r="V72" s="236"/>
      <c r="W72" s="236"/>
      <c r="X72" s="236"/>
      <c r="Y72" s="236"/>
      <c r="Z72" s="236"/>
      <c r="AA72" s="236"/>
      <c r="AB72" s="236"/>
      <c r="AC72" s="236"/>
      <c r="AD72" s="236"/>
      <c r="AE72" s="236"/>
      <c r="AF72" s="236"/>
      <c r="AG72" s="236"/>
      <c r="AH72" s="236"/>
      <c r="AI72" s="236"/>
      <c r="AJ72" s="236"/>
      <c r="AK72" s="236"/>
      <c r="AL72" s="236"/>
      <c r="AM72" s="236"/>
      <c r="AN72" s="236"/>
      <c r="AO72" s="236"/>
    </row>
    <row r="73" spans="1:41" ht="15.75" customHeight="1">
      <c r="A73" s="238"/>
      <c r="B73" s="236"/>
      <c r="C73" s="236"/>
      <c r="D73" s="236"/>
      <c r="E73" s="236"/>
      <c r="F73" s="236"/>
      <c r="G73" s="236"/>
      <c r="H73" s="236"/>
      <c r="I73" s="236"/>
      <c r="J73" s="236"/>
      <c r="K73" s="236"/>
      <c r="L73" s="236"/>
      <c r="M73" s="236"/>
      <c r="N73" s="236"/>
      <c r="O73" s="236"/>
      <c r="P73" s="236"/>
      <c r="Q73" s="236"/>
      <c r="R73" s="236"/>
      <c r="S73" s="236"/>
      <c r="T73" s="236"/>
      <c r="U73" s="236"/>
      <c r="V73" s="236"/>
      <c r="W73" s="236"/>
      <c r="X73" s="236"/>
      <c r="Y73" s="236"/>
      <c r="Z73" s="236"/>
      <c r="AA73" s="236"/>
      <c r="AB73" s="236"/>
      <c r="AC73" s="236"/>
      <c r="AD73" s="236"/>
      <c r="AE73" s="236"/>
      <c r="AF73" s="236"/>
      <c r="AG73" s="236"/>
      <c r="AH73" s="236"/>
      <c r="AI73" s="236"/>
      <c r="AJ73" s="236"/>
      <c r="AK73" s="236"/>
      <c r="AL73" s="236"/>
      <c r="AM73" s="236"/>
      <c r="AN73" s="236"/>
      <c r="AO73" s="236"/>
    </row>
    <row r="74" spans="1:41" ht="15.75" customHeight="1">
      <c r="A74" s="238"/>
      <c r="B74" s="236"/>
      <c r="C74" s="236"/>
      <c r="D74" s="236"/>
      <c r="E74" s="236"/>
      <c r="F74" s="236"/>
      <c r="G74" s="236"/>
      <c r="H74" s="236"/>
      <c r="I74" s="236"/>
      <c r="J74" s="236"/>
      <c r="K74" s="236"/>
      <c r="L74" s="236"/>
      <c r="M74" s="236"/>
      <c r="N74" s="236"/>
      <c r="O74" s="236"/>
      <c r="P74" s="236"/>
      <c r="Q74" s="236"/>
      <c r="R74" s="236"/>
      <c r="S74" s="236"/>
      <c r="T74" s="236"/>
      <c r="U74" s="236"/>
      <c r="V74" s="236"/>
      <c r="W74" s="236"/>
      <c r="X74" s="236"/>
      <c r="Y74" s="236"/>
      <c r="Z74" s="236"/>
      <c r="AA74" s="236"/>
      <c r="AB74" s="236"/>
      <c r="AC74" s="236"/>
      <c r="AD74" s="236"/>
      <c r="AE74" s="236"/>
      <c r="AF74" s="236"/>
      <c r="AG74" s="236"/>
      <c r="AH74" s="236"/>
      <c r="AI74" s="236"/>
      <c r="AJ74" s="236"/>
      <c r="AK74" s="236"/>
      <c r="AL74" s="236"/>
      <c r="AM74" s="236"/>
      <c r="AN74" s="236"/>
      <c r="AO74" s="236"/>
    </row>
    <row r="75" spans="1:41" ht="15.75" customHeight="1">
      <c r="A75" s="238"/>
      <c r="B75" s="236"/>
      <c r="C75" s="236"/>
      <c r="D75" s="236"/>
      <c r="E75" s="236"/>
      <c r="F75" s="236"/>
      <c r="G75" s="236"/>
      <c r="H75" s="236"/>
      <c r="I75" s="236"/>
      <c r="J75" s="236"/>
      <c r="K75" s="236"/>
      <c r="L75" s="236"/>
      <c r="M75" s="236"/>
      <c r="N75" s="236"/>
      <c r="O75" s="236"/>
      <c r="P75" s="236"/>
      <c r="Q75" s="236"/>
      <c r="R75" s="236"/>
      <c r="S75" s="236"/>
      <c r="T75" s="236"/>
      <c r="U75" s="236"/>
      <c r="V75" s="236"/>
      <c r="W75" s="236"/>
      <c r="X75" s="236"/>
      <c r="Y75" s="236"/>
      <c r="Z75" s="236"/>
      <c r="AA75" s="236"/>
      <c r="AB75" s="236"/>
      <c r="AC75" s="236"/>
      <c r="AD75" s="236"/>
      <c r="AE75" s="236"/>
      <c r="AF75" s="236"/>
      <c r="AG75" s="236"/>
      <c r="AH75" s="236"/>
      <c r="AI75" s="236"/>
      <c r="AJ75" s="236"/>
      <c r="AK75" s="236"/>
      <c r="AL75" s="236"/>
      <c r="AM75" s="236"/>
      <c r="AN75" s="236"/>
      <c r="AO75" s="236"/>
    </row>
    <row r="76" spans="1:41" ht="15.75" customHeight="1">
      <c r="A76" s="238"/>
      <c r="B76" s="236"/>
      <c r="C76" s="236"/>
      <c r="D76" s="236"/>
      <c r="E76" s="236"/>
      <c r="F76" s="236"/>
      <c r="G76" s="236"/>
      <c r="H76" s="236"/>
      <c r="I76" s="236"/>
      <c r="J76" s="236"/>
      <c r="K76" s="236"/>
      <c r="L76" s="236"/>
      <c r="M76" s="236"/>
      <c r="N76" s="236"/>
      <c r="O76" s="236"/>
      <c r="P76" s="236"/>
      <c r="Q76" s="236"/>
      <c r="R76" s="236"/>
      <c r="S76" s="236"/>
      <c r="T76" s="236"/>
      <c r="U76" s="236"/>
      <c r="V76" s="236"/>
      <c r="W76" s="236"/>
      <c r="X76" s="236"/>
      <c r="Y76" s="236"/>
      <c r="Z76" s="236"/>
      <c r="AA76" s="236"/>
      <c r="AB76" s="236"/>
      <c r="AC76" s="236"/>
      <c r="AD76" s="236"/>
      <c r="AE76" s="236"/>
      <c r="AF76" s="236"/>
      <c r="AG76" s="236"/>
      <c r="AH76" s="236"/>
      <c r="AI76" s="236"/>
      <c r="AJ76" s="236"/>
      <c r="AK76" s="236"/>
      <c r="AL76" s="236"/>
      <c r="AM76" s="236"/>
      <c r="AN76" s="236"/>
      <c r="AO76" s="236"/>
    </row>
    <row r="77" spans="1:41" ht="15.75" customHeight="1">
      <c r="A77" s="238"/>
      <c r="B77" s="236"/>
      <c r="C77" s="236"/>
      <c r="D77" s="236"/>
      <c r="E77" s="236"/>
      <c r="F77" s="236"/>
      <c r="G77" s="236"/>
      <c r="H77" s="236"/>
      <c r="I77" s="236"/>
      <c r="J77" s="236"/>
      <c r="K77" s="236"/>
      <c r="L77" s="236"/>
      <c r="M77" s="236"/>
      <c r="N77" s="236"/>
      <c r="O77" s="236"/>
      <c r="P77" s="236"/>
      <c r="Q77" s="236"/>
      <c r="R77" s="236"/>
      <c r="S77" s="236"/>
      <c r="T77" s="236"/>
      <c r="U77" s="236"/>
      <c r="V77" s="236"/>
      <c r="W77" s="236"/>
      <c r="X77" s="236"/>
      <c r="Y77" s="236"/>
      <c r="Z77" s="236"/>
      <c r="AA77" s="236"/>
      <c r="AB77" s="236"/>
      <c r="AC77" s="236"/>
      <c r="AD77" s="236"/>
      <c r="AE77" s="236"/>
      <c r="AF77" s="236"/>
      <c r="AG77" s="236"/>
      <c r="AH77" s="236"/>
      <c r="AI77" s="236"/>
      <c r="AJ77" s="236"/>
      <c r="AK77" s="236"/>
      <c r="AL77" s="236"/>
      <c r="AM77" s="236"/>
      <c r="AN77" s="236"/>
      <c r="AO77" s="236"/>
    </row>
    <row r="78" spans="1:41" ht="15.75" customHeight="1">
      <c r="A78" s="238"/>
      <c r="B78" s="236"/>
      <c r="C78" s="236"/>
      <c r="D78" s="236"/>
      <c r="E78" s="236"/>
      <c r="F78" s="236"/>
      <c r="G78" s="236"/>
      <c r="H78" s="236"/>
      <c r="I78" s="236"/>
      <c r="J78" s="236"/>
      <c r="K78" s="236"/>
      <c r="L78" s="236"/>
      <c r="M78" s="236"/>
      <c r="N78" s="236"/>
      <c r="O78" s="236"/>
      <c r="P78" s="236"/>
      <c r="Q78" s="236"/>
      <c r="R78" s="236"/>
      <c r="S78" s="236"/>
      <c r="T78" s="236"/>
      <c r="U78" s="236"/>
      <c r="V78" s="236"/>
      <c r="W78" s="236"/>
      <c r="X78" s="236"/>
      <c r="Y78" s="236"/>
      <c r="Z78" s="236"/>
      <c r="AA78" s="236"/>
      <c r="AB78" s="236"/>
      <c r="AC78" s="236"/>
      <c r="AD78" s="236"/>
      <c r="AE78" s="236"/>
      <c r="AF78" s="236"/>
      <c r="AG78" s="236"/>
      <c r="AH78" s="236"/>
      <c r="AI78" s="236"/>
      <c r="AJ78" s="236"/>
      <c r="AK78" s="236"/>
      <c r="AL78" s="236"/>
      <c r="AM78" s="236"/>
      <c r="AN78" s="236"/>
      <c r="AO78" s="236"/>
    </row>
    <row r="79" spans="1:41" ht="15.75" customHeight="1">
      <c r="A79" s="238"/>
      <c r="B79" s="236"/>
      <c r="C79" s="236"/>
      <c r="D79" s="236"/>
      <c r="E79" s="236"/>
      <c r="F79" s="236"/>
      <c r="G79" s="236"/>
      <c r="H79" s="236"/>
      <c r="I79" s="236"/>
      <c r="J79" s="236"/>
      <c r="K79" s="236"/>
      <c r="L79" s="236"/>
      <c r="M79" s="236"/>
      <c r="N79" s="236"/>
      <c r="O79" s="236"/>
      <c r="P79" s="236"/>
      <c r="Q79" s="236"/>
      <c r="R79" s="236"/>
      <c r="S79" s="236"/>
      <c r="T79" s="236"/>
      <c r="U79" s="236"/>
      <c r="V79" s="236"/>
      <c r="W79" s="236"/>
      <c r="X79" s="236"/>
      <c r="Y79" s="236"/>
      <c r="Z79" s="236"/>
      <c r="AA79" s="236"/>
      <c r="AB79" s="236"/>
      <c r="AC79" s="236"/>
      <c r="AD79" s="236"/>
      <c r="AE79" s="236"/>
      <c r="AF79" s="236"/>
      <c r="AG79" s="236"/>
      <c r="AH79" s="236"/>
      <c r="AI79" s="236"/>
      <c r="AJ79" s="236"/>
      <c r="AK79" s="236"/>
      <c r="AL79" s="236"/>
      <c r="AM79" s="236"/>
      <c r="AN79" s="236"/>
      <c r="AO79" s="236"/>
    </row>
    <row r="80" spans="1:41" ht="15.75" customHeight="1">
      <c r="A80" s="238"/>
      <c r="B80" s="236"/>
      <c r="C80" s="236"/>
      <c r="D80" s="236"/>
      <c r="E80" s="236"/>
      <c r="F80" s="236"/>
      <c r="G80" s="236"/>
      <c r="H80" s="236"/>
      <c r="I80" s="236"/>
      <c r="J80" s="236"/>
      <c r="K80" s="236"/>
      <c r="L80" s="236"/>
      <c r="M80" s="236"/>
      <c r="N80" s="236"/>
      <c r="O80" s="236"/>
      <c r="P80" s="236"/>
      <c r="Q80" s="236"/>
      <c r="R80" s="236"/>
      <c r="S80" s="236"/>
      <c r="T80" s="236"/>
      <c r="U80" s="236"/>
      <c r="V80" s="236"/>
      <c r="W80" s="236"/>
      <c r="X80" s="236"/>
      <c r="Y80" s="236"/>
      <c r="Z80" s="236"/>
      <c r="AA80" s="236"/>
      <c r="AB80" s="236"/>
      <c r="AC80" s="236"/>
      <c r="AD80" s="236"/>
      <c r="AE80" s="236"/>
      <c r="AF80" s="236"/>
      <c r="AG80" s="236"/>
      <c r="AH80" s="236"/>
      <c r="AI80" s="236"/>
      <c r="AJ80" s="236"/>
      <c r="AK80" s="236"/>
      <c r="AL80" s="236"/>
      <c r="AM80" s="236"/>
      <c r="AN80" s="236"/>
      <c r="AO80" s="236"/>
    </row>
    <row r="81" spans="1:41" ht="15.75" customHeight="1">
      <c r="A81" s="238"/>
      <c r="B81" s="236"/>
      <c r="C81" s="236"/>
      <c r="D81" s="236"/>
      <c r="E81" s="236"/>
      <c r="F81" s="236"/>
      <c r="G81" s="236"/>
      <c r="H81" s="236"/>
      <c r="I81" s="236"/>
      <c r="J81" s="236"/>
      <c r="K81" s="236"/>
      <c r="L81" s="236"/>
      <c r="M81" s="236"/>
      <c r="N81" s="236"/>
      <c r="O81" s="236"/>
      <c r="P81" s="236"/>
      <c r="Q81" s="236"/>
      <c r="R81" s="236"/>
      <c r="S81" s="236"/>
      <c r="T81" s="236"/>
      <c r="U81" s="236"/>
      <c r="V81" s="236"/>
      <c r="W81" s="236"/>
      <c r="X81" s="236"/>
      <c r="Y81" s="236"/>
      <c r="Z81" s="236"/>
      <c r="AA81" s="236"/>
      <c r="AB81" s="236"/>
      <c r="AC81" s="236"/>
      <c r="AD81" s="236"/>
      <c r="AE81" s="236"/>
      <c r="AF81" s="236"/>
      <c r="AG81" s="236"/>
      <c r="AH81" s="236"/>
      <c r="AI81" s="236"/>
      <c r="AJ81" s="236"/>
      <c r="AK81" s="236"/>
      <c r="AL81" s="236"/>
      <c r="AM81" s="236"/>
      <c r="AN81" s="236"/>
      <c r="AO81" s="236"/>
    </row>
    <row r="82" spans="1:41" ht="15.75" customHeight="1">
      <c r="A82" s="238"/>
      <c r="B82" s="236"/>
      <c r="C82" s="236"/>
      <c r="D82" s="236"/>
      <c r="E82" s="236"/>
      <c r="F82" s="236"/>
      <c r="G82" s="236"/>
      <c r="H82" s="236"/>
      <c r="I82" s="236"/>
      <c r="J82" s="236"/>
      <c r="K82" s="236"/>
      <c r="L82" s="236"/>
      <c r="M82" s="236"/>
      <c r="N82" s="236"/>
      <c r="O82" s="236"/>
      <c r="P82" s="236"/>
      <c r="Q82" s="236"/>
      <c r="R82" s="236"/>
      <c r="S82" s="236"/>
      <c r="T82" s="236"/>
      <c r="U82" s="236"/>
      <c r="V82" s="236"/>
      <c r="W82" s="236"/>
      <c r="X82" s="236"/>
      <c r="Y82" s="236"/>
      <c r="Z82" s="236"/>
      <c r="AA82" s="236"/>
      <c r="AB82" s="236"/>
      <c r="AC82" s="236"/>
      <c r="AD82" s="236"/>
      <c r="AE82" s="236"/>
      <c r="AF82" s="236"/>
      <c r="AG82" s="236"/>
      <c r="AH82" s="236"/>
      <c r="AI82" s="236"/>
      <c r="AJ82" s="236"/>
      <c r="AK82" s="236"/>
      <c r="AL82" s="236"/>
      <c r="AM82" s="236"/>
      <c r="AN82" s="236"/>
      <c r="AO82" s="236"/>
    </row>
    <row r="83" spans="1:41" ht="15.75" customHeight="1">
      <c r="A83" s="238"/>
      <c r="B83" s="236"/>
      <c r="C83" s="236"/>
      <c r="D83" s="236"/>
      <c r="E83" s="236"/>
      <c r="F83" s="236"/>
      <c r="G83" s="236"/>
      <c r="H83" s="236"/>
      <c r="I83" s="236"/>
      <c r="J83" s="236"/>
      <c r="K83" s="236"/>
      <c r="L83" s="236"/>
      <c r="M83" s="236"/>
      <c r="N83" s="236"/>
      <c r="O83" s="236"/>
      <c r="P83" s="236"/>
      <c r="Q83" s="236"/>
      <c r="R83" s="236"/>
      <c r="S83" s="236"/>
      <c r="T83" s="236"/>
      <c r="U83" s="236"/>
      <c r="V83" s="236"/>
      <c r="W83" s="236"/>
      <c r="X83" s="236"/>
      <c r="Y83" s="236"/>
      <c r="Z83" s="236"/>
      <c r="AA83" s="236"/>
      <c r="AB83" s="236"/>
      <c r="AC83" s="236"/>
      <c r="AD83" s="236"/>
      <c r="AE83" s="236"/>
      <c r="AF83" s="236"/>
      <c r="AG83" s="236"/>
      <c r="AH83" s="236"/>
      <c r="AI83" s="236"/>
      <c r="AJ83" s="236"/>
      <c r="AK83" s="236"/>
      <c r="AL83" s="236"/>
      <c r="AM83" s="236"/>
      <c r="AN83" s="236"/>
      <c r="AO83" s="236"/>
    </row>
    <row r="84" spans="1:41" ht="15.75" customHeight="1">
      <c r="A84" s="238"/>
      <c r="B84" s="236"/>
      <c r="C84" s="236"/>
      <c r="D84" s="236"/>
      <c r="E84" s="236"/>
      <c r="F84" s="236"/>
      <c r="G84" s="236"/>
      <c r="H84" s="236"/>
      <c r="I84" s="236"/>
      <c r="J84" s="236"/>
      <c r="K84" s="236"/>
      <c r="L84" s="236"/>
      <c r="M84" s="236"/>
      <c r="N84" s="236"/>
      <c r="O84" s="236"/>
      <c r="P84" s="236"/>
      <c r="Q84" s="236"/>
      <c r="R84" s="236"/>
      <c r="S84" s="236"/>
      <c r="T84" s="236"/>
      <c r="U84" s="236"/>
      <c r="V84" s="236"/>
      <c r="W84" s="236"/>
      <c r="X84" s="236"/>
      <c r="Y84" s="236"/>
      <c r="Z84" s="236"/>
      <c r="AA84" s="236"/>
      <c r="AB84" s="236"/>
      <c r="AC84" s="236"/>
      <c r="AD84" s="236"/>
      <c r="AE84" s="236"/>
      <c r="AF84" s="236"/>
      <c r="AG84" s="236"/>
      <c r="AH84" s="236"/>
      <c r="AI84" s="236"/>
      <c r="AJ84" s="236"/>
      <c r="AK84" s="236"/>
      <c r="AL84" s="236"/>
      <c r="AM84" s="236"/>
      <c r="AN84" s="236"/>
      <c r="AO84" s="236"/>
    </row>
    <row r="85" spans="1:41" ht="15.75" customHeight="1">
      <c r="A85" s="238"/>
      <c r="B85" s="236"/>
      <c r="C85" s="236"/>
      <c r="D85" s="236"/>
      <c r="E85" s="236"/>
      <c r="F85" s="236"/>
      <c r="G85" s="236"/>
      <c r="H85" s="236"/>
      <c r="I85" s="236"/>
      <c r="J85" s="236"/>
      <c r="K85" s="236"/>
      <c r="L85" s="236"/>
      <c r="M85" s="236"/>
      <c r="N85" s="236"/>
      <c r="O85" s="236"/>
      <c r="P85" s="236"/>
      <c r="Q85" s="236"/>
      <c r="R85" s="236"/>
      <c r="S85" s="236"/>
      <c r="T85" s="236"/>
      <c r="U85" s="236"/>
      <c r="V85" s="236"/>
      <c r="W85" s="236"/>
      <c r="X85" s="236"/>
      <c r="Y85" s="236"/>
      <c r="Z85" s="236"/>
      <c r="AA85" s="236"/>
      <c r="AB85" s="236"/>
      <c r="AC85" s="236"/>
      <c r="AD85" s="236"/>
      <c r="AE85" s="236"/>
      <c r="AF85" s="236"/>
      <c r="AG85" s="236"/>
      <c r="AH85" s="236"/>
      <c r="AI85" s="236"/>
      <c r="AJ85" s="236"/>
      <c r="AK85" s="236"/>
      <c r="AL85" s="236"/>
      <c r="AM85" s="236"/>
      <c r="AN85" s="236"/>
      <c r="AO85" s="236"/>
    </row>
    <row r="86" spans="1:41" ht="15.75" customHeight="1">
      <c r="A86" s="238"/>
      <c r="B86" s="236"/>
      <c r="C86" s="236"/>
      <c r="D86" s="236"/>
      <c r="E86" s="236"/>
      <c r="F86" s="236"/>
      <c r="G86" s="236"/>
      <c r="H86" s="236"/>
      <c r="I86" s="236"/>
      <c r="J86" s="236"/>
      <c r="K86" s="236"/>
      <c r="L86" s="236"/>
      <c r="M86" s="236"/>
      <c r="N86" s="236"/>
      <c r="O86" s="236"/>
      <c r="P86" s="236"/>
      <c r="Q86" s="236"/>
      <c r="R86" s="236"/>
      <c r="S86" s="236"/>
      <c r="T86" s="236"/>
      <c r="U86" s="236"/>
      <c r="V86" s="236"/>
      <c r="W86" s="236"/>
      <c r="X86" s="236"/>
      <c r="Y86" s="236"/>
      <c r="Z86" s="236"/>
      <c r="AA86" s="236"/>
      <c r="AB86" s="236"/>
      <c r="AC86" s="236"/>
      <c r="AD86" s="236"/>
      <c r="AE86" s="236"/>
      <c r="AF86" s="236"/>
      <c r="AG86" s="236"/>
      <c r="AH86" s="236"/>
      <c r="AI86" s="236"/>
      <c r="AJ86" s="236"/>
      <c r="AK86" s="236"/>
      <c r="AL86" s="236"/>
      <c r="AM86" s="236"/>
      <c r="AN86" s="236"/>
      <c r="AO86" s="236"/>
    </row>
    <row r="87" spans="1:41" ht="15.75" customHeight="1">
      <c r="A87" s="238"/>
      <c r="B87" s="236"/>
      <c r="C87" s="236"/>
      <c r="D87" s="236"/>
      <c r="E87" s="236"/>
      <c r="F87" s="236"/>
      <c r="G87" s="236"/>
      <c r="H87" s="236"/>
      <c r="I87" s="236"/>
      <c r="J87" s="236"/>
      <c r="K87" s="236"/>
      <c r="L87" s="236"/>
      <c r="M87" s="236"/>
      <c r="N87" s="236"/>
      <c r="O87" s="236"/>
      <c r="P87" s="236"/>
      <c r="Q87" s="236"/>
      <c r="R87" s="236"/>
      <c r="S87" s="236"/>
      <c r="T87" s="236"/>
      <c r="U87" s="236"/>
      <c r="V87" s="236"/>
      <c r="W87" s="236"/>
      <c r="X87" s="236"/>
      <c r="Y87" s="236"/>
      <c r="Z87" s="236"/>
      <c r="AA87" s="236"/>
      <c r="AB87" s="236"/>
      <c r="AC87" s="236"/>
      <c r="AD87" s="236"/>
      <c r="AE87" s="236"/>
      <c r="AF87" s="236"/>
      <c r="AG87" s="236"/>
      <c r="AH87" s="236"/>
      <c r="AI87" s="236"/>
      <c r="AJ87" s="236"/>
      <c r="AK87" s="236"/>
      <c r="AL87" s="236"/>
      <c r="AM87" s="236"/>
      <c r="AN87" s="236"/>
      <c r="AO87" s="236"/>
    </row>
    <row r="88" spans="1:41" ht="15.75" customHeight="1">
      <c r="A88" s="238"/>
      <c r="B88" s="236"/>
      <c r="C88" s="236"/>
      <c r="D88" s="236"/>
      <c r="E88" s="236"/>
      <c r="F88" s="236"/>
      <c r="G88" s="236"/>
      <c r="H88" s="236"/>
      <c r="I88" s="236"/>
      <c r="J88" s="236"/>
      <c r="K88" s="236"/>
      <c r="L88" s="236"/>
      <c r="M88" s="236"/>
      <c r="N88" s="236"/>
      <c r="O88" s="236"/>
      <c r="P88" s="236"/>
      <c r="Q88" s="236"/>
      <c r="R88" s="236"/>
      <c r="S88" s="236"/>
      <c r="T88" s="236"/>
      <c r="U88" s="236"/>
      <c r="V88" s="236"/>
      <c r="W88" s="236"/>
      <c r="X88" s="236"/>
      <c r="Y88" s="236"/>
      <c r="Z88" s="236"/>
      <c r="AA88" s="236"/>
      <c r="AB88" s="236"/>
      <c r="AC88" s="236"/>
      <c r="AD88" s="236"/>
      <c r="AE88" s="236"/>
      <c r="AF88" s="236"/>
      <c r="AG88" s="236"/>
      <c r="AH88" s="236"/>
      <c r="AI88" s="236"/>
      <c r="AJ88" s="236"/>
      <c r="AK88" s="236"/>
      <c r="AL88" s="236"/>
      <c r="AM88" s="236"/>
      <c r="AN88" s="236"/>
      <c r="AO88" s="236"/>
    </row>
    <row r="89" spans="1:41" ht="15.75" customHeight="1">
      <c r="A89" s="238"/>
      <c r="B89" s="236"/>
      <c r="C89" s="236"/>
      <c r="D89" s="236"/>
      <c r="E89" s="236"/>
      <c r="F89" s="236"/>
      <c r="G89" s="236"/>
      <c r="H89" s="236"/>
      <c r="I89" s="236"/>
      <c r="J89" s="236"/>
      <c r="K89" s="236"/>
      <c r="L89" s="236"/>
      <c r="M89" s="236"/>
      <c r="N89" s="236"/>
      <c r="O89" s="236"/>
      <c r="P89" s="236"/>
      <c r="Q89" s="236"/>
      <c r="R89" s="236"/>
      <c r="S89" s="236"/>
      <c r="T89" s="236"/>
      <c r="U89" s="236"/>
      <c r="V89" s="236"/>
      <c r="W89" s="236"/>
      <c r="X89" s="236"/>
      <c r="Y89" s="236"/>
      <c r="Z89" s="236"/>
      <c r="AA89" s="236"/>
      <c r="AB89" s="236"/>
      <c r="AC89" s="236"/>
      <c r="AD89" s="236"/>
      <c r="AE89" s="236"/>
      <c r="AF89" s="236"/>
      <c r="AG89" s="236"/>
      <c r="AH89" s="236"/>
      <c r="AI89" s="236"/>
      <c r="AJ89" s="236"/>
      <c r="AK89" s="236"/>
      <c r="AL89" s="236"/>
      <c r="AM89" s="236"/>
      <c r="AN89" s="236"/>
      <c r="AO89" s="236"/>
    </row>
    <row r="90" spans="1:41" ht="15.75" customHeight="1">
      <c r="A90" s="238"/>
      <c r="B90" s="236"/>
      <c r="C90" s="236"/>
      <c r="D90" s="236"/>
      <c r="E90" s="236"/>
      <c r="F90" s="236"/>
      <c r="G90" s="236"/>
      <c r="H90" s="236"/>
      <c r="I90" s="236"/>
      <c r="J90" s="236"/>
      <c r="K90" s="236"/>
      <c r="L90" s="236"/>
      <c r="M90" s="236"/>
      <c r="N90" s="236"/>
      <c r="O90" s="236"/>
      <c r="P90" s="236"/>
      <c r="Q90" s="236"/>
      <c r="R90" s="236"/>
      <c r="S90" s="236"/>
      <c r="T90" s="236"/>
      <c r="U90" s="236"/>
      <c r="V90" s="236"/>
      <c r="W90" s="236"/>
      <c r="X90" s="236"/>
      <c r="Y90" s="236"/>
      <c r="Z90" s="236"/>
      <c r="AA90" s="236"/>
      <c r="AB90" s="236"/>
      <c r="AC90" s="236"/>
      <c r="AD90" s="236"/>
      <c r="AE90" s="236"/>
      <c r="AF90" s="236"/>
      <c r="AG90" s="236"/>
      <c r="AH90" s="236"/>
      <c r="AI90" s="236"/>
      <c r="AJ90" s="236"/>
      <c r="AK90" s="236"/>
      <c r="AL90" s="236"/>
      <c r="AM90" s="236"/>
      <c r="AN90" s="236"/>
      <c r="AO90" s="236"/>
    </row>
    <row r="91" spans="1:41" ht="15.75" customHeight="1">
      <c r="A91" s="238"/>
      <c r="B91" s="236"/>
      <c r="C91" s="236"/>
      <c r="D91" s="236"/>
      <c r="E91" s="236"/>
      <c r="F91" s="236"/>
      <c r="G91" s="236"/>
      <c r="H91" s="236"/>
      <c r="I91" s="236"/>
      <c r="J91" s="236"/>
      <c r="K91" s="236"/>
      <c r="L91" s="236"/>
      <c r="M91" s="236"/>
      <c r="N91" s="236"/>
      <c r="O91" s="236"/>
      <c r="P91" s="236"/>
      <c r="Q91" s="236"/>
      <c r="R91" s="236"/>
      <c r="S91" s="236"/>
      <c r="T91" s="236"/>
      <c r="U91" s="236"/>
      <c r="V91" s="236"/>
      <c r="W91" s="236"/>
      <c r="X91" s="236"/>
      <c r="Y91" s="236"/>
      <c r="Z91" s="236"/>
      <c r="AA91" s="236"/>
      <c r="AB91" s="236"/>
      <c r="AC91" s="236"/>
      <c r="AD91" s="236"/>
      <c r="AE91" s="236"/>
      <c r="AF91" s="236"/>
      <c r="AG91" s="236"/>
      <c r="AH91" s="236"/>
      <c r="AI91" s="236"/>
      <c r="AJ91" s="236"/>
      <c r="AK91" s="236"/>
      <c r="AL91" s="236"/>
      <c r="AM91" s="236"/>
      <c r="AN91" s="236"/>
      <c r="AO91" s="236"/>
    </row>
    <row r="92" spans="1:41" ht="15.75" customHeight="1">
      <c r="A92" s="238"/>
      <c r="B92" s="236"/>
      <c r="C92" s="236"/>
      <c r="D92" s="236"/>
      <c r="E92" s="236"/>
      <c r="F92" s="236"/>
      <c r="G92" s="236"/>
      <c r="H92" s="236"/>
      <c r="I92" s="236"/>
      <c r="J92" s="236"/>
      <c r="K92" s="236"/>
      <c r="L92" s="236"/>
      <c r="M92" s="236"/>
      <c r="N92" s="236"/>
      <c r="O92" s="236"/>
      <c r="P92" s="236"/>
      <c r="Q92" s="236"/>
      <c r="R92" s="236"/>
      <c r="S92" s="236"/>
      <c r="T92" s="236"/>
      <c r="U92" s="236"/>
      <c r="V92" s="236"/>
      <c r="W92" s="236"/>
      <c r="X92" s="236"/>
      <c r="Y92" s="236"/>
      <c r="Z92" s="236"/>
      <c r="AA92" s="236"/>
      <c r="AB92" s="236"/>
      <c r="AC92" s="236"/>
      <c r="AD92" s="236"/>
      <c r="AE92" s="236"/>
      <c r="AF92" s="236"/>
      <c r="AG92" s="236"/>
      <c r="AH92" s="236"/>
      <c r="AI92" s="236"/>
      <c r="AJ92" s="236"/>
      <c r="AK92" s="236"/>
      <c r="AL92" s="236"/>
      <c r="AM92" s="236"/>
      <c r="AN92" s="236"/>
      <c r="AO92" s="236"/>
    </row>
    <row r="93" spans="1:41" ht="15.75" customHeight="1">
      <c r="A93" s="238"/>
      <c r="B93" s="236"/>
      <c r="C93" s="236"/>
      <c r="D93" s="236"/>
      <c r="E93" s="236"/>
      <c r="F93" s="236"/>
      <c r="G93" s="236"/>
      <c r="H93" s="236"/>
      <c r="I93" s="236"/>
      <c r="J93" s="236"/>
      <c r="K93" s="236"/>
      <c r="L93" s="236"/>
      <c r="M93" s="236"/>
      <c r="N93" s="236"/>
      <c r="O93" s="236"/>
      <c r="P93" s="236"/>
      <c r="Q93" s="236"/>
      <c r="R93" s="236"/>
      <c r="S93" s="236"/>
      <c r="T93" s="236"/>
      <c r="U93" s="236"/>
      <c r="V93" s="236"/>
      <c r="W93" s="236"/>
      <c r="X93" s="236"/>
      <c r="Y93" s="236"/>
      <c r="Z93" s="236"/>
      <c r="AA93" s="236"/>
      <c r="AB93" s="236"/>
      <c r="AC93" s="236"/>
      <c r="AD93" s="236"/>
      <c r="AE93" s="236"/>
      <c r="AF93" s="236"/>
      <c r="AG93" s="236"/>
      <c r="AH93" s="236"/>
      <c r="AI93" s="236"/>
      <c r="AJ93" s="236"/>
      <c r="AK93" s="236"/>
      <c r="AL93" s="236"/>
      <c r="AM93" s="236"/>
      <c r="AN93" s="236"/>
      <c r="AO93" s="236"/>
    </row>
    <row r="94" spans="1:41" ht="15.75" customHeight="1">
      <c r="A94" s="238"/>
      <c r="B94" s="236"/>
      <c r="C94" s="236"/>
      <c r="D94" s="236"/>
      <c r="E94" s="236"/>
      <c r="F94" s="236"/>
      <c r="G94" s="236"/>
      <c r="H94" s="236"/>
      <c r="I94" s="236"/>
      <c r="J94" s="236"/>
      <c r="K94" s="236"/>
      <c r="L94" s="236"/>
      <c r="M94" s="236"/>
      <c r="N94" s="236"/>
      <c r="O94" s="236"/>
      <c r="P94" s="236"/>
      <c r="Q94" s="236"/>
      <c r="R94" s="236"/>
      <c r="S94" s="236"/>
      <c r="T94" s="236"/>
      <c r="U94" s="236"/>
      <c r="V94" s="236"/>
      <c r="W94" s="236"/>
      <c r="X94" s="236"/>
      <c r="Y94" s="236"/>
      <c r="Z94" s="236"/>
      <c r="AA94" s="236"/>
      <c r="AB94" s="236"/>
      <c r="AC94" s="236"/>
      <c r="AD94" s="236"/>
      <c r="AE94" s="236"/>
      <c r="AF94" s="236"/>
      <c r="AG94" s="236"/>
      <c r="AH94" s="236"/>
      <c r="AI94" s="236"/>
      <c r="AJ94" s="236"/>
      <c r="AK94" s="236"/>
      <c r="AL94" s="236"/>
      <c r="AM94" s="236"/>
      <c r="AN94" s="236"/>
      <c r="AO94" s="236"/>
    </row>
    <row r="95" spans="1:41" ht="15.75" customHeight="1">
      <c r="A95" s="238"/>
      <c r="B95" s="236"/>
      <c r="C95" s="236"/>
      <c r="D95" s="236"/>
      <c r="E95" s="236"/>
      <c r="F95" s="236"/>
      <c r="G95" s="236"/>
      <c r="H95" s="236"/>
      <c r="I95" s="236"/>
      <c r="J95" s="236"/>
      <c r="K95" s="236"/>
      <c r="L95" s="236"/>
      <c r="M95" s="236"/>
      <c r="N95" s="236"/>
      <c r="O95" s="236"/>
      <c r="P95" s="236"/>
      <c r="Q95" s="236"/>
      <c r="R95" s="236"/>
      <c r="S95" s="236"/>
      <c r="T95" s="236"/>
      <c r="U95" s="236"/>
      <c r="V95" s="236"/>
      <c r="W95" s="236"/>
      <c r="X95" s="236"/>
      <c r="Y95" s="236"/>
      <c r="Z95" s="236"/>
      <c r="AA95" s="236"/>
      <c r="AB95" s="236"/>
      <c r="AC95" s="236"/>
      <c r="AD95" s="236"/>
      <c r="AE95" s="236"/>
      <c r="AF95" s="236"/>
      <c r="AG95" s="236"/>
      <c r="AH95" s="236"/>
      <c r="AI95" s="236"/>
      <c r="AJ95" s="236"/>
      <c r="AK95" s="236"/>
      <c r="AL95" s="236"/>
      <c r="AM95" s="236"/>
      <c r="AN95" s="236"/>
      <c r="AO95" s="236"/>
    </row>
    <row r="96" spans="1:41" ht="15.75" customHeight="1">
      <c r="A96" s="238"/>
      <c r="B96" s="236"/>
      <c r="C96" s="236"/>
      <c r="D96" s="236"/>
      <c r="E96" s="236"/>
      <c r="F96" s="236"/>
      <c r="G96" s="236"/>
      <c r="H96" s="236"/>
      <c r="I96" s="236"/>
      <c r="J96" s="236"/>
      <c r="K96" s="236"/>
      <c r="L96" s="236"/>
      <c r="M96" s="236"/>
      <c r="N96" s="236"/>
      <c r="O96" s="236"/>
      <c r="P96" s="236"/>
      <c r="Q96" s="236"/>
      <c r="R96" s="236"/>
      <c r="S96" s="236"/>
      <c r="T96" s="236"/>
      <c r="U96" s="236"/>
      <c r="V96" s="236"/>
      <c r="W96" s="236"/>
      <c r="X96" s="236"/>
      <c r="Y96" s="236"/>
      <c r="Z96" s="236"/>
      <c r="AA96" s="236"/>
      <c r="AB96" s="236"/>
      <c r="AC96" s="236"/>
      <c r="AD96" s="236"/>
      <c r="AE96" s="236"/>
      <c r="AF96" s="236"/>
      <c r="AG96" s="236"/>
      <c r="AH96" s="236"/>
      <c r="AI96" s="236"/>
      <c r="AJ96" s="236"/>
      <c r="AK96" s="236"/>
      <c r="AL96" s="236"/>
      <c r="AM96" s="236"/>
      <c r="AN96" s="236"/>
      <c r="AO96" s="236"/>
    </row>
    <row r="97" spans="1:41" ht="15.75" customHeight="1">
      <c r="A97" s="238"/>
      <c r="B97" s="236"/>
      <c r="C97" s="236"/>
      <c r="D97" s="236"/>
      <c r="E97" s="236"/>
      <c r="F97" s="236"/>
      <c r="G97" s="236"/>
      <c r="H97" s="236"/>
      <c r="I97" s="236"/>
      <c r="J97" s="236"/>
      <c r="K97" s="236"/>
      <c r="L97" s="236"/>
      <c r="M97" s="236"/>
      <c r="N97" s="236"/>
      <c r="O97" s="236"/>
      <c r="P97" s="236"/>
      <c r="Q97" s="236"/>
      <c r="R97" s="236"/>
      <c r="S97" s="236"/>
      <c r="T97" s="236"/>
      <c r="U97" s="236"/>
      <c r="V97" s="236"/>
      <c r="W97" s="236"/>
      <c r="X97" s="236"/>
      <c r="Y97" s="236"/>
      <c r="Z97" s="236"/>
      <c r="AA97" s="236"/>
      <c r="AB97" s="236"/>
      <c r="AC97" s="236"/>
      <c r="AD97" s="236"/>
      <c r="AE97" s="236"/>
      <c r="AF97" s="236"/>
      <c r="AG97" s="236"/>
      <c r="AH97" s="236"/>
      <c r="AI97" s="236"/>
      <c r="AJ97" s="236"/>
      <c r="AK97" s="236"/>
      <c r="AL97" s="236"/>
      <c r="AM97" s="236"/>
      <c r="AN97" s="236"/>
      <c r="AO97" s="236"/>
    </row>
    <row r="98" spans="1:41" ht="15.75" customHeight="1">
      <c r="A98" s="238"/>
      <c r="B98" s="236"/>
      <c r="C98" s="236"/>
      <c r="D98" s="236"/>
      <c r="E98" s="236"/>
      <c r="F98" s="236"/>
      <c r="G98" s="236"/>
      <c r="H98" s="236"/>
      <c r="I98" s="236"/>
      <c r="J98" s="236"/>
      <c r="K98" s="236"/>
      <c r="L98" s="236"/>
      <c r="M98" s="236"/>
      <c r="N98" s="236"/>
      <c r="O98" s="236"/>
      <c r="P98" s="236"/>
      <c r="Q98" s="236"/>
      <c r="R98" s="236"/>
      <c r="S98" s="236"/>
      <c r="T98" s="236"/>
      <c r="U98" s="236"/>
      <c r="V98" s="236"/>
      <c r="W98" s="236"/>
      <c r="X98" s="236"/>
      <c r="Y98" s="236"/>
      <c r="Z98" s="236"/>
      <c r="AA98" s="236"/>
      <c r="AB98" s="236"/>
      <c r="AC98" s="236"/>
      <c r="AD98" s="236"/>
      <c r="AE98" s="236"/>
      <c r="AF98" s="236"/>
      <c r="AG98" s="236"/>
      <c r="AH98" s="236"/>
      <c r="AI98" s="236"/>
      <c r="AJ98" s="236"/>
      <c r="AK98" s="236"/>
      <c r="AL98" s="236"/>
      <c r="AM98" s="236"/>
      <c r="AN98" s="236"/>
      <c r="AO98" s="236"/>
    </row>
    <row r="99" spans="1:41" ht="15.75" customHeight="1">
      <c r="A99" s="238"/>
      <c r="B99" s="236"/>
      <c r="C99" s="236"/>
      <c r="D99" s="236"/>
      <c r="E99" s="236"/>
      <c r="F99" s="236"/>
      <c r="G99" s="236"/>
      <c r="H99" s="236"/>
      <c r="I99" s="236"/>
      <c r="J99" s="236"/>
      <c r="K99" s="236"/>
      <c r="L99" s="236"/>
      <c r="M99" s="236"/>
      <c r="N99" s="236"/>
      <c r="O99" s="236"/>
      <c r="P99" s="236"/>
      <c r="Q99" s="236"/>
      <c r="R99" s="236"/>
      <c r="S99" s="236"/>
      <c r="T99" s="236"/>
      <c r="U99" s="236"/>
      <c r="V99" s="236"/>
      <c r="W99" s="236"/>
      <c r="X99" s="236"/>
      <c r="Y99" s="236"/>
      <c r="Z99" s="236"/>
      <c r="AA99" s="236"/>
      <c r="AB99" s="236"/>
      <c r="AC99" s="236"/>
      <c r="AD99" s="236"/>
      <c r="AE99" s="236"/>
      <c r="AF99" s="236"/>
      <c r="AG99" s="236"/>
      <c r="AH99" s="236"/>
      <c r="AI99" s="236"/>
      <c r="AJ99" s="236"/>
      <c r="AK99" s="236"/>
      <c r="AL99" s="236"/>
      <c r="AM99" s="236"/>
      <c r="AN99" s="236"/>
      <c r="AO99" s="236"/>
    </row>
    <row r="100" spans="1:41" ht="15.75" customHeight="1">
      <c r="A100" s="238"/>
      <c r="B100" s="236"/>
      <c r="C100" s="236"/>
      <c r="D100" s="236"/>
      <c r="E100" s="236"/>
      <c r="F100" s="236"/>
      <c r="G100" s="236"/>
      <c r="H100" s="236"/>
      <c r="I100" s="236"/>
      <c r="J100" s="236"/>
      <c r="K100" s="236"/>
      <c r="L100" s="236"/>
      <c r="M100" s="236"/>
      <c r="N100" s="236"/>
      <c r="O100" s="236"/>
      <c r="P100" s="236"/>
      <c r="Q100" s="236"/>
      <c r="R100" s="236"/>
      <c r="S100" s="236"/>
      <c r="T100" s="236"/>
      <c r="U100" s="236"/>
      <c r="V100" s="236"/>
      <c r="W100" s="236"/>
      <c r="X100" s="236"/>
      <c r="Y100" s="236"/>
      <c r="Z100" s="236"/>
      <c r="AA100" s="236"/>
      <c r="AB100" s="236"/>
      <c r="AC100" s="236"/>
      <c r="AD100" s="236"/>
      <c r="AE100" s="236"/>
      <c r="AF100" s="236"/>
      <c r="AG100" s="236"/>
      <c r="AH100" s="236"/>
      <c r="AI100" s="236"/>
      <c r="AJ100" s="236"/>
      <c r="AK100" s="236"/>
      <c r="AL100" s="236"/>
      <c r="AM100" s="236"/>
      <c r="AN100" s="236"/>
      <c r="AO100" s="236"/>
    </row>
    <row r="101" spans="1:41" ht="15.75" customHeight="1">
      <c r="A101" s="238"/>
      <c r="B101" s="236"/>
      <c r="C101" s="236"/>
      <c r="D101" s="236"/>
      <c r="E101" s="236"/>
      <c r="F101" s="236"/>
      <c r="G101" s="236"/>
      <c r="H101" s="236"/>
      <c r="I101" s="236"/>
      <c r="J101" s="236"/>
      <c r="K101" s="236"/>
      <c r="L101" s="236"/>
      <c r="M101" s="236"/>
      <c r="N101" s="236"/>
      <c r="O101" s="236"/>
      <c r="P101" s="236"/>
      <c r="Q101" s="236"/>
      <c r="R101" s="236"/>
      <c r="S101" s="236"/>
      <c r="T101" s="236"/>
      <c r="U101" s="236"/>
      <c r="V101" s="236"/>
      <c r="W101" s="236"/>
      <c r="X101" s="236"/>
      <c r="Y101" s="236"/>
      <c r="Z101" s="236"/>
      <c r="AA101" s="236"/>
      <c r="AB101" s="236"/>
      <c r="AC101" s="236"/>
      <c r="AD101" s="236"/>
      <c r="AE101" s="236"/>
      <c r="AF101" s="236"/>
      <c r="AG101" s="236"/>
      <c r="AH101" s="236"/>
      <c r="AI101" s="236"/>
      <c r="AJ101" s="236"/>
      <c r="AK101" s="236"/>
      <c r="AL101" s="236"/>
      <c r="AM101" s="236"/>
      <c r="AN101" s="236"/>
      <c r="AO101" s="236"/>
    </row>
    <row r="102" spans="1:41" ht="15.75" customHeight="1">
      <c r="A102" s="238"/>
      <c r="B102" s="236"/>
      <c r="C102" s="236"/>
      <c r="D102" s="236"/>
      <c r="E102" s="236"/>
      <c r="F102" s="236"/>
      <c r="G102" s="236"/>
      <c r="H102" s="236"/>
      <c r="I102" s="236"/>
      <c r="J102" s="236"/>
      <c r="K102" s="236"/>
      <c r="L102" s="236"/>
      <c r="M102" s="236"/>
      <c r="N102" s="236"/>
      <c r="O102" s="236"/>
      <c r="P102" s="236"/>
      <c r="Q102" s="236"/>
      <c r="R102" s="236"/>
      <c r="S102" s="236"/>
      <c r="T102" s="236"/>
      <c r="U102" s="236"/>
      <c r="V102" s="236"/>
      <c r="W102" s="236"/>
      <c r="X102" s="236"/>
      <c r="Y102" s="236"/>
      <c r="Z102" s="236"/>
      <c r="AA102" s="236"/>
      <c r="AB102" s="236"/>
      <c r="AC102" s="236"/>
      <c r="AD102" s="236"/>
      <c r="AE102" s="236"/>
      <c r="AF102" s="236"/>
      <c r="AG102" s="236"/>
      <c r="AH102" s="236"/>
      <c r="AI102" s="236"/>
      <c r="AJ102" s="236"/>
      <c r="AK102" s="236"/>
      <c r="AL102" s="236"/>
      <c r="AM102" s="236"/>
      <c r="AN102" s="236"/>
      <c r="AO102" s="236"/>
    </row>
    <row r="103" spans="1:41" ht="15.75" customHeight="1">
      <c r="A103" s="238"/>
      <c r="B103" s="236"/>
      <c r="C103" s="236"/>
      <c r="D103" s="236"/>
      <c r="E103" s="236"/>
      <c r="F103" s="236"/>
      <c r="G103" s="236"/>
      <c r="H103" s="236"/>
      <c r="I103" s="236"/>
      <c r="J103" s="236"/>
      <c r="K103" s="236"/>
      <c r="L103" s="236"/>
      <c r="M103" s="236"/>
      <c r="N103" s="236"/>
      <c r="O103" s="236"/>
      <c r="P103" s="236"/>
      <c r="Q103" s="236"/>
      <c r="R103" s="236"/>
      <c r="S103" s="236"/>
      <c r="T103" s="236"/>
      <c r="U103" s="236"/>
      <c r="V103" s="236"/>
      <c r="W103" s="236"/>
      <c r="X103" s="236"/>
      <c r="Y103" s="236"/>
      <c r="Z103" s="236"/>
      <c r="AA103" s="236"/>
      <c r="AB103" s="236"/>
      <c r="AC103" s="236"/>
      <c r="AD103" s="236"/>
      <c r="AE103" s="236"/>
      <c r="AF103" s="236"/>
      <c r="AG103" s="236"/>
      <c r="AH103" s="236"/>
      <c r="AI103" s="236"/>
      <c r="AJ103" s="236"/>
      <c r="AK103" s="236"/>
      <c r="AL103" s="236"/>
      <c r="AM103" s="236"/>
      <c r="AN103" s="236"/>
      <c r="AO103" s="236"/>
    </row>
    <row r="104" spans="1:41" ht="15.75" customHeight="1">
      <c r="A104" s="238"/>
      <c r="B104" s="236"/>
      <c r="C104" s="236"/>
      <c r="D104" s="236"/>
      <c r="E104" s="236"/>
      <c r="F104" s="236"/>
      <c r="G104" s="236"/>
      <c r="H104" s="236"/>
      <c r="I104" s="236"/>
      <c r="J104" s="236"/>
      <c r="K104" s="236"/>
      <c r="L104" s="236"/>
      <c r="M104" s="236"/>
      <c r="N104" s="236"/>
      <c r="O104" s="236"/>
      <c r="P104" s="236"/>
      <c r="Q104" s="236"/>
      <c r="R104" s="236"/>
      <c r="S104" s="236"/>
      <c r="T104" s="236"/>
      <c r="U104" s="236"/>
      <c r="V104" s="236"/>
      <c r="W104" s="236"/>
      <c r="X104" s="236"/>
      <c r="Y104" s="236"/>
      <c r="Z104" s="236"/>
      <c r="AA104" s="236"/>
      <c r="AB104" s="236"/>
      <c r="AC104" s="236"/>
      <c r="AD104" s="236"/>
      <c r="AE104" s="236"/>
      <c r="AF104" s="236"/>
      <c r="AG104" s="236"/>
      <c r="AH104" s="236"/>
      <c r="AI104" s="236"/>
      <c r="AJ104" s="236"/>
      <c r="AK104" s="236"/>
      <c r="AL104" s="236"/>
      <c r="AM104" s="236"/>
      <c r="AN104" s="236"/>
      <c r="AO104" s="236"/>
    </row>
    <row r="105" spans="1:41" ht="15.75" customHeight="1">
      <c r="A105" s="238"/>
      <c r="B105" s="236"/>
      <c r="C105" s="236"/>
      <c r="D105" s="236"/>
      <c r="E105" s="236"/>
      <c r="F105" s="236"/>
      <c r="G105" s="236"/>
      <c r="H105" s="236"/>
      <c r="I105" s="236"/>
      <c r="J105" s="236"/>
      <c r="K105" s="236"/>
      <c r="L105" s="236"/>
      <c r="M105" s="236"/>
      <c r="N105" s="236"/>
      <c r="O105" s="236"/>
      <c r="P105" s="236"/>
      <c r="Q105" s="236"/>
      <c r="R105" s="236"/>
      <c r="S105" s="236"/>
      <c r="T105" s="236"/>
      <c r="U105" s="236"/>
      <c r="V105" s="236"/>
      <c r="W105" s="236"/>
      <c r="X105" s="236"/>
      <c r="Y105" s="236"/>
      <c r="Z105" s="236"/>
      <c r="AA105" s="236"/>
      <c r="AB105" s="236"/>
      <c r="AC105" s="236"/>
      <c r="AD105" s="236"/>
      <c r="AE105" s="236"/>
      <c r="AF105" s="236"/>
      <c r="AG105" s="236"/>
      <c r="AH105" s="236"/>
      <c r="AI105" s="236"/>
      <c r="AJ105" s="236"/>
      <c r="AK105" s="236"/>
      <c r="AL105" s="236"/>
      <c r="AM105" s="236"/>
      <c r="AN105" s="236"/>
      <c r="AO105" s="236"/>
    </row>
    <row r="106" spans="1:41" ht="15.75" customHeight="1">
      <c r="A106" s="238"/>
      <c r="B106" s="236"/>
      <c r="C106" s="236"/>
      <c r="D106" s="236"/>
      <c r="E106" s="236"/>
      <c r="F106" s="236"/>
      <c r="G106" s="236"/>
      <c r="H106" s="236"/>
      <c r="I106" s="236"/>
      <c r="J106" s="236"/>
      <c r="K106" s="236"/>
      <c r="L106" s="236"/>
      <c r="M106" s="236"/>
      <c r="N106" s="236"/>
      <c r="O106" s="236"/>
      <c r="P106" s="236"/>
      <c r="Q106" s="236"/>
      <c r="R106" s="236"/>
      <c r="S106" s="236"/>
      <c r="T106" s="236"/>
      <c r="U106" s="236"/>
      <c r="V106" s="236"/>
      <c r="W106" s="236"/>
      <c r="X106" s="236"/>
      <c r="Y106" s="236"/>
      <c r="Z106" s="236"/>
      <c r="AA106" s="236"/>
      <c r="AB106" s="236"/>
      <c r="AC106" s="236"/>
      <c r="AD106" s="236"/>
      <c r="AE106" s="236"/>
      <c r="AF106" s="236"/>
      <c r="AG106" s="236"/>
      <c r="AH106" s="236"/>
      <c r="AI106" s="236"/>
      <c r="AJ106" s="236"/>
      <c r="AK106" s="236"/>
      <c r="AL106" s="236"/>
      <c r="AM106" s="236"/>
      <c r="AN106" s="236"/>
      <c r="AO106" s="236"/>
    </row>
    <row r="107" spans="1:41" ht="15.75" customHeight="1">
      <c r="A107" s="238"/>
      <c r="B107" s="236"/>
      <c r="C107" s="236"/>
      <c r="D107" s="236"/>
      <c r="E107" s="236"/>
      <c r="F107" s="236"/>
      <c r="G107" s="236"/>
      <c r="H107" s="236"/>
      <c r="I107" s="236"/>
      <c r="J107" s="236"/>
      <c r="K107" s="236"/>
      <c r="L107" s="236"/>
      <c r="M107" s="236"/>
      <c r="N107" s="236"/>
      <c r="O107" s="236"/>
      <c r="P107" s="236"/>
      <c r="Q107" s="236"/>
      <c r="R107" s="236"/>
      <c r="S107" s="236"/>
      <c r="T107" s="236"/>
      <c r="U107" s="236"/>
      <c r="V107" s="236"/>
      <c r="W107" s="236"/>
      <c r="X107" s="236"/>
      <c r="Y107" s="236"/>
      <c r="Z107" s="236"/>
      <c r="AA107" s="236"/>
      <c r="AB107" s="236"/>
      <c r="AC107" s="236"/>
      <c r="AD107" s="236"/>
      <c r="AE107" s="236"/>
      <c r="AF107" s="236"/>
      <c r="AG107" s="236"/>
      <c r="AH107" s="236"/>
      <c r="AI107" s="236"/>
      <c r="AJ107" s="236"/>
      <c r="AK107" s="236"/>
      <c r="AL107" s="236"/>
      <c r="AM107" s="236"/>
      <c r="AN107" s="236"/>
      <c r="AO107" s="236"/>
    </row>
    <row r="108" spans="1:41" ht="15.75" customHeight="1">
      <c r="A108" s="238"/>
      <c r="B108" s="236"/>
      <c r="C108" s="236"/>
      <c r="D108" s="236"/>
      <c r="E108" s="236"/>
      <c r="F108" s="236"/>
      <c r="G108" s="236"/>
      <c r="H108" s="236"/>
      <c r="I108" s="236"/>
      <c r="J108" s="236"/>
      <c r="K108" s="236"/>
      <c r="L108" s="236"/>
      <c r="M108" s="236"/>
      <c r="N108" s="236"/>
      <c r="O108" s="236"/>
      <c r="P108" s="236"/>
      <c r="Q108" s="236"/>
      <c r="R108" s="236"/>
      <c r="S108" s="236"/>
      <c r="T108" s="236"/>
      <c r="U108" s="236"/>
      <c r="V108" s="236"/>
      <c r="W108" s="236"/>
      <c r="X108" s="236"/>
      <c r="Y108" s="236"/>
      <c r="Z108" s="236"/>
      <c r="AA108" s="236"/>
      <c r="AB108" s="236"/>
      <c r="AC108" s="236"/>
      <c r="AD108" s="236"/>
      <c r="AE108" s="236"/>
      <c r="AF108" s="236"/>
      <c r="AG108" s="236"/>
      <c r="AH108" s="236"/>
      <c r="AI108" s="236"/>
      <c r="AJ108" s="236"/>
      <c r="AK108" s="236"/>
      <c r="AL108" s="236"/>
      <c r="AM108" s="236"/>
      <c r="AN108" s="236"/>
      <c r="AO108" s="236"/>
    </row>
    <row r="109" spans="1:41" ht="15.75" customHeight="1">
      <c r="A109" s="238"/>
      <c r="B109" s="236"/>
      <c r="C109" s="236"/>
      <c r="D109" s="236"/>
      <c r="E109" s="236"/>
      <c r="F109" s="236"/>
      <c r="G109" s="236"/>
      <c r="H109" s="236"/>
      <c r="I109" s="236"/>
      <c r="J109" s="236"/>
      <c r="K109" s="236"/>
      <c r="L109" s="236"/>
      <c r="M109" s="236"/>
      <c r="N109" s="236"/>
      <c r="O109" s="236"/>
      <c r="P109" s="236"/>
      <c r="Q109" s="236"/>
      <c r="R109" s="236"/>
      <c r="S109" s="236"/>
      <c r="T109" s="236"/>
      <c r="U109" s="236"/>
      <c r="V109" s="236"/>
      <c r="W109" s="236"/>
      <c r="X109" s="236"/>
      <c r="Y109" s="236"/>
      <c r="Z109" s="236"/>
      <c r="AA109" s="236"/>
      <c r="AB109" s="236"/>
      <c r="AC109" s="236"/>
      <c r="AD109" s="236"/>
      <c r="AE109" s="236"/>
      <c r="AF109" s="236"/>
      <c r="AG109" s="236"/>
      <c r="AH109" s="236"/>
      <c r="AI109" s="236"/>
      <c r="AJ109" s="236"/>
      <c r="AK109" s="236"/>
      <c r="AL109" s="236"/>
      <c r="AM109" s="236"/>
      <c r="AN109" s="236"/>
      <c r="AO109" s="236"/>
    </row>
    <row r="110" spans="1:41" ht="15.75" customHeight="1">
      <c r="A110" s="238"/>
      <c r="B110" s="236"/>
      <c r="C110" s="236"/>
      <c r="D110" s="236"/>
      <c r="E110" s="236"/>
      <c r="F110" s="236"/>
      <c r="G110" s="236"/>
      <c r="H110" s="236"/>
      <c r="I110" s="236"/>
      <c r="J110" s="236"/>
      <c r="K110" s="236"/>
      <c r="L110" s="236"/>
      <c r="M110" s="236"/>
      <c r="N110" s="236"/>
      <c r="O110" s="236"/>
      <c r="P110" s="236"/>
      <c r="Q110" s="236"/>
      <c r="R110" s="236"/>
      <c r="S110" s="236"/>
      <c r="T110" s="236"/>
      <c r="U110" s="236"/>
      <c r="V110" s="236"/>
      <c r="W110" s="236"/>
      <c r="X110" s="236"/>
      <c r="Y110" s="236"/>
      <c r="Z110" s="236"/>
      <c r="AA110" s="236"/>
      <c r="AB110" s="236"/>
      <c r="AC110" s="236"/>
      <c r="AD110" s="236"/>
      <c r="AE110" s="236"/>
      <c r="AF110" s="236"/>
      <c r="AG110" s="236"/>
      <c r="AH110" s="236"/>
      <c r="AI110" s="236"/>
      <c r="AJ110" s="236"/>
      <c r="AK110" s="236"/>
      <c r="AL110" s="236"/>
      <c r="AM110" s="236"/>
      <c r="AN110" s="236"/>
      <c r="AO110" s="236"/>
    </row>
    <row r="111" spans="1:41" ht="15.75" customHeight="1">
      <c r="A111" s="238"/>
      <c r="B111" s="236"/>
      <c r="C111" s="236"/>
      <c r="D111" s="236"/>
      <c r="E111" s="236"/>
      <c r="F111" s="236"/>
      <c r="G111" s="236"/>
      <c r="H111" s="236"/>
      <c r="I111" s="236"/>
      <c r="J111" s="236"/>
      <c r="K111" s="236"/>
      <c r="L111" s="236"/>
      <c r="M111" s="236"/>
      <c r="N111" s="236"/>
      <c r="O111" s="236"/>
      <c r="P111" s="236"/>
      <c r="Q111" s="236"/>
      <c r="R111" s="236"/>
      <c r="S111" s="236"/>
      <c r="T111" s="236"/>
      <c r="U111" s="236"/>
      <c r="V111" s="236"/>
      <c r="W111" s="236"/>
      <c r="X111" s="236"/>
      <c r="Y111" s="236"/>
      <c r="Z111" s="236"/>
      <c r="AA111" s="236"/>
      <c r="AB111" s="236"/>
      <c r="AC111" s="236"/>
      <c r="AD111" s="236"/>
      <c r="AE111" s="236"/>
      <c r="AF111" s="236"/>
      <c r="AG111" s="236"/>
      <c r="AH111" s="236"/>
      <c r="AI111" s="236"/>
      <c r="AJ111" s="236"/>
      <c r="AK111" s="236"/>
      <c r="AL111" s="236"/>
      <c r="AM111" s="236"/>
      <c r="AN111" s="236"/>
      <c r="AO111" s="236"/>
    </row>
    <row r="112" spans="1:41" ht="15.75" customHeight="1">
      <c r="A112" s="238"/>
      <c r="B112" s="236"/>
      <c r="C112" s="236"/>
      <c r="D112" s="236"/>
      <c r="E112" s="236"/>
      <c r="F112" s="236"/>
      <c r="G112" s="236"/>
      <c r="H112" s="236"/>
      <c r="I112" s="236"/>
      <c r="J112" s="236"/>
      <c r="K112" s="236"/>
      <c r="L112" s="236"/>
      <c r="M112" s="236"/>
      <c r="N112" s="236"/>
      <c r="O112" s="236"/>
      <c r="P112" s="236"/>
      <c r="Q112" s="236"/>
      <c r="R112" s="236"/>
      <c r="S112" s="236"/>
      <c r="T112" s="236"/>
      <c r="U112" s="236"/>
      <c r="V112" s="236"/>
      <c r="W112" s="236"/>
      <c r="X112" s="236"/>
      <c r="Y112" s="236"/>
      <c r="Z112" s="236"/>
      <c r="AA112" s="236"/>
      <c r="AB112" s="236"/>
      <c r="AC112" s="236"/>
      <c r="AD112" s="236"/>
      <c r="AE112" s="236"/>
      <c r="AF112" s="236"/>
      <c r="AG112" s="236"/>
      <c r="AH112" s="236"/>
      <c r="AI112" s="236"/>
      <c r="AJ112" s="236"/>
      <c r="AK112" s="236"/>
      <c r="AL112" s="236"/>
      <c r="AM112" s="236"/>
      <c r="AN112" s="236"/>
      <c r="AO112" s="236"/>
    </row>
    <row r="113" spans="1:41" ht="15.75" customHeight="1">
      <c r="A113" s="238"/>
      <c r="B113" s="236"/>
      <c r="C113" s="236"/>
      <c r="D113" s="236"/>
      <c r="E113" s="236"/>
      <c r="F113" s="236"/>
      <c r="G113" s="236"/>
      <c r="H113" s="236"/>
      <c r="I113" s="236"/>
      <c r="J113" s="236"/>
      <c r="K113" s="236"/>
      <c r="L113" s="236"/>
      <c r="M113" s="236"/>
      <c r="N113" s="236"/>
      <c r="O113" s="236"/>
      <c r="P113" s="236"/>
      <c r="Q113" s="236"/>
      <c r="R113" s="236"/>
      <c r="S113" s="236"/>
      <c r="T113" s="236"/>
      <c r="U113" s="236"/>
      <c r="V113" s="236"/>
      <c r="W113" s="236"/>
      <c r="X113" s="236"/>
      <c r="Y113" s="236"/>
      <c r="Z113" s="236"/>
      <c r="AA113" s="236"/>
      <c r="AB113" s="236"/>
      <c r="AC113" s="236"/>
      <c r="AD113" s="236"/>
      <c r="AE113" s="236"/>
      <c r="AF113" s="236"/>
      <c r="AG113" s="236"/>
      <c r="AH113" s="236"/>
      <c r="AI113" s="236"/>
      <c r="AJ113" s="236"/>
      <c r="AK113" s="236"/>
      <c r="AL113" s="236"/>
      <c r="AM113" s="236"/>
      <c r="AN113" s="236"/>
      <c r="AO113" s="236"/>
    </row>
    <row r="114" spans="1:41" ht="15.75" customHeight="1">
      <c r="A114" s="238"/>
      <c r="B114" s="236"/>
      <c r="C114" s="236"/>
      <c r="D114" s="236"/>
      <c r="E114" s="236"/>
      <c r="F114" s="236"/>
      <c r="G114" s="236"/>
      <c r="H114" s="236"/>
      <c r="I114" s="236"/>
      <c r="J114" s="236"/>
      <c r="K114" s="236"/>
      <c r="L114" s="236"/>
      <c r="M114" s="236"/>
      <c r="N114" s="236"/>
      <c r="O114" s="236"/>
      <c r="P114" s="236"/>
      <c r="Q114" s="236"/>
      <c r="R114" s="236"/>
      <c r="S114" s="236"/>
      <c r="T114" s="236"/>
      <c r="U114" s="236"/>
      <c r="V114" s="236"/>
      <c r="W114" s="236"/>
      <c r="X114" s="236"/>
      <c r="Y114" s="236"/>
      <c r="Z114" s="236"/>
      <c r="AA114" s="236"/>
      <c r="AB114" s="236"/>
      <c r="AC114" s="236"/>
      <c r="AD114" s="236"/>
      <c r="AE114" s="236"/>
      <c r="AF114" s="236"/>
      <c r="AG114" s="236"/>
      <c r="AH114" s="236"/>
      <c r="AI114" s="236"/>
      <c r="AJ114" s="236"/>
      <c r="AK114" s="236"/>
      <c r="AL114" s="236"/>
      <c r="AM114" s="236"/>
      <c r="AN114" s="236"/>
      <c r="AO114" s="236"/>
    </row>
    <row r="115" spans="1:41" ht="15.75" customHeight="1">
      <c r="A115" s="238"/>
      <c r="B115" s="236"/>
      <c r="C115" s="236"/>
      <c r="D115" s="236"/>
      <c r="E115" s="236"/>
      <c r="F115" s="236"/>
      <c r="G115" s="236"/>
      <c r="H115" s="236"/>
      <c r="I115" s="236"/>
      <c r="J115" s="236"/>
      <c r="K115" s="236"/>
      <c r="L115" s="236"/>
      <c r="M115" s="236"/>
      <c r="N115" s="236"/>
      <c r="O115" s="236"/>
      <c r="P115" s="236"/>
      <c r="Q115" s="236"/>
      <c r="R115" s="236"/>
      <c r="S115" s="236"/>
      <c r="T115" s="236"/>
      <c r="U115" s="236"/>
      <c r="V115" s="236"/>
      <c r="W115" s="236"/>
      <c r="X115" s="236"/>
      <c r="Y115" s="236"/>
      <c r="Z115" s="236"/>
      <c r="AA115" s="236"/>
      <c r="AB115" s="236"/>
      <c r="AC115" s="236"/>
      <c r="AD115" s="236"/>
      <c r="AE115" s="236"/>
      <c r="AF115" s="236"/>
      <c r="AG115" s="236"/>
      <c r="AH115" s="236"/>
      <c r="AI115" s="236"/>
      <c r="AJ115" s="236"/>
      <c r="AK115" s="236"/>
      <c r="AL115" s="236"/>
      <c r="AM115" s="236"/>
      <c r="AN115" s="236"/>
      <c r="AO115" s="236"/>
    </row>
    <row r="116" spans="1:41" ht="15.75" customHeight="1">
      <c r="A116" s="238"/>
      <c r="B116" s="236"/>
      <c r="C116" s="236"/>
      <c r="D116" s="236"/>
      <c r="E116" s="236"/>
      <c r="F116" s="236"/>
      <c r="G116" s="236"/>
      <c r="H116" s="236"/>
      <c r="I116" s="236"/>
      <c r="J116" s="236"/>
      <c r="K116" s="236"/>
      <c r="L116" s="236"/>
      <c r="M116" s="236"/>
      <c r="N116" s="236"/>
      <c r="O116" s="236"/>
      <c r="P116" s="236"/>
      <c r="Q116" s="236"/>
      <c r="R116" s="236"/>
      <c r="S116" s="236"/>
      <c r="T116" s="236"/>
      <c r="U116" s="236"/>
      <c r="V116" s="236"/>
      <c r="W116" s="236"/>
      <c r="X116" s="236"/>
      <c r="Y116" s="236"/>
      <c r="Z116" s="236"/>
      <c r="AA116" s="236"/>
      <c r="AB116" s="236"/>
      <c r="AC116" s="236"/>
      <c r="AD116" s="236"/>
      <c r="AE116" s="236"/>
      <c r="AF116" s="236"/>
      <c r="AG116" s="236"/>
      <c r="AH116" s="236"/>
      <c r="AI116" s="236"/>
      <c r="AJ116" s="236"/>
      <c r="AK116" s="236"/>
      <c r="AL116" s="236"/>
      <c r="AM116" s="236"/>
      <c r="AN116" s="236"/>
      <c r="AO116" s="236"/>
    </row>
    <row r="117" spans="1:41" ht="15.75" customHeight="1">
      <c r="A117" s="238"/>
      <c r="B117" s="236"/>
      <c r="C117" s="236"/>
      <c r="D117" s="236"/>
      <c r="E117" s="236"/>
      <c r="F117" s="236"/>
      <c r="G117" s="236"/>
      <c r="H117" s="236"/>
      <c r="I117" s="236"/>
      <c r="J117" s="236"/>
      <c r="K117" s="236"/>
      <c r="L117" s="236"/>
      <c r="M117" s="236"/>
      <c r="N117" s="236"/>
      <c r="O117" s="236"/>
      <c r="P117" s="236"/>
      <c r="Q117" s="236"/>
      <c r="R117" s="236"/>
      <c r="S117" s="236"/>
      <c r="T117" s="236"/>
      <c r="U117" s="236"/>
      <c r="V117" s="236"/>
      <c r="W117" s="236"/>
      <c r="X117" s="236"/>
      <c r="Y117" s="236"/>
      <c r="Z117" s="236"/>
      <c r="AA117" s="236"/>
      <c r="AB117" s="236"/>
      <c r="AC117" s="236"/>
      <c r="AD117" s="236"/>
      <c r="AE117" s="236"/>
      <c r="AF117" s="236"/>
      <c r="AG117" s="236"/>
      <c r="AH117" s="236"/>
      <c r="AI117" s="236"/>
      <c r="AJ117" s="236"/>
      <c r="AK117" s="236"/>
      <c r="AL117" s="236"/>
      <c r="AM117" s="236"/>
      <c r="AN117" s="236"/>
      <c r="AO117" s="236"/>
    </row>
    <row r="118" spans="1:41" ht="15.75" customHeight="1">
      <c r="A118" s="238"/>
      <c r="B118" s="236"/>
      <c r="C118" s="236"/>
      <c r="D118" s="236"/>
      <c r="E118" s="236"/>
      <c r="F118" s="236"/>
      <c r="G118" s="236"/>
      <c r="H118" s="236"/>
      <c r="I118" s="236"/>
      <c r="J118" s="236"/>
      <c r="K118" s="236"/>
      <c r="L118" s="236"/>
      <c r="M118" s="236"/>
      <c r="N118" s="236"/>
      <c r="O118" s="236"/>
      <c r="P118" s="236"/>
      <c r="Q118" s="236"/>
      <c r="R118" s="236"/>
      <c r="S118" s="236"/>
      <c r="T118" s="236"/>
      <c r="U118" s="236"/>
      <c r="V118" s="236"/>
      <c r="W118" s="236"/>
      <c r="X118" s="236"/>
      <c r="Y118" s="236"/>
      <c r="Z118" s="236"/>
      <c r="AA118" s="236"/>
      <c r="AB118" s="236"/>
      <c r="AC118" s="236"/>
      <c r="AD118" s="236"/>
      <c r="AE118" s="236"/>
      <c r="AF118" s="236"/>
      <c r="AG118" s="236"/>
      <c r="AH118" s="236"/>
      <c r="AI118" s="236"/>
      <c r="AJ118" s="236"/>
      <c r="AK118" s="236"/>
      <c r="AL118" s="236"/>
      <c r="AM118" s="236"/>
      <c r="AN118" s="236"/>
      <c r="AO118" s="236"/>
    </row>
    <row r="119" spans="1:41" ht="15.75" customHeight="1">
      <c r="A119" s="238"/>
      <c r="B119" s="236"/>
      <c r="C119" s="236"/>
      <c r="D119" s="236"/>
      <c r="E119" s="236"/>
      <c r="F119" s="236"/>
      <c r="G119" s="236"/>
      <c r="H119" s="236"/>
      <c r="I119" s="236"/>
      <c r="J119" s="236"/>
      <c r="K119" s="236"/>
      <c r="L119" s="236"/>
      <c r="M119" s="236"/>
      <c r="N119" s="236"/>
      <c r="O119" s="236"/>
      <c r="P119" s="236"/>
      <c r="Q119" s="236"/>
      <c r="R119" s="236"/>
      <c r="S119" s="236"/>
      <c r="T119" s="236"/>
      <c r="U119" s="236"/>
      <c r="V119" s="236"/>
      <c r="W119" s="236"/>
      <c r="X119" s="236"/>
      <c r="Y119" s="236"/>
      <c r="Z119" s="236"/>
      <c r="AA119" s="236"/>
      <c r="AB119" s="236"/>
      <c r="AC119" s="236"/>
      <c r="AD119" s="236"/>
      <c r="AE119" s="236"/>
      <c r="AF119" s="236"/>
      <c r="AG119" s="236"/>
      <c r="AH119" s="236"/>
      <c r="AI119" s="236"/>
      <c r="AJ119" s="236"/>
      <c r="AK119" s="236"/>
      <c r="AL119" s="236"/>
      <c r="AM119" s="236"/>
      <c r="AN119" s="236"/>
      <c r="AO119" s="236"/>
    </row>
    <row r="120" spans="1:41" ht="15.75" customHeight="1">
      <c r="A120" s="238"/>
      <c r="B120" s="236"/>
      <c r="C120" s="236"/>
      <c r="D120" s="236"/>
      <c r="E120" s="236"/>
      <c r="F120" s="236"/>
      <c r="G120" s="236"/>
      <c r="H120" s="236"/>
      <c r="I120" s="236"/>
      <c r="J120" s="236"/>
      <c r="K120" s="236"/>
      <c r="L120" s="236"/>
      <c r="M120" s="236"/>
      <c r="N120" s="236"/>
      <c r="O120" s="236"/>
      <c r="P120" s="236"/>
      <c r="Q120" s="236"/>
      <c r="R120" s="236"/>
      <c r="S120" s="236"/>
      <c r="T120" s="236"/>
      <c r="U120" s="236"/>
      <c r="V120" s="236"/>
      <c r="W120" s="236"/>
      <c r="X120" s="236"/>
      <c r="Y120" s="236"/>
      <c r="Z120" s="236"/>
      <c r="AA120" s="236"/>
      <c r="AB120" s="236"/>
      <c r="AC120" s="236"/>
      <c r="AD120" s="236"/>
      <c r="AE120" s="236"/>
      <c r="AF120" s="236"/>
      <c r="AG120" s="236"/>
      <c r="AH120" s="236"/>
      <c r="AI120" s="236"/>
      <c r="AJ120" s="236"/>
      <c r="AK120" s="236"/>
      <c r="AL120" s="236"/>
      <c r="AM120" s="236"/>
      <c r="AN120" s="236"/>
      <c r="AO120" s="236"/>
    </row>
    <row r="121" spans="1:41" ht="15.75" customHeight="1">
      <c r="A121" s="238"/>
      <c r="B121" s="236"/>
      <c r="C121" s="236"/>
      <c r="D121" s="236"/>
      <c r="E121" s="236"/>
      <c r="F121" s="236"/>
      <c r="G121" s="236"/>
      <c r="H121" s="236"/>
      <c r="I121" s="236"/>
      <c r="J121" s="236"/>
      <c r="K121" s="236"/>
      <c r="L121" s="236"/>
      <c r="M121" s="236"/>
      <c r="N121" s="236"/>
      <c r="O121" s="236"/>
      <c r="P121" s="236"/>
      <c r="Q121" s="236"/>
      <c r="R121" s="236"/>
      <c r="S121" s="236"/>
      <c r="T121" s="236"/>
      <c r="U121" s="236"/>
      <c r="V121" s="236"/>
      <c r="W121" s="236"/>
      <c r="X121" s="236"/>
      <c r="Y121" s="236"/>
      <c r="Z121" s="236"/>
      <c r="AA121" s="236"/>
      <c r="AB121" s="236"/>
      <c r="AC121" s="236"/>
      <c r="AD121" s="236"/>
      <c r="AE121" s="236"/>
      <c r="AF121" s="236"/>
      <c r="AG121" s="236"/>
      <c r="AH121" s="236"/>
      <c r="AI121" s="236"/>
      <c r="AJ121" s="236"/>
      <c r="AK121" s="236"/>
      <c r="AL121" s="236"/>
      <c r="AM121" s="236"/>
      <c r="AN121" s="236"/>
      <c r="AO121" s="236"/>
    </row>
    <row r="122" spans="1:41" ht="15.75" customHeight="1">
      <c r="A122" s="238"/>
      <c r="B122" s="236"/>
      <c r="C122" s="236"/>
      <c r="D122" s="236"/>
      <c r="E122" s="236"/>
      <c r="F122" s="236"/>
      <c r="G122" s="236"/>
      <c r="H122" s="236"/>
      <c r="I122" s="236"/>
      <c r="J122" s="236"/>
      <c r="K122" s="236"/>
      <c r="L122" s="236"/>
      <c r="M122" s="236"/>
      <c r="N122" s="236"/>
      <c r="O122" s="236"/>
      <c r="P122" s="236"/>
      <c r="Q122" s="236"/>
      <c r="R122" s="236"/>
      <c r="S122" s="236"/>
      <c r="T122" s="236"/>
      <c r="U122" s="236"/>
      <c r="V122" s="236"/>
      <c r="W122" s="236"/>
      <c r="X122" s="236"/>
      <c r="Y122" s="236"/>
      <c r="Z122" s="236"/>
      <c r="AA122" s="236"/>
      <c r="AB122" s="236"/>
      <c r="AC122" s="236"/>
      <c r="AD122" s="236"/>
      <c r="AE122" s="236"/>
      <c r="AF122" s="236"/>
      <c r="AG122" s="236"/>
      <c r="AH122" s="236"/>
      <c r="AI122" s="236"/>
      <c r="AJ122" s="236"/>
      <c r="AK122" s="236"/>
      <c r="AL122" s="236"/>
      <c r="AM122" s="236"/>
      <c r="AN122" s="236"/>
      <c r="AO122" s="236"/>
    </row>
    <row r="123" spans="1:41" ht="15.75" customHeight="1">
      <c r="A123" s="238"/>
      <c r="B123" s="236"/>
      <c r="C123" s="236"/>
      <c r="D123" s="236"/>
      <c r="E123" s="236"/>
      <c r="F123" s="236"/>
      <c r="G123" s="236"/>
      <c r="H123" s="236"/>
      <c r="I123" s="236"/>
      <c r="J123" s="236"/>
      <c r="K123" s="236"/>
      <c r="L123" s="236"/>
      <c r="M123" s="236"/>
      <c r="N123" s="236"/>
      <c r="O123" s="236"/>
      <c r="P123" s="236"/>
      <c r="Q123" s="236"/>
      <c r="R123" s="236"/>
      <c r="S123" s="236"/>
      <c r="T123" s="236"/>
      <c r="U123" s="236"/>
      <c r="V123" s="236"/>
      <c r="W123" s="236"/>
      <c r="X123" s="236"/>
      <c r="Y123" s="236"/>
      <c r="Z123" s="236"/>
      <c r="AA123" s="236"/>
      <c r="AB123" s="236"/>
      <c r="AC123" s="236"/>
      <c r="AD123" s="236"/>
      <c r="AE123" s="236"/>
      <c r="AF123" s="236"/>
      <c r="AG123" s="236"/>
      <c r="AH123" s="236"/>
      <c r="AI123" s="236"/>
      <c r="AJ123" s="236"/>
      <c r="AK123" s="236"/>
      <c r="AL123" s="236"/>
      <c r="AM123" s="236"/>
      <c r="AN123" s="236"/>
      <c r="AO123" s="236"/>
    </row>
    <row r="124" spans="1:41" ht="15.75" customHeight="1">
      <c r="A124" s="238"/>
      <c r="B124" s="236"/>
      <c r="C124" s="236"/>
      <c r="D124" s="236"/>
      <c r="E124" s="236"/>
      <c r="F124" s="236"/>
      <c r="G124" s="236"/>
      <c r="H124" s="236"/>
      <c r="I124" s="236"/>
      <c r="J124" s="236"/>
      <c r="K124" s="236"/>
      <c r="L124" s="236"/>
      <c r="M124" s="236"/>
      <c r="N124" s="236"/>
      <c r="O124" s="236"/>
      <c r="P124" s="236"/>
      <c r="Q124" s="236"/>
      <c r="R124" s="236"/>
      <c r="S124" s="236"/>
      <c r="T124" s="236"/>
      <c r="U124" s="236"/>
      <c r="V124" s="236"/>
      <c r="W124" s="236"/>
      <c r="X124" s="236"/>
      <c r="Y124" s="236"/>
      <c r="Z124" s="236"/>
      <c r="AA124" s="236"/>
      <c r="AB124" s="236"/>
      <c r="AC124" s="236"/>
      <c r="AD124" s="236"/>
      <c r="AE124" s="236"/>
      <c r="AF124" s="236"/>
      <c r="AG124" s="236"/>
      <c r="AH124" s="236"/>
      <c r="AI124" s="236"/>
      <c r="AJ124" s="236"/>
      <c r="AK124" s="236"/>
      <c r="AL124" s="236"/>
      <c r="AM124" s="236"/>
      <c r="AN124" s="236"/>
      <c r="AO124" s="236"/>
    </row>
    <row r="125" spans="1:41" ht="15.75" customHeight="1">
      <c r="A125" s="238"/>
      <c r="B125" s="236"/>
      <c r="C125" s="236"/>
      <c r="D125" s="236"/>
      <c r="E125" s="236"/>
      <c r="F125" s="236"/>
      <c r="G125" s="236"/>
      <c r="H125" s="236"/>
      <c r="I125" s="236"/>
      <c r="J125" s="236"/>
      <c r="K125" s="236"/>
      <c r="L125" s="236"/>
      <c r="M125" s="236"/>
      <c r="N125" s="236"/>
      <c r="O125" s="236"/>
      <c r="P125" s="236"/>
      <c r="Q125" s="236"/>
      <c r="R125" s="236"/>
      <c r="S125" s="236"/>
      <c r="T125" s="236"/>
      <c r="U125" s="236"/>
      <c r="V125" s="236"/>
      <c r="W125" s="236"/>
      <c r="X125" s="236"/>
      <c r="Y125" s="236"/>
      <c r="Z125" s="236"/>
      <c r="AA125" s="236"/>
      <c r="AB125" s="236"/>
      <c r="AC125" s="236"/>
      <c r="AD125" s="236"/>
      <c r="AE125" s="236"/>
      <c r="AF125" s="236"/>
      <c r="AG125" s="236"/>
      <c r="AH125" s="236"/>
      <c r="AI125" s="236"/>
      <c r="AJ125" s="236"/>
      <c r="AK125" s="236"/>
      <c r="AL125" s="236"/>
      <c r="AM125" s="236"/>
      <c r="AN125" s="236"/>
      <c r="AO125" s="236"/>
    </row>
    <row r="126" spans="1:41" ht="15.75" customHeight="1">
      <c r="A126" s="238"/>
      <c r="B126" s="236"/>
      <c r="C126" s="236"/>
      <c r="D126" s="236"/>
      <c r="E126" s="236"/>
      <c r="F126" s="236"/>
      <c r="G126" s="236"/>
      <c r="H126" s="236"/>
      <c r="I126" s="236"/>
      <c r="J126" s="236"/>
      <c r="K126" s="236"/>
      <c r="L126" s="236"/>
      <c r="M126" s="236"/>
      <c r="N126" s="236"/>
      <c r="O126" s="236"/>
      <c r="P126" s="236"/>
      <c r="Q126" s="236"/>
      <c r="R126" s="236"/>
      <c r="S126" s="236"/>
      <c r="T126" s="236"/>
      <c r="U126" s="236"/>
      <c r="V126" s="236"/>
      <c r="W126" s="236"/>
      <c r="X126" s="236"/>
      <c r="Y126" s="236"/>
      <c r="Z126" s="236"/>
      <c r="AA126" s="236"/>
      <c r="AB126" s="236"/>
      <c r="AC126" s="236"/>
      <c r="AD126" s="236"/>
      <c r="AE126" s="236"/>
      <c r="AF126" s="236"/>
      <c r="AG126" s="236"/>
      <c r="AH126" s="236"/>
      <c r="AI126" s="236"/>
      <c r="AJ126" s="236"/>
      <c r="AK126" s="236"/>
      <c r="AL126" s="236"/>
      <c r="AM126" s="236"/>
      <c r="AN126" s="236"/>
      <c r="AO126" s="236"/>
    </row>
    <row r="127" spans="1:41" ht="15.75" customHeight="1">
      <c r="A127" s="238"/>
      <c r="B127" s="236"/>
      <c r="C127" s="236"/>
      <c r="D127" s="236"/>
      <c r="E127" s="236"/>
      <c r="F127" s="236"/>
      <c r="G127" s="236"/>
      <c r="H127" s="236"/>
      <c r="I127" s="236"/>
      <c r="J127" s="236"/>
      <c r="K127" s="236"/>
      <c r="L127" s="236"/>
      <c r="M127" s="236"/>
      <c r="N127" s="236"/>
      <c r="O127" s="236"/>
      <c r="P127" s="236"/>
      <c r="Q127" s="236"/>
      <c r="R127" s="236"/>
      <c r="S127" s="236"/>
      <c r="T127" s="236"/>
      <c r="U127" s="236"/>
      <c r="V127" s="236"/>
      <c r="W127" s="236"/>
      <c r="X127" s="236"/>
      <c r="Y127" s="236"/>
      <c r="Z127" s="236"/>
      <c r="AA127" s="236"/>
      <c r="AB127" s="236"/>
      <c r="AC127" s="236"/>
      <c r="AD127" s="236"/>
      <c r="AE127" s="236"/>
      <c r="AF127" s="236"/>
      <c r="AG127" s="236"/>
      <c r="AH127" s="236"/>
      <c r="AI127" s="236"/>
      <c r="AJ127" s="236"/>
      <c r="AK127" s="236"/>
      <c r="AL127" s="236"/>
      <c r="AM127" s="236"/>
      <c r="AN127" s="236"/>
      <c r="AO127" s="236"/>
    </row>
    <row r="128" spans="1:41" ht="15.75" customHeight="1">
      <c r="A128" s="238"/>
      <c r="B128" s="236"/>
      <c r="C128" s="236"/>
      <c r="D128" s="236"/>
      <c r="E128" s="236"/>
      <c r="F128" s="236"/>
      <c r="G128" s="236"/>
      <c r="H128" s="236"/>
      <c r="I128" s="236"/>
      <c r="J128" s="236"/>
      <c r="K128" s="236"/>
      <c r="L128" s="236"/>
      <c r="M128" s="236"/>
      <c r="N128" s="236"/>
      <c r="O128" s="236"/>
      <c r="P128" s="236"/>
      <c r="Q128" s="236"/>
      <c r="R128" s="236"/>
      <c r="S128" s="236"/>
      <c r="T128" s="236"/>
      <c r="U128" s="236"/>
      <c r="V128" s="236"/>
      <c r="W128" s="236"/>
      <c r="X128" s="236"/>
      <c r="Y128" s="236"/>
      <c r="Z128" s="236"/>
      <c r="AA128" s="236"/>
      <c r="AB128" s="236"/>
      <c r="AC128" s="236"/>
      <c r="AD128" s="236"/>
      <c r="AE128" s="236"/>
      <c r="AF128" s="236"/>
      <c r="AG128" s="236"/>
      <c r="AH128" s="236"/>
      <c r="AI128" s="236"/>
      <c r="AJ128" s="236"/>
      <c r="AK128" s="236"/>
      <c r="AL128" s="236"/>
      <c r="AM128" s="236"/>
      <c r="AN128" s="236"/>
      <c r="AO128" s="236"/>
    </row>
    <row r="129" spans="1:41" ht="15.75" customHeight="1">
      <c r="A129" s="238"/>
      <c r="B129" s="236"/>
      <c r="C129" s="236"/>
      <c r="D129" s="236"/>
      <c r="E129" s="236"/>
      <c r="F129" s="236"/>
      <c r="G129" s="236"/>
      <c r="H129" s="236"/>
      <c r="I129" s="236"/>
      <c r="J129" s="236"/>
      <c r="K129" s="236"/>
      <c r="L129" s="236"/>
      <c r="M129" s="236"/>
      <c r="N129" s="236"/>
      <c r="O129" s="236"/>
      <c r="P129" s="236"/>
      <c r="Q129" s="236"/>
      <c r="R129" s="236"/>
      <c r="S129" s="236"/>
      <c r="T129" s="236"/>
      <c r="U129" s="236"/>
      <c r="V129" s="236"/>
      <c r="W129" s="236"/>
      <c r="X129" s="236"/>
      <c r="Y129" s="236"/>
      <c r="Z129" s="236"/>
      <c r="AA129" s="236"/>
      <c r="AB129" s="236"/>
      <c r="AC129" s="236"/>
      <c r="AD129" s="236"/>
      <c r="AE129" s="236"/>
      <c r="AF129" s="236"/>
      <c r="AG129" s="236"/>
      <c r="AH129" s="236"/>
      <c r="AI129" s="236"/>
      <c r="AJ129" s="236"/>
      <c r="AK129" s="236"/>
      <c r="AL129" s="236"/>
      <c r="AM129" s="236"/>
      <c r="AN129" s="236"/>
      <c r="AO129" s="236"/>
    </row>
    <row r="130" spans="1:41" ht="15.75" customHeight="1">
      <c r="A130" s="238"/>
      <c r="B130" s="236"/>
      <c r="C130" s="236"/>
      <c r="D130" s="236"/>
      <c r="E130" s="236"/>
      <c r="F130" s="236"/>
      <c r="G130" s="236"/>
      <c r="H130" s="236"/>
      <c r="I130" s="236"/>
      <c r="J130" s="236"/>
      <c r="K130" s="236"/>
      <c r="L130" s="236"/>
      <c r="M130" s="236"/>
      <c r="N130" s="236"/>
      <c r="O130" s="236"/>
      <c r="P130" s="236"/>
      <c r="Q130" s="236"/>
      <c r="R130" s="236"/>
      <c r="S130" s="236"/>
      <c r="T130" s="236"/>
      <c r="U130" s="236"/>
      <c r="V130" s="236"/>
      <c r="W130" s="236"/>
      <c r="X130" s="236"/>
      <c r="Y130" s="236"/>
      <c r="Z130" s="236"/>
      <c r="AA130" s="236"/>
      <c r="AB130" s="236"/>
      <c r="AC130" s="236"/>
      <c r="AD130" s="236"/>
      <c r="AE130" s="236"/>
      <c r="AF130" s="236"/>
      <c r="AG130" s="236"/>
      <c r="AH130" s="236"/>
      <c r="AI130" s="236"/>
      <c r="AJ130" s="236"/>
      <c r="AK130" s="236"/>
      <c r="AL130" s="236"/>
      <c r="AM130" s="236"/>
      <c r="AN130" s="236"/>
      <c r="AO130" s="236"/>
    </row>
    <row r="131" spans="1:41" ht="15.75" customHeight="1">
      <c r="A131" s="238"/>
      <c r="B131" s="236"/>
      <c r="C131" s="236"/>
      <c r="D131" s="236"/>
      <c r="E131" s="236"/>
      <c r="F131" s="236"/>
      <c r="G131" s="236"/>
      <c r="H131" s="236"/>
      <c r="I131" s="236"/>
      <c r="J131" s="236"/>
      <c r="K131" s="236"/>
      <c r="L131" s="236"/>
      <c r="M131" s="236"/>
      <c r="N131" s="236"/>
      <c r="O131" s="236"/>
      <c r="P131" s="236"/>
      <c r="Q131" s="236"/>
      <c r="R131" s="236"/>
      <c r="S131" s="236"/>
      <c r="T131" s="236"/>
      <c r="U131" s="236"/>
      <c r="V131" s="236"/>
      <c r="W131" s="236"/>
      <c r="X131" s="236"/>
      <c r="Y131" s="236"/>
      <c r="Z131" s="236"/>
      <c r="AA131" s="236"/>
      <c r="AB131" s="236"/>
      <c r="AC131" s="236"/>
      <c r="AD131" s="236"/>
      <c r="AE131" s="236"/>
      <c r="AF131" s="236"/>
      <c r="AG131" s="236"/>
      <c r="AH131" s="236"/>
      <c r="AI131" s="236"/>
      <c r="AJ131" s="236"/>
      <c r="AK131" s="236"/>
      <c r="AL131" s="236"/>
      <c r="AM131" s="236"/>
      <c r="AN131" s="236"/>
      <c r="AO131" s="236"/>
    </row>
    <row r="132" spans="1:41" ht="15.75" customHeight="1">
      <c r="A132" s="238"/>
      <c r="B132" s="236"/>
      <c r="C132" s="236"/>
      <c r="D132" s="236"/>
      <c r="E132" s="236"/>
      <c r="F132" s="236"/>
      <c r="G132" s="236"/>
      <c r="H132" s="236"/>
      <c r="I132" s="236"/>
      <c r="J132" s="236"/>
      <c r="K132" s="236"/>
      <c r="L132" s="236"/>
      <c r="M132" s="236"/>
      <c r="N132" s="236"/>
      <c r="O132" s="236"/>
      <c r="P132" s="236"/>
      <c r="Q132" s="236"/>
      <c r="R132" s="236"/>
      <c r="S132" s="236"/>
      <c r="T132" s="236"/>
      <c r="U132" s="236"/>
      <c r="V132" s="236"/>
      <c r="W132" s="236"/>
      <c r="X132" s="236"/>
      <c r="Y132" s="236"/>
      <c r="Z132" s="236"/>
      <c r="AA132" s="236"/>
      <c r="AB132" s="236"/>
      <c r="AC132" s="236"/>
      <c r="AD132" s="236"/>
      <c r="AE132" s="236"/>
      <c r="AF132" s="236"/>
      <c r="AG132" s="236"/>
      <c r="AH132" s="236"/>
      <c r="AI132" s="236"/>
      <c r="AJ132" s="236"/>
      <c r="AK132" s="236"/>
      <c r="AL132" s="236"/>
      <c r="AM132" s="236"/>
      <c r="AN132" s="236"/>
      <c r="AO132" s="236"/>
    </row>
    <row r="133" spans="1:41" ht="15.75" customHeight="1">
      <c r="A133" s="238"/>
      <c r="B133" s="236"/>
      <c r="C133" s="236"/>
      <c r="D133" s="236"/>
      <c r="E133" s="236"/>
      <c r="F133" s="236"/>
      <c r="G133" s="236"/>
      <c r="H133" s="236"/>
      <c r="I133" s="236"/>
      <c r="J133" s="236"/>
      <c r="K133" s="236"/>
      <c r="L133" s="236"/>
      <c r="M133" s="236"/>
      <c r="N133" s="236"/>
      <c r="O133" s="236"/>
      <c r="P133" s="236"/>
      <c r="Q133" s="236"/>
      <c r="R133" s="236"/>
      <c r="S133" s="236"/>
      <c r="T133" s="236"/>
      <c r="U133" s="236"/>
      <c r="V133" s="236"/>
      <c r="W133" s="236"/>
      <c r="X133" s="236"/>
      <c r="Y133" s="236"/>
      <c r="Z133" s="236"/>
      <c r="AA133" s="236"/>
      <c r="AB133" s="236"/>
      <c r="AC133" s="236"/>
      <c r="AD133" s="236"/>
      <c r="AE133" s="236"/>
      <c r="AF133" s="236"/>
      <c r="AG133" s="236"/>
      <c r="AH133" s="236"/>
      <c r="AI133" s="236"/>
      <c r="AJ133" s="236"/>
      <c r="AK133" s="236"/>
      <c r="AL133" s="236"/>
      <c r="AM133" s="236"/>
      <c r="AN133" s="236"/>
      <c r="AO133" s="236"/>
    </row>
    <row r="134" spans="1:41" ht="15.75" customHeight="1">
      <c r="A134" s="238"/>
      <c r="B134" s="236"/>
      <c r="C134" s="236"/>
      <c r="D134" s="236"/>
      <c r="E134" s="236"/>
      <c r="F134" s="236"/>
      <c r="G134" s="236"/>
      <c r="H134" s="236"/>
      <c r="I134" s="236"/>
      <c r="J134" s="236"/>
      <c r="K134" s="236"/>
      <c r="L134" s="236"/>
      <c r="M134" s="236"/>
      <c r="N134" s="236"/>
      <c r="O134" s="236"/>
      <c r="P134" s="236"/>
      <c r="Q134" s="236"/>
      <c r="R134" s="236"/>
      <c r="S134" s="236"/>
      <c r="T134" s="236"/>
      <c r="U134" s="236"/>
      <c r="V134" s="236"/>
      <c r="W134" s="236"/>
      <c r="X134" s="236"/>
      <c r="Y134" s="236"/>
      <c r="Z134" s="236"/>
      <c r="AA134" s="236"/>
      <c r="AB134" s="236"/>
      <c r="AC134" s="236"/>
      <c r="AD134" s="236"/>
      <c r="AE134" s="236"/>
      <c r="AF134" s="236"/>
      <c r="AG134" s="236"/>
      <c r="AH134" s="236"/>
      <c r="AI134" s="236"/>
      <c r="AJ134" s="236"/>
      <c r="AK134" s="236"/>
      <c r="AL134" s="236"/>
      <c r="AM134" s="236"/>
      <c r="AN134" s="236"/>
      <c r="AO134" s="236"/>
    </row>
    <row r="135" spans="1:41" ht="15.75" customHeight="1">
      <c r="A135" s="238"/>
      <c r="B135" s="236"/>
      <c r="C135" s="236"/>
      <c r="D135" s="236"/>
      <c r="E135" s="236"/>
      <c r="F135" s="236"/>
      <c r="G135" s="236"/>
      <c r="H135" s="236"/>
      <c r="I135" s="236"/>
      <c r="J135" s="236"/>
      <c r="K135" s="236"/>
      <c r="L135" s="236"/>
      <c r="M135" s="236"/>
      <c r="N135" s="236"/>
      <c r="O135" s="236"/>
      <c r="P135" s="236"/>
      <c r="Q135" s="236"/>
      <c r="R135" s="236"/>
      <c r="S135" s="236"/>
      <c r="T135" s="236"/>
      <c r="U135" s="236"/>
      <c r="V135" s="236"/>
      <c r="W135" s="236"/>
      <c r="X135" s="236"/>
      <c r="Y135" s="236"/>
      <c r="Z135" s="236"/>
      <c r="AA135" s="236"/>
      <c r="AB135" s="236"/>
      <c r="AC135" s="236"/>
      <c r="AD135" s="236"/>
      <c r="AE135" s="236"/>
      <c r="AF135" s="236"/>
      <c r="AG135" s="236"/>
      <c r="AH135" s="236"/>
      <c r="AI135" s="236"/>
      <c r="AJ135" s="236"/>
      <c r="AK135" s="236"/>
      <c r="AL135" s="236"/>
      <c r="AM135" s="236"/>
      <c r="AN135" s="236"/>
      <c r="AO135" s="236"/>
    </row>
    <row r="136" spans="1:41" ht="15.75" customHeight="1">
      <c r="A136" s="238"/>
      <c r="B136" s="236"/>
      <c r="C136" s="236"/>
      <c r="D136" s="236"/>
      <c r="E136" s="236"/>
      <c r="F136" s="236"/>
      <c r="G136" s="236"/>
      <c r="H136" s="236"/>
      <c r="I136" s="236"/>
      <c r="J136" s="236"/>
      <c r="K136" s="236"/>
      <c r="L136" s="236"/>
      <c r="M136" s="236"/>
      <c r="N136" s="236"/>
      <c r="O136" s="236"/>
      <c r="P136" s="236"/>
      <c r="Q136" s="236"/>
      <c r="R136" s="236"/>
      <c r="S136" s="236"/>
      <c r="T136" s="236"/>
      <c r="U136" s="236"/>
      <c r="V136" s="236"/>
      <c r="W136" s="236"/>
      <c r="X136" s="236"/>
      <c r="Y136" s="236"/>
      <c r="Z136" s="236"/>
      <c r="AA136" s="236"/>
      <c r="AB136" s="236"/>
      <c r="AC136" s="236"/>
      <c r="AD136" s="236"/>
      <c r="AE136" s="236"/>
      <c r="AF136" s="236"/>
      <c r="AG136" s="236"/>
      <c r="AH136" s="236"/>
      <c r="AI136" s="236"/>
      <c r="AJ136" s="236"/>
      <c r="AK136" s="236"/>
      <c r="AL136" s="236"/>
      <c r="AM136" s="236"/>
      <c r="AN136" s="236"/>
      <c r="AO136" s="236"/>
    </row>
    <row r="137" spans="1:41" ht="15.75" customHeight="1">
      <c r="A137" s="238"/>
      <c r="B137" s="236"/>
      <c r="C137" s="236"/>
      <c r="D137" s="236"/>
      <c r="E137" s="236"/>
      <c r="F137" s="236"/>
      <c r="G137" s="236"/>
      <c r="H137" s="236"/>
      <c r="I137" s="236"/>
      <c r="J137" s="236"/>
      <c r="K137" s="236"/>
      <c r="L137" s="236"/>
      <c r="M137" s="236"/>
      <c r="N137" s="236"/>
      <c r="O137" s="236"/>
      <c r="P137" s="236"/>
      <c r="Q137" s="236"/>
      <c r="R137" s="236"/>
      <c r="S137" s="236"/>
      <c r="T137" s="236"/>
      <c r="U137" s="236"/>
      <c r="V137" s="236"/>
      <c r="W137" s="236"/>
      <c r="X137" s="236"/>
      <c r="Y137" s="236"/>
      <c r="Z137" s="236"/>
      <c r="AA137" s="236"/>
      <c r="AB137" s="236"/>
      <c r="AC137" s="236"/>
      <c r="AD137" s="236"/>
      <c r="AE137" s="236"/>
      <c r="AF137" s="236"/>
      <c r="AG137" s="236"/>
      <c r="AH137" s="236"/>
      <c r="AI137" s="236"/>
      <c r="AJ137" s="236"/>
      <c r="AK137" s="236"/>
      <c r="AL137" s="236"/>
      <c r="AM137" s="236"/>
      <c r="AN137" s="236"/>
      <c r="AO137" s="236"/>
    </row>
    <row r="138" spans="1:41" ht="15.75" customHeight="1">
      <c r="A138" s="238"/>
      <c r="B138" s="236"/>
      <c r="C138" s="236"/>
      <c r="D138" s="236"/>
      <c r="E138" s="236"/>
      <c r="F138" s="236"/>
      <c r="G138" s="236"/>
      <c r="H138" s="236"/>
      <c r="I138" s="236"/>
      <c r="J138" s="236"/>
      <c r="K138" s="236"/>
      <c r="L138" s="236"/>
      <c r="M138" s="236"/>
      <c r="N138" s="236"/>
      <c r="O138" s="236"/>
      <c r="P138" s="236"/>
      <c r="Q138" s="236"/>
      <c r="R138" s="236"/>
      <c r="S138" s="236"/>
      <c r="T138" s="236"/>
      <c r="U138" s="236"/>
      <c r="V138" s="236"/>
      <c r="W138" s="236"/>
      <c r="X138" s="236"/>
      <c r="Y138" s="236"/>
      <c r="Z138" s="236"/>
      <c r="AA138" s="236"/>
      <c r="AB138" s="236"/>
      <c r="AC138" s="236"/>
      <c r="AD138" s="236"/>
      <c r="AE138" s="236"/>
      <c r="AF138" s="236"/>
      <c r="AG138" s="236"/>
      <c r="AH138" s="236"/>
      <c r="AI138" s="236"/>
      <c r="AJ138" s="236"/>
      <c r="AK138" s="236"/>
      <c r="AL138" s="236"/>
      <c r="AM138" s="236"/>
      <c r="AN138" s="236"/>
      <c r="AO138" s="236"/>
    </row>
    <row r="139" spans="1:41" ht="15.75" customHeight="1">
      <c r="A139" s="238"/>
      <c r="B139" s="236"/>
      <c r="C139" s="236"/>
      <c r="D139" s="236"/>
      <c r="E139" s="236"/>
      <c r="F139" s="236"/>
      <c r="G139" s="236"/>
      <c r="H139" s="236"/>
      <c r="I139" s="236"/>
      <c r="J139" s="236"/>
      <c r="K139" s="236"/>
      <c r="L139" s="236"/>
      <c r="M139" s="236"/>
      <c r="N139" s="236"/>
      <c r="O139" s="236"/>
      <c r="P139" s="236"/>
      <c r="Q139" s="236"/>
      <c r="R139" s="236"/>
      <c r="S139" s="236"/>
      <c r="T139" s="236"/>
      <c r="U139" s="236"/>
      <c r="V139" s="236"/>
      <c r="W139" s="236"/>
      <c r="X139" s="236"/>
      <c r="Y139" s="236"/>
      <c r="Z139" s="236"/>
      <c r="AA139" s="236"/>
      <c r="AB139" s="236"/>
      <c r="AC139" s="236"/>
      <c r="AD139" s="236"/>
      <c r="AE139" s="236"/>
      <c r="AF139" s="236"/>
      <c r="AG139" s="236"/>
      <c r="AH139" s="236"/>
      <c r="AI139" s="236"/>
      <c r="AJ139" s="236"/>
      <c r="AK139" s="236"/>
      <c r="AL139" s="236"/>
      <c r="AM139" s="236"/>
      <c r="AN139" s="236"/>
      <c r="AO139" s="236"/>
    </row>
    <row r="140" spans="1:41" ht="15.75" customHeight="1">
      <c r="A140" s="238"/>
      <c r="B140" s="236"/>
      <c r="C140" s="236"/>
      <c r="D140" s="236"/>
      <c r="E140" s="236"/>
      <c r="F140" s="236"/>
      <c r="G140" s="236"/>
      <c r="H140" s="236"/>
      <c r="I140" s="236"/>
      <c r="J140" s="236"/>
      <c r="K140" s="236"/>
      <c r="L140" s="236"/>
      <c r="M140" s="236"/>
      <c r="N140" s="236"/>
      <c r="O140" s="236"/>
      <c r="P140" s="236"/>
      <c r="Q140" s="236"/>
      <c r="R140" s="236"/>
      <c r="S140" s="236"/>
      <c r="T140" s="236"/>
      <c r="U140" s="236"/>
      <c r="V140" s="236"/>
      <c r="W140" s="236"/>
      <c r="X140" s="236"/>
      <c r="Y140" s="236"/>
      <c r="Z140" s="236"/>
      <c r="AA140" s="236"/>
      <c r="AB140" s="236"/>
      <c r="AC140" s="236"/>
      <c r="AD140" s="236"/>
      <c r="AE140" s="236"/>
      <c r="AF140" s="236"/>
      <c r="AG140" s="236"/>
      <c r="AH140" s="236"/>
      <c r="AI140" s="236"/>
      <c r="AJ140" s="236"/>
      <c r="AK140" s="236"/>
      <c r="AL140" s="236"/>
      <c r="AM140" s="236"/>
      <c r="AN140" s="236"/>
      <c r="AO140" s="236"/>
    </row>
    <row r="141" spans="1:41" ht="15.75" customHeight="1">
      <c r="A141" s="238"/>
      <c r="B141" s="236"/>
      <c r="C141" s="236"/>
      <c r="D141" s="236"/>
      <c r="E141" s="236"/>
      <c r="F141" s="236"/>
      <c r="G141" s="236"/>
      <c r="H141" s="236"/>
      <c r="I141" s="236"/>
      <c r="J141" s="236"/>
      <c r="K141" s="236"/>
      <c r="L141" s="236"/>
      <c r="M141" s="236"/>
      <c r="N141" s="236"/>
      <c r="O141" s="236"/>
      <c r="P141" s="236"/>
      <c r="Q141" s="236"/>
      <c r="R141" s="236"/>
      <c r="S141" s="236"/>
      <c r="T141" s="236"/>
      <c r="U141" s="236"/>
      <c r="V141" s="236"/>
      <c r="W141" s="236"/>
      <c r="X141" s="236"/>
      <c r="Y141" s="236"/>
      <c r="Z141" s="236"/>
      <c r="AA141" s="236"/>
      <c r="AB141" s="236"/>
      <c r="AC141" s="236"/>
      <c r="AD141" s="236"/>
      <c r="AE141" s="236"/>
      <c r="AF141" s="236"/>
      <c r="AG141" s="236"/>
      <c r="AH141" s="236"/>
      <c r="AI141" s="236"/>
      <c r="AJ141" s="236"/>
      <c r="AK141" s="236"/>
      <c r="AL141" s="236"/>
      <c r="AM141" s="236"/>
      <c r="AN141" s="236"/>
      <c r="AO141" s="236"/>
    </row>
    <row r="142" spans="1:41" ht="15.75" customHeight="1">
      <c r="A142" s="238"/>
      <c r="B142" s="236"/>
      <c r="C142" s="236"/>
      <c r="D142" s="236"/>
      <c r="E142" s="236"/>
      <c r="F142" s="236"/>
      <c r="G142" s="236"/>
      <c r="H142" s="236"/>
      <c r="I142" s="236"/>
      <c r="J142" s="236"/>
      <c r="K142" s="236"/>
      <c r="L142" s="236"/>
      <c r="M142" s="236"/>
      <c r="N142" s="236"/>
      <c r="O142" s="236"/>
      <c r="P142" s="236"/>
      <c r="Q142" s="236"/>
      <c r="R142" s="236"/>
      <c r="S142" s="236"/>
      <c r="T142" s="236"/>
      <c r="U142" s="236"/>
      <c r="V142" s="236"/>
      <c r="W142" s="236"/>
      <c r="X142" s="236"/>
      <c r="Y142" s="236"/>
      <c r="Z142" s="236"/>
      <c r="AA142" s="236"/>
      <c r="AB142" s="236"/>
      <c r="AC142" s="236"/>
      <c r="AD142" s="236"/>
      <c r="AE142" s="236"/>
      <c r="AF142" s="236"/>
      <c r="AG142" s="236"/>
      <c r="AH142" s="236"/>
      <c r="AI142" s="236"/>
      <c r="AJ142" s="236"/>
      <c r="AK142" s="236"/>
      <c r="AL142" s="236"/>
      <c r="AM142" s="236"/>
      <c r="AN142" s="236"/>
      <c r="AO142" s="236"/>
    </row>
    <row r="143" spans="1:41" ht="15.75" customHeight="1">
      <c r="A143" s="238"/>
      <c r="B143" s="236"/>
      <c r="C143" s="236"/>
      <c r="D143" s="236"/>
      <c r="E143" s="236"/>
      <c r="F143" s="236"/>
      <c r="G143" s="236"/>
      <c r="H143" s="236"/>
      <c r="I143" s="236"/>
      <c r="J143" s="236"/>
      <c r="K143" s="236"/>
      <c r="L143" s="236"/>
      <c r="M143" s="236"/>
      <c r="N143" s="236"/>
      <c r="O143" s="236"/>
      <c r="P143" s="236"/>
      <c r="Q143" s="236"/>
      <c r="R143" s="236"/>
      <c r="S143" s="236"/>
      <c r="T143" s="236"/>
      <c r="U143" s="236"/>
      <c r="V143" s="236"/>
      <c r="W143" s="236"/>
      <c r="X143" s="236"/>
      <c r="Y143" s="236"/>
      <c r="Z143" s="236"/>
      <c r="AA143" s="236"/>
      <c r="AB143" s="236"/>
      <c r="AC143" s="236"/>
      <c r="AD143" s="236"/>
      <c r="AE143" s="236"/>
      <c r="AF143" s="236"/>
      <c r="AG143" s="236"/>
      <c r="AH143" s="236"/>
      <c r="AI143" s="236"/>
      <c r="AJ143" s="236"/>
      <c r="AK143" s="236"/>
      <c r="AL143" s="236"/>
      <c r="AM143" s="236"/>
      <c r="AN143" s="236"/>
      <c r="AO143" s="236"/>
    </row>
    <row r="144" spans="1:41" ht="15.75" customHeight="1">
      <c r="A144" s="238"/>
      <c r="B144" s="236"/>
      <c r="C144" s="236"/>
      <c r="D144" s="236"/>
      <c r="E144" s="236"/>
      <c r="F144" s="236"/>
      <c r="G144" s="236"/>
      <c r="H144" s="236"/>
      <c r="I144" s="236"/>
      <c r="J144" s="236"/>
      <c r="K144" s="236"/>
      <c r="L144" s="236"/>
      <c r="M144" s="236"/>
      <c r="N144" s="236"/>
      <c r="O144" s="236"/>
      <c r="P144" s="236"/>
      <c r="Q144" s="236"/>
      <c r="R144" s="236"/>
      <c r="S144" s="236"/>
      <c r="T144" s="236"/>
      <c r="U144" s="236"/>
      <c r="V144" s="236"/>
      <c r="W144" s="236"/>
      <c r="X144" s="236"/>
      <c r="Y144" s="236"/>
      <c r="Z144" s="236"/>
      <c r="AA144" s="236"/>
      <c r="AB144" s="236"/>
      <c r="AC144" s="236"/>
      <c r="AD144" s="236"/>
      <c r="AE144" s="236"/>
      <c r="AF144" s="236"/>
      <c r="AG144" s="236"/>
      <c r="AH144" s="236"/>
      <c r="AI144" s="236"/>
      <c r="AJ144" s="236"/>
      <c r="AK144" s="236"/>
      <c r="AL144" s="236"/>
      <c r="AM144" s="236"/>
      <c r="AN144" s="236"/>
      <c r="AO144" s="236"/>
    </row>
    <row r="145" spans="1:41" ht="15.75" customHeight="1">
      <c r="A145" s="238"/>
      <c r="B145" s="236"/>
      <c r="C145" s="236"/>
      <c r="D145" s="236"/>
      <c r="E145" s="236"/>
      <c r="F145" s="236"/>
      <c r="G145" s="236"/>
      <c r="H145" s="236"/>
      <c r="I145" s="236"/>
      <c r="J145" s="236"/>
      <c r="K145" s="236"/>
      <c r="L145" s="236"/>
      <c r="M145" s="236"/>
      <c r="N145" s="236"/>
      <c r="O145" s="236"/>
      <c r="P145" s="236"/>
      <c r="Q145" s="236"/>
      <c r="R145" s="236"/>
      <c r="S145" s="236"/>
      <c r="T145" s="236"/>
      <c r="U145" s="236"/>
      <c r="V145" s="236"/>
      <c r="W145" s="236"/>
      <c r="X145" s="236"/>
      <c r="Y145" s="236"/>
      <c r="Z145" s="236"/>
      <c r="AA145" s="236"/>
      <c r="AB145" s="236"/>
      <c r="AC145" s="236"/>
      <c r="AD145" s="236"/>
      <c r="AE145" s="236"/>
      <c r="AF145" s="236"/>
      <c r="AG145" s="236"/>
      <c r="AH145" s="236"/>
      <c r="AI145" s="236"/>
      <c r="AJ145" s="236"/>
      <c r="AK145" s="236"/>
      <c r="AL145" s="236"/>
      <c r="AM145" s="236"/>
      <c r="AN145" s="236"/>
      <c r="AO145" s="236"/>
    </row>
    <row r="146" spans="1:41" ht="15.75" customHeight="1">
      <c r="A146" s="238"/>
      <c r="B146" s="236"/>
      <c r="C146" s="236"/>
      <c r="D146" s="236"/>
      <c r="E146" s="236"/>
      <c r="F146" s="236"/>
      <c r="G146" s="236"/>
      <c r="H146" s="236"/>
      <c r="I146" s="236"/>
      <c r="J146" s="236"/>
      <c r="K146" s="236"/>
      <c r="L146" s="236"/>
      <c r="M146" s="236"/>
      <c r="N146" s="236"/>
      <c r="O146" s="236"/>
      <c r="P146" s="236"/>
      <c r="Q146" s="236"/>
      <c r="R146" s="236"/>
      <c r="S146" s="236"/>
      <c r="T146" s="236"/>
      <c r="U146" s="236"/>
      <c r="V146" s="236"/>
      <c r="W146" s="236"/>
      <c r="X146" s="236"/>
      <c r="Y146" s="236"/>
      <c r="Z146" s="236"/>
      <c r="AA146" s="236"/>
      <c r="AB146" s="236"/>
      <c r="AC146" s="236"/>
      <c r="AD146" s="236"/>
      <c r="AE146" s="236"/>
      <c r="AF146" s="236"/>
      <c r="AG146" s="236"/>
      <c r="AH146" s="236"/>
      <c r="AI146" s="236"/>
      <c r="AJ146" s="236"/>
      <c r="AK146" s="236"/>
      <c r="AL146" s="236"/>
      <c r="AM146" s="236"/>
      <c r="AN146" s="236"/>
      <c r="AO146" s="236"/>
    </row>
    <row r="147" spans="1:41" ht="15.75" customHeight="1">
      <c r="A147" s="238"/>
      <c r="B147" s="236"/>
      <c r="C147" s="236"/>
      <c r="D147" s="236"/>
      <c r="E147" s="236"/>
      <c r="F147" s="236"/>
      <c r="G147" s="236"/>
      <c r="H147" s="236"/>
      <c r="I147" s="236"/>
      <c r="J147" s="236"/>
      <c r="K147" s="236"/>
      <c r="L147" s="236"/>
      <c r="M147" s="236"/>
      <c r="N147" s="236"/>
      <c r="O147" s="236"/>
      <c r="P147" s="236"/>
      <c r="Q147" s="236"/>
      <c r="R147" s="236"/>
      <c r="S147" s="236"/>
      <c r="T147" s="236"/>
      <c r="U147" s="236"/>
      <c r="V147" s="236"/>
      <c r="W147" s="236"/>
      <c r="X147" s="236"/>
      <c r="Y147" s="236"/>
      <c r="Z147" s="236"/>
      <c r="AA147" s="236"/>
      <c r="AB147" s="236"/>
      <c r="AC147" s="236"/>
      <c r="AD147" s="236"/>
      <c r="AE147" s="236"/>
      <c r="AF147" s="236"/>
      <c r="AG147" s="236"/>
      <c r="AH147" s="236"/>
      <c r="AI147" s="236"/>
      <c r="AJ147" s="236"/>
      <c r="AK147" s="236"/>
      <c r="AL147" s="236"/>
      <c r="AM147" s="236"/>
      <c r="AN147" s="236"/>
      <c r="AO147" s="236"/>
    </row>
    <row r="148" spans="1:41" ht="15.75" customHeight="1">
      <c r="A148" s="238"/>
      <c r="B148" s="236"/>
      <c r="C148" s="236"/>
      <c r="D148" s="236"/>
      <c r="E148" s="236"/>
      <c r="F148" s="236"/>
      <c r="G148" s="236"/>
      <c r="H148" s="236"/>
      <c r="I148" s="236"/>
      <c r="J148" s="236"/>
      <c r="K148" s="236"/>
      <c r="L148" s="236"/>
      <c r="M148" s="236"/>
      <c r="N148" s="236"/>
      <c r="O148" s="236"/>
      <c r="P148" s="236"/>
      <c r="Q148" s="236"/>
      <c r="R148" s="236"/>
      <c r="S148" s="236"/>
      <c r="T148" s="236"/>
      <c r="U148" s="236"/>
      <c r="V148" s="236"/>
      <c r="W148" s="236"/>
      <c r="X148" s="236"/>
      <c r="Y148" s="236"/>
      <c r="Z148" s="236"/>
      <c r="AA148" s="236"/>
      <c r="AB148" s="236"/>
      <c r="AC148" s="236"/>
      <c r="AD148" s="236"/>
      <c r="AE148" s="236"/>
      <c r="AF148" s="236"/>
      <c r="AG148" s="236"/>
      <c r="AH148" s="236"/>
      <c r="AI148" s="236"/>
      <c r="AJ148" s="236"/>
      <c r="AK148" s="236"/>
      <c r="AL148" s="236"/>
      <c r="AM148" s="236"/>
      <c r="AN148" s="236"/>
      <c r="AO148" s="236"/>
    </row>
    <row r="149" spans="1:41" ht="15.75" customHeight="1">
      <c r="A149" s="238"/>
      <c r="B149" s="236"/>
      <c r="C149" s="236"/>
      <c r="D149" s="236"/>
      <c r="E149" s="236"/>
      <c r="F149" s="236"/>
      <c r="G149" s="236"/>
      <c r="H149" s="236"/>
      <c r="I149" s="236"/>
      <c r="J149" s="236"/>
      <c r="K149" s="236"/>
      <c r="L149" s="236"/>
      <c r="M149" s="236"/>
      <c r="N149" s="236"/>
      <c r="O149" s="236"/>
      <c r="P149" s="236"/>
      <c r="Q149" s="236"/>
      <c r="R149" s="236"/>
      <c r="S149" s="236"/>
      <c r="T149" s="236"/>
      <c r="U149" s="236"/>
      <c r="V149" s="236"/>
      <c r="W149" s="236"/>
      <c r="X149" s="236"/>
      <c r="Y149" s="236"/>
      <c r="Z149" s="236"/>
      <c r="AA149" s="236"/>
      <c r="AB149" s="236"/>
      <c r="AC149" s="236"/>
      <c r="AD149" s="236"/>
      <c r="AE149" s="236"/>
      <c r="AF149" s="236"/>
      <c r="AG149" s="236"/>
      <c r="AH149" s="236"/>
      <c r="AI149" s="236"/>
      <c r="AJ149" s="236"/>
      <c r="AK149" s="236"/>
      <c r="AL149" s="236"/>
      <c r="AM149" s="236"/>
      <c r="AN149" s="236"/>
      <c r="AO149" s="236"/>
    </row>
    <row r="150" spans="1:41" ht="15.75" customHeight="1">
      <c r="A150" s="238"/>
      <c r="B150" s="236"/>
      <c r="C150" s="236"/>
      <c r="D150" s="236"/>
      <c r="E150" s="236"/>
      <c r="F150" s="236"/>
      <c r="G150" s="236"/>
      <c r="H150" s="236"/>
      <c r="I150" s="236"/>
      <c r="J150" s="236"/>
      <c r="K150" s="236"/>
      <c r="L150" s="236"/>
      <c r="M150" s="236"/>
      <c r="N150" s="236"/>
      <c r="O150" s="236"/>
      <c r="P150" s="236"/>
      <c r="Q150" s="236"/>
      <c r="R150" s="236"/>
      <c r="S150" s="236"/>
      <c r="T150" s="236"/>
      <c r="U150" s="236"/>
      <c r="V150" s="236"/>
      <c r="W150" s="236"/>
      <c r="X150" s="236"/>
      <c r="Y150" s="236"/>
      <c r="Z150" s="236"/>
      <c r="AA150" s="236"/>
      <c r="AB150" s="236"/>
      <c r="AC150" s="236"/>
      <c r="AD150" s="236"/>
      <c r="AE150" s="236"/>
      <c r="AF150" s="236"/>
      <c r="AG150" s="236"/>
      <c r="AH150" s="236"/>
      <c r="AI150" s="236"/>
      <c r="AJ150" s="236"/>
      <c r="AK150" s="236"/>
      <c r="AL150" s="236"/>
      <c r="AM150" s="236"/>
      <c r="AN150" s="236"/>
      <c r="AO150" s="236"/>
    </row>
    <row r="151" spans="1:41" ht="15.75" customHeight="1">
      <c r="A151" s="238"/>
      <c r="B151" s="236"/>
      <c r="C151" s="236"/>
      <c r="D151" s="236"/>
      <c r="E151" s="236"/>
      <c r="F151" s="236"/>
      <c r="G151" s="236"/>
      <c r="H151" s="236"/>
      <c r="I151" s="236"/>
      <c r="J151" s="236"/>
      <c r="K151" s="236"/>
      <c r="L151" s="236"/>
      <c r="M151" s="236"/>
      <c r="N151" s="236"/>
      <c r="O151" s="236"/>
      <c r="P151" s="236"/>
      <c r="Q151" s="236"/>
      <c r="R151" s="236"/>
      <c r="S151" s="236"/>
      <c r="T151" s="236"/>
      <c r="U151" s="236"/>
      <c r="V151" s="236"/>
      <c r="W151" s="236"/>
      <c r="X151" s="236"/>
      <c r="Y151" s="236"/>
      <c r="Z151" s="236"/>
      <c r="AA151" s="236"/>
      <c r="AB151" s="236"/>
      <c r="AC151" s="236"/>
      <c r="AD151" s="236"/>
      <c r="AE151" s="236"/>
      <c r="AF151" s="236"/>
      <c r="AG151" s="236"/>
      <c r="AH151" s="236"/>
      <c r="AI151" s="236"/>
      <c r="AJ151" s="236"/>
      <c r="AK151" s="236"/>
      <c r="AL151" s="236"/>
      <c r="AM151" s="236"/>
      <c r="AN151" s="236"/>
      <c r="AO151" s="236"/>
    </row>
    <row r="152" spans="1:41" ht="15.75" customHeight="1">
      <c r="A152" s="238"/>
      <c r="B152" s="236"/>
      <c r="C152" s="236"/>
      <c r="D152" s="236"/>
      <c r="E152" s="236"/>
      <c r="F152" s="236"/>
      <c r="G152" s="236"/>
      <c r="H152" s="236"/>
      <c r="I152" s="236"/>
      <c r="J152" s="236"/>
      <c r="K152" s="236"/>
      <c r="L152" s="236"/>
      <c r="M152" s="236"/>
      <c r="N152" s="236"/>
      <c r="O152" s="236"/>
      <c r="P152" s="236"/>
      <c r="Q152" s="236"/>
      <c r="R152" s="236"/>
      <c r="S152" s="236"/>
      <c r="T152" s="236"/>
      <c r="U152" s="236"/>
      <c r="V152" s="236"/>
      <c r="W152" s="236"/>
      <c r="X152" s="236"/>
      <c r="Y152" s="236"/>
      <c r="Z152" s="236"/>
      <c r="AA152" s="236"/>
      <c r="AB152" s="236"/>
      <c r="AC152" s="236"/>
      <c r="AD152" s="236"/>
      <c r="AE152" s="236"/>
      <c r="AF152" s="236"/>
      <c r="AG152" s="236"/>
      <c r="AH152" s="236"/>
      <c r="AI152" s="236"/>
      <c r="AJ152" s="236"/>
      <c r="AK152" s="236"/>
      <c r="AL152" s="236"/>
      <c r="AM152" s="236"/>
      <c r="AN152" s="236"/>
      <c r="AO152" s="236"/>
    </row>
    <row r="153" spans="1:41" ht="15.75" customHeight="1">
      <c r="A153" s="238"/>
      <c r="B153" s="236"/>
      <c r="C153" s="236"/>
      <c r="D153" s="236"/>
      <c r="E153" s="236"/>
      <c r="F153" s="236"/>
      <c r="G153" s="236"/>
      <c r="H153" s="236"/>
      <c r="I153" s="236"/>
      <c r="J153" s="236"/>
      <c r="K153" s="236"/>
      <c r="L153" s="236"/>
      <c r="M153" s="236"/>
      <c r="N153" s="236"/>
      <c r="O153" s="236"/>
      <c r="P153" s="236"/>
      <c r="Q153" s="236"/>
      <c r="R153" s="236"/>
      <c r="S153" s="236"/>
      <c r="T153" s="236"/>
      <c r="U153" s="236"/>
      <c r="V153" s="236"/>
      <c r="W153" s="236"/>
      <c r="X153" s="236"/>
      <c r="Y153" s="236"/>
      <c r="Z153" s="236"/>
      <c r="AA153" s="236"/>
      <c r="AB153" s="236"/>
      <c r="AC153" s="236"/>
      <c r="AD153" s="236"/>
      <c r="AE153" s="236"/>
      <c r="AF153" s="236"/>
      <c r="AG153" s="236"/>
      <c r="AH153" s="236"/>
      <c r="AI153" s="236"/>
      <c r="AJ153" s="236"/>
      <c r="AK153" s="236"/>
      <c r="AL153" s="236"/>
      <c r="AM153" s="236"/>
      <c r="AN153" s="236"/>
      <c r="AO153" s="236"/>
    </row>
    <row r="154" spans="1:41" ht="15.75" customHeight="1">
      <c r="A154" s="238"/>
      <c r="B154" s="236"/>
      <c r="C154" s="236"/>
      <c r="D154" s="236"/>
      <c r="E154" s="236"/>
      <c r="F154" s="236"/>
      <c r="G154" s="236"/>
      <c r="H154" s="236"/>
      <c r="I154" s="236"/>
      <c r="J154" s="236"/>
      <c r="K154" s="236"/>
      <c r="L154" s="236"/>
      <c r="M154" s="236"/>
      <c r="N154" s="236"/>
      <c r="O154" s="236"/>
      <c r="P154" s="236"/>
      <c r="Q154" s="236"/>
      <c r="R154" s="236"/>
      <c r="S154" s="236"/>
      <c r="T154" s="236"/>
      <c r="U154" s="236"/>
      <c r="V154" s="236"/>
      <c r="W154" s="236"/>
      <c r="X154" s="236"/>
      <c r="Y154" s="236"/>
      <c r="Z154" s="236"/>
      <c r="AA154" s="236"/>
      <c r="AB154" s="236"/>
      <c r="AC154" s="236"/>
      <c r="AD154" s="236"/>
      <c r="AE154" s="236"/>
      <c r="AF154" s="236"/>
      <c r="AG154" s="236"/>
      <c r="AH154" s="236"/>
      <c r="AI154" s="236"/>
      <c r="AJ154" s="236"/>
      <c r="AK154" s="236"/>
      <c r="AL154" s="236"/>
      <c r="AM154" s="236"/>
      <c r="AN154" s="236"/>
      <c r="AO154" s="236"/>
    </row>
    <row r="155" spans="1:41" ht="15.75" customHeight="1">
      <c r="A155" s="238"/>
      <c r="B155" s="236"/>
      <c r="C155" s="236"/>
      <c r="D155" s="236"/>
      <c r="E155" s="236"/>
      <c r="F155" s="236"/>
      <c r="G155" s="236"/>
      <c r="H155" s="236"/>
      <c r="I155" s="236"/>
      <c r="J155" s="236"/>
      <c r="K155" s="236"/>
      <c r="L155" s="236"/>
      <c r="M155" s="236"/>
      <c r="N155" s="236"/>
      <c r="O155" s="236"/>
      <c r="P155" s="236"/>
      <c r="Q155" s="236"/>
      <c r="R155" s="236"/>
      <c r="S155" s="236"/>
      <c r="T155" s="236"/>
      <c r="U155" s="236"/>
      <c r="V155" s="236"/>
      <c r="W155" s="236"/>
      <c r="X155" s="236"/>
      <c r="Y155" s="236"/>
      <c r="Z155" s="236"/>
      <c r="AA155" s="236"/>
      <c r="AB155" s="236"/>
      <c r="AC155" s="236"/>
      <c r="AD155" s="236"/>
      <c r="AE155" s="236"/>
      <c r="AF155" s="236"/>
      <c r="AG155" s="236"/>
      <c r="AH155" s="236"/>
      <c r="AI155" s="236"/>
      <c r="AJ155" s="236"/>
      <c r="AK155" s="236"/>
      <c r="AL155" s="236"/>
      <c r="AM155" s="236"/>
      <c r="AN155" s="236"/>
      <c r="AO155" s="236"/>
    </row>
    <row r="156" spans="1:41" ht="15.75" customHeight="1">
      <c r="A156" s="238"/>
      <c r="B156" s="236"/>
      <c r="C156" s="236"/>
      <c r="D156" s="236"/>
      <c r="E156" s="236"/>
      <c r="F156" s="236"/>
      <c r="G156" s="236"/>
      <c r="H156" s="236"/>
      <c r="I156" s="236"/>
      <c r="J156" s="236"/>
      <c r="K156" s="236"/>
      <c r="L156" s="236"/>
      <c r="M156" s="236"/>
      <c r="N156" s="236"/>
      <c r="O156" s="236"/>
      <c r="P156" s="236"/>
      <c r="Q156" s="236"/>
      <c r="R156" s="236"/>
      <c r="S156" s="236"/>
      <c r="T156" s="236"/>
      <c r="U156" s="236"/>
      <c r="V156" s="236"/>
      <c r="W156" s="236"/>
      <c r="X156" s="236"/>
      <c r="Y156" s="236"/>
      <c r="Z156" s="236"/>
      <c r="AA156" s="236"/>
      <c r="AB156" s="236"/>
      <c r="AC156" s="236"/>
      <c r="AD156" s="236"/>
      <c r="AE156" s="236"/>
      <c r="AF156" s="236"/>
      <c r="AG156" s="236"/>
      <c r="AH156" s="236"/>
      <c r="AI156" s="236"/>
      <c r="AJ156" s="236"/>
      <c r="AK156" s="236"/>
      <c r="AL156" s="236"/>
      <c r="AM156" s="236"/>
      <c r="AN156" s="236"/>
      <c r="AO156" s="236"/>
    </row>
    <row r="157" spans="1:41" ht="15.75" customHeight="1">
      <c r="A157" s="238"/>
      <c r="B157" s="236"/>
      <c r="C157" s="236"/>
      <c r="D157" s="236"/>
      <c r="E157" s="236"/>
      <c r="F157" s="236"/>
      <c r="G157" s="236"/>
      <c r="H157" s="236"/>
      <c r="I157" s="236"/>
      <c r="J157" s="236"/>
      <c r="K157" s="236"/>
      <c r="L157" s="236"/>
      <c r="M157" s="236"/>
      <c r="N157" s="236"/>
      <c r="O157" s="236"/>
      <c r="P157" s="236"/>
      <c r="Q157" s="236"/>
      <c r="R157" s="236"/>
      <c r="S157" s="236"/>
      <c r="T157" s="236"/>
      <c r="U157" s="236"/>
      <c r="V157" s="236"/>
      <c r="W157" s="236"/>
      <c r="X157" s="236"/>
      <c r="Y157" s="236"/>
      <c r="Z157" s="236"/>
      <c r="AA157" s="236"/>
      <c r="AB157" s="236"/>
      <c r="AC157" s="236"/>
      <c r="AD157" s="236"/>
      <c r="AE157" s="236"/>
      <c r="AF157" s="236"/>
      <c r="AG157" s="236"/>
      <c r="AH157" s="236"/>
      <c r="AI157" s="236"/>
      <c r="AJ157" s="236"/>
      <c r="AK157" s="236"/>
      <c r="AL157" s="236"/>
      <c r="AM157" s="236"/>
      <c r="AN157" s="236"/>
      <c r="AO157" s="236"/>
    </row>
    <row r="158" spans="1:41" ht="15.75" customHeight="1">
      <c r="A158" s="238"/>
      <c r="B158" s="236"/>
      <c r="C158" s="236"/>
      <c r="D158" s="236"/>
      <c r="E158" s="236"/>
      <c r="F158" s="236"/>
      <c r="G158" s="236"/>
      <c r="H158" s="236"/>
      <c r="I158" s="236"/>
      <c r="J158" s="236"/>
      <c r="K158" s="236"/>
      <c r="L158" s="236"/>
      <c r="M158" s="236"/>
      <c r="N158" s="236"/>
      <c r="O158" s="236"/>
      <c r="P158" s="236"/>
      <c r="Q158" s="236"/>
      <c r="R158" s="236"/>
      <c r="S158" s="236"/>
      <c r="T158" s="236"/>
      <c r="U158" s="236"/>
      <c r="V158" s="236"/>
      <c r="W158" s="236"/>
      <c r="X158" s="236"/>
      <c r="Y158" s="236"/>
      <c r="Z158" s="236"/>
      <c r="AA158" s="236"/>
      <c r="AB158" s="236"/>
      <c r="AC158" s="236"/>
      <c r="AD158" s="236"/>
      <c r="AE158" s="236"/>
      <c r="AF158" s="236"/>
      <c r="AG158" s="236"/>
      <c r="AH158" s="236"/>
      <c r="AI158" s="236"/>
      <c r="AJ158" s="236"/>
      <c r="AK158" s="236"/>
      <c r="AL158" s="236"/>
      <c r="AM158" s="236"/>
      <c r="AN158" s="236"/>
      <c r="AO158" s="236"/>
    </row>
    <row r="159" spans="1:41" ht="15.75" customHeight="1">
      <c r="A159" s="238"/>
      <c r="B159" s="236"/>
      <c r="C159" s="236"/>
      <c r="D159" s="236"/>
      <c r="E159" s="236"/>
      <c r="F159" s="236"/>
      <c r="G159" s="236"/>
      <c r="H159" s="236"/>
      <c r="I159" s="236"/>
      <c r="J159" s="236"/>
      <c r="K159" s="236"/>
      <c r="L159" s="236"/>
      <c r="M159" s="236"/>
      <c r="N159" s="236"/>
      <c r="O159" s="236"/>
      <c r="P159" s="236"/>
      <c r="Q159" s="236"/>
      <c r="R159" s="236"/>
      <c r="S159" s="236"/>
      <c r="T159" s="236"/>
      <c r="U159" s="236"/>
      <c r="V159" s="236"/>
      <c r="W159" s="236"/>
      <c r="X159" s="236"/>
      <c r="Y159" s="236"/>
      <c r="Z159" s="236"/>
      <c r="AA159" s="236"/>
      <c r="AB159" s="236"/>
      <c r="AC159" s="236"/>
      <c r="AD159" s="236"/>
      <c r="AE159" s="236"/>
      <c r="AF159" s="236"/>
      <c r="AG159" s="236"/>
      <c r="AH159" s="236"/>
      <c r="AI159" s="236"/>
      <c r="AJ159" s="236"/>
      <c r="AK159" s="236"/>
      <c r="AL159" s="236"/>
      <c r="AM159" s="236"/>
      <c r="AN159" s="236"/>
      <c r="AO159" s="236"/>
    </row>
    <row r="160" spans="1:41" ht="15.75" customHeight="1">
      <c r="A160" s="238"/>
      <c r="B160" s="236"/>
      <c r="C160" s="236"/>
      <c r="D160" s="236"/>
      <c r="E160" s="236"/>
      <c r="F160" s="236"/>
      <c r="G160" s="236"/>
      <c r="H160" s="236"/>
      <c r="I160" s="236"/>
      <c r="J160" s="236"/>
      <c r="K160" s="236"/>
      <c r="L160" s="236"/>
      <c r="M160" s="236"/>
      <c r="N160" s="236"/>
      <c r="O160" s="236"/>
      <c r="P160" s="236"/>
      <c r="Q160" s="236"/>
      <c r="R160" s="236"/>
      <c r="S160" s="236"/>
      <c r="T160" s="236"/>
      <c r="U160" s="236"/>
      <c r="V160" s="236"/>
      <c r="W160" s="236"/>
      <c r="X160" s="236"/>
      <c r="Y160" s="236"/>
      <c r="Z160" s="236"/>
      <c r="AA160" s="236"/>
      <c r="AB160" s="236"/>
      <c r="AC160" s="236"/>
      <c r="AD160" s="236"/>
      <c r="AE160" s="236"/>
      <c r="AF160" s="236"/>
      <c r="AG160" s="236"/>
      <c r="AH160" s="236"/>
      <c r="AI160" s="236"/>
      <c r="AJ160" s="236"/>
      <c r="AK160" s="236"/>
      <c r="AL160" s="236"/>
      <c r="AM160" s="236"/>
      <c r="AN160" s="236"/>
      <c r="AO160" s="236"/>
    </row>
    <row r="161" spans="1:41" ht="15.75" customHeight="1">
      <c r="A161" s="238"/>
      <c r="B161" s="236"/>
      <c r="C161" s="236"/>
      <c r="D161" s="236"/>
      <c r="E161" s="236"/>
      <c r="F161" s="236"/>
      <c r="G161" s="236"/>
      <c r="H161" s="236"/>
      <c r="I161" s="236"/>
      <c r="J161" s="236"/>
      <c r="K161" s="236"/>
      <c r="L161" s="236"/>
      <c r="M161" s="236"/>
      <c r="N161" s="236"/>
      <c r="O161" s="236"/>
      <c r="P161" s="236"/>
      <c r="Q161" s="236"/>
      <c r="R161" s="236"/>
      <c r="S161" s="236"/>
      <c r="T161" s="236"/>
      <c r="U161" s="236"/>
      <c r="V161" s="236"/>
      <c r="W161" s="236"/>
      <c r="X161" s="236"/>
      <c r="Y161" s="236"/>
      <c r="Z161" s="236"/>
      <c r="AA161" s="236"/>
      <c r="AB161" s="236"/>
      <c r="AC161" s="236"/>
      <c r="AD161" s="236"/>
      <c r="AE161" s="236"/>
      <c r="AF161" s="236"/>
      <c r="AG161" s="236"/>
      <c r="AH161" s="236"/>
      <c r="AI161" s="236"/>
      <c r="AJ161" s="236"/>
      <c r="AK161" s="236"/>
      <c r="AL161" s="236"/>
      <c r="AM161" s="236"/>
      <c r="AN161" s="236"/>
      <c r="AO161" s="236"/>
    </row>
    <row r="162" spans="1:41" ht="15.75" customHeight="1">
      <c r="A162" s="238"/>
      <c r="B162" s="236"/>
      <c r="C162" s="236"/>
      <c r="D162" s="236"/>
      <c r="E162" s="236"/>
      <c r="F162" s="236"/>
      <c r="G162" s="236"/>
      <c r="H162" s="236"/>
      <c r="I162" s="236"/>
      <c r="J162" s="236"/>
      <c r="K162" s="236"/>
      <c r="L162" s="236"/>
      <c r="M162" s="236"/>
      <c r="N162" s="236"/>
      <c r="O162" s="236"/>
      <c r="P162" s="236"/>
      <c r="Q162" s="236"/>
      <c r="R162" s="236"/>
      <c r="S162" s="236"/>
      <c r="T162" s="236"/>
      <c r="U162" s="236"/>
      <c r="V162" s="236"/>
      <c r="W162" s="236"/>
      <c r="X162" s="236"/>
      <c r="Y162" s="236"/>
      <c r="Z162" s="236"/>
      <c r="AA162" s="236"/>
      <c r="AB162" s="236"/>
      <c r="AC162" s="236"/>
      <c r="AD162" s="236"/>
      <c r="AE162" s="236"/>
      <c r="AF162" s="236"/>
      <c r="AG162" s="236"/>
      <c r="AH162" s="236"/>
      <c r="AI162" s="236"/>
      <c r="AJ162" s="236"/>
      <c r="AK162" s="236"/>
      <c r="AL162" s="236"/>
      <c r="AM162" s="236"/>
      <c r="AN162" s="236"/>
      <c r="AO162" s="236"/>
    </row>
    <row r="163" spans="1:41" ht="15.75" customHeight="1">
      <c r="A163" s="238"/>
      <c r="B163" s="236"/>
      <c r="C163" s="236"/>
      <c r="D163" s="236"/>
      <c r="E163" s="236"/>
      <c r="F163" s="236"/>
      <c r="G163" s="236"/>
      <c r="H163" s="236"/>
      <c r="I163" s="236"/>
      <c r="J163" s="236"/>
      <c r="K163" s="236"/>
      <c r="L163" s="236"/>
      <c r="M163" s="236"/>
      <c r="N163" s="236"/>
      <c r="O163" s="236"/>
      <c r="P163" s="236"/>
      <c r="Q163" s="236"/>
      <c r="R163" s="236"/>
      <c r="S163" s="236"/>
      <c r="T163" s="236"/>
      <c r="U163" s="236"/>
      <c r="V163" s="236"/>
      <c r="W163" s="236"/>
      <c r="X163" s="236"/>
      <c r="Y163" s="236"/>
      <c r="Z163" s="236"/>
      <c r="AA163" s="236"/>
      <c r="AB163" s="236"/>
      <c r="AC163" s="236"/>
      <c r="AD163" s="236"/>
      <c r="AE163" s="236"/>
      <c r="AF163" s="236"/>
      <c r="AG163" s="236"/>
      <c r="AH163" s="236"/>
      <c r="AI163" s="236"/>
      <c r="AJ163" s="236"/>
      <c r="AK163" s="236"/>
      <c r="AL163" s="236"/>
      <c r="AM163" s="236"/>
      <c r="AN163" s="236"/>
      <c r="AO163" s="236"/>
    </row>
    <row r="164" spans="1:41" ht="15.75" customHeight="1">
      <c r="A164" s="238"/>
      <c r="B164" s="236"/>
      <c r="C164" s="236"/>
      <c r="D164" s="236"/>
      <c r="E164" s="236"/>
      <c r="F164" s="236"/>
      <c r="G164" s="236"/>
      <c r="H164" s="236"/>
      <c r="I164" s="236"/>
      <c r="J164" s="236"/>
      <c r="K164" s="236"/>
      <c r="L164" s="236"/>
      <c r="M164" s="236"/>
      <c r="N164" s="236"/>
      <c r="O164" s="236"/>
      <c r="P164" s="236"/>
      <c r="Q164" s="236"/>
      <c r="R164" s="236"/>
      <c r="S164" s="236"/>
      <c r="T164" s="236"/>
      <c r="U164" s="236"/>
      <c r="V164" s="236"/>
      <c r="W164" s="236"/>
      <c r="X164" s="236"/>
      <c r="Y164" s="236"/>
      <c r="Z164" s="236"/>
      <c r="AA164" s="236"/>
      <c r="AB164" s="236"/>
      <c r="AC164" s="236"/>
      <c r="AD164" s="236"/>
      <c r="AE164" s="236"/>
      <c r="AF164" s="236"/>
      <c r="AG164" s="236"/>
      <c r="AH164" s="236"/>
      <c r="AI164" s="236"/>
      <c r="AJ164" s="236"/>
      <c r="AK164" s="236"/>
      <c r="AL164" s="236"/>
      <c r="AM164" s="236"/>
      <c r="AN164" s="236"/>
      <c r="AO164" s="236"/>
    </row>
    <row r="165" spans="1:41" ht="15.75" customHeight="1">
      <c r="A165" s="238"/>
      <c r="B165" s="236"/>
      <c r="C165" s="236"/>
      <c r="D165" s="236"/>
      <c r="E165" s="236"/>
      <c r="F165" s="236"/>
      <c r="G165" s="236"/>
      <c r="H165" s="236"/>
      <c r="I165" s="236"/>
      <c r="J165" s="236"/>
      <c r="K165" s="236"/>
      <c r="L165" s="236"/>
      <c r="M165" s="236"/>
      <c r="N165" s="236"/>
      <c r="O165" s="236"/>
      <c r="P165" s="236"/>
      <c r="Q165" s="236"/>
      <c r="R165" s="236"/>
      <c r="S165" s="236"/>
      <c r="T165" s="236"/>
      <c r="U165" s="236"/>
      <c r="V165" s="236"/>
      <c r="W165" s="236"/>
      <c r="X165" s="236"/>
      <c r="Y165" s="236"/>
      <c r="Z165" s="236"/>
      <c r="AA165" s="236"/>
      <c r="AB165" s="236"/>
      <c r="AC165" s="236"/>
      <c r="AD165" s="236"/>
      <c r="AE165" s="236"/>
      <c r="AF165" s="236"/>
      <c r="AG165" s="236"/>
      <c r="AH165" s="236"/>
      <c r="AI165" s="236"/>
      <c r="AJ165" s="236"/>
      <c r="AK165" s="236"/>
      <c r="AL165" s="236"/>
      <c r="AM165" s="236"/>
      <c r="AN165" s="236"/>
      <c r="AO165" s="236"/>
    </row>
    <row r="166" spans="1:41" ht="15.75" customHeight="1">
      <c r="A166" s="238"/>
      <c r="B166" s="236"/>
      <c r="C166" s="236"/>
      <c r="D166" s="236"/>
      <c r="E166" s="236"/>
      <c r="F166" s="236"/>
      <c r="G166" s="236"/>
      <c r="H166" s="236"/>
      <c r="I166" s="236"/>
      <c r="J166" s="236"/>
      <c r="K166" s="236"/>
      <c r="L166" s="236"/>
      <c r="M166" s="236"/>
      <c r="N166" s="236"/>
      <c r="O166" s="236"/>
      <c r="P166" s="236"/>
      <c r="Q166" s="236"/>
      <c r="R166" s="236"/>
      <c r="S166" s="236"/>
      <c r="T166" s="236"/>
      <c r="U166" s="236"/>
      <c r="V166" s="236"/>
      <c r="W166" s="236"/>
      <c r="X166" s="236"/>
      <c r="Y166" s="236"/>
      <c r="Z166" s="236"/>
      <c r="AA166" s="236"/>
      <c r="AB166" s="236"/>
      <c r="AC166" s="236"/>
      <c r="AD166" s="236"/>
      <c r="AE166" s="236"/>
      <c r="AF166" s="236"/>
      <c r="AG166" s="236"/>
      <c r="AH166" s="236"/>
      <c r="AI166" s="236"/>
      <c r="AJ166" s="236"/>
      <c r="AK166" s="236"/>
      <c r="AL166" s="236"/>
      <c r="AM166" s="236"/>
      <c r="AN166" s="236"/>
      <c r="AO166" s="236"/>
    </row>
    <row r="167" spans="1:41" ht="15.75" customHeight="1">
      <c r="A167" s="238"/>
      <c r="B167" s="236"/>
      <c r="C167" s="236"/>
      <c r="D167" s="236"/>
      <c r="E167" s="236"/>
      <c r="F167" s="236"/>
      <c r="G167" s="236"/>
      <c r="H167" s="236"/>
      <c r="I167" s="236"/>
      <c r="J167" s="236"/>
      <c r="K167" s="236"/>
      <c r="L167" s="236"/>
      <c r="M167" s="236"/>
      <c r="N167" s="236"/>
      <c r="O167" s="236"/>
      <c r="P167" s="236"/>
      <c r="Q167" s="236"/>
      <c r="R167" s="236"/>
      <c r="S167" s="236"/>
      <c r="T167" s="236"/>
      <c r="U167" s="236"/>
      <c r="V167" s="236"/>
      <c r="W167" s="236"/>
      <c r="X167" s="236"/>
      <c r="Y167" s="236"/>
      <c r="Z167" s="236"/>
      <c r="AA167" s="236"/>
      <c r="AB167" s="236"/>
      <c r="AC167" s="236"/>
      <c r="AD167" s="236"/>
      <c r="AE167" s="236"/>
      <c r="AF167" s="236"/>
      <c r="AG167" s="236"/>
      <c r="AH167" s="236"/>
      <c r="AI167" s="236"/>
      <c r="AJ167" s="236"/>
      <c r="AK167" s="236"/>
      <c r="AL167" s="236"/>
      <c r="AM167" s="236"/>
      <c r="AN167" s="236"/>
      <c r="AO167" s="236"/>
    </row>
    <row r="168" spans="1:41" ht="15.75" customHeight="1">
      <c r="A168" s="238"/>
      <c r="B168" s="236"/>
      <c r="C168" s="236"/>
      <c r="D168" s="236"/>
      <c r="E168" s="236"/>
      <c r="F168" s="236"/>
      <c r="G168" s="236"/>
      <c r="H168" s="236"/>
      <c r="I168" s="236"/>
      <c r="J168" s="236"/>
      <c r="K168" s="236"/>
      <c r="L168" s="236"/>
      <c r="M168" s="236"/>
      <c r="N168" s="236"/>
      <c r="O168" s="236"/>
      <c r="P168" s="236"/>
      <c r="Q168" s="236"/>
      <c r="R168" s="236"/>
      <c r="S168" s="236"/>
      <c r="T168" s="236"/>
      <c r="U168" s="236"/>
      <c r="V168" s="236"/>
      <c r="W168" s="236"/>
      <c r="X168" s="236"/>
      <c r="Y168" s="236"/>
      <c r="Z168" s="236"/>
      <c r="AA168" s="236"/>
      <c r="AB168" s="236"/>
      <c r="AC168" s="236"/>
      <c r="AD168" s="236"/>
      <c r="AE168" s="236"/>
      <c r="AF168" s="236"/>
      <c r="AG168" s="236"/>
      <c r="AH168" s="236"/>
      <c r="AI168" s="236"/>
      <c r="AJ168" s="236"/>
      <c r="AK168" s="236"/>
      <c r="AL168" s="236"/>
      <c r="AM168" s="236"/>
      <c r="AN168" s="236"/>
      <c r="AO168" s="236"/>
    </row>
    <row r="169" spans="1:41" ht="15.75" customHeight="1">
      <c r="A169" s="238"/>
      <c r="B169" s="236"/>
      <c r="C169" s="236"/>
      <c r="D169" s="236"/>
      <c r="E169" s="236"/>
      <c r="F169" s="236"/>
      <c r="G169" s="236"/>
      <c r="H169" s="236"/>
      <c r="I169" s="236"/>
      <c r="J169" s="236"/>
      <c r="K169" s="236"/>
      <c r="L169" s="236"/>
      <c r="M169" s="236"/>
      <c r="N169" s="236"/>
      <c r="O169" s="236"/>
      <c r="P169" s="236"/>
      <c r="Q169" s="236"/>
      <c r="R169" s="236"/>
      <c r="S169" s="236"/>
      <c r="T169" s="236"/>
      <c r="U169" s="236"/>
      <c r="V169" s="236"/>
      <c r="W169" s="236"/>
      <c r="X169" s="236"/>
      <c r="Y169" s="236"/>
      <c r="Z169" s="236"/>
      <c r="AA169" s="236"/>
      <c r="AB169" s="236"/>
      <c r="AC169" s="236"/>
      <c r="AD169" s="236"/>
      <c r="AE169" s="236"/>
      <c r="AF169" s="236"/>
      <c r="AG169" s="236"/>
      <c r="AH169" s="236"/>
      <c r="AI169" s="236"/>
      <c r="AJ169" s="236"/>
      <c r="AK169" s="236"/>
      <c r="AL169" s="236"/>
      <c r="AM169" s="236"/>
      <c r="AN169" s="236"/>
      <c r="AO169" s="236"/>
    </row>
    <row r="170" spans="1:41" ht="15.75" customHeight="1">
      <c r="A170" s="238"/>
      <c r="B170" s="236"/>
      <c r="C170" s="236"/>
      <c r="D170" s="236"/>
      <c r="E170" s="236"/>
      <c r="F170" s="236"/>
      <c r="G170" s="236"/>
      <c r="H170" s="236"/>
      <c r="I170" s="236"/>
      <c r="J170" s="236"/>
      <c r="K170" s="236"/>
      <c r="L170" s="236"/>
      <c r="M170" s="236"/>
      <c r="N170" s="236"/>
      <c r="O170" s="236"/>
      <c r="P170" s="236"/>
      <c r="Q170" s="236"/>
      <c r="R170" s="236"/>
      <c r="S170" s="236"/>
      <c r="T170" s="236"/>
      <c r="U170" s="236"/>
      <c r="V170" s="236"/>
      <c r="W170" s="236"/>
      <c r="X170" s="236"/>
      <c r="Y170" s="236"/>
      <c r="Z170" s="236"/>
      <c r="AA170" s="236"/>
      <c r="AB170" s="236"/>
      <c r="AC170" s="236"/>
      <c r="AD170" s="236"/>
      <c r="AE170" s="236"/>
      <c r="AF170" s="236"/>
      <c r="AG170" s="236"/>
      <c r="AH170" s="236"/>
      <c r="AI170" s="236"/>
      <c r="AJ170" s="236"/>
      <c r="AK170" s="236"/>
      <c r="AL170" s="236"/>
      <c r="AM170" s="236"/>
      <c r="AN170" s="236"/>
      <c r="AO170" s="236"/>
    </row>
    <row r="171" spans="1:41" ht="15.75" customHeight="1">
      <c r="A171" s="238"/>
      <c r="B171" s="236"/>
      <c r="C171" s="236"/>
      <c r="D171" s="236"/>
      <c r="E171" s="236"/>
      <c r="F171" s="236"/>
      <c r="G171" s="236"/>
      <c r="H171" s="236"/>
      <c r="I171" s="236"/>
      <c r="J171" s="236"/>
      <c r="K171" s="236"/>
      <c r="L171" s="236"/>
      <c r="M171" s="236"/>
      <c r="N171" s="236"/>
      <c r="O171" s="236"/>
      <c r="P171" s="236"/>
      <c r="Q171" s="236"/>
      <c r="R171" s="236"/>
      <c r="S171" s="236"/>
      <c r="T171" s="236"/>
      <c r="U171" s="236"/>
      <c r="V171" s="236"/>
      <c r="W171" s="236"/>
      <c r="X171" s="236"/>
      <c r="Y171" s="236"/>
      <c r="Z171" s="236"/>
      <c r="AA171" s="236"/>
      <c r="AB171" s="236"/>
      <c r="AC171" s="236"/>
      <c r="AD171" s="236"/>
      <c r="AE171" s="236"/>
      <c r="AF171" s="236"/>
      <c r="AG171" s="236"/>
      <c r="AH171" s="236"/>
      <c r="AI171" s="236"/>
      <c r="AJ171" s="236"/>
      <c r="AK171" s="236"/>
      <c r="AL171" s="236"/>
      <c r="AM171" s="236"/>
      <c r="AN171" s="236"/>
      <c r="AO171" s="236"/>
    </row>
    <row r="172" spans="1:41" ht="15.75" customHeight="1">
      <c r="A172" s="238"/>
      <c r="B172" s="236"/>
      <c r="C172" s="236"/>
      <c r="D172" s="236"/>
      <c r="E172" s="236"/>
      <c r="F172" s="236"/>
      <c r="G172" s="236"/>
      <c r="H172" s="236"/>
      <c r="I172" s="236"/>
      <c r="J172" s="236"/>
      <c r="K172" s="236"/>
      <c r="L172" s="236"/>
      <c r="M172" s="236"/>
      <c r="N172" s="236"/>
      <c r="O172" s="236"/>
      <c r="P172" s="236"/>
      <c r="Q172" s="236"/>
      <c r="R172" s="236"/>
      <c r="S172" s="236"/>
      <c r="T172" s="236"/>
      <c r="U172" s="236"/>
      <c r="V172" s="236"/>
      <c r="W172" s="236"/>
      <c r="X172" s="236"/>
      <c r="Y172" s="236"/>
      <c r="Z172" s="236"/>
      <c r="AA172" s="236"/>
      <c r="AB172" s="236"/>
      <c r="AC172" s="236"/>
      <c r="AD172" s="236"/>
      <c r="AE172" s="236"/>
      <c r="AF172" s="236"/>
      <c r="AG172" s="236"/>
      <c r="AH172" s="236"/>
      <c r="AI172" s="236"/>
      <c r="AJ172" s="236"/>
      <c r="AK172" s="236"/>
      <c r="AL172" s="236"/>
      <c r="AM172" s="236"/>
      <c r="AN172" s="236"/>
      <c r="AO172" s="236"/>
    </row>
    <row r="173" spans="1:41" ht="15.75" customHeight="1">
      <c r="A173" s="238"/>
      <c r="B173" s="236"/>
      <c r="C173" s="236"/>
      <c r="D173" s="236"/>
      <c r="E173" s="236"/>
      <c r="F173" s="236"/>
      <c r="G173" s="236"/>
      <c r="H173" s="236"/>
      <c r="I173" s="236"/>
      <c r="J173" s="236"/>
      <c r="K173" s="236"/>
      <c r="L173" s="236"/>
      <c r="M173" s="236"/>
      <c r="N173" s="236"/>
      <c r="O173" s="236"/>
      <c r="P173" s="236"/>
      <c r="Q173" s="236"/>
      <c r="R173" s="236"/>
      <c r="S173" s="236"/>
      <c r="T173" s="236"/>
      <c r="U173" s="236"/>
      <c r="V173" s="236"/>
      <c r="W173" s="236"/>
      <c r="X173" s="236"/>
      <c r="Y173" s="236"/>
      <c r="Z173" s="236"/>
      <c r="AA173" s="236"/>
      <c r="AB173" s="236"/>
      <c r="AC173" s="236"/>
      <c r="AD173" s="236"/>
      <c r="AE173" s="236"/>
      <c r="AF173" s="236"/>
      <c r="AG173" s="236"/>
      <c r="AH173" s="236"/>
      <c r="AI173" s="236"/>
      <c r="AJ173" s="236"/>
      <c r="AK173" s="236"/>
      <c r="AL173" s="236"/>
      <c r="AM173" s="236"/>
      <c r="AN173" s="236"/>
      <c r="AO173" s="236"/>
    </row>
    <row r="174" spans="1:41" ht="15.75" customHeight="1">
      <c r="A174" s="238"/>
      <c r="B174" s="236"/>
      <c r="C174" s="236"/>
      <c r="D174" s="236"/>
      <c r="E174" s="236"/>
      <c r="F174" s="236"/>
      <c r="G174" s="236"/>
      <c r="H174" s="236"/>
      <c r="I174" s="236"/>
      <c r="J174" s="236"/>
      <c r="K174" s="236"/>
      <c r="L174" s="236"/>
      <c r="M174" s="236"/>
      <c r="N174" s="236"/>
      <c r="O174" s="236"/>
      <c r="P174" s="236"/>
      <c r="Q174" s="236"/>
      <c r="R174" s="236"/>
      <c r="S174" s="236"/>
      <c r="T174" s="236"/>
      <c r="U174" s="236"/>
      <c r="V174" s="236"/>
      <c r="W174" s="236"/>
      <c r="X174" s="236"/>
      <c r="Y174" s="236"/>
      <c r="Z174" s="236"/>
      <c r="AA174" s="236"/>
      <c r="AB174" s="236"/>
      <c r="AC174" s="236"/>
      <c r="AD174" s="236"/>
      <c r="AE174" s="236"/>
      <c r="AF174" s="236"/>
      <c r="AG174" s="236"/>
      <c r="AH174" s="236"/>
      <c r="AI174" s="236"/>
      <c r="AJ174" s="236"/>
      <c r="AK174" s="236"/>
      <c r="AL174" s="236"/>
      <c r="AM174" s="236"/>
      <c r="AN174" s="236"/>
      <c r="AO174" s="236"/>
    </row>
    <row r="175" spans="1:41" ht="15.75" customHeight="1">
      <c r="A175" s="238"/>
      <c r="B175" s="236"/>
      <c r="C175" s="236"/>
      <c r="D175" s="236"/>
      <c r="E175" s="236"/>
      <c r="F175" s="236"/>
      <c r="G175" s="236"/>
      <c r="H175" s="236"/>
      <c r="I175" s="236"/>
      <c r="J175" s="236"/>
      <c r="K175" s="236"/>
      <c r="L175" s="236"/>
      <c r="M175" s="236"/>
      <c r="N175" s="236"/>
      <c r="O175" s="236"/>
      <c r="P175" s="236"/>
      <c r="Q175" s="236"/>
      <c r="R175" s="236"/>
      <c r="S175" s="236"/>
      <c r="T175" s="236"/>
      <c r="U175" s="236"/>
      <c r="V175" s="236"/>
      <c r="W175" s="236"/>
      <c r="X175" s="236"/>
      <c r="Y175" s="236"/>
      <c r="Z175" s="236"/>
      <c r="AA175" s="236"/>
      <c r="AB175" s="236"/>
      <c r="AC175" s="236"/>
      <c r="AD175" s="236"/>
      <c r="AE175" s="236"/>
      <c r="AF175" s="236"/>
      <c r="AG175" s="236"/>
      <c r="AH175" s="236"/>
      <c r="AI175" s="236"/>
      <c r="AJ175" s="236"/>
      <c r="AK175" s="236"/>
      <c r="AL175" s="236"/>
      <c r="AM175" s="236"/>
      <c r="AN175" s="236"/>
      <c r="AO175" s="236"/>
    </row>
    <row r="176" spans="1:41" ht="15.75" customHeight="1">
      <c r="A176" s="238"/>
      <c r="B176" s="236"/>
      <c r="C176" s="236"/>
      <c r="D176" s="236"/>
      <c r="E176" s="236"/>
      <c r="F176" s="236"/>
      <c r="G176" s="236"/>
      <c r="H176" s="236"/>
      <c r="I176" s="236"/>
      <c r="J176" s="236"/>
      <c r="K176" s="236"/>
      <c r="L176" s="236"/>
      <c r="M176" s="236"/>
      <c r="N176" s="236"/>
      <c r="O176" s="236"/>
      <c r="P176" s="236"/>
      <c r="Q176" s="236"/>
      <c r="R176" s="236"/>
      <c r="S176" s="236"/>
      <c r="T176" s="236"/>
      <c r="U176" s="236"/>
      <c r="V176" s="236"/>
      <c r="W176" s="236"/>
      <c r="X176" s="236"/>
      <c r="Y176" s="236"/>
      <c r="Z176" s="236"/>
      <c r="AA176" s="236"/>
      <c r="AB176" s="236"/>
      <c r="AC176" s="236"/>
      <c r="AD176" s="236"/>
      <c r="AE176" s="236"/>
      <c r="AF176" s="236"/>
      <c r="AG176" s="236"/>
      <c r="AH176" s="236"/>
      <c r="AI176" s="236"/>
      <c r="AJ176" s="236"/>
      <c r="AK176" s="236"/>
      <c r="AL176" s="236"/>
      <c r="AM176" s="236"/>
      <c r="AN176" s="236"/>
      <c r="AO176" s="236"/>
    </row>
    <row r="177" spans="1:41" ht="15.75" customHeight="1">
      <c r="A177" s="238"/>
      <c r="B177" s="236"/>
      <c r="C177" s="236"/>
      <c r="D177" s="236"/>
      <c r="E177" s="236"/>
      <c r="F177" s="236"/>
      <c r="G177" s="236"/>
      <c r="H177" s="236"/>
      <c r="I177" s="236"/>
      <c r="J177" s="236"/>
      <c r="K177" s="236"/>
      <c r="L177" s="236"/>
      <c r="M177" s="236"/>
      <c r="N177" s="236"/>
      <c r="O177" s="236"/>
      <c r="P177" s="236"/>
      <c r="Q177" s="236"/>
      <c r="R177" s="236"/>
      <c r="S177" s="236"/>
      <c r="T177" s="236"/>
      <c r="U177" s="236"/>
      <c r="V177" s="236"/>
      <c r="W177" s="236"/>
      <c r="X177" s="236"/>
      <c r="Y177" s="236"/>
      <c r="Z177" s="236"/>
      <c r="AA177" s="236"/>
      <c r="AB177" s="236"/>
      <c r="AC177" s="236"/>
      <c r="AD177" s="236"/>
      <c r="AE177" s="236"/>
      <c r="AF177" s="236"/>
      <c r="AG177" s="236"/>
      <c r="AH177" s="236"/>
      <c r="AI177" s="236"/>
      <c r="AJ177" s="236"/>
      <c r="AK177" s="236"/>
      <c r="AL177" s="236"/>
      <c r="AM177" s="236"/>
      <c r="AN177" s="236"/>
      <c r="AO177" s="236"/>
    </row>
    <row r="178" spans="1:41" ht="15.75" customHeight="1">
      <c r="A178" s="238"/>
      <c r="B178" s="236"/>
      <c r="C178" s="236"/>
      <c r="D178" s="236"/>
      <c r="E178" s="236"/>
      <c r="F178" s="236"/>
      <c r="G178" s="236"/>
      <c r="H178" s="236"/>
      <c r="I178" s="236"/>
      <c r="J178" s="236"/>
      <c r="K178" s="236"/>
      <c r="L178" s="236"/>
      <c r="M178" s="236"/>
      <c r="N178" s="236"/>
      <c r="O178" s="236"/>
      <c r="P178" s="236"/>
      <c r="Q178" s="236"/>
      <c r="R178" s="236"/>
      <c r="S178" s="236"/>
      <c r="T178" s="236"/>
      <c r="U178" s="236"/>
      <c r="V178" s="236"/>
      <c r="W178" s="236"/>
      <c r="X178" s="236"/>
      <c r="Y178" s="236"/>
      <c r="Z178" s="236"/>
      <c r="AA178" s="236"/>
      <c r="AB178" s="236"/>
      <c r="AC178" s="236"/>
      <c r="AD178" s="236"/>
      <c r="AE178" s="236"/>
      <c r="AF178" s="236"/>
      <c r="AG178" s="236"/>
      <c r="AH178" s="236"/>
      <c r="AI178" s="236"/>
      <c r="AJ178" s="236"/>
      <c r="AK178" s="236"/>
      <c r="AL178" s="236"/>
      <c r="AM178" s="236"/>
      <c r="AN178" s="236"/>
      <c r="AO178" s="236"/>
    </row>
    <row r="179" spans="1:41" ht="15.75" customHeight="1">
      <c r="A179" s="238"/>
      <c r="B179" s="236"/>
      <c r="C179" s="236"/>
      <c r="D179" s="236"/>
      <c r="E179" s="236"/>
      <c r="F179" s="236"/>
      <c r="G179" s="236"/>
      <c r="H179" s="236"/>
      <c r="I179" s="236"/>
      <c r="J179" s="236"/>
      <c r="K179" s="236"/>
      <c r="L179" s="236"/>
      <c r="M179" s="236"/>
      <c r="N179" s="236"/>
      <c r="O179" s="236"/>
      <c r="P179" s="236"/>
      <c r="Q179" s="236"/>
      <c r="R179" s="236"/>
      <c r="S179" s="236"/>
      <c r="T179" s="236"/>
      <c r="U179" s="236"/>
      <c r="V179" s="236"/>
      <c r="W179" s="236"/>
      <c r="X179" s="236"/>
      <c r="Y179" s="236"/>
      <c r="Z179" s="236"/>
      <c r="AA179" s="236"/>
      <c r="AB179" s="236"/>
      <c r="AC179" s="236"/>
      <c r="AD179" s="236"/>
      <c r="AE179" s="236"/>
      <c r="AF179" s="236"/>
      <c r="AG179" s="236"/>
      <c r="AH179" s="236"/>
      <c r="AI179" s="236"/>
      <c r="AJ179" s="236"/>
      <c r="AK179" s="236"/>
      <c r="AL179" s="236"/>
      <c r="AM179" s="236"/>
      <c r="AN179" s="236"/>
      <c r="AO179" s="236"/>
    </row>
    <row r="180" spans="1:41" ht="15.75" customHeight="1">
      <c r="A180" s="238"/>
      <c r="B180" s="236"/>
      <c r="C180" s="236"/>
      <c r="D180" s="236"/>
      <c r="E180" s="236"/>
      <c r="F180" s="236"/>
      <c r="G180" s="236"/>
      <c r="H180" s="236"/>
      <c r="I180" s="236"/>
      <c r="J180" s="236"/>
      <c r="K180" s="236"/>
      <c r="L180" s="236"/>
      <c r="M180" s="236"/>
      <c r="N180" s="236"/>
      <c r="O180" s="236"/>
      <c r="P180" s="236"/>
      <c r="Q180" s="236"/>
      <c r="R180" s="236"/>
      <c r="S180" s="236"/>
      <c r="T180" s="236"/>
      <c r="U180" s="236"/>
      <c r="V180" s="236"/>
      <c r="W180" s="236"/>
      <c r="X180" s="236"/>
      <c r="Y180" s="236"/>
      <c r="Z180" s="236"/>
      <c r="AA180" s="236"/>
      <c r="AB180" s="236"/>
      <c r="AC180" s="236"/>
      <c r="AD180" s="236"/>
      <c r="AE180" s="236"/>
      <c r="AF180" s="236"/>
      <c r="AG180" s="236"/>
      <c r="AH180" s="236"/>
      <c r="AI180" s="236"/>
      <c r="AJ180" s="236"/>
      <c r="AK180" s="236"/>
      <c r="AL180" s="236"/>
      <c r="AM180" s="236"/>
      <c r="AN180" s="236"/>
      <c r="AO180" s="236"/>
    </row>
    <row r="181" spans="1:41" ht="15.75" customHeight="1">
      <c r="A181" s="238"/>
      <c r="B181" s="236"/>
      <c r="C181" s="236"/>
      <c r="D181" s="236"/>
      <c r="E181" s="236"/>
      <c r="F181" s="236"/>
      <c r="G181" s="236"/>
      <c r="H181" s="236"/>
      <c r="I181" s="236"/>
      <c r="J181" s="236"/>
      <c r="K181" s="236"/>
      <c r="L181" s="236"/>
      <c r="M181" s="236"/>
      <c r="N181" s="236"/>
      <c r="O181" s="236"/>
      <c r="P181" s="236"/>
      <c r="Q181" s="236"/>
      <c r="R181" s="236"/>
      <c r="S181" s="236"/>
      <c r="T181" s="236"/>
      <c r="U181" s="236"/>
      <c r="V181" s="236"/>
      <c r="W181" s="236"/>
      <c r="X181" s="236"/>
      <c r="Y181" s="236"/>
      <c r="Z181" s="236"/>
      <c r="AA181" s="236"/>
      <c r="AB181" s="236"/>
      <c r="AC181" s="236"/>
      <c r="AD181" s="236"/>
      <c r="AE181" s="236"/>
      <c r="AF181" s="236"/>
      <c r="AG181" s="236"/>
      <c r="AH181" s="236"/>
      <c r="AI181" s="236"/>
      <c r="AJ181" s="236"/>
      <c r="AK181" s="236"/>
      <c r="AL181" s="236"/>
      <c r="AM181" s="236"/>
      <c r="AN181" s="236"/>
      <c r="AO181" s="236"/>
    </row>
    <row r="182" spans="1:41" ht="15.75" customHeight="1">
      <c r="A182" s="238"/>
      <c r="B182" s="236"/>
      <c r="C182" s="236"/>
      <c r="D182" s="236"/>
      <c r="E182" s="236"/>
      <c r="F182" s="236"/>
      <c r="G182" s="236"/>
      <c r="H182" s="236"/>
      <c r="I182" s="236"/>
      <c r="J182" s="236"/>
      <c r="K182" s="236"/>
      <c r="L182" s="236"/>
      <c r="M182" s="236"/>
      <c r="N182" s="236"/>
      <c r="O182" s="236"/>
      <c r="P182" s="236"/>
      <c r="Q182" s="236"/>
      <c r="R182" s="236"/>
      <c r="S182" s="236"/>
      <c r="T182" s="236"/>
      <c r="U182" s="236"/>
      <c r="V182" s="236"/>
      <c r="W182" s="236"/>
      <c r="X182" s="236"/>
      <c r="Y182" s="236"/>
      <c r="Z182" s="236"/>
      <c r="AA182" s="236"/>
      <c r="AB182" s="236"/>
      <c r="AC182" s="236"/>
      <c r="AD182" s="236"/>
      <c r="AE182" s="236"/>
      <c r="AF182" s="236"/>
      <c r="AG182" s="236"/>
      <c r="AH182" s="236"/>
      <c r="AI182" s="236"/>
      <c r="AJ182" s="236"/>
      <c r="AK182" s="236"/>
      <c r="AL182" s="236"/>
      <c r="AM182" s="236"/>
      <c r="AN182" s="236"/>
      <c r="AO182" s="236"/>
    </row>
    <row r="183" spans="1:41" ht="15.75" customHeight="1">
      <c r="A183" s="238"/>
      <c r="B183" s="236"/>
      <c r="C183" s="236"/>
      <c r="D183" s="236"/>
      <c r="E183" s="236"/>
      <c r="F183" s="236"/>
      <c r="G183" s="236"/>
      <c r="H183" s="236"/>
      <c r="I183" s="236"/>
      <c r="J183" s="236"/>
      <c r="K183" s="236"/>
      <c r="L183" s="236"/>
      <c r="M183" s="236"/>
      <c r="N183" s="236"/>
      <c r="O183" s="236"/>
      <c r="P183" s="236"/>
      <c r="Q183" s="236"/>
      <c r="R183" s="236"/>
      <c r="S183" s="236"/>
      <c r="T183" s="236"/>
      <c r="U183" s="236"/>
      <c r="V183" s="236"/>
      <c r="W183" s="236"/>
      <c r="X183" s="236"/>
      <c r="Y183" s="236"/>
      <c r="Z183" s="236"/>
      <c r="AA183" s="236"/>
      <c r="AB183" s="236"/>
      <c r="AC183" s="236"/>
      <c r="AD183" s="236"/>
      <c r="AE183" s="236"/>
      <c r="AF183" s="236"/>
      <c r="AG183" s="236"/>
      <c r="AH183" s="236"/>
      <c r="AI183" s="236"/>
      <c r="AJ183" s="236"/>
      <c r="AK183" s="236"/>
      <c r="AL183" s="236"/>
      <c r="AM183" s="236"/>
      <c r="AN183" s="236"/>
      <c r="AO183" s="236"/>
    </row>
    <row r="184" spans="1:41" ht="15.75" customHeight="1">
      <c r="A184" s="238"/>
      <c r="B184" s="236"/>
      <c r="C184" s="236"/>
      <c r="D184" s="236"/>
      <c r="E184" s="236"/>
      <c r="F184" s="236"/>
      <c r="G184" s="236"/>
      <c r="H184" s="236"/>
      <c r="I184" s="236"/>
      <c r="J184" s="236"/>
      <c r="K184" s="236"/>
      <c r="L184" s="236"/>
      <c r="M184" s="236"/>
      <c r="N184" s="236"/>
      <c r="O184" s="236"/>
      <c r="P184" s="236"/>
      <c r="Q184" s="236"/>
      <c r="R184" s="236"/>
      <c r="S184" s="236"/>
      <c r="T184" s="236"/>
      <c r="U184" s="236"/>
      <c r="V184" s="236"/>
      <c r="W184" s="236"/>
      <c r="X184" s="236"/>
      <c r="Y184" s="236"/>
      <c r="Z184" s="236"/>
      <c r="AA184" s="236"/>
      <c r="AB184" s="236"/>
      <c r="AC184" s="236"/>
      <c r="AD184" s="236"/>
      <c r="AE184" s="236"/>
      <c r="AF184" s="236"/>
      <c r="AG184" s="236"/>
      <c r="AH184" s="236"/>
      <c r="AI184" s="236"/>
      <c r="AJ184" s="236"/>
      <c r="AK184" s="236"/>
      <c r="AL184" s="236"/>
      <c r="AM184" s="236"/>
      <c r="AN184" s="236"/>
      <c r="AO184" s="236"/>
    </row>
    <row r="185" spans="1:41" ht="15.75" customHeight="1">
      <c r="A185" s="238"/>
      <c r="B185" s="236"/>
      <c r="C185" s="236"/>
      <c r="D185" s="236"/>
      <c r="E185" s="236"/>
      <c r="F185" s="236"/>
      <c r="G185" s="236"/>
      <c r="H185" s="236"/>
      <c r="I185" s="236"/>
      <c r="J185" s="236"/>
      <c r="K185" s="236"/>
      <c r="L185" s="236"/>
      <c r="M185" s="236"/>
      <c r="N185" s="236"/>
      <c r="O185" s="236"/>
      <c r="P185" s="236"/>
      <c r="Q185" s="236"/>
      <c r="R185" s="236"/>
      <c r="S185" s="236"/>
      <c r="T185" s="236"/>
      <c r="U185" s="236"/>
      <c r="V185" s="236"/>
      <c r="W185" s="236"/>
      <c r="X185" s="236"/>
      <c r="Y185" s="236"/>
      <c r="Z185" s="236"/>
      <c r="AA185" s="236"/>
      <c r="AB185" s="236"/>
      <c r="AC185" s="236"/>
      <c r="AD185" s="236"/>
      <c r="AE185" s="236"/>
      <c r="AF185" s="236"/>
      <c r="AG185" s="236"/>
      <c r="AH185" s="236"/>
      <c r="AI185" s="236"/>
      <c r="AJ185" s="236"/>
      <c r="AK185" s="236"/>
      <c r="AL185" s="236"/>
      <c r="AM185" s="236"/>
      <c r="AN185" s="236"/>
      <c r="AO185" s="236"/>
    </row>
    <row r="186" spans="1:41" ht="15.75" customHeight="1">
      <c r="A186" s="238"/>
      <c r="B186" s="236"/>
      <c r="C186" s="236"/>
      <c r="D186" s="236"/>
      <c r="E186" s="236"/>
      <c r="F186" s="236"/>
      <c r="G186" s="236"/>
      <c r="H186" s="236"/>
      <c r="I186" s="236"/>
      <c r="J186" s="236"/>
      <c r="K186" s="236"/>
      <c r="L186" s="236"/>
      <c r="M186" s="236"/>
      <c r="N186" s="236"/>
      <c r="O186" s="236"/>
      <c r="P186" s="236"/>
      <c r="Q186" s="236"/>
      <c r="R186" s="236"/>
      <c r="S186" s="236"/>
      <c r="T186" s="236"/>
      <c r="U186" s="236"/>
      <c r="V186" s="236"/>
      <c r="W186" s="236"/>
      <c r="X186" s="236"/>
      <c r="Y186" s="236"/>
      <c r="Z186" s="236"/>
      <c r="AA186" s="236"/>
      <c r="AB186" s="236"/>
      <c r="AC186" s="236"/>
      <c r="AD186" s="236"/>
      <c r="AE186" s="236"/>
      <c r="AF186" s="236"/>
      <c r="AG186" s="236"/>
      <c r="AH186" s="236"/>
      <c r="AI186" s="236"/>
      <c r="AJ186" s="236"/>
      <c r="AK186" s="236"/>
      <c r="AL186" s="236"/>
      <c r="AM186" s="236"/>
      <c r="AN186" s="236"/>
      <c r="AO186" s="236"/>
    </row>
    <row r="187" spans="1:41" ht="15.75" customHeight="1">
      <c r="A187" s="238"/>
      <c r="B187" s="236"/>
      <c r="C187" s="236"/>
      <c r="D187" s="236"/>
      <c r="E187" s="236"/>
      <c r="F187" s="236"/>
      <c r="G187" s="236"/>
      <c r="H187" s="236"/>
      <c r="I187" s="236"/>
      <c r="J187" s="236"/>
      <c r="K187" s="236"/>
      <c r="L187" s="236"/>
      <c r="M187" s="236"/>
      <c r="N187" s="236"/>
      <c r="O187" s="236"/>
      <c r="P187" s="236"/>
      <c r="Q187" s="236"/>
      <c r="R187" s="236"/>
      <c r="S187" s="236"/>
      <c r="T187" s="236"/>
      <c r="U187" s="236"/>
      <c r="V187" s="236"/>
      <c r="W187" s="236"/>
      <c r="X187" s="236"/>
      <c r="Y187" s="236"/>
      <c r="Z187" s="236"/>
      <c r="AA187" s="236"/>
      <c r="AB187" s="236"/>
      <c r="AC187" s="236"/>
      <c r="AD187" s="236"/>
      <c r="AE187" s="236"/>
      <c r="AF187" s="236"/>
      <c r="AG187" s="236"/>
      <c r="AH187" s="236"/>
      <c r="AI187" s="236"/>
      <c r="AJ187" s="236"/>
      <c r="AK187" s="236"/>
      <c r="AL187" s="236"/>
      <c r="AM187" s="236"/>
      <c r="AN187" s="236"/>
      <c r="AO187" s="236"/>
    </row>
    <row r="188" spans="1:41" ht="15.75" customHeight="1">
      <c r="A188" s="238"/>
      <c r="B188" s="236"/>
      <c r="C188" s="236"/>
      <c r="D188" s="236"/>
      <c r="E188" s="236"/>
      <c r="F188" s="236"/>
      <c r="G188" s="236"/>
      <c r="H188" s="236"/>
      <c r="I188" s="236"/>
      <c r="J188" s="236"/>
      <c r="K188" s="236"/>
      <c r="L188" s="236"/>
      <c r="M188" s="236"/>
      <c r="N188" s="236"/>
      <c r="O188" s="236"/>
      <c r="P188" s="236"/>
      <c r="Q188" s="236"/>
      <c r="R188" s="236"/>
      <c r="S188" s="236"/>
      <c r="T188" s="236"/>
      <c r="U188" s="236"/>
      <c r="V188" s="236"/>
      <c r="W188" s="236"/>
      <c r="X188" s="236"/>
      <c r="Y188" s="236"/>
      <c r="Z188" s="236"/>
      <c r="AA188" s="236"/>
      <c r="AB188" s="236"/>
      <c r="AC188" s="236"/>
      <c r="AD188" s="236"/>
      <c r="AE188" s="236"/>
      <c r="AF188" s="236"/>
      <c r="AG188" s="236"/>
      <c r="AH188" s="236"/>
      <c r="AI188" s="236"/>
      <c r="AJ188" s="236"/>
      <c r="AK188" s="236"/>
      <c r="AL188" s="236"/>
      <c r="AM188" s="236"/>
      <c r="AN188" s="236"/>
      <c r="AO188" s="236"/>
    </row>
    <row r="189" spans="1:41" ht="15.75" customHeight="1">
      <c r="A189" s="238"/>
      <c r="B189" s="236"/>
      <c r="C189" s="236"/>
      <c r="D189" s="236"/>
      <c r="E189" s="236"/>
      <c r="F189" s="236"/>
      <c r="G189" s="236"/>
      <c r="H189" s="236"/>
      <c r="I189" s="236"/>
      <c r="J189" s="236"/>
      <c r="K189" s="236"/>
      <c r="L189" s="236"/>
      <c r="M189" s="236"/>
      <c r="N189" s="236"/>
      <c r="O189" s="236"/>
      <c r="P189" s="236"/>
      <c r="Q189" s="236"/>
      <c r="R189" s="236"/>
      <c r="S189" s="236"/>
      <c r="T189" s="236"/>
      <c r="U189" s="236"/>
      <c r="V189" s="236"/>
      <c r="W189" s="236"/>
      <c r="X189" s="236"/>
      <c r="Y189" s="236"/>
      <c r="Z189" s="236"/>
      <c r="AA189" s="236"/>
      <c r="AB189" s="236"/>
      <c r="AC189" s="236"/>
      <c r="AD189" s="236"/>
      <c r="AE189" s="236"/>
      <c r="AF189" s="236"/>
      <c r="AG189" s="236"/>
      <c r="AH189" s="236"/>
      <c r="AI189" s="236"/>
      <c r="AJ189" s="236"/>
      <c r="AK189" s="236"/>
      <c r="AL189" s="236"/>
      <c r="AM189" s="236"/>
      <c r="AN189" s="236"/>
      <c r="AO189" s="236"/>
    </row>
    <row r="190" spans="1:41" ht="15.75" customHeight="1">
      <c r="A190" s="238"/>
      <c r="B190" s="236"/>
      <c r="C190" s="236"/>
      <c r="D190" s="236"/>
      <c r="E190" s="236"/>
      <c r="F190" s="236"/>
      <c r="G190" s="236"/>
      <c r="H190" s="236"/>
      <c r="I190" s="236"/>
      <c r="J190" s="236"/>
      <c r="K190" s="236"/>
      <c r="L190" s="236"/>
      <c r="M190" s="236"/>
      <c r="N190" s="236"/>
      <c r="O190" s="236"/>
      <c r="P190" s="236"/>
      <c r="Q190" s="236"/>
      <c r="R190" s="236"/>
      <c r="S190" s="236"/>
      <c r="T190" s="236"/>
      <c r="U190" s="236"/>
      <c r="V190" s="236"/>
      <c r="W190" s="236"/>
      <c r="X190" s="236"/>
      <c r="Y190" s="236"/>
      <c r="Z190" s="236"/>
      <c r="AA190" s="236"/>
      <c r="AB190" s="236"/>
      <c r="AC190" s="236"/>
      <c r="AD190" s="236"/>
      <c r="AE190" s="236"/>
      <c r="AF190" s="236"/>
      <c r="AG190" s="236"/>
      <c r="AH190" s="236"/>
      <c r="AI190" s="236"/>
      <c r="AJ190" s="236"/>
      <c r="AK190" s="236"/>
      <c r="AL190" s="236"/>
      <c r="AM190" s="236"/>
      <c r="AN190" s="236"/>
      <c r="AO190" s="236"/>
    </row>
    <row r="191" spans="1:41" ht="15.75" customHeight="1">
      <c r="A191" s="238"/>
      <c r="B191" s="236"/>
      <c r="C191" s="236"/>
      <c r="D191" s="236"/>
      <c r="E191" s="236"/>
      <c r="F191" s="236"/>
      <c r="G191" s="236"/>
      <c r="H191" s="236"/>
      <c r="I191" s="236"/>
      <c r="J191" s="236"/>
      <c r="K191" s="236"/>
      <c r="L191" s="236"/>
      <c r="M191" s="236"/>
      <c r="N191" s="236"/>
      <c r="O191" s="236"/>
      <c r="P191" s="236"/>
      <c r="Q191" s="236"/>
      <c r="R191" s="236"/>
      <c r="S191" s="236"/>
      <c r="T191" s="236"/>
      <c r="U191" s="236"/>
      <c r="V191" s="236"/>
      <c r="W191" s="236"/>
      <c r="X191" s="236"/>
      <c r="Y191" s="236"/>
      <c r="Z191" s="236"/>
      <c r="AA191" s="236"/>
      <c r="AB191" s="236"/>
      <c r="AC191" s="236"/>
      <c r="AD191" s="236"/>
      <c r="AE191" s="236"/>
      <c r="AF191" s="236"/>
      <c r="AG191" s="236"/>
      <c r="AH191" s="236"/>
      <c r="AI191" s="236"/>
      <c r="AJ191" s="236"/>
      <c r="AK191" s="236"/>
      <c r="AL191" s="236"/>
      <c r="AM191" s="236"/>
      <c r="AN191" s="236"/>
      <c r="AO191" s="236"/>
    </row>
    <row r="192" spans="1:41" ht="15.75" customHeight="1">
      <c r="A192" s="238"/>
      <c r="B192" s="236"/>
      <c r="C192" s="236"/>
      <c r="D192" s="236"/>
      <c r="E192" s="236"/>
      <c r="F192" s="236"/>
      <c r="G192" s="236"/>
      <c r="H192" s="236"/>
      <c r="I192" s="236"/>
      <c r="J192" s="236"/>
      <c r="K192" s="236"/>
      <c r="L192" s="236"/>
      <c r="M192" s="236"/>
      <c r="N192" s="236"/>
      <c r="O192" s="236"/>
      <c r="P192" s="236"/>
      <c r="Q192" s="236"/>
      <c r="R192" s="236"/>
      <c r="S192" s="236"/>
      <c r="T192" s="236"/>
      <c r="U192" s="236"/>
      <c r="V192" s="236"/>
      <c r="W192" s="236"/>
      <c r="X192" s="236"/>
      <c r="Y192" s="236"/>
      <c r="Z192" s="236"/>
      <c r="AA192" s="236"/>
      <c r="AB192" s="236"/>
      <c r="AC192" s="236"/>
      <c r="AD192" s="236"/>
      <c r="AE192" s="236"/>
      <c r="AF192" s="236"/>
      <c r="AG192" s="236"/>
      <c r="AH192" s="236"/>
      <c r="AI192" s="236"/>
      <c r="AJ192" s="236"/>
      <c r="AK192" s="236"/>
      <c r="AL192" s="236"/>
      <c r="AM192" s="236"/>
      <c r="AN192" s="236"/>
      <c r="AO192" s="236"/>
    </row>
    <row r="193" spans="1:41" ht="15.75" customHeight="1">
      <c r="A193" s="238"/>
      <c r="B193" s="236"/>
      <c r="C193" s="236"/>
      <c r="D193" s="236"/>
      <c r="E193" s="236"/>
      <c r="F193" s="236"/>
      <c r="G193" s="236"/>
      <c r="H193" s="236"/>
      <c r="I193" s="236"/>
      <c r="J193" s="236"/>
      <c r="K193" s="236"/>
      <c r="L193" s="236"/>
      <c r="M193" s="236"/>
      <c r="N193" s="236"/>
      <c r="O193" s="236"/>
      <c r="P193" s="236"/>
      <c r="Q193" s="236"/>
      <c r="R193" s="236"/>
      <c r="S193" s="236"/>
      <c r="T193" s="236"/>
      <c r="U193" s="236"/>
      <c r="V193" s="236"/>
      <c r="W193" s="236"/>
      <c r="X193" s="236"/>
      <c r="Y193" s="236"/>
      <c r="Z193" s="236"/>
      <c r="AA193" s="236"/>
      <c r="AB193" s="236"/>
      <c r="AC193" s="236"/>
      <c r="AD193" s="236"/>
      <c r="AE193" s="236"/>
      <c r="AF193" s="236"/>
      <c r="AG193" s="236"/>
      <c r="AH193" s="236"/>
      <c r="AI193" s="236"/>
      <c r="AJ193" s="236"/>
      <c r="AK193" s="236"/>
      <c r="AL193" s="236"/>
      <c r="AM193" s="236"/>
      <c r="AN193" s="236"/>
      <c r="AO193" s="236"/>
    </row>
    <row r="194" spans="1:41" ht="15.75" customHeight="1">
      <c r="A194" s="238"/>
      <c r="B194" s="236"/>
      <c r="C194" s="236"/>
      <c r="D194" s="236"/>
      <c r="E194" s="236"/>
      <c r="F194" s="236"/>
      <c r="G194" s="236"/>
      <c r="H194" s="236"/>
      <c r="I194" s="236"/>
      <c r="J194" s="236"/>
      <c r="K194" s="236"/>
      <c r="L194" s="236"/>
      <c r="M194" s="236"/>
      <c r="N194" s="236"/>
      <c r="O194" s="236"/>
      <c r="P194" s="236"/>
      <c r="Q194" s="236"/>
      <c r="R194" s="236"/>
      <c r="S194" s="236"/>
      <c r="T194" s="236"/>
      <c r="U194" s="236"/>
      <c r="V194" s="236"/>
      <c r="W194" s="236"/>
      <c r="X194" s="236"/>
      <c r="Y194" s="236"/>
      <c r="Z194" s="236"/>
      <c r="AA194" s="236"/>
      <c r="AB194" s="236"/>
      <c r="AC194" s="236"/>
      <c r="AD194" s="236"/>
      <c r="AE194" s="236"/>
      <c r="AF194" s="236"/>
      <c r="AG194" s="236"/>
      <c r="AH194" s="236"/>
      <c r="AI194" s="236"/>
      <c r="AJ194" s="236"/>
      <c r="AK194" s="236"/>
      <c r="AL194" s="236"/>
      <c r="AM194" s="236"/>
      <c r="AN194" s="236"/>
      <c r="AO194" s="236"/>
    </row>
    <row r="195" spans="1:41" ht="15.75" customHeight="1">
      <c r="A195" s="238"/>
      <c r="B195" s="236"/>
      <c r="C195" s="236"/>
      <c r="D195" s="236"/>
      <c r="E195" s="236"/>
      <c r="F195" s="236"/>
      <c r="G195" s="236"/>
      <c r="H195" s="236"/>
      <c r="I195" s="236"/>
      <c r="J195" s="236"/>
      <c r="K195" s="236"/>
      <c r="L195" s="236"/>
      <c r="M195" s="236"/>
      <c r="N195" s="236"/>
      <c r="O195" s="236"/>
      <c r="P195" s="236"/>
      <c r="Q195" s="236"/>
      <c r="R195" s="236"/>
      <c r="S195" s="236"/>
      <c r="T195" s="236"/>
      <c r="U195" s="236"/>
      <c r="V195" s="236"/>
      <c r="W195" s="236"/>
      <c r="X195" s="236"/>
      <c r="Y195" s="236"/>
      <c r="Z195" s="236"/>
      <c r="AA195" s="236"/>
      <c r="AB195" s="236"/>
      <c r="AC195" s="236"/>
      <c r="AD195" s="236"/>
      <c r="AE195" s="236"/>
      <c r="AF195" s="236"/>
      <c r="AG195" s="236"/>
      <c r="AH195" s="236"/>
      <c r="AI195" s="236"/>
      <c r="AJ195" s="236"/>
      <c r="AK195" s="236"/>
      <c r="AL195" s="236"/>
      <c r="AM195" s="236"/>
      <c r="AN195" s="236"/>
      <c r="AO195" s="236"/>
    </row>
    <row r="196" spans="1:41" ht="15.75" customHeight="1">
      <c r="A196" s="238"/>
      <c r="B196" s="236"/>
      <c r="C196" s="236"/>
      <c r="D196" s="236"/>
      <c r="E196" s="236"/>
      <c r="F196" s="236"/>
      <c r="G196" s="236"/>
      <c r="H196" s="236"/>
      <c r="I196" s="236"/>
      <c r="J196" s="236"/>
      <c r="K196" s="236"/>
      <c r="L196" s="236"/>
      <c r="M196" s="236"/>
      <c r="N196" s="236"/>
      <c r="O196" s="236"/>
      <c r="P196" s="236"/>
      <c r="Q196" s="236"/>
      <c r="R196" s="236"/>
      <c r="S196" s="236"/>
      <c r="T196" s="236"/>
      <c r="U196" s="236"/>
      <c r="V196" s="236"/>
      <c r="W196" s="236"/>
      <c r="X196" s="236"/>
      <c r="Y196" s="236"/>
      <c r="Z196" s="236"/>
      <c r="AA196" s="236"/>
      <c r="AB196" s="236"/>
      <c r="AC196" s="236"/>
      <c r="AD196" s="236"/>
      <c r="AE196" s="236"/>
      <c r="AF196" s="236"/>
      <c r="AG196" s="236"/>
      <c r="AH196" s="236"/>
      <c r="AI196" s="236"/>
      <c r="AJ196" s="236"/>
      <c r="AK196" s="236"/>
      <c r="AL196" s="236"/>
      <c r="AM196" s="236"/>
      <c r="AN196" s="236"/>
      <c r="AO196" s="236"/>
    </row>
    <row r="197" spans="1:41" ht="15.75" customHeight="1">
      <c r="A197" s="238"/>
      <c r="B197" s="236"/>
      <c r="C197" s="236"/>
      <c r="D197" s="236"/>
      <c r="E197" s="236"/>
      <c r="F197" s="236"/>
      <c r="G197" s="236"/>
      <c r="H197" s="236"/>
      <c r="I197" s="236"/>
      <c r="J197" s="236"/>
      <c r="K197" s="236"/>
      <c r="L197" s="236"/>
      <c r="M197" s="236"/>
      <c r="N197" s="236"/>
      <c r="O197" s="236"/>
      <c r="P197" s="236"/>
      <c r="Q197" s="236"/>
      <c r="R197" s="236"/>
      <c r="S197" s="236"/>
      <c r="T197" s="236"/>
      <c r="U197" s="236"/>
      <c r="V197" s="236"/>
      <c r="W197" s="236"/>
      <c r="X197" s="236"/>
      <c r="Y197" s="236"/>
      <c r="Z197" s="236"/>
      <c r="AA197" s="236"/>
      <c r="AB197" s="236"/>
      <c r="AC197" s="236"/>
      <c r="AD197" s="236"/>
      <c r="AE197" s="236"/>
      <c r="AF197" s="236"/>
      <c r="AG197" s="236"/>
      <c r="AH197" s="236"/>
      <c r="AI197" s="236"/>
      <c r="AJ197" s="236"/>
      <c r="AK197" s="236"/>
      <c r="AL197" s="236"/>
      <c r="AM197" s="236"/>
      <c r="AN197" s="236"/>
      <c r="AO197" s="236"/>
    </row>
    <row r="198" spans="1:41" ht="15.75" customHeight="1">
      <c r="A198" s="238"/>
      <c r="B198" s="236"/>
      <c r="C198" s="236"/>
      <c r="D198" s="236"/>
      <c r="E198" s="236"/>
      <c r="F198" s="236"/>
      <c r="G198" s="236"/>
      <c r="H198" s="236"/>
      <c r="I198" s="236"/>
      <c r="J198" s="236"/>
      <c r="K198" s="236"/>
      <c r="L198" s="236"/>
      <c r="M198" s="236"/>
      <c r="N198" s="236"/>
      <c r="O198" s="236"/>
      <c r="P198" s="236"/>
      <c r="Q198" s="236"/>
      <c r="R198" s="236"/>
      <c r="S198" s="236"/>
      <c r="T198" s="236"/>
      <c r="U198" s="236"/>
      <c r="V198" s="236"/>
      <c r="W198" s="236"/>
      <c r="X198" s="236"/>
      <c r="Y198" s="236"/>
      <c r="Z198" s="236"/>
      <c r="AA198" s="236"/>
      <c r="AB198" s="236"/>
      <c r="AC198" s="236"/>
      <c r="AD198" s="236"/>
      <c r="AE198" s="236"/>
      <c r="AF198" s="236"/>
      <c r="AG198" s="236"/>
      <c r="AH198" s="236"/>
      <c r="AI198" s="236"/>
      <c r="AJ198" s="236"/>
      <c r="AK198" s="236"/>
      <c r="AL198" s="236"/>
      <c r="AM198" s="236"/>
      <c r="AN198" s="236"/>
      <c r="AO198" s="236"/>
    </row>
    <row r="199" spans="1:41" ht="15.75" customHeight="1">
      <c r="A199" s="238"/>
      <c r="B199" s="236"/>
      <c r="C199" s="236"/>
      <c r="D199" s="236"/>
      <c r="E199" s="236"/>
      <c r="F199" s="236"/>
      <c r="G199" s="236"/>
      <c r="H199" s="236"/>
      <c r="I199" s="236"/>
      <c r="J199" s="236"/>
      <c r="K199" s="236"/>
      <c r="L199" s="236"/>
      <c r="M199" s="236"/>
      <c r="N199" s="236"/>
      <c r="O199" s="236"/>
      <c r="P199" s="236"/>
      <c r="Q199" s="236"/>
      <c r="R199" s="236"/>
      <c r="S199" s="236"/>
      <c r="T199" s="236"/>
      <c r="U199" s="236"/>
      <c r="V199" s="236"/>
      <c r="W199" s="236"/>
      <c r="X199" s="236"/>
      <c r="Y199" s="236"/>
      <c r="Z199" s="236"/>
      <c r="AA199" s="236"/>
      <c r="AB199" s="236"/>
      <c r="AC199" s="236"/>
      <c r="AD199" s="236"/>
      <c r="AE199" s="236"/>
      <c r="AF199" s="236"/>
      <c r="AG199" s="236"/>
      <c r="AH199" s="236"/>
      <c r="AI199" s="236"/>
      <c r="AJ199" s="236"/>
      <c r="AK199" s="236"/>
      <c r="AL199" s="236"/>
      <c r="AM199" s="236"/>
      <c r="AN199" s="236"/>
      <c r="AO199" s="236"/>
    </row>
    <row r="200" spans="1:41" ht="15.75" customHeight="1">
      <c r="A200" s="238"/>
      <c r="B200" s="236"/>
      <c r="C200" s="236"/>
      <c r="D200" s="236"/>
      <c r="E200" s="236"/>
      <c r="F200" s="236"/>
      <c r="G200" s="236"/>
      <c r="H200" s="236"/>
      <c r="I200" s="236"/>
      <c r="J200" s="236"/>
      <c r="K200" s="236"/>
      <c r="L200" s="236"/>
      <c r="M200" s="236"/>
      <c r="N200" s="236"/>
      <c r="O200" s="236"/>
      <c r="P200" s="236"/>
      <c r="Q200" s="236"/>
      <c r="R200" s="236"/>
      <c r="S200" s="236"/>
      <c r="T200" s="236"/>
      <c r="U200" s="236"/>
      <c r="V200" s="236"/>
      <c r="W200" s="236"/>
      <c r="X200" s="236"/>
      <c r="Y200" s="236"/>
      <c r="Z200" s="236"/>
      <c r="AA200" s="236"/>
      <c r="AB200" s="236"/>
      <c r="AC200" s="236"/>
      <c r="AD200" s="236"/>
      <c r="AE200" s="236"/>
      <c r="AF200" s="236"/>
      <c r="AG200" s="236"/>
      <c r="AH200" s="236"/>
      <c r="AI200" s="236"/>
      <c r="AJ200" s="236"/>
      <c r="AK200" s="236"/>
      <c r="AL200" s="236"/>
      <c r="AM200" s="236"/>
      <c r="AN200" s="236"/>
      <c r="AO200" s="236"/>
    </row>
    <row r="201" spans="1:41" ht="15.75" customHeight="1">
      <c r="A201" s="238"/>
      <c r="B201" s="236"/>
      <c r="C201" s="236"/>
      <c r="D201" s="236"/>
      <c r="E201" s="236"/>
      <c r="F201" s="236"/>
      <c r="G201" s="236"/>
      <c r="H201" s="236"/>
      <c r="I201" s="236"/>
      <c r="J201" s="236"/>
      <c r="K201" s="236"/>
      <c r="L201" s="236"/>
      <c r="M201" s="236"/>
      <c r="N201" s="236"/>
      <c r="O201" s="236"/>
      <c r="P201" s="236"/>
      <c r="Q201" s="236"/>
      <c r="R201" s="236"/>
      <c r="S201" s="236"/>
      <c r="T201" s="236"/>
      <c r="U201" s="236"/>
      <c r="V201" s="236"/>
      <c r="W201" s="236"/>
      <c r="X201" s="236"/>
      <c r="Y201" s="236"/>
      <c r="Z201" s="236"/>
      <c r="AA201" s="236"/>
      <c r="AB201" s="236"/>
      <c r="AC201" s="236"/>
      <c r="AD201" s="236"/>
      <c r="AE201" s="236"/>
      <c r="AF201" s="236"/>
      <c r="AG201" s="236"/>
      <c r="AH201" s="236"/>
      <c r="AI201" s="236"/>
      <c r="AJ201" s="236"/>
      <c r="AK201" s="236"/>
      <c r="AL201" s="236"/>
      <c r="AM201" s="236"/>
      <c r="AN201" s="236"/>
      <c r="AO201" s="236"/>
    </row>
    <row r="202" spans="1:41" ht="15.75" customHeight="1">
      <c r="A202" s="238"/>
      <c r="B202" s="236"/>
      <c r="C202" s="236"/>
      <c r="D202" s="236"/>
      <c r="E202" s="236"/>
      <c r="F202" s="236"/>
      <c r="G202" s="236"/>
      <c r="H202" s="236"/>
      <c r="I202" s="236"/>
      <c r="J202" s="236"/>
      <c r="K202" s="236"/>
      <c r="L202" s="236"/>
      <c r="M202" s="236"/>
      <c r="N202" s="236"/>
      <c r="O202" s="236"/>
      <c r="P202" s="236"/>
      <c r="Q202" s="236"/>
      <c r="R202" s="236"/>
      <c r="S202" s="236"/>
      <c r="T202" s="236"/>
      <c r="U202" s="236"/>
      <c r="V202" s="236"/>
      <c r="W202" s="236"/>
      <c r="X202" s="236"/>
      <c r="Y202" s="236"/>
      <c r="Z202" s="236"/>
      <c r="AA202" s="236"/>
      <c r="AB202" s="236"/>
      <c r="AC202" s="236"/>
      <c r="AD202" s="236"/>
      <c r="AE202" s="236"/>
      <c r="AF202" s="236"/>
      <c r="AG202" s="236"/>
      <c r="AH202" s="236"/>
      <c r="AI202" s="236"/>
      <c r="AJ202" s="236"/>
      <c r="AK202" s="236"/>
      <c r="AL202" s="236"/>
      <c r="AM202" s="236"/>
      <c r="AN202" s="236"/>
      <c r="AO202" s="236"/>
    </row>
    <row r="203" spans="1:41" ht="15.75" customHeight="1">
      <c r="A203" s="238"/>
      <c r="B203" s="236"/>
      <c r="C203" s="236"/>
      <c r="D203" s="236"/>
      <c r="E203" s="236"/>
      <c r="F203" s="236"/>
      <c r="G203" s="236"/>
      <c r="H203" s="236"/>
      <c r="I203" s="236"/>
      <c r="J203" s="236"/>
      <c r="K203" s="236"/>
      <c r="L203" s="236"/>
      <c r="M203" s="236"/>
      <c r="N203" s="236"/>
      <c r="O203" s="236"/>
      <c r="P203" s="236"/>
      <c r="Q203" s="236"/>
      <c r="R203" s="236"/>
      <c r="S203" s="236"/>
      <c r="T203" s="236"/>
      <c r="U203" s="236"/>
      <c r="V203" s="236"/>
      <c r="W203" s="236"/>
      <c r="X203" s="236"/>
      <c r="Y203" s="236"/>
      <c r="Z203" s="236"/>
      <c r="AA203" s="236"/>
      <c r="AB203" s="236"/>
      <c r="AC203" s="236"/>
      <c r="AD203" s="236"/>
      <c r="AE203" s="236"/>
      <c r="AF203" s="236"/>
      <c r="AG203" s="236"/>
      <c r="AH203" s="236"/>
      <c r="AI203" s="236"/>
      <c r="AJ203" s="236"/>
      <c r="AK203" s="236"/>
      <c r="AL203" s="236"/>
      <c r="AM203" s="236"/>
      <c r="AN203" s="236"/>
      <c r="AO203" s="236"/>
    </row>
    <row r="204" spans="1:41" ht="15.75" customHeight="1">
      <c r="A204" s="238"/>
      <c r="B204" s="236"/>
      <c r="C204" s="236"/>
      <c r="D204" s="236"/>
      <c r="E204" s="236"/>
      <c r="F204" s="236"/>
      <c r="G204" s="236"/>
      <c r="H204" s="236"/>
      <c r="I204" s="236"/>
      <c r="J204" s="236"/>
      <c r="K204" s="236"/>
      <c r="L204" s="236"/>
      <c r="M204" s="236"/>
      <c r="N204" s="236"/>
      <c r="O204" s="236"/>
      <c r="P204" s="236"/>
      <c r="Q204" s="236"/>
      <c r="R204" s="236"/>
      <c r="S204" s="236"/>
      <c r="T204" s="236"/>
      <c r="U204" s="236"/>
      <c r="V204" s="236"/>
      <c r="W204" s="236"/>
      <c r="X204" s="236"/>
      <c r="Y204" s="236"/>
      <c r="Z204" s="236"/>
      <c r="AA204" s="236"/>
      <c r="AB204" s="236"/>
      <c r="AC204" s="236"/>
      <c r="AD204" s="236"/>
      <c r="AE204" s="236"/>
      <c r="AF204" s="236"/>
      <c r="AG204" s="236"/>
      <c r="AH204" s="236"/>
      <c r="AI204" s="236"/>
      <c r="AJ204" s="236"/>
      <c r="AK204" s="236"/>
      <c r="AL204" s="236"/>
      <c r="AM204" s="236"/>
      <c r="AN204" s="236"/>
      <c r="AO204" s="236"/>
    </row>
    <row r="205" spans="1:41" ht="15.75" customHeight="1">
      <c r="A205" s="238"/>
      <c r="B205" s="236"/>
      <c r="C205" s="236"/>
      <c r="D205" s="236"/>
      <c r="E205" s="236"/>
      <c r="F205" s="236"/>
      <c r="G205" s="236"/>
      <c r="H205" s="236"/>
      <c r="I205" s="236"/>
      <c r="J205" s="236"/>
      <c r="K205" s="236"/>
      <c r="L205" s="236"/>
      <c r="M205" s="236"/>
      <c r="N205" s="236"/>
      <c r="O205" s="236"/>
      <c r="P205" s="236"/>
      <c r="Q205" s="236"/>
      <c r="R205" s="236"/>
      <c r="S205" s="236"/>
      <c r="T205" s="236"/>
      <c r="U205" s="236"/>
      <c r="V205" s="236"/>
      <c r="W205" s="236"/>
      <c r="X205" s="236"/>
      <c r="Y205" s="236"/>
      <c r="Z205" s="236"/>
      <c r="AA205" s="236"/>
      <c r="AB205" s="236"/>
      <c r="AC205" s="236"/>
      <c r="AD205" s="236"/>
      <c r="AE205" s="236"/>
      <c r="AF205" s="236"/>
      <c r="AG205" s="236"/>
      <c r="AH205" s="236"/>
      <c r="AI205" s="236"/>
      <c r="AJ205" s="236"/>
      <c r="AK205" s="236"/>
      <c r="AL205" s="236"/>
      <c r="AM205" s="236"/>
      <c r="AN205" s="236"/>
      <c r="AO205" s="236"/>
    </row>
    <row r="206" spans="1:41" ht="15.75" customHeight="1">
      <c r="A206" s="238"/>
      <c r="B206" s="236"/>
      <c r="C206" s="236"/>
      <c r="D206" s="236"/>
      <c r="E206" s="236"/>
      <c r="F206" s="236"/>
      <c r="G206" s="236"/>
      <c r="H206" s="236"/>
      <c r="I206" s="236"/>
      <c r="J206" s="236"/>
      <c r="K206" s="236"/>
      <c r="L206" s="236"/>
      <c r="M206" s="236"/>
      <c r="N206" s="236"/>
      <c r="O206" s="236"/>
      <c r="P206" s="236"/>
      <c r="Q206" s="236"/>
      <c r="R206" s="236"/>
      <c r="S206" s="236"/>
      <c r="T206" s="236"/>
      <c r="U206" s="236"/>
      <c r="V206" s="236"/>
      <c r="W206" s="236"/>
      <c r="X206" s="236"/>
      <c r="Y206" s="236"/>
      <c r="Z206" s="236"/>
      <c r="AA206" s="236"/>
      <c r="AB206" s="236"/>
      <c r="AC206" s="236"/>
      <c r="AD206" s="236"/>
      <c r="AE206" s="236"/>
      <c r="AF206" s="236"/>
      <c r="AG206" s="236"/>
      <c r="AH206" s="236"/>
      <c r="AI206" s="236"/>
      <c r="AJ206" s="236"/>
      <c r="AK206" s="236"/>
      <c r="AL206" s="236"/>
      <c r="AM206" s="236"/>
      <c r="AN206" s="236"/>
      <c r="AO206" s="236"/>
    </row>
    <row r="207" spans="1:41" ht="15.75" customHeight="1">
      <c r="A207" s="238"/>
      <c r="B207" s="236"/>
      <c r="C207" s="236"/>
      <c r="D207" s="236"/>
      <c r="E207" s="236"/>
      <c r="F207" s="236"/>
      <c r="G207" s="236"/>
      <c r="H207" s="236"/>
      <c r="I207" s="236"/>
      <c r="J207" s="236"/>
      <c r="K207" s="236"/>
      <c r="L207" s="236"/>
      <c r="M207" s="236"/>
      <c r="N207" s="236"/>
      <c r="O207" s="236"/>
      <c r="P207" s="236"/>
      <c r="Q207" s="236"/>
      <c r="R207" s="236"/>
      <c r="S207" s="236"/>
      <c r="T207" s="236"/>
      <c r="U207" s="236"/>
      <c r="V207" s="236"/>
      <c r="W207" s="236"/>
      <c r="X207" s="236"/>
      <c r="Y207" s="236"/>
      <c r="Z207" s="236"/>
      <c r="AA207" s="236"/>
      <c r="AB207" s="236"/>
      <c r="AC207" s="236"/>
      <c r="AD207" s="236"/>
      <c r="AE207" s="236"/>
      <c r="AF207" s="236"/>
      <c r="AG207" s="236"/>
      <c r="AH207" s="236"/>
      <c r="AI207" s="236"/>
      <c r="AJ207" s="236"/>
      <c r="AK207" s="236"/>
      <c r="AL207" s="236"/>
      <c r="AM207" s="236"/>
      <c r="AN207" s="236"/>
      <c r="AO207" s="236"/>
    </row>
    <row r="208" spans="1:41" ht="15.75" customHeight="1">
      <c r="A208" s="238"/>
      <c r="B208" s="236"/>
      <c r="C208" s="236"/>
      <c r="D208" s="236"/>
      <c r="E208" s="236"/>
      <c r="F208" s="236"/>
      <c r="G208" s="236"/>
      <c r="H208" s="236"/>
      <c r="I208" s="236"/>
      <c r="J208" s="236"/>
      <c r="K208" s="236"/>
      <c r="L208" s="236"/>
      <c r="M208" s="236"/>
      <c r="N208" s="236"/>
      <c r="O208" s="236"/>
      <c r="P208" s="236"/>
      <c r="Q208" s="236"/>
      <c r="R208" s="236"/>
      <c r="S208" s="236"/>
      <c r="T208" s="236"/>
      <c r="U208" s="236"/>
      <c r="V208" s="236"/>
      <c r="W208" s="236"/>
      <c r="X208" s="236"/>
      <c r="Y208" s="236"/>
      <c r="Z208" s="236"/>
      <c r="AA208" s="236"/>
      <c r="AB208" s="236"/>
      <c r="AC208" s="236"/>
      <c r="AD208" s="236"/>
      <c r="AE208" s="236"/>
      <c r="AF208" s="236"/>
      <c r="AG208" s="236"/>
      <c r="AH208" s="236"/>
      <c r="AI208" s="236"/>
      <c r="AJ208" s="236"/>
      <c r="AK208" s="236"/>
      <c r="AL208" s="236"/>
      <c r="AM208" s="236"/>
      <c r="AN208" s="236"/>
      <c r="AO208" s="236"/>
    </row>
    <row r="209" spans="1:41" ht="15.75" customHeight="1">
      <c r="A209" s="238"/>
      <c r="B209" s="236"/>
      <c r="C209" s="236"/>
      <c r="D209" s="236"/>
      <c r="E209" s="236"/>
      <c r="F209" s="236"/>
      <c r="G209" s="236"/>
      <c r="H209" s="236"/>
      <c r="I209" s="236"/>
      <c r="J209" s="236"/>
      <c r="K209" s="236"/>
      <c r="L209" s="236"/>
      <c r="M209" s="236"/>
      <c r="N209" s="236"/>
      <c r="O209" s="236"/>
      <c r="P209" s="236"/>
      <c r="Q209" s="236"/>
      <c r="R209" s="236"/>
      <c r="S209" s="236"/>
      <c r="T209" s="236"/>
      <c r="U209" s="236"/>
      <c r="V209" s="236"/>
      <c r="W209" s="236"/>
      <c r="X209" s="236"/>
      <c r="Y209" s="236"/>
      <c r="Z209" s="236"/>
      <c r="AA209" s="236"/>
      <c r="AB209" s="236"/>
      <c r="AC209" s="236"/>
      <c r="AD209" s="236"/>
      <c r="AE209" s="236"/>
      <c r="AF209" s="236"/>
      <c r="AG209" s="236"/>
      <c r="AH209" s="236"/>
      <c r="AI209" s="236"/>
      <c r="AJ209" s="236"/>
      <c r="AK209" s="236"/>
      <c r="AL209" s="236"/>
      <c r="AM209" s="236"/>
      <c r="AN209" s="236"/>
      <c r="AO209" s="236"/>
    </row>
    <row r="210" spans="1:41" ht="15.75" customHeight="1">
      <c r="A210" s="238"/>
      <c r="B210" s="236"/>
      <c r="C210" s="236"/>
      <c r="D210" s="236"/>
      <c r="E210" s="236"/>
      <c r="F210" s="236"/>
      <c r="G210" s="236"/>
      <c r="H210" s="236"/>
      <c r="I210" s="236"/>
      <c r="J210" s="236"/>
      <c r="K210" s="236"/>
      <c r="L210" s="236"/>
      <c r="M210" s="236"/>
      <c r="N210" s="236"/>
      <c r="O210" s="236"/>
      <c r="P210" s="236"/>
      <c r="Q210" s="236"/>
      <c r="R210" s="236"/>
      <c r="S210" s="236"/>
      <c r="T210" s="236"/>
      <c r="U210" s="236"/>
      <c r="V210" s="236"/>
      <c r="W210" s="236"/>
      <c r="X210" s="236"/>
      <c r="Y210" s="236"/>
      <c r="Z210" s="236"/>
      <c r="AA210" s="236"/>
      <c r="AB210" s="236"/>
      <c r="AC210" s="236"/>
      <c r="AD210" s="236"/>
      <c r="AE210" s="236"/>
      <c r="AF210" s="236"/>
      <c r="AG210" s="236"/>
      <c r="AH210" s="236"/>
      <c r="AI210" s="236"/>
      <c r="AJ210" s="236"/>
      <c r="AK210" s="236"/>
      <c r="AL210" s="236"/>
      <c r="AM210" s="236"/>
      <c r="AN210" s="236"/>
      <c r="AO210" s="236"/>
    </row>
    <row r="211" spans="1:41" ht="15.75" customHeight="1">
      <c r="A211" s="238"/>
      <c r="B211" s="236"/>
      <c r="C211" s="236"/>
      <c r="D211" s="236"/>
      <c r="E211" s="236"/>
      <c r="F211" s="236"/>
      <c r="G211" s="236"/>
      <c r="H211" s="236"/>
      <c r="I211" s="236"/>
      <c r="J211" s="236"/>
      <c r="K211" s="236"/>
      <c r="L211" s="236"/>
      <c r="M211" s="236"/>
      <c r="N211" s="236"/>
      <c r="O211" s="236"/>
      <c r="P211" s="236"/>
      <c r="Q211" s="236"/>
      <c r="R211" s="236"/>
      <c r="S211" s="236"/>
      <c r="T211" s="236"/>
      <c r="U211" s="236"/>
      <c r="V211" s="236"/>
      <c r="W211" s="236"/>
      <c r="X211" s="236"/>
      <c r="Y211" s="236"/>
      <c r="Z211" s="236"/>
      <c r="AA211" s="236"/>
      <c r="AB211" s="236"/>
      <c r="AC211" s="236"/>
      <c r="AD211" s="236"/>
      <c r="AE211" s="236"/>
      <c r="AF211" s="236"/>
      <c r="AG211" s="236"/>
      <c r="AH211" s="236"/>
      <c r="AI211" s="236"/>
      <c r="AJ211" s="236"/>
      <c r="AK211" s="236"/>
      <c r="AL211" s="236"/>
      <c r="AM211" s="236"/>
      <c r="AN211" s="236"/>
      <c r="AO211" s="236"/>
    </row>
    <row r="212" spans="1:41" ht="15.75" customHeight="1">
      <c r="A212" s="238"/>
      <c r="B212" s="236"/>
      <c r="C212" s="236"/>
      <c r="D212" s="236"/>
      <c r="E212" s="236"/>
      <c r="F212" s="236"/>
      <c r="G212" s="236"/>
      <c r="H212" s="236"/>
      <c r="I212" s="236"/>
      <c r="J212" s="236"/>
      <c r="K212" s="236"/>
      <c r="L212" s="236"/>
      <c r="M212" s="236"/>
      <c r="N212" s="236"/>
      <c r="O212" s="236"/>
      <c r="P212" s="236"/>
      <c r="Q212" s="236"/>
      <c r="R212" s="236"/>
      <c r="S212" s="236"/>
      <c r="T212" s="236"/>
      <c r="U212" s="236"/>
      <c r="V212" s="236"/>
      <c r="W212" s="236"/>
      <c r="X212" s="236"/>
      <c r="Y212" s="236"/>
      <c r="Z212" s="236"/>
      <c r="AA212" s="236"/>
      <c r="AB212" s="236"/>
      <c r="AC212" s="236"/>
      <c r="AD212" s="236"/>
      <c r="AE212" s="236"/>
      <c r="AF212" s="236"/>
      <c r="AG212" s="236"/>
      <c r="AH212" s="236"/>
      <c r="AI212" s="236"/>
      <c r="AJ212" s="236"/>
      <c r="AK212" s="236"/>
      <c r="AL212" s="236"/>
      <c r="AM212" s="236"/>
      <c r="AN212" s="236"/>
      <c r="AO212" s="236"/>
    </row>
    <row r="213" spans="1:41" ht="15.75" customHeight="1">
      <c r="A213" s="238"/>
      <c r="B213" s="236"/>
      <c r="C213" s="236"/>
      <c r="D213" s="236"/>
      <c r="E213" s="236"/>
      <c r="F213" s="236"/>
      <c r="G213" s="236"/>
      <c r="H213" s="236"/>
      <c r="I213" s="236"/>
      <c r="J213" s="236"/>
      <c r="K213" s="236"/>
      <c r="L213" s="236"/>
      <c r="M213" s="236"/>
      <c r="N213" s="236"/>
      <c r="O213" s="236"/>
      <c r="P213" s="236"/>
      <c r="Q213" s="236"/>
      <c r="R213" s="236"/>
      <c r="S213" s="236"/>
      <c r="T213" s="236"/>
      <c r="U213" s="236"/>
      <c r="V213" s="236"/>
      <c r="W213" s="236"/>
      <c r="X213" s="236"/>
      <c r="Y213" s="236"/>
      <c r="Z213" s="236"/>
      <c r="AA213" s="236"/>
      <c r="AB213" s="236"/>
      <c r="AC213" s="236"/>
      <c r="AD213" s="236"/>
      <c r="AE213" s="236"/>
      <c r="AF213" s="236"/>
      <c r="AG213" s="236"/>
      <c r="AH213" s="236"/>
      <c r="AI213" s="236"/>
      <c r="AJ213" s="236"/>
      <c r="AK213" s="236"/>
      <c r="AL213" s="236"/>
      <c r="AM213" s="236"/>
      <c r="AN213" s="236"/>
      <c r="AO213" s="236"/>
    </row>
    <row r="214" spans="1:41" ht="15.75" customHeight="1">
      <c r="A214" s="238"/>
      <c r="B214" s="236"/>
      <c r="C214" s="236"/>
      <c r="D214" s="236"/>
      <c r="E214" s="236"/>
      <c r="F214" s="236"/>
      <c r="G214" s="236"/>
      <c r="H214" s="236"/>
      <c r="I214" s="236"/>
      <c r="J214" s="236"/>
      <c r="K214" s="236"/>
      <c r="L214" s="236"/>
      <c r="M214" s="236"/>
      <c r="N214" s="236"/>
      <c r="O214" s="236"/>
      <c r="P214" s="236"/>
      <c r="Q214" s="236"/>
      <c r="R214" s="236"/>
      <c r="S214" s="236"/>
      <c r="T214" s="236"/>
      <c r="U214" s="236"/>
      <c r="V214" s="236"/>
      <c r="W214" s="236"/>
      <c r="X214" s="236"/>
      <c r="Y214" s="236"/>
      <c r="Z214" s="236"/>
      <c r="AA214" s="236"/>
      <c r="AB214" s="236"/>
      <c r="AC214" s="236"/>
      <c r="AD214" s="236"/>
      <c r="AE214" s="236"/>
      <c r="AF214" s="236"/>
      <c r="AG214" s="236"/>
      <c r="AH214" s="236"/>
      <c r="AI214" s="236"/>
      <c r="AJ214" s="236"/>
      <c r="AK214" s="236"/>
      <c r="AL214" s="236"/>
      <c r="AM214" s="236"/>
      <c r="AN214" s="236"/>
      <c r="AO214" s="236"/>
    </row>
    <row r="215" spans="1:41" ht="15.75" customHeight="1">
      <c r="A215" s="238"/>
      <c r="B215" s="236"/>
      <c r="C215" s="236"/>
      <c r="D215" s="236"/>
      <c r="E215" s="236"/>
      <c r="F215" s="236"/>
      <c r="G215" s="236"/>
      <c r="H215" s="236"/>
      <c r="I215" s="236"/>
      <c r="J215" s="236"/>
      <c r="K215" s="236"/>
      <c r="L215" s="236"/>
      <c r="M215" s="236"/>
      <c r="N215" s="236"/>
      <c r="O215" s="236"/>
      <c r="P215" s="236"/>
      <c r="Q215" s="236"/>
      <c r="R215" s="236"/>
      <c r="S215" s="236"/>
      <c r="T215" s="236"/>
      <c r="U215" s="236"/>
      <c r="V215" s="236"/>
      <c r="W215" s="236"/>
      <c r="X215" s="236"/>
      <c r="Y215" s="236"/>
      <c r="Z215" s="236"/>
      <c r="AA215" s="236"/>
      <c r="AB215" s="236"/>
      <c r="AC215" s="236"/>
      <c r="AD215" s="236"/>
      <c r="AE215" s="236"/>
      <c r="AF215" s="236"/>
      <c r="AG215" s="236"/>
      <c r="AH215" s="236"/>
      <c r="AI215" s="236"/>
      <c r="AJ215" s="236"/>
      <c r="AK215" s="236"/>
      <c r="AL215" s="236"/>
      <c r="AM215" s="236"/>
      <c r="AN215" s="236"/>
      <c r="AO215" s="236"/>
    </row>
    <row r="216" spans="1:41" ht="15.75" customHeight="1">
      <c r="A216" s="238"/>
      <c r="B216" s="236"/>
      <c r="C216" s="236"/>
      <c r="D216" s="236"/>
      <c r="E216" s="236"/>
      <c r="F216" s="236"/>
      <c r="G216" s="236"/>
      <c r="H216" s="236"/>
      <c r="I216" s="236"/>
      <c r="J216" s="236"/>
      <c r="K216" s="236"/>
      <c r="L216" s="236"/>
      <c r="M216" s="236"/>
      <c r="N216" s="236"/>
      <c r="O216" s="236"/>
      <c r="P216" s="236"/>
      <c r="Q216" s="236"/>
      <c r="R216" s="236"/>
      <c r="S216" s="236"/>
      <c r="T216" s="236"/>
      <c r="U216" s="236"/>
      <c r="V216" s="236"/>
      <c r="W216" s="236"/>
      <c r="X216" s="236"/>
      <c r="Y216" s="236"/>
      <c r="Z216" s="236"/>
      <c r="AA216" s="236"/>
      <c r="AB216" s="236"/>
      <c r="AC216" s="236"/>
      <c r="AD216" s="236"/>
      <c r="AE216" s="236"/>
      <c r="AF216" s="236"/>
      <c r="AG216" s="236"/>
      <c r="AH216" s="236"/>
      <c r="AI216" s="236"/>
      <c r="AJ216" s="236"/>
      <c r="AK216" s="236"/>
      <c r="AL216" s="236"/>
      <c r="AM216" s="236"/>
      <c r="AN216" s="236"/>
      <c r="AO216" s="236"/>
    </row>
    <row r="217" spans="1:41" ht="15.75" customHeight="1">
      <c r="A217" s="238"/>
      <c r="B217" s="236"/>
      <c r="C217" s="236"/>
      <c r="D217" s="236"/>
      <c r="E217" s="236"/>
      <c r="F217" s="236"/>
      <c r="G217" s="236"/>
      <c r="H217" s="236"/>
      <c r="I217" s="236"/>
      <c r="J217" s="236"/>
      <c r="K217" s="236"/>
      <c r="L217" s="236"/>
      <c r="M217" s="236"/>
      <c r="N217" s="236"/>
      <c r="O217" s="236"/>
      <c r="P217" s="236"/>
      <c r="Q217" s="236"/>
      <c r="R217" s="236"/>
      <c r="S217" s="236"/>
      <c r="T217" s="236"/>
      <c r="U217" s="236"/>
      <c r="V217" s="236"/>
      <c r="W217" s="236"/>
      <c r="X217" s="236"/>
      <c r="Y217" s="236"/>
      <c r="Z217" s="236"/>
      <c r="AA217" s="236"/>
      <c r="AB217" s="236"/>
      <c r="AC217" s="236"/>
      <c r="AD217" s="236"/>
      <c r="AE217" s="236"/>
      <c r="AF217" s="236"/>
      <c r="AG217" s="236"/>
      <c r="AH217" s="236"/>
      <c r="AI217" s="236"/>
      <c r="AJ217" s="236"/>
      <c r="AK217" s="236"/>
      <c r="AL217" s="236"/>
      <c r="AM217" s="236"/>
      <c r="AN217" s="236"/>
      <c r="AO217" s="236"/>
    </row>
    <row r="218" spans="1:41" ht="15.75" customHeight="1">
      <c r="A218" s="238"/>
      <c r="B218" s="236"/>
      <c r="C218" s="236"/>
      <c r="D218" s="236"/>
      <c r="E218" s="236"/>
      <c r="F218" s="236"/>
      <c r="G218" s="236"/>
      <c r="H218" s="236"/>
      <c r="I218" s="236"/>
      <c r="J218" s="236"/>
      <c r="K218" s="236"/>
      <c r="L218" s="236"/>
      <c r="M218" s="236"/>
      <c r="N218" s="236"/>
      <c r="O218" s="236"/>
      <c r="P218" s="236"/>
      <c r="Q218" s="236"/>
      <c r="R218" s="236"/>
      <c r="S218" s="236"/>
      <c r="T218" s="236"/>
      <c r="U218" s="236"/>
      <c r="V218" s="236"/>
      <c r="W218" s="236"/>
      <c r="X218" s="236"/>
      <c r="Y218" s="236"/>
      <c r="Z218" s="236"/>
      <c r="AA218" s="236"/>
      <c r="AB218" s="236"/>
      <c r="AC218" s="236"/>
      <c r="AD218" s="236"/>
      <c r="AE218" s="236"/>
      <c r="AF218" s="236"/>
      <c r="AG218" s="236"/>
      <c r="AH218" s="236"/>
      <c r="AI218" s="236"/>
      <c r="AJ218" s="236"/>
      <c r="AK218" s="236"/>
      <c r="AL218" s="236"/>
      <c r="AM218" s="236"/>
      <c r="AN218" s="236"/>
      <c r="AO218" s="236"/>
    </row>
    <row r="219" spans="1:41" ht="15.75" customHeight="1">
      <c r="A219" s="238"/>
      <c r="B219" s="236"/>
      <c r="C219" s="236"/>
      <c r="D219" s="236"/>
      <c r="E219" s="236"/>
      <c r="F219" s="236"/>
      <c r="G219" s="236"/>
      <c r="H219" s="236"/>
      <c r="I219" s="236"/>
      <c r="J219" s="236"/>
      <c r="K219" s="236"/>
      <c r="L219" s="236"/>
      <c r="M219" s="236"/>
      <c r="N219" s="236"/>
      <c r="O219" s="236"/>
      <c r="P219" s="236"/>
      <c r="Q219" s="236"/>
      <c r="R219" s="236"/>
      <c r="S219" s="236"/>
      <c r="T219" s="236"/>
      <c r="U219" s="236"/>
      <c r="V219" s="236"/>
      <c r="W219" s="236"/>
      <c r="X219" s="236"/>
      <c r="Y219" s="236"/>
      <c r="Z219" s="236"/>
      <c r="AA219" s="236"/>
      <c r="AB219" s="236"/>
      <c r="AC219" s="236"/>
      <c r="AD219" s="236"/>
      <c r="AE219" s="236"/>
      <c r="AF219" s="236"/>
      <c r="AG219" s="236"/>
      <c r="AH219" s="236"/>
      <c r="AI219" s="236"/>
      <c r="AJ219" s="236"/>
      <c r="AK219" s="236"/>
      <c r="AL219" s="236"/>
      <c r="AM219" s="236"/>
      <c r="AN219" s="236"/>
      <c r="AO219" s="236"/>
    </row>
    <row r="220" spans="1:41" ht="15.75" customHeight="1">
      <c r="A220" s="238"/>
      <c r="B220" s="236"/>
      <c r="C220" s="236"/>
      <c r="D220" s="236"/>
      <c r="E220" s="236"/>
      <c r="F220" s="236"/>
      <c r="G220" s="236"/>
      <c r="H220" s="236"/>
      <c r="I220" s="236"/>
      <c r="J220" s="236"/>
      <c r="K220" s="236"/>
      <c r="L220" s="236"/>
      <c r="M220" s="236"/>
      <c r="N220" s="236"/>
      <c r="O220" s="236"/>
      <c r="P220" s="236"/>
      <c r="Q220" s="236"/>
      <c r="R220" s="236"/>
      <c r="S220" s="236"/>
      <c r="T220" s="236"/>
      <c r="U220" s="236"/>
      <c r="V220" s="236"/>
      <c r="W220" s="236"/>
      <c r="X220" s="236"/>
      <c r="Y220" s="236"/>
      <c r="Z220" s="236"/>
      <c r="AA220" s="236"/>
      <c r="AB220" s="236"/>
      <c r="AC220" s="236"/>
      <c r="AD220" s="236"/>
      <c r="AE220" s="236"/>
      <c r="AF220" s="236"/>
      <c r="AG220" s="236"/>
      <c r="AH220" s="236"/>
      <c r="AI220" s="236"/>
      <c r="AJ220" s="236"/>
      <c r="AK220" s="236"/>
      <c r="AL220" s="236"/>
      <c r="AM220" s="236"/>
      <c r="AN220" s="236"/>
      <c r="AO220" s="236"/>
    </row>
    <row r="221" spans="1:41" ht="15.75" customHeight="1">
      <c r="A221" s="238"/>
      <c r="B221" s="236"/>
      <c r="C221" s="236"/>
      <c r="D221" s="236"/>
      <c r="E221" s="236"/>
      <c r="F221" s="236"/>
      <c r="G221" s="236"/>
      <c r="H221" s="236"/>
      <c r="I221" s="236"/>
      <c r="J221" s="236"/>
      <c r="K221" s="236"/>
      <c r="L221" s="236"/>
      <c r="M221" s="236"/>
      <c r="N221" s="236"/>
      <c r="O221" s="236"/>
      <c r="P221" s="236"/>
      <c r="Q221" s="236"/>
      <c r="R221" s="236"/>
      <c r="S221" s="236"/>
      <c r="T221" s="236"/>
      <c r="U221" s="236"/>
      <c r="V221" s="236"/>
      <c r="W221" s="236"/>
      <c r="X221" s="236"/>
      <c r="Y221" s="236"/>
      <c r="Z221" s="236"/>
      <c r="AA221" s="236"/>
      <c r="AB221" s="236"/>
      <c r="AC221" s="236"/>
      <c r="AD221" s="236"/>
      <c r="AE221" s="236"/>
      <c r="AF221" s="236"/>
      <c r="AG221" s="236"/>
      <c r="AH221" s="236"/>
      <c r="AI221" s="236"/>
      <c r="AJ221" s="236"/>
      <c r="AK221" s="236"/>
      <c r="AL221" s="236"/>
      <c r="AM221" s="236"/>
      <c r="AN221" s="236"/>
      <c r="AO221" s="236"/>
    </row>
    <row r="222" spans="1:41" ht="15.75" customHeight="1">
      <c r="A222" s="238"/>
      <c r="B222" s="236"/>
      <c r="C222" s="236"/>
      <c r="D222" s="236"/>
      <c r="E222" s="236"/>
      <c r="F222" s="236"/>
      <c r="G222" s="236"/>
      <c r="H222" s="236"/>
      <c r="I222" s="236"/>
      <c r="J222" s="236"/>
      <c r="K222" s="236"/>
      <c r="L222" s="236"/>
      <c r="M222" s="236"/>
      <c r="N222" s="236"/>
      <c r="O222" s="236"/>
      <c r="P222" s="236"/>
      <c r="Q222" s="236"/>
      <c r="R222" s="236"/>
      <c r="S222" s="236"/>
      <c r="T222" s="236"/>
      <c r="U222" s="236"/>
      <c r="V222" s="236"/>
      <c r="W222" s="236"/>
      <c r="X222" s="236"/>
      <c r="Y222" s="236"/>
      <c r="Z222" s="236"/>
      <c r="AA222" s="236"/>
      <c r="AB222" s="236"/>
      <c r="AC222" s="236"/>
      <c r="AD222" s="236"/>
      <c r="AE222" s="236"/>
      <c r="AF222" s="236"/>
      <c r="AG222" s="236"/>
      <c r="AH222" s="236"/>
      <c r="AI222" s="236"/>
      <c r="AJ222" s="236"/>
      <c r="AK222" s="236"/>
      <c r="AL222" s="236"/>
      <c r="AM222" s="236"/>
      <c r="AN222" s="236"/>
      <c r="AO222" s="236"/>
    </row>
    <row r="223" spans="1:41" ht="15.75" customHeight="1">
      <c r="A223" s="238"/>
      <c r="B223" s="236"/>
      <c r="C223" s="236"/>
      <c r="D223" s="236"/>
      <c r="E223" s="236"/>
      <c r="F223" s="236"/>
      <c r="G223" s="236"/>
      <c r="H223" s="236"/>
      <c r="I223" s="236"/>
      <c r="J223" s="236"/>
      <c r="K223" s="236"/>
      <c r="L223" s="236"/>
      <c r="M223" s="236"/>
      <c r="N223" s="236"/>
      <c r="O223" s="236"/>
      <c r="P223" s="236"/>
      <c r="Q223" s="236"/>
      <c r="R223" s="236"/>
      <c r="S223" s="236"/>
      <c r="T223" s="236"/>
      <c r="U223" s="236"/>
      <c r="V223" s="236"/>
      <c r="W223" s="236"/>
      <c r="X223" s="236"/>
      <c r="Y223" s="236"/>
      <c r="Z223" s="236"/>
      <c r="AA223" s="236"/>
      <c r="AB223" s="236"/>
      <c r="AC223" s="236"/>
      <c r="AD223" s="236"/>
      <c r="AE223" s="236"/>
      <c r="AF223" s="236"/>
      <c r="AG223" s="236"/>
      <c r="AH223" s="236"/>
      <c r="AI223" s="236"/>
      <c r="AJ223" s="236"/>
      <c r="AK223" s="236"/>
      <c r="AL223" s="236"/>
      <c r="AM223" s="236"/>
      <c r="AN223" s="236"/>
      <c r="AO223" s="236"/>
    </row>
    <row r="224" spans="1:41" ht="15.75" customHeight="1">
      <c r="A224" s="238"/>
      <c r="B224" s="236"/>
      <c r="C224" s="236"/>
      <c r="D224" s="236"/>
      <c r="E224" s="236"/>
      <c r="F224" s="236"/>
      <c r="G224" s="236"/>
      <c r="H224" s="236"/>
      <c r="I224" s="236"/>
      <c r="J224" s="236"/>
      <c r="K224" s="236"/>
      <c r="L224" s="236"/>
      <c r="M224" s="236"/>
      <c r="N224" s="236"/>
      <c r="O224" s="236"/>
      <c r="P224" s="236"/>
      <c r="Q224" s="236"/>
      <c r="R224" s="236"/>
      <c r="S224" s="236"/>
      <c r="T224" s="236"/>
      <c r="U224" s="236"/>
      <c r="V224" s="236"/>
      <c r="W224" s="236"/>
      <c r="X224" s="236"/>
      <c r="Y224" s="236"/>
      <c r="Z224" s="236"/>
      <c r="AA224" s="236"/>
      <c r="AB224" s="236"/>
      <c r="AC224" s="236"/>
      <c r="AD224" s="236"/>
      <c r="AE224" s="236"/>
      <c r="AF224" s="236"/>
      <c r="AG224" s="236"/>
      <c r="AH224" s="236"/>
      <c r="AI224" s="236"/>
      <c r="AJ224" s="236"/>
      <c r="AK224" s="236"/>
      <c r="AL224" s="236"/>
      <c r="AM224" s="236"/>
      <c r="AN224" s="236"/>
      <c r="AO224" s="236"/>
    </row>
    <row r="225" spans="1:41" ht="15.75" customHeight="1">
      <c r="A225" s="238"/>
      <c r="B225" s="236"/>
      <c r="C225" s="236"/>
      <c r="D225" s="236"/>
      <c r="E225" s="236"/>
      <c r="F225" s="236"/>
      <c r="G225" s="236"/>
      <c r="H225" s="236"/>
      <c r="I225" s="236"/>
      <c r="J225" s="236"/>
      <c r="K225" s="236"/>
      <c r="L225" s="236"/>
      <c r="M225" s="236"/>
      <c r="N225" s="236"/>
      <c r="O225" s="236"/>
      <c r="P225" s="236"/>
      <c r="Q225" s="236"/>
      <c r="R225" s="236"/>
      <c r="S225" s="236"/>
      <c r="T225" s="236"/>
      <c r="U225" s="236"/>
      <c r="V225" s="236"/>
      <c r="W225" s="236"/>
      <c r="X225" s="236"/>
      <c r="Y225" s="236"/>
      <c r="Z225" s="236"/>
      <c r="AA225" s="236"/>
      <c r="AB225" s="236"/>
      <c r="AC225" s="236"/>
      <c r="AD225" s="236"/>
      <c r="AE225" s="236"/>
      <c r="AF225" s="236"/>
      <c r="AG225" s="236"/>
      <c r="AH225" s="236"/>
      <c r="AI225" s="236"/>
      <c r="AJ225" s="236"/>
      <c r="AK225" s="236"/>
      <c r="AL225" s="236"/>
      <c r="AM225" s="236"/>
      <c r="AN225" s="236"/>
      <c r="AO225" s="236"/>
    </row>
    <row r="226" spans="1:41" ht="15.75" customHeight="1">
      <c r="A226" s="238"/>
      <c r="B226" s="236"/>
      <c r="C226" s="236"/>
      <c r="D226" s="236"/>
      <c r="E226" s="236"/>
      <c r="F226" s="236"/>
      <c r="G226" s="236"/>
      <c r="H226" s="236"/>
      <c r="I226" s="236"/>
      <c r="J226" s="236"/>
      <c r="K226" s="236"/>
      <c r="L226" s="236"/>
      <c r="M226" s="236"/>
      <c r="N226" s="236"/>
      <c r="O226" s="236"/>
      <c r="P226" s="236"/>
      <c r="Q226" s="236"/>
      <c r="R226" s="236"/>
      <c r="S226" s="236"/>
      <c r="T226" s="236"/>
      <c r="U226" s="236"/>
      <c r="V226" s="236"/>
      <c r="W226" s="236"/>
      <c r="X226" s="236"/>
      <c r="Y226" s="236"/>
      <c r="Z226" s="236"/>
      <c r="AA226" s="236"/>
      <c r="AB226" s="236"/>
      <c r="AC226" s="236"/>
      <c r="AD226" s="236"/>
      <c r="AE226" s="236"/>
      <c r="AF226" s="236"/>
      <c r="AG226" s="236"/>
      <c r="AH226" s="236"/>
      <c r="AI226" s="236"/>
      <c r="AJ226" s="236"/>
      <c r="AK226" s="236"/>
      <c r="AL226" s="236"/>
      <c r="AM226" s="236"/>
      <c r="AN226" s="236"/>
      <c r="AO226" s="236"/>
    </row>
    <row r="227" spans="1:41" ht="15.75" customHeight="1">
      <c r="A227" s="238"/>
      <c r="B227" s="236"/>
      <c r="C227" s="236"/>
      <c r="D227" s="236"/>
      <c r="E227" s="236"/>
      <c r="F227" s="236"/>
      <c r="G227" s="236"/>
      <c r="H227" s="236"/>
      <c r="I227" s="236"/>
      <c r="J227" s="236"/>
      <c r="K227" s="236"/>
      <c r="L227" s="236"/>
      <c r="M227" s="236"/>
      <c r="N227" s="236"/>
      <c r="O227" s="236"/>
      <c r="P227" s="236"/>
      <c r="Q227" s="236"/>
      <c r="R227" s="236"/>
      <c r="S227" s="236"/>
      <c r="T227" s="236"/>
      <c r="U227" s="236"/>
      <c r="V227" s="236"/>
      <c r="W227" s="236"/>
      <c r="X227" s="236"/>
      <c r="Y227" s="236"/>
      <c r="Z227" s="236"/>
      <c r="AA227" s="236"/>
      <c r="AB227" s="236"/>
      <c r="AC227" s="236"/>
      <c r="AD227" s="236"/>
      <c r="AE227" s="236"/>
      <c r="AF227" s="236"/>
      <c r="AG227" s="236"/>
      <c r="AH227" s="236"/>
      <c r="AI227" s="236"/>
      <c r="AJ227" s="236"/>
      <c r="AK227" s="236"/>
      <c r="AL227" s="236"/>
      <c r="AM227" s="236"/>
      <c r="AN227" s="236"/>
      <c r="AO227" s="236"/>
    </row>
    <row r="228" spans="1:41" ht="15.75" customHeight="1">
      <c r="A228" s="238"/>
      <c r="B228" s="236"/>
      <c r="C228" s="236"/>
      <c r="D228" s="236"/>
      <c r="E228" s="236"/>
      <c r="F228" s="236"/>
      <c r="G228" s="236"/>
      <c r="H228" s="236"/>
      <c r="I228" s="236"/>
      <c r="J228" s="236"/>
      <c r="K228" s="236"/>
      <c r="L228" s="236"/>
      <c r="M228" s="236"/>
      <c r="N228" s="236"/>
      <c r="O228" s="236"/>
      <c r="P228" s="236"/>
      <c r="Q228" s="236"/>
      <c r="R228" s="236"/>
      <c r="S228" s="236"/>
      <c r="T228" s="236"/>
      <c r="U228" s="236"/>
      <c r="V228" s="236"/>
      <c r="W228" s="236"/>
      <c r="X228" s="236"/>
      <c r="Y228" s="236"/>
      <c r="Z228" s="236"/>
      <c r="AA228" s="236"/>
      <c r="AB228" s="236"/>
      <c r="AC228" s="236"/>
      <c r="AD228" s="236"/>
      <c r="AE228" s="236"/>
      <c r="AF228" s="236"/>
      <c r="AG228" s="236"/>
      <c r="AH228" s="236"/>
      <c r="AI228" s="236"/>
      <c r="AJ228" s="236"/>
      <c r="AK228" s="236"/>
      <c r="AL228" s="236"/>
      <c r="AM228" s="236"/>
      <c r="AN228" s="236"/>
      <c r="AO228" s="236"/>
    </row>
    <row r="229" spans="1:41" ht="15.75" customHeight="1">
      <c r="A229" s="238"/>
      <c r="B229" s="236"/>
      <c r="C229" s="236"/>
      <c r="D229" s="236"/>
      <c r="E229" s="236"/>
      <c r="F229" s="236"/>
      <c r="G229" s="236"/>
      <c r="H229" s="236"/>
      <c r="I229" s="236"/>
      <c r="J229" s="236"/>
      <c r="K229" s="236"/>
      <c r="L229" s="236"/>
      <c r="M229" s="236"/>
      <c r="N229" s="236"/>
      <c r="O229" s="236"/>
      <c r="P229" s="236"/>
      <c r="Q229" s="236"/>
      <c r="R229" s="236"/>
      <c r="S229" s="236"/>
      <c r="T229" s="236"/>
      <c r="U229" s="236"/>
      <c r="V229" s="236"/>
      <c r="W229" s="236"/>
      <c r="X229" s="236"/>
      <c r="Y229" s="236"/>
      <c r="Z229" s="236"/>
      <c r="AA229" s="236"/>
      <c r="AB229" s="236"/>
      <c r="AC229" s="236"/>
      <c r="AD229" s="236"/>
      <c r="AE229" s="236"/>
      <c r="AF229" s="236"/>
      <c r="AG229" s="236"/>
      <c r="AH229" s="236"/>
      <c r="AI229" s="236"/>
      <c r="AJ229" s="236"/>
      <c r="AK229" s="236"/>
      <c r="AL229" s="236"/>
      <c r="AM229" s="236"/>
      <c r="AN229" s="236"/>
      <c r="AO229" s="236"/>
    </row>
    <row r="230" spans="1:41" ht="15.75" customHeight="1">
      <c r="A230" s="238"/>
      <c r="B230" s="236"/>
      <c r="C230" s="236"/>
      <c r="D230" s="236"/>
      <c r="E230" s="236"/>
      <c r="F230" s="236"/>
      <c r="G230" s="236"/>
      <c r="H230" s="236"/>
      <c r="I230" s="236"/>
      <c r="J230" s="236"/>
      <c r="K230" s="236"/>
      <c r="L230" s="236"/>
      <c r="M230" s="236"/>
      <c r="N230" s="236"/>
      <c r="O230" s="236"/>
      <c r="P230" s="236"/>
      <c r="Q230" s="236"/>
      <c r="R230" s="236"/>
      <c r="S230" s="236"/>
      <c r="T230" s="236"/>
      <c r="U230" s="236"/>
      <c r="V230" s="236"/>
      <c r="W230" s="236"/>
      <c r="X230" s="236"/>
      <c r="Y230" s="236"/>
      <c r="Z230" s="236"/>
      <c r="AA230" s="236"/>
      <c r="AB230" s="236"/>
      <c r="AC230" s="236"/>
      <c r="AD230" s="236"/>
      <c r="AE230" s="236"/>
      <c r="AF230" s="236"/>
      <c r="AG230" s="236"/>
      <c r="AH230" s="236"/>
      <c r="AI230" s="236"/>
      <c r="AJ230" s="236"/>
      <c r="AK230" s="236"/>
      <c r="AL230" s="236"/>
      <c r="AM230" s="236"/>
      <c r="AN230" s="236"/>
      <c r="AO230" s="236"/>
    </row>
    <row r="231" spans="1:41" ht="15.75" customHeight="1">
      <c r="A231" s="238"/>
      <c r="B231" s="236"/>
      <c r="C231" s="236"/>
      <c r="D231" s="236"/>
      <c r="E231" s="236"/>
      <c r="F231" s="236"/>
      <c r="G231" s="236"/>
      <c r="H231" s="236"/>
      <c r="I231" s="236"/>
      <c r="J231" s="236"/>
      <c r="K231" s="236"/>
      <c r="L231" s="236"/>
      <c r="M231" s="236"/>
      <c r="N231" s="236"/>
      <c r="O231" s="236"/>
      <c r="P231" s="236"/>
      <c r="Q231" s="236"/>
      <c r="R231" s="236"/>
      <c r="S231" s="236"/>
      <c r="T231" s="236"/>
      <c r="U231" s="236"/>
      <c r="V231" s="236"/>
      <c r="W231" s="236"/>
      <c r="X231" s="236"/>
      <c r="Y231" s="236"/>
      <c r="Z231" s="236"/>
      <c r="AA231" s="236"/>
      <c r="AB231" s="236"/>
      <c r="AC231" s="236"/>
      <c r="AD231" s="236"/>
      <c r="AE231" s="236"/>
      <c r="AF231" s="236"/>
      <c r="AG231" s="236"/>
      <c r="AH231" s="236"/>
      <c r="AI231" s="236"/>
      <c r="AJ231" s="236"/>
      <c r="AK231" s="236"/>
      <c r="AL231" s="236"/>
      <c r="AM231" s="236"/>
      <c r="AN231" s="236"/>
      <c r="AO231" s="236"/>
    </row>
    <row r="232" spans="1:41" ht="15.75" customHeight="1">
      <c r="A232" s="238"/>
      <c r="B232" s="236"/>
      <c r="C232" s="236"/>
      <c r="D232" s="236"/>
      <c r="E232" s="236"/>
      <c r="F232" s="236"/>
      <c r="G232" s="236"/>
      <c r="H232" s="236"/>
      <c r="I232" s="236"/>
      <c r="J232" s="236"/>
      <c r="K232" s="236"/>
      <c r="L232" s="236"/>
      <c r="M232" s="236"/>
      <c r="N232" s="236"/>
      <c r="O232" s="236"/>
      <c r="P232" s="236"/>
      <c r="Q232" s="236"/>
      <c r="R232" s="236"/>
      <c r="S232" s="236"/>
      <c r="T232" s="236"/>
      <c r="U232" s="236"/>
      <c r="V232" s="236"/>
      <c r="W232" s="236"/>
      <c r="X232" s="236"/>
      <c r="Y232" s="236"/>
      <c r="Z232" s="236"/>
      <c r="AA232" s="236"/>
      <c r="AB232" s="236"/>
      <c r="AC232" s="236"/>
      <c r="AD232" s="236"/>
      <c r="AE232" s="236"/>
      <c r="AF232" s="236"/>
      <c r="AG232" s="236"/>
      <c r="AH232" s="236"/>
      <c r="AI232" s="236"/>
      <c r="AJ232" s="236"/>
      <c r="AK232" s="236"/>
      <c r="AL232" s="236"/>
      <c r="AM232" s="236"/>
      <c r="AN232" s="236"/>
      <c r="AO232" s="236"/>
    </row>
    <row r="233" spans="1:41" ht="15.75" customHeight="1">
      <c r="A233" s="238"/>
      <c r="B233" s="236"/>
      <c r="C233" s="236"/>
      <c r="D233" s="236"/>
      <c r="E233" s="236"/>
      <c r="F233" s="236"/>
      <c r="G233" s="236"/>
      <c r="H233" s="236"/>
      <c r="I233" s="236"/>
      <c r="J233" s="236"/>
      <c r="K233" s="236"/>
      <c r="L233" s="236"/>
      <c r="M233" s="236"/>
      <c r="N233" s="236"/>
      <c r="O233" s="236"/>
      <c r="P233" s="236"/>
      <c r="Q233" s="236"/>
      <c r="R233" s="236"/>
      <c r="S233" s="236"/>
      <c r="T233" s="236"/>
      <c r="U233" s="236"/>
      <c r="V233" s="236"/>
      <c r="W233" s="236"/>
      <c r="X233" s="236"/>
      <c r="Y233" s="236"/>
      <c r="Z233" s="236"/>
      <c r="AA233" s="236"/>
      <c r="AB233" s="236"/>
      <c r="AC233" s="236"/>
      <c r="AD233" s="236"/>
      <c r="AE233" s="236"/>
      <c r="AF233" s="236"/>
      <c r="AG233" s="236"/>
      <c r="AH233" s="236"/>
      <c r="AI233" s="236"/>
      <c r="AJ233" s="236"/>
      <c r="AK233" s="236"/>
      <c r="AL233" s="236"/>
      <c r="AM233" s="236"/>
      <c r="AN233" s="236"/>
      <c r="AO233" s="236"/>
    </row>
    <row r="234" spans="1:41" ht="15.75" customHeight="1">
      <c r="A234" s="238"/>
      <c r="B234" s="236"/>
      <c r="C234" s="236"/>
      <c r="D234" s="236"/>
      <c r="E234" s="236"/>
      <c r="F234" s="236"/>
      <c r="G234" s="236"/>
      <c r="H234" s="236"/>
      <c r="I234" s="236"/>
      <c r="J234" s="236"/>
      <c r="K234" s="236"/>
      <c r="L234" s="236"/>
      <c r="M234" s="236"/>
      <c r="N234" s="236"/>
      <c r="O234" s="236"/>
      <c r="P234" s="236"/>
      <c r="Q234" s="236"/>
      <c r="R234" s="236"/>
      <c r="S234" s="236"/>
      <c r="T234" s="236"/>
      <c r="U234" s="236"/>
      <c r="V234" s="236"/>
      <c r="W234" s="236"/>
      <c r="X234" s="236"/>
      <c r="Y234" s="236"/>
      <c r="Z234" s="236"/>
      <c r="AA234" s="236"/>
      <c r="AB234" s="236"/>
      <c r="AC234" s="236"/>
      <c r="AD234" s="236"/>
      <c r="AE234" s="236"/>
      <c r="AF234" s="236"/>
      <c r="AG234" s="236"/>
      <c r="AH234" s="236"/>
      <c r="AI234" s="236"/>
      <c r="AJ234" s="236"/>
      <c r="AK234" s="236"/>
      <c r="AL234" s="236"/>
      <c r="AM234" s="236"/>
      <c r="AN234" s="236"/>
      <c r="AO234" s="236"/>
    </row>
    <row r="235" spans="1:41" ht="15.75" customHeight="1">
      <c r="A235" s="238"/>
      <c r="B235" s="236"/>
      <c r="C235" s="236"/>
      <c r="D235" s="236"/>
      <c r="E235" s="236"/>
      <c r="F235" s="236"/>
      <c r="G235" s="236"/>
      <c r="H235" s="236"/>
      <c r="I235" s="236"/>
      <c r="J235" s="236"/>
      <c r="K235" s="236"/>
      <c r="L235" s="236"/>
      <c r="M235" s="236"/>
      <c r="N235" s="236"/>
      <c r="O235" s="236"/>
      <c r="P235" s="236"/>
      <c r="Q235" s="236"/>
      <c r="R235" s="236"/>
      <c r="S235" s="236"/>
      <c r="T235" s="236"/>
      <c r="U235" s="236"/>
      <c r="V235" s="236"/>
      <c r="W235" s="236"/>
      <c r="X235" s="236"/>
      <c r="Y235" s="236"/>
      <c r="Z235" s="236"/>
      <c r="AA235" s="236"/>
      <c r="AB235" s="236"/>
      <c r="AC235" s="236"/>
      <c r="AD235" s="236"/>
      <c r="AE235" s="236"/>
      <c r="AF235" s="236"/>
      <c r="AG235" s="236"/>
      <c r="AH235" s="236"/>
      <c r="AI235" s="236"/>
      <c r="AJ235" s="236"/>
      <c r="AK235" s="236"/>
      <c r="AL235" s="236"/>
      <c r="AM235" s="236"/>
      <c r="AN235" s="236"/>
      <c r="AO235" s="236"/>
    </row>
    <row r="236" spans="1:41" ht="15.75" customHeight="1">
      <c r="A236" s="238"/>
      <c r="B236" s="236"/>
      <c r="C236" s="236"/>
      <c r="D236" s="236"/>
      <c r="E236" s="236"/>
      <c r="F236" s="236"/>
      <c r="G236" s="236"/>
      <c r="H236" s="236"/>
      <c r="I236" s="236"/>
      <c r="J236" s="236"/>
      <c r="K236" s="236"/>
      <c r="L236" s="236"/>
      <c r="M236" s="236"/>
      <c r="N236" s="236"/>
      <c r="O236" s="236"/>
      <c r="P236" s="236"/>
      <c r="Q236" s="236"/>
      <c r="R236" s="236"/>
      <c r="S236" s="236"/>
      <c r="T236" s="236"/>
      <c r="U236" s="236"/>
      <c r="V236" s="236"/>
      <c r="W236" s="236"/>
      <c r="X236" s="236"/>
      <c r="Y236" s="236"/>
      <c r="Z236" s="236"/>
      <c r="AA236" s="236"/>
      <c r="AB236" s="236"/>
      <c r="AC236" s="236"/>
      <c r="AD236" s="236"/>
      <c r="AE236" s="236"/>
      <c r="AF236" s="236"/>
      <c r="AG236" s="236"/>
      <c r="AH236" s="236"/>
      <c r="AI236" s="236"/>
      <c r="AJ236" s="236"/>
      <c r="AK236" s="236"/>
      <c r="AL236" s="236"/>
      <c r="AM236" s="236"/>
      <c r="AN236" s="236"/>
      <c r="AO236" s="236"/>
    </row>
    <row r="237" spans="1:41" ht="15.75" customHeight="1">
      <c r="A237" s="238"/>
      <c r="B237" s="236"/>
      <c r="C237" s="236"/>
      <c r="D237" s="236"/>
      <c r="E237" s="236"/>
      <c r="F237" s="236"/>
      <c r="G237" s="236"/>
      <c r="H237" s="236"/>
      <c r="I237" s="236"/>
      <c r="J237" s="236"/>
      <c r="K237" s="236"/>
      <c r="L237" s="236"/>
      <c r="M237" s="236"/>
      <c r="N237" s="236"/>
      <c r="O237" s="236"/>
      <c r="P237" s="236"/>
      <c r="Q237" s="236"/>
      <c r="R237" s="236"/>
      <c r="S237" s="236"/>
      <c r="T237" s="236"/>
      <c r="U237" s="236"/>
      <c r="V237" s="236"/>
      <c r="W237" s="236"/>
      <c r="X237" s="236"/>
      <c r="Y237" s="236"/>
      <c r="Z237" s="236"/>
      <c r="AA237" s="236"/>
      <c r="AB237" s="236"/>
      <c r="AC237" s="236"/>
      <c r="AD237" s="236"/>
      <c r="AE237" s="236"/>
      <c r="AF237" s="236"/>
      <c r="AG237" s="236"/>
      <c r="AH237" s="236"/>
      <c r="AI237" s="236"/>
      <c r="AJ237" s="236"/>
      <c r="AK237" s="236"/>
      <c r="AL237" s="236"/>
      <c r="AM237" s="236"/>
      <c r="AN237" s="236"/>
      <c r="AO237" s="236"/>
    </row>
    <row r="238" spans="1:41" ht="15.75" customHeight="1">
      <c r="A238" s="238"/>
      <c r="B238" s="236"/>
      <c r="C238" s="236"/>
      <c r="D238" s="236"/>
      <c r="E238" s="236"/>
      <c r="F238" s="236"/>
      <c r="G238" s="236"/>
      <c r="H238" s="236"/>
      <c r="I238" s="236"/>
      <c r="J238" s="236"/>
      <c r="K238" s="236"/>
      <c r="L238" s="236"/>
      <c r="M238" s="236"/>
      <c r="N238" s="236"/>
      <c r="O238" s="236"/>
      <c r="P238" s="236"/>
      <c r="Q238" s="236"/>
      <c r="R238" s="236"/>
      <c r="S238" s="236"/>
      <c r="T238" s="236"/>
      <c r="U238" s="236"/>
      <c r="V238" s="236"/>
      <c r="W238" s="236"/>
      <c r="X238" s="236"/>
      <c r="Y238" s="236"/>
      <c r="Z238" s="236"/>
      <c r="AA238" s="236"/>
      <c r="AB238" s="236"/>
      <c r="AC238" s="236"/>
      <c r="AD238" s="236"/>
      <c r="AE238" s="236"/>
      <c r="AF238" s="236"/>
      <c r="AG238" s="236"/>
      <c r="AH238" s="236"/>
      <c r="AI238" s="236"/>
      <c r="AJ238" s="236"/>
      <c r="AK238" s="236"/>
      <c r="AL238" s="236"/>
      <c r="AM238" s="236"/>
      <c r="AN238" s="236"/>
      <c r="AO238" s="236"/>
    </row>
    <row r="239" spans="1:41" ht="15.75" customHeight="1">
      <c r="A239" s="238"/>
      <c r="B239" s="236"/>
      <c r="C239" s="236"/>
      <c r="D239" s="236"/>
      <c r="E239" s="236"/>
      <c r="F239" s="236"/>
      <c r="G239" s="236"/>
      <c r="H239" s="236"/>
      <c r="I239" s="236"/>
      <c r="J239" s="236"/>
      <c r="K239" s="236"/>
      <c r="L239" s="236"/>
      <c r="M239" s="236"/>
      <c r="N239" s="236"/>
      <c r="O239" s="236"/>
      <c r="P239" s="236"/>
      <c r="Q239" s="236"/>
      <c r="R239" s="236"/>
      <c r="S239" s="236"/>
      <c r="T239" s="236"/>
      <c r="U239" s="236"/>
      <c r="V239" s="236"/>
      <c r="W239" s="236"/>
      <c r="X239" s="236"/>
      <c r="Y239" s="236"/>
      <c r="Z239" s="236"/>
      <c r="AA239" s="236"/>
      <c r="AB239" s="236"/>
      <c r="AC239" s="236"/>
      <c r="AD239" s="236"/>
      <c r="AE239" s="236"/>
      <c r="AF239" s="236"/>
      <c r="AG239" s="236"/>
      <c r="AH239" s="236"/>
      <c r="AI239" s="236"/>
      <c r="AJ239" s="236"/>
      <c r="AK239" s="236"/>
      <c r="AL239" s="236"/>
      <c r="AM239" s="236"/>
      <c r="AN239" s="236"/>
      <c r="AO239" s="236"/>
    </row>
    <row r="240" spans="1:41" ht="15.75" customHeight="1">
      <c r="A240" s="238"/>
      <c r="B240" s="236"/>
      <c r="C240" s="236"/>
      <c r="D240" s="236"/>
      <c r="E240" s="236"/>
      <c r="F240" s="236"/>
      <c r="G240" s="236"/>
      <c r="H240" s="236"/>
      <c r="I240" s="236"/>
      <c r="J240" s="236"/>
      <c r="K240" s="236"/>
      <c r="L240" s="236"/>
      <c r="M240" s="236"/>
      <c r="N240" s="236"/>
      <c r="O240" s="236"/>
      <c r="P240" s="236"/>
      <c r="Q240" s="236"/>
      <c r="R240" s="236"/>
      <c r="S240" s="236"/>
      <c r="T240" s="236"/>
      <c r="U240" s="236"/>
      <c r="V240" s="236"/>
      <c r="W240" s="236"/>
      <c r="X240" s="236"/>
      <c r="Y240" s="236"/>
      <c r="Z240" s="236"/>
      <c r="AA240" s="236"/>
      <c r="AB240" s="236"/>
      <c r="AC240" s="236"/>
      <c r="AD240" s="236"/>
      <c r="AE240" s="236"/>
      <c r="AF240" s="236"/>
      <c r="AG240" s="236"/>
      <c r="AH240" s="236"/>
      <c r="AI240" s="236"/>
      <c r="AJ240" s="236"/>
      <c r="AK240" s="236"/>
      <c r="AL240" s="236"/>
      <c r="AM240" s="236"/>
      <c r="AN240" s="236"/>
      <c r="AO240" s="236"/>
    </row>
    <row r="241" spans="1:41" ht="15.75" customHeight="1">
      <c r="A241" s="238"/>
      <c r="B241" s="236"/>
      <c r="C241" s="236"/>
      <c r="D241" s="236"/>
      <c r="E241" s="236"/>
      <c r="F241" s="236"/>
      <c r="G241" s="236"/>
      <c r="H241" s="236"/>
      <c r="I241" s="236"/>
      <c r="J241" s="236"/>
      <c r="K241" s="236"/>
      <c r="L241" s="236"/>
      <c r="M241" s="236"/>
      <c r="N241" s="236"/>
      <c r="O241" s="236"/>
      <c r="P241" s="236"/>
      <c r="Q241" s="236"/>
      <c r="R241" s="236"/>
      <c r="S241" s="236"/>
      <c r="T241" s="236"/>
      <c r="U241" s="236"/>
      <c r="V241" s="236"/>
      <c r="W241" s="236"/>
      <c r="X241" s="236"/>
      <c r="Y241" s="236"/>
      <c r="Z241" s="236"/>
      <c r="AA241" s="236"/>
      <c r="AB241" s="236"/>
      <c r="AC241" s="236"/>
      <c r="AD241" s="236"/>
      <c r="AE241" s="236"/>
      <c r="AF241" s="236"/>
      <c r="AG241" s="236"/>
      <c r="AH241" s="236"/>
      <c r="AI241" s="236"/>
      <c r="AJ241" s="236"/>
      <c r="AK241" s="236"/>
      <c r="AL241" s="236"/>
      <c r="AM241" s="236"/>
      <c r="AN241" s="236"/>
      <c r="AO241" s="236"/>
    </row>
    <row r="242" spans="1:41" ht="15.75" customHeight="1">
      <c r="A242" s="238"/>
      <c r="B242" s="236"/>
      <c r="C242" s="236"/>
      <c r="D242" s="236"/>
      <c r="E242" s="236"/>
      <c r="F242" s="236"/>
      <c r="G242" s="236"/>
      <c r="H242" s="236"/>
      <c r="I242" s="236"/>
      <c r="J242" s="236"/>
      <c r="K242" s="236"/>
      <c r="L242" s="236"/>
      <c r="M242" s="236"/>
      <c r="N242" s="236"/>
      <c r="O242" s="236"/>
      <c r="P242" s="236"/>
      <c r="Q242" s="236"/>
      <c r="R242" s="236"/>
      <c r="S242" s="236"/>
      <c r="T242" s="236"/>
      <c r="U242" s="236"/>
      <c r="V242" s="236"/>
      <c r="W242" s="236"/>
      <c r="X242" s="236"/>
      <c r="Y242" s="236"/>
      <c r="Z242" s="236"/>
      <c r="AA242" s="236"/>
      <c r="AB242" s="236"/>
      <c r="AC242" s="236"/>
      <c r="AD242" s="236"/>
      <c r="AE242" s="236"/>
      <c r="AF242" s="236"/>
      <c r="AG242" s="236"/>
      <c r="AH242" s="236"/>
      <c r="AI242" s="236"/>
      <c r="AJ242" s="236"/>
      <c r="AK242" s="236"/>
      <c r="AL242" s="236"/>
      <c r="AM242" s="236"/>
      <c r="AN242" s="236"/>
      <c r="AO242" s="236"/>
    </row>
    <row r="243" spans="1:41" ht="15.75" customHeight="1">
      <c r="A243" s="238"/>
      <c r="B243" s="236"/>
      <c r="C243" s="236"/>
      <c r="D243" s="236"/>
      <c r="E243" s="236"/>
      <c r="F243" s="236"/>
      <c r="G243" s="236"/>
      <c r="H243" s="236"/>
      <c r="I243" s="236"/>
      <c r="J243" s="236"/>
      <c r="K243" s="236"/>
      <c r="L243" s="236"/>
      <c r="M243" s="236"/>
      <c r="N243" s="236"/>
      <c r="O243" s="236"/>
      <c r="P243" s="236"/>
      <c r="Q243" s="236"/>
      <c r="R243" s="236"/>
      <c r="S243" s="236"/>
      <c r="T243" s="236"/>
      <c r="U243" s="236"/>
      <c r="V243" s="236"/>
      <c r="W243" s="236"/>
      <c r="X243" s="236"/>
      <c r="Y243" s="236"/>
      <c r="Z243" s="236"/>
      <c r="AA243" s="236"/>
      <c r="AB243" s="236"/>
      <c r="AC243" s="236"/>
      <c r="AD243" s="236"/>
      <c r="AE243" s="236"/>
      <c r="AF243" s="236"/>
      <c r="AG243" s="236"/>
      <c r="AH243" s="236"/>
      <c r="AI243" s="236"/>
      <c r="AJ243" s="236"/>
      <c r="AK243" s="236"/>
      <c r="AL243" s="236"/>
      <c r="AM243" s="236"/>
      <c r="AN243" s="236"/>
      <c r="AO243" s="236"/>
    </row>
    <row r="244" spans="1:41" ht="15.75" customHeight="1">
      <c r="A244" s="238"/>
      <c r="B244" s="236"/>
      <c r="C244" s="236"/>
      <c r="D244" s="236"/>
      <c r="E244" s="236"/>
      <c r="F244" s="236"/>
      <c r="G244" s="236"/>
      <c r="H244" s="236"/>
      <c r="I244" s="236"/>
      <c r="J244" s="236"/>
      <c r="K244" s="236"/>
      <c r="L244" s="236"/>
      <c r="M244" s="236"/>
      <c r="N244" s="236"/>
      <c r="O244" s="236"/>
      <c r="P244" s="236"/>
      <c r="Q244" s="236"/>
      <c r="R244" s="236"/>
      <c r="S244" s="236"/>
      <c r="T244" s="236"/>
      <c r="U244" s="236"/>
      <c r="V244" s="236"/>
      <c r="W244" s="236"/>
      <c r="X244" s="236"/>
      <c r="Y244" s="236"/>
      <c r="Z244" s="236"/>
      <c r="AA244" s="236"/>
      <c r="AB244" s="236"/>
      <c r="AC244" s="236"/>
      <c r="AD244" s="236"/>
      <c r="AE244" s="236"/>
      <c r="AF244" s="236"/>
      <c r="AG244" s="236"/>
      <c r="AH244" s="236"/>
      <c r="AI244" s="236"/>
      <c r="AJ244" s="236"/>
      <c r="AK244" s="236"/>
      <c r="AL244" s="236"/>
      <c r="AM244" s="236"/>
      <c r="AN244" s="236"/>
      <c r="AO244" s="236"/>
    </row>
    <row r="245" spans="1:41" ht="15.75" customHeight="1">
      <c r="A245" s="238"/>
      <c r="B245" s="236"/>
      <c r="C245" s="236"/>
      <c r="D245" s="236"/>
      <c r="E245" s="236"/>
      <c r="F245" s="236"/>
      <c r="G245" s="236"/>
      <c r="H245" s="236"/>
      <c r="I245" s="236"/>
      <c r="J245" s="236"/>
      <c r="K245" s="236"/>
      <c r="L245" s="236"/>
      <c r="M245" s="236"/>
      <c r="N245" s="236"/>
      <c r="O245" s="236"/>
      <c r="P245" s="236"/>
      <c r="Q245" s="236"/>
      <c r="R245" s="236"/>
      <c r="S245" s="236"/>
      <c r="T245" s="236"/>
      <c r="U245" s="236"/>
      <c r="V245" s="236"/>
      <c r="W245" s="236"/>
      <c r="X245" s="236"/>
      <c r="Y245" s="236"/>
      <c r="Z245" s="236"/>
      <c r="AA245" s="236"/>
      <c r="AB245" s="236"/>
      <c r="AC245" s="236"/>
      <c r="AD245" s="236"/>
      <c r="AE245" s="236"/>
      <c r="AF245" s="236"/>
      <c r="AG245" s="236"/>
      <c r="AH245" s="236"/>
      <c r="AI245" s="236"/>
      <c r="AJ245" s="236"/>
      <c r="AK245" s="236"/>
      <c r="AL245" s="236"/>
      <c r="AM245" s="236"/>
      <c r="AN245" s="236"/>
      <c r="AO245" s="236"/>
    </row>
    <row r="246" spans="1:41" ht="15.75" customHeight="1">
      <c r="A246" s="238"/>
      <c r="B246" s="236"/>
      <c r="C246" s="236"/>
      <c r="D246" s="236"/>
      <c r="E246" s="236"/>
      <c r="F246" s="236"/>
      <c r="G246" s="236"/>
      <c r="H246" s="236"/>
      <c r="I246" s="236"/>
      <c r="J246" s="236"/>
      <c r="K246" s="236"/>
      <c r="L246" s="236"/>
      <c r="M246" s="236"/>
      <c r="N246" s="236"/>
      <c r="O246" s="236"/>
      <c r="P246" s="236"/>
      <c r="Q246" s="236"/>
      <c r="R246" s="236"/>
      <c r="S246" s="236"/>
      <c r="T246" s="236"/>
      <c r="U246" s="236"/>
      <c r="V246" s="236"/>
      <c r="W246" s="236"/>
      <c r="X246" s="236"/>
      <c r="Y246" s="236"/>
      <c r="Z246" s="236"/>
      <c r="AA246" s="236"/>
      <c r="AB246" s="236"/>
      <c r="AC246" s="236"/>
      <c r="AD246" s="236"/>
      <c r="AE246" s="236"/>
      <c r="AF246" s="236"/>
      <c r="AG246" s="236"/>
      <c r="AH246" s="236"/>
      <c r="AI246" s="236"/>
      <c r="AJ246" s="236"/>
      <c r="AK246" s="236"/>
      <c r="AL246" s="236"/>
      <c r="AM246" s="236"/>
      <c r="AN246" s="236"/>
      <c r="AO246" s="236"/>
    </row>
    <row r="247" spans="1:41" ht="15.75" customHeight="1">
      <c r="A247" s="238"/>
      <c r="B247" s="236"/>
      <c r="C247" s="236"/>
      <c r="D247" s="236"/>
      <c r="E247" s="236"/>
      <c r="F247" s="236"/>
      <c r="G247" s="236"/>
      <c r="H247" s="236"/>
      <c r="I247" s="236"/>
      <c r="J247" s="236"/>
      <c r="K247" s="236"/>
      <c r="L247" s="236"/>
      <c r="M247" s="236"/>
      <c r="N247" s="236"/>
      <c r="O247" s="236"/>
      <c r="P247" s="236"/>
      <c r="Q247" s="236"/>
      <c r="R247" s="236"/>
      <c r="S247" s="236"/>
      <c r="T247" s="236"/>
      <c r="U247" s="236"/>
      <c r="V247" s="236"/>
      <c r="W247" s="236"/>
      <c r="X247" s="236"/>
      <c r="Y247" s="236"/>
      <c r="Z247" s="236"/>
      <c r="AA247" s="236"/>
      <c r="AB247" s="236"/>
      <c r="AC247" s="236"/>
      <c r="AD247" s="236"/>
      <c r="AE247" s="236"/>
      <c r="AF247" s="236"/>
      <c r="AG247" s="236"/>
      <c r="AH247" s="236"/>
      <c r="AI247" s="236"/>
      <c r="AJ247" s="236"/>
      <c r="AK247" s="236"/>
      <c r="AL247" s="236"/>
      <c r="AM247" s="236"/>
      <c r="AN247" s="236"/>
      <c r="AO247" s="236"/>
    </row>
    <row r="248" spans="1:41" ht="15.75" customHeight="1">
      <c r="A248" s="238"/>
      <c r="B248" s="236"/>
      <c r="C248" s="236"/>
      <c r="D248" s="236"/>
      <c r="E248" s="236"/>
      <c r="F248" s="236"/>
      <c r="G248" s="236"/>
      <c r="H248" s="236"/>
      <c r="I248" s="236"/>
      <c r="J248" s="236"/>
      <c r="K248" s="236"/>
      <c r="L248" s="236"/>
      <c r="M248" s="236"/>
      <c r="N248" s="236"/>
      <c r="O248" s="236"/>
      <c r="P248" s="236"/>
      <c r="Q248" s="236"/>
      <c r="R248" s="236"/>
      <c r="S248" s="236"/>
      <c r="T248" s="236"/>
      <c r="U248" s="236"/>
      <c r="V248" s="236"/>
      <c r="W248" s="236"/>
      <c r="X248" s="236"/>
      <c r="Y248" s="236"/>
      <c r="Z248" s="236"/>
      <c r="AA248" s="236"/>
      <c r="AB248" s="236"/>
      <c r="AC248" s="236"/>
      <c r="AD248" s="236"/>
      <c r="AE248" s="236"/>
      <c r="AF248" s="236"/>
      <c r="AG248" s="236"/>
      <c r="AH248" s="236"/>
      <c r="AI248" s="236"/>
      <c r="AJ248" s="236"/>
      <c r="AK248" s="236"/>
      <c r="AL248" s="236"/>
      <c r="AM248" s="236"/>
      <c r="AN248" s="236"/>
      <c r="AO248" s="236"/>
    </row>
    <row r="249" spans="1:41" ht="15.75" customHeight="1">
      <c r="A249" s="238"/>
      <c r="B249" s="236"/>
      <c r="C249" s="236"/>
      <c r="D249" s="236"/>
      <c r="E249" s="236"/>
      <c r="F249" s="236"/>
      <c r="G249" s="236"/>
      <c r="H249" s="236"/>
      <c r="I249" s="236"/>
      <c r="J249" s="236"/>
      <c r="K249" s="236"/>
      <c r="L249" s="236"/>
      <c r="M249" s="236"/>
      <c r="N249" s="236"/>
      <c r="O249" s="236"/>
      <c r="P249" s="236"/>
      <c r="Q249" s="236"/>
      <c r="R249" s="236"/>
      <c r="S249" s="236"/>
      <c r="T249" s="236"/>
      <c r="U249" s="236"/>
      <c r="V249" s="236"/>
      <c r="W249" s="236"/>
      <c r="X249" s="236"/>
      <c r="Y249" s="236"/>
      <c r="Z249" s="236"/>
      <c r="AA249" s="236"/>
      <c r="AB249" s="236"/>
      <c r="AC249" s="236"/>
      <c r="AD249" s="236"/>
      <c r="AE249" s="236"/>
      <c r="AF249" s="236"/>
      <c r="AG249" s="236"/>
      <c r="AH249" s="236"/>
      <c r="AI249" s="236"/>
      <c r="AJ249" s="236"/>
      <c r="AK249" s="236"/>
      <c r="AL249" s="236"/>
      <c r="AM249" s="236"/>
      <c r="AN249" s="236"/>
      <c r="AO249" s="236"/>
    </row>
    <row r="250" spans="1:41" ht="15.75" customHeight="1">
      <c r="A250" s="238"/>
      <c r="B250" s="236"/>
      <c r="C250" s="236"/>
      <c r="D250" s="236"/>
      <c r="E250" s="236"/>
      <c r="F250" s="236"/>
      <c r="G250" s="236"/>
      <c r="H250" s="236"/>
      <c r="I250" s="236"/>
      <c r="J250" s="236"/>
      <c r="K250" s="236"/>
      <c r="L250" s="236"/>
      <c r="M250" s="236"/>
      <c r="N250" s="236"/>
      <c r="O250" s="236"/>
      <c r="P250" s="236"/>
      <c r="Q250" s="236"/>
      <c r="R250" s="236"/>
      <c r="S250" s="236"/>
      <c r="T250" s="236"/>
      <c r="U250" s="236"/>
      <c r="V250" s="236"/>
      <c r="W250" s="236"/>
      <c r="X250" s="236"/>
      <c r="Y250" s="236"/>
      <c r="Z250" s="236"/>
      <c r="AA250" s="236"/>
      <c r="AB250" s="236"/>
      <c r="AC250" s="236"/>
      <c r="AD250" s="236"/>
      <c r="AE250" s="236"/>
      <c r="AF250" s="236"/>
      <c r="AG250" s="236"/>
      <c r="AH250" s="236"/>
      <c r="AI250" s="236"/>
      <c r="AJ250" s="236"/>
      <c r="AK250" s="236"/>
      <c r="AL250" s="236"/>
      <c r="AM250" s="236"/>
      <c r="AN250" s="236"/>
      <c r="AO250" s="236"/>
    </row>
    <row r="251" spans="1:41" ht="15.75" customHeight="1">
      <c r="A251" s="238"/>
      <c r="B251" s="236"/>
      <c r="C251" s="236"/>
      <c r="D251" s="236"/>
      <c r="E251" s="236"/>
      <c r="F251" s="236"/>
      <c r="G251" s="236"/>
      <c r="H251" s="236"/>
      <c r="I251" s="236"/>
      <c r="J251" s="236"/>
      <c r="K251" s="236"/>
      <c r="L251" s="236"/>
      <c r="M251" s="236"/>
      <c r="N251" s="236"/>
      <c r="O251" s="236"/>
      <c r="P251" s="236"/>
      <c r="Q251" s="236"/>
      <c r="R251" s="236"/>
      <c r="S251" s="236"/>
      <c r="T251" s="236"/>
      <c r="U251" s="236"/>
      <c r="V251" s="236"/>
      <c r="W251" s="236"/>
      <c r="X251" s="236"/>
      <c r="Y251" s="236"/>
      <c r="Z251" s="236"/>
      <c r="AA251" s="236"/>
      <c r="AB251" s="236"/>
      <c r="AC251" s="236"/>
      <c r="AD251" s="236"/>
      <c r="AE251" s="236"/>
      <c r="AF251" s="236"/>
      <c r="AG251" s="236"/>
      <c r="AH251" s="236"/>
      <c r="AI251" s="236"/>
      <c r="AJ251" s="236"/>
      <c r="AK251" s="236"/>
      <c r="AL251" s="236"/>
      <c r="AM251" s="236"/>
      <c r="AN251" s="236"/>
      <c r="AO251" s="236"/>
    </row>
    <row r="252" spans="1:41" ht="15.75" customHeight="1">
      <c r="A252" s="238"/>
      <c r="B252" s="236"/>
      <c r="C252" s="236"/>
      <c r="D252" s="236"/>
      <c r="E252" s="236"/>
      <c r="F252" s="236"/>
      <c r="G252" s="236"/>
      <c r="H252" s="236"/>
      <c r="I252" s="236"/>
      <c r="J252" s="236"/>
      <c r="K252" s="236"/>
      <c r="L252" s="236"/>
      <c r="M252" s="236"/>
      <c r="N252" s="236"/>
      <c r="O252" s="236"/>
      <c r="P252" s="236"/>
      <c r="Q252" s="236"/>
      <c r="R252" s="236"/>
      <c r="S252" s="236"/>
      <c r="T252" s="236"/>
      <c r="U252" s="236"/>
      <c r="V252" s="236"/>
      <c r="W252" s="236"/>
      <c r="X252" s="236"/>
      <c r="Y252" s="236"/>
      <c r="Z252" s="236"/>
      <c r="AA252" s="236"/>
      <c r="AB252" s="236"/>
      <c r="AC252" s="236"/>
      <c r="AD252" s="236"/>
      <c r="AE252" s="236"/>
      <c r="AF252" s="236"/>
      <c r="AG252" s="236"/>
      <c r="AH252" s="236"/>
      <c r="AI252" s="236"/>
      <c r="AJ252" s="236"/>
      <c r="AK252" s="236"/>
      <c r="AL252" s="236"/>
      <c r="AM252" s="236"/>
      <c r="AN252" s="236"/>
      <c r="AO252" s="236"/>
    </row>
    <row r="253" spans="1:41" ht="15.75" customHeight="1">
      <c r="A253" s="238"/>
      <c r="B253" s="236"/>
      <c r="C253" s="236"/>
      <c r="D253" s="236"/>
      <c r="E253" s="236"/>
      <c r="F253" s="236"/>
      <c r="G253" s="236"/>
      <c r="H253" s="236"/>
      <c r="I253" s="236"/>
      <c r="J253" s="236"/>
      <c r="K253" s="236"/>
      <c r="L253" s="236"/>
      <c r="M253" s="236"/>
      <c r="N253" s="236"/>
      <c r="O253" s="236"/>
      <c r="P253" s="236"/>
      <c r="Q253" s="236"/>
      <c r="R253" s="236"/>
      <c r="S253" s="236"/>
      <c r="T253" s="236"/>
      <c r="U253" s="236"/>
      <c r="V253" s="236"/>
      <c r="W253" s="236"/>
      <c r="X253" s="236"/>
      <c r="Y253" s="236"/>
      <c r="Z253" s="236"/>
      <c r="AA253" s="236"/>
      <c r="AB253" s="236"/>
      <c r="AC253" s="236"/>
      <c r="AD253" s="236"/>
      <c r="AE253" s="236"/>
      <c r="AF253" s="236"/>
      <c r="AG253" s="236"/>
      <c r="AH253" s="236"/>
      <c r="AI253" s="236"/>
      <c r="AJ253" s="236"/>
      <c r="AK253" s="236"/>
      <c r="AL253" s="236"/>
      <c r="AM253" s="236"/>
      <c r="AN253" s="236"/>
      <c r="AO253" s="236"/>
    </row>
    <row r="254" spans="1:41" ht="15.75" customHeight="1">
      <c r="A254" s="238"/>
      <c r="B254" s="236"/>
      <c r="C254" s="236"/>
      <c r="D254" s="236"/>
      <c r="E254" s="236"/>
      <c r="F254" s="236"/>
      <c r="G254" s="236"/>
      <c r="H254" s="236"/>
      <c r="I254" s="236"/>
      <c r="J254" s="236"/>
      <c r="K254" s="236"/>
      <c r="L254" s="236"/>
      <c r="M254" s="236"/>
      <c r="N254" s="236"/>
      <c r="O254" s="236"/>
      <c r="P254" s="236"/>
      <c r="Q254" s="236"/>
      <c r="R254" s="236"/>
      <c r="S254" s="236"/>
      <c r="T254" s="236"/>
      <c r="U254" s="236"/>
      <c r="V254" s="236"/>
      <c r="W254" s="236"/>
      <c r="X254" s="236"/>
      <c r="Y254" s="236"/>
      <c r="Z254" s="236"/>
      <c r="AA254" s="236"/>
      <c r="AB254" s="236"/>
      <c r="AC254" s="236"/>
      <c r="AD254" s="236"/>
      <c r="AE254" s="236"/>
      <c r="AF254" s="236"/>
      <c r="AG254" s="236"/>
      <c r="AH254" s="236"/>
      <c r="AI254" s="236"/>
      <c r="AJ254" s="236"/>
      <c r="AK254" s="236"/>
      <c r="AL254" s="236"/>
      <c r="AM254" s="236"/>
      <c r="AN254" s="236"/>
      <c r="AO254" s="236"/>
    </row>
    <row r="255" spans="1:41" ht="15.75" customHeight="1">
      <c r="A255" s="238"/>
      <c r="B255" s="236"/>
      <c r="C255" s="236"/>
      <c r="D255" s="236"/>
      <c r="E255" s="236"/>
      <c r="F255" s="236"/>
      <c r="G255" s="236"/>
      <c r="H255" s="236"/>
      <c r="I255" s="236"/>
      <c r="J255" s="236"/>
      <c r="K255" s="236"/>
      <c r="L255" s="236"/>
      <c r="M255" s="236"/>
      <c r="N255" s="236"/>
      <c r="O255" s="236"/>
      <c r="P255" s="236"/>
      <c r="Q255" s="236"/>
      <c r="R255" s="236"/>
      <c r="S255" s="236"/>
      <c r="T255" s="236"/>
      <c r="U255" s="236"/>
      <c r="V255" s="236"/>
      <c r="W255" s="236"/>
      <c r="X255" s="236"/>
      <c r="Y255" s="236"/>
      <c r="Z255" s="236"/>
      <c r="AA255" s="236"/>
      <c r="AB255" s="236"/>
      <c r="AC255" s="236"/>
      <c r="AD255" s="236"/>
      <c r="AE255" s="236"/>
      <c r="AF255" s="236"/>
      <c r="AG255" s="236"/>
      <c r="AH255" s="236"/>
      <c r="AI255" s="236"/>
      <c r="AJ255" s="236"/>
      <c r="AK255" s="236"/>
      <c r="AL255" s="236"/>
      <c r="AM255" s="236"/>
      <c r="AN255" s="236"/>
      <c r="AO255" s="236"/>
    </row>
    <row r="256" spans="1:41" ht="15.75" customHeight="1">
      <c r="A256" s="238"/>
      <c r="B256" s="236"/>
      <c r="C256" s="236"/>
      <c r="D256" s="236"/>
      <c r="E256" s="236"/>
      <c r="F256" s="236"/>
      <c r="G256" s="236"/>
      <c r="H256" s="236"/>
      <c r="I256" s="236"/>
      <c r="J256" s="236"/>
      <c r="K256" s="236"/>
      <c r="L256" s="236"/>
      <c r="M256" s="236"/>
      <c r="N256" s="236"/>
      <c r="O256" s="236"/>
      <c r="P256" s="236"/>
      <c r="Q256" s="236"/>
      <c r="R256" s="236"/>
      <c r="S256" s="236"/>
      <c r="T256" s="236"/>
      <c r="U256" s="236"/>
      <c r="V256" s="236"/>
      <c r="W256" s="236"/>
      <c r="X256" s="236"/>
      <c r="Y256" s="236"/>
      <c r="Z256" s="236"/>
      <c r="AA256" s="236"/>
      <c r="AB256" s="236"/>
      <c r="AC256" s="236"/>
      <c r="AD256" s="236"/>
      <c r="AE256" s="236"/>
      <c r="AF256" s="236"/>
      <c r="AG256" s="236"/>
      <c r="AH256" s="236"/>
      <c r="AI256" s="236"/>
      <c r="AJ256" s="236"/>
      <c r="AK256" s="236"/>
      <c r="AL256" s="236"/>
      <c r="AM256" s="236"/>
      <c r="AN256" s="236"/>
      <c r="AO256" s="236"/>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22" ht="15" customHeight="1"/>
    <row r="1023" ht="15" customHeight="1"/>
    <row r="1026" ht="15" customHeight="1"/>
    <row r="1048543" ht="15" customHeight="1"/>
    <row r="1048545" spans="1:1" ht="15" customHeight="1"/>
    <row r="1048546" spans="1:1" ht="15" customHeight="1"/>
    <row r="1048547" spans="1:1" ht="15" customHeight="1"/>
    <row r="1048548" spans="1:1" ht="15" customHeight="1"/>
    <row r="1048549" spans="1:1" ht="15" customHeight="1"/>
    <row r="1048558" spans="1:1" ht="15" customHeight="1"/>
    <row r="1048559" spans="1:1" ht="15" customHeight="1">
      <c r="A1048559" s="226" t="s">
        <v>375</v>
      </c>
    </row>
    <row r="1048560" spans="1:1" ht="15" customHeight="1"/>
    <row r="1048561" ht="15" customHeight="1"/>
    <row r="1048562" ht="15" customHeight="1"/>
    <row r="1048563" ht="15" customHeight="1"/>
    <row r="1048564" ht="15" customHeight="1"/>
    <row r="1048565" ht="15" customHeight="1"/>
    <row r="1048566" ht="15" customHeight="1"/>
    <row r="1048567" ht="15" customHeight="1"/>
    <row r="1048568" ht="15" customHeight="1"/>
    <row r="1048569" ht="15" customHeight="1"/>
  </sheetData>
  <mergeCells count="2">
    <mergeCell ref="A2:A3"/>
    <mergeCell ref="B2:AN2"/>
  </mergeCells>
  <hyperlinks>
    <hyperlink ref="AO1" location="Índice!A1" display="Volver al Indice"/>
  </hyperlinks>
  <pageMargins left="0.7" right="0.7" top="0.75" bottom="0.75" header="0" footer="0"/>
  <pageSetup orientation="landscape" r:id="rId1"/>
</worksheet>
</file>

<file path=xl/worksheets/sheet9.xml><?xml version="1.0" encoding="utf-8"?>
<worksheet xmlns="http://schemas.openxmlformats.org/spreadsheetml/2006/main" xmlns:r="http://schemas.openxmlformats.org/officeDocument/2006/relationships">
  <dimension ref="A1:Z559"/>
  <sheetViews>
    <sheetView showGridLines="0" workbookViewId="0">
      <pane ySplit="3" topLeftCell="A4" activePane="bottomLeft" state="frozen"/>
      <selection pane="bottomLeft" activeCell="D485" sqref="D485"/>
    </sheetView>
  </sheetViews>
  <sheetFormatPr baseColWidth="10" defaultColWidth="0" defaultRowHeight="15" customHeight="1" zeroHeight="1"/>
  <cols>
    <col min="1" max="5" width="15.7109375" customWidth="1"/>
    <col min="6" max="6" width="41.42578125" customWidth="1"/>
    <col min="7" max="7" width="16.140625" customWidth="1"/>
    <col min="8" max="26" width="10" hidden="1" customWidth="1"/>
    <col min="27" max="16384" width="14.42578125" hidden="1"/>
  </cols>
  <sheetData>
    <row r="1" spans="1:26" ht="33" customHeight="1">
      <c r="A1" s="310" t="s">
        <v>377</v>
      </c>
      <c r="B1" s="266"/>
      <c r="C1" s="266"/>
      <c r="D1" s="266"/>
      <c r="E1" s="266"/>
      <c r="F1" s="267"/>
      <c r="G1" s="15" t="s">
        <v>263</v>
      </c>
      <c r="H1" s="1"/>
      <c r="I1" s="1"/>
      <c r="J1" s="1"/>
      <c r="K1" s="1"/>
      <c r="L1" s="1"/>
      <c r="M1" s="1"/>
      <c r="N1" s="1"/>
      <c r="O1" s="1"/>
      <c r="P1" s="1"/>
      <c r="Q1" s="1"/>
      <c r="R1" s="1"/>
      <c r="S1" s="1"/>
      <c r="T1" s="1"/>
      <c r="U1" s="1"/>
      <c r="V1" s="1"/>
      <c r="W1" s="1"/>
      <c r="X1" s="1"/>
      <c r="Y1" s="1"/>
      <c r="Z1" s="1"/>
    </row>
    <row r="2" spans="1:26" ht="24.75" customHeight="1">
      <c r="A2" s="311" t="s">
        <v>101</v>
      </c>
      <c r="B2" s="313" t="s">
        <v>102</v>
      </c>
      <c r="C2" s="314"/>
      <c r="D2" s="314"/>
      <c r="E2" s="315" t="s">
        <v>103</v>
      </c>
      <c r="F2" s="317" t="s">
        <v>104</v>
      </c>
      <c r="G2" s="1"/>
      <c r="H2" s="1"/>
      <c r="I2" s="1"/>
      <c r="J2" s="1"/>
      <c r="K2" s="1"/>
      <c r="L2" s="1"/>
      <c r="M2" s="1"/>
      <c r="N2" s="1"/>
      <c r="O2" s="1"/>
      <c r="P2" s="1"/>
      <c r="Q2" s="1"/>
      <c r="R2" s="1"/>
      <c r="S2" s="1"/>
      <c r="T2" s="1"/>
      <c r="U2" s="1"/>
      <c r="V2" s="1"/>
      <c r="W2" s="1"/>
      <c r="X2" s="1"/>
      <c r="Y2" s="1"/>
      <c r="Z2" s="1"/>
    </row>
    <row r="3" spans="1:26" ht="19.5" customHeight="1">
      <c r="A3" s="312"/>
      <c r="B3" s="131" t="s">
        <v>105</v>
      </c>
      <c r="C3" s="131" t="s">
        <v>106</v>
      </c>
      <c r="D3" s="132" t="s">
        <v>107</v>
      </c>
      <c r="E3" s="316"/>
      <c r="F3" s="318"/>
      <c r="G3" s="1"/>
      <c r="H3" s="1"/>
      <c r="I3" s="1"/>
      <c r="J3" s="1"/>
      <c r="K3" s="1"/>
      <c r="L3" s="1"/>
      <c r="M3" s="1"/>
      <c r="N3" s="1"/>
      <c r="O3" s="1"/>
      <c r="P3" s="1"/>
      <c r="Q3" s="1"/>
      <c r="R3" s="1"/>
      <c r="S3" s="1"/>
      <c r="T3" s="1"/>
      <c r="U3" s="1"/>
      <c r="V3" s="1"/>
      <c r="W3" s="1"/>
      <c r="X3" s="1"/>
      <c r="Y3" s="1"/>
      <c r="Z3" s="1"/>
    </row>
    <row r="4" spans="1:26" ht="21.75" customHeight="1">
      <c r="A4" s="145">
        <v>31413</v>
      </c>
      <c r="B4" s="133">
        <v>70</v>
      </c>
      <c r="C4" s="133">
        <v>2.8</v>
      </c>
      <c r="D4" s="134">
        <v>0.35</v>
      </c>
      <c r="E4" s="135" t="s">
        <v>108</v>
      </c>
      <c r="F4" s="146" t="s">
        <v>109</v>
      </c>
      <c r="G4" s="1"/>
      <c r="H4" s="1"/>
      <c r="I4" s="1"/>
      <c r="J4" s="1"/>
      <c r="K4" s="1"/>
      <c r="L4" s="1"/>
      <c r="M4" s="1"/>
      <c r="N4" s="1"/>
      <c r="O4" s="1"/>
      <c r="P4" s="1"/>
      <c r="Q4" s="1"/>
      <c r="R4" s="1"/>
      <c r="S4" s="1"/>
      <c r="T4" s="1"/>
      <c r="U4" s="1"/>
      <c r="V4" s="1"/>
      <c r="W4" s="1"/>
      <c r="X4" s="1"/>
      <c r="Y4" s="1"/>
      <c r="Z4" s="1"/>
    </row>
    <row r="5" spans="1:26" ht="21.75" customHeight="1">
      <c r="A5" s="147">
        <v>31444</v>
      </c>
      <c r="B5" s="136">
        <v>70</v>
      </c>
      <c r="C5" s="136">
        <v>2.8</v>
      </c>
      <c r="D5" s="137">
        <v>0.35</v>
      </c>
      <c r="E5" s="138" t="s">
        <v>108</v>
      </c>
      <c r="F5" s="148" t="s">
        <v>109</v>
      </c>
      <c r="G5" s="1"/>
      <c r="H5" s="1"/>
      <c r="I5" s="1"/>
      <c r="J5" s="1"/>
      <c r="K5" s="1"/>
      <c r="L5" s="1"/>
      <c r="M5" s="1"/>
      <c r="N5" s="1"/>
      <c r="O5" s="1"/>
      <c r="P5" s="1"/>
      <c r="Q5" s="1"/>
      <c r="R5" s="1"/>
      <c r="S5" s="1"/>
      <c r="T5" s="1"/>
      <c r="U5" s="1"/>
      <c r="V5" s="1"/>
      <c r="W5" s="1"/>
      <c r="X5" s="1"/>
      <c r="Y5" s="1"/>
      <c r="Z5" s="1"/>
    </row>
    <row r="6" spans="1:26" ht="21.75" customHeight="1">
      <c r="A6" s="147">
        <v>31472</v>
      </c>
      <c r="B6" s="136">
        <v>70</v>
      </c>
      <c r="C6" s="136">
        <v>2.8</v>
      </c>
      <c r="D6" s="137">
        <v>0.35</v>
      </c>
      <c r="E6" s="139" t="s">
        <v>108</v>
      </c>
      <c r="F6" s="148" t="s">
        <v>109</v>
      </c>
      <c r="G6" s="1"/>
      <c r="H6" s="1"/>
      <c r="I6" s="1"/>
      <c r="J6" s="1"/>
      <c r="K6" s="1"/>
      <c r="L6" s="1"/>
      <c r="M6" s="1"/>
      <c r="N6" s="1"/>
      <c r="O6" s="1"/>
      <c r="P6" s="1"/>
      <c r="Q6" s="1"/>
      <c r="R6" s="1"/>
      <c r="S6" s="1"/>
      <c r="T6" s="1"/>
      <c r="U6" s="1"/>
      <c r="V6" s="1"/>
      <c r="W6" s="1"/>
      <c r="X6" s="1"/>
      <c r="Y6" s="1"/>
      <c r="Z6" s="1"/>
    </row>
    <row r="7" spans="1:26" ht="21.75" customHeight="1">
      <c r="A7" s="147">
        <v>31503</v>
      </c>
      <c r="B7" s="136">
        <v>80</v>
      </c>
      <c r="C7" s="136">
        <v>3.2</v>
      </c>
      <c r="D7" s="137">
        <v>0.4</v>
      </c>
      <c r="E7" s="138" t="s">
        <v>108</v>
      </c>
      <c r="F7" s="148" t="s">
        <v>110</v>
      </c>
      <c r="G7" s="1"/>
      <c r="H7" s="1"/>
      <c r="I7" s="1"/>
      <c r="J7" s="1"/>
      <c r="K7" s="1"/>
      <c r="L7" s="1"/>
      <c r="M7" s="1"/>
      <c r="N7" s="1"/>
      <c r="O7" s="1"/>
      <c r="P7" s="1"/>
      <c r="Q7" s="1"/>
      <c r="R7" s="1"/>
      <c r="S7" s="1"/>
      <c r="T7" s="1"/>
      <c r="U7" s="1"/>
      <c r="V7" s="1"/>
      <c r="W7" s="1"/>
      <c r="X7" s="1"/>
      <c r="Y7" s="1"/>
      <c r="Z7" s="1"/>
    </row>
    <row r="8" spans="1:26" ht="21.75" customHeight="1">
      <c r="A8" s="147">
        <v>31533</v>
      </c>
      <c r="B8" s="136">
        <v>80</v>
      </c>
      <c r="C8" s="136">
        <v>3.2</v>
      </c>
      <c r="D8" s="137">
        <v>0.4</v>
      </c>
      <c r="E8" s="139" t="s">
        <v>108</v>
      </c>
      <c r="F8" s="148" t="s">
        <v>110</v>
      </c>
      <c r="G8" s="1"/>
      <c r="H8" s="1"/>
      <c r="I8" s="1"/>
      <c r="J8" s="1"/>
      <c r="K8" s="1"/>
      <c r="L8" s="1"/>
      <c r="M8" s="1"/>
      <c r="N8" s="1"/>
      <c r="O8" s="1"/>
      <c r="P8" s="1"/>
      <c r="Q8" s="1"/>
      <c r="R8" s="1"/>
      <c r="S8" s="1"/>
      <c r="T8" s="1"/>
      <c r="U8" s="1"/>
      <c r="V8" s="1"/>
      <c r="W8" s="1"/>
      <c r="X8" s="1"/>
      <c r="Y8" s="1"/>
      <c r="Z8" s="1"/>
    </row>
    <row r="9" spans="1:26" ht="21.75" customHeight="1">
      <c r="A9" s="147">
        <v>31564</v>
      </c>
      <c r="B9" s="136">
        <v>80</v>
      </c>
      <c r="C9" s="136">
        <v>3.2</v>
      </c>
      <c r="D9" s="137">
        <v>0.4</v>
      </c>
      <c r="E9" s="138" t="s">
        <v>108</v>
      </c>
      <c r="F9" s="148" t="s">
        <v>110</v>
      </c>
      <c r="G9" s="1"/>
      <c r="H9" s="1"/>
      <c r="I9" s="1"/>
      <c r="J9" s="1"/>
      <c r="K9" s="1"/>
      <c r="L9" s="1"/>
      <c r="M9" s="1"/>
      <c r="N9" s="1"/>
      <c r="O9" s="1"/>
      <c r="P9" s="1"/>
      <c r="Q9" s="1"/>
      <c r="R9" s="1"/>
      <c r="S9" s="1"/>
      <c r="T9" s="1"/>
      <c r="U9" s="1"/>
      <c r="V9" s="1"/>
      <c r="W9" s="1"/>
      <c r="X9" s="1"/>
      <c r="Y9" s="1"/>
      <c r="Z9" s="1"/>
    </row>
    <row r="10" spans="1:26" ht="21.75" customHeight="1">
      <c r="A10" s="147">
        <v>31594</v>
      </c>
      <c r="B10" s="136">
        <v>93</v>
      </c>
      <c r="C10" s="136">
        <v>3.72</v>
      </c>
      <c r="D10" s="137">
        <v>0.46500000000000002</v>
      </c>
      <c r="E10" s="139" t="s">
        <v>108</v>
      </c>
      <c r="F10" s="148" t="s">
        <v>111</v>
      </c>
      <c r="G10" s="1"/>
      <c r="H10" s="1"/>
      <c r="I10" s="1"/>
      <c r="J10" s="1"/>
      <c r="K10" s="1"/>
      <c r="L10" s="1"/>
      <c r="M10" s="1"/>
      <c r="N10" s="1"/>
      <c r="O10" s="1"/>
      <c r="P10" s="1"/>
      <c r="Q10" s="1"/>
      <c r="R10" s="1"/>
      <c r="S10" s="1"/>
      <c r="T10" s="1"/>
      <c r="U10" s="1"/>
      <c r="V10" s="1"/>
      <c r="W10" s="1"/>
      <c r="X10" s="1"/>
      <c r="Y10" s="1"/>
      <c r="Z10" s="1"/>
    </row>
    <row r="11" spans="1:26" ht="21.75" customHeight="1">
      <c r="A11" s="147">
        <v>31625</v>
      </c>
      <c r="B11" s="136">
        <v>93</v>
      </c>
      <c r="C11" s="136">
        <v>3.72</v>
      </c>
      <c r="D11" s="137">
        <v>0.46500000000000002</v>
      </c>
      <c r="E11" s="138" t="s">
        <v>108</v>
      </c>
      <c r="F11" s="148" t="s">
        <v>111</v>
      </c>
      <c r="G11" s="1"/>
      <c r="H11" s="1"/>
      <c r="I11" s="1"/>
      <c r="J11" s="1"/>
      <c r="K11" s="1"/>
      <c r="L11" s="1"/>
      <c r="M11" s="1"/>
      <c r="N11" s="1"/>
      <c r="O11" s="1"/>
      <c r="P11" s="1"/>
      <c r="Q11" s="1"/>
      <c r="R11" s="1"/>
      <c r="S11" s="1"/>
      <c r="T11" s="1"/>
      <c r="U11" s="1"/>
      <c r="V11" s="1"/>
      <c r="W11" s="1"/>
      <c r="X11" s="1"/>
      <c r="Y11" s="1"/>
      <c r="Z11" s="1"/>
    </row>
    <row r="12" spans="1:26" ht="21.75" customHeight="1">
      <c r="A12" s="147">
        <v>31656</v>
      </c>
      <c r="B12" s="136">
        <v>93</v>
      </c>
      <c r="C12" s="136">
        <v>3.72</v>
      </c>
      <c r="D12" s="137">
        <v>0.46500000000000002</v>
      </c>
      <c r="E12" s="139" t="s">
        <v>108</v>
      </c>
      <c r="F12" s="148" t="s">
        <v>111</v>
      </c>
      <c r="G12" s="1"/>
      <c r="H12" s="1"/>
      <c r="I12" s="1"/>
      <c r="J12" s="1"/>
      <c r="K12" s="1"/>
      <c r="L12" s="1"/>
      <c r="M12" s="1"/>
      <c r="N12" s="1"/>
      <c r="O12" s="1"/>
      <c r="P12" s="1"/>
      <c r="Q12" s="1"/>
      <c r="R12" s="1"/>
      <c r="S12" s="1"/>
      <c r="T12" s="1"/>
      <c r="U12" s="1"/>
      <c r="V12" s="1"/>
      <c r="W12" s="1"/>
      <c r="X12" s="1"/>
      <c r="Y12" s="1"/>
      <c r="Z12" s="1"/>
    </row>
    <row r="13" spans="1:26" ht="21.75" customHeight="1">
      <c r="A13" s="147">
        <v>31686</v>
      </c>
      <c r="B13" s="136">
        <v>110</v>
      </c>
      <c r="C13" s="136">
        <v>4.4000000000000004</v>
      </c>
      <c r="D13" s="137">
        <v>0.55000000000000004</v>
      </c>
      <c r="E13" s="138" t="s">
        <v>108</v>
      </c>
      <c r="F13" s="148" t="s">
        <v>112</v>
      </c>
      <c r="G13" s="1"/>
      <c r="H13" s="1"/>
      <c r="I13" s="1"/>
      <c r="J13" s="1"/>
      <c r="K13" s="1"/>
      <c r="L13" s="1"/>
      <c r="M13" s="1"/>
      <c r="N13" s="1"/>
      <c r="O13" s="1"/>
      <c r="P13" s="1"/>
      <c r="Q13" s="1"/>
      <c r="R13" s="1"/>
      <c r="S13" s="1"/>
      <c r="T13" s="1"/>
      <c r="U13" s="1"/>
      <c r="V13" s="1"/>
      <c r="W13" s="1"/>
      <c r="X13" s="1"/>
      <c r="Y13" s="1"/>
      <c r="Z13" s="1"/>
    </row>
    <row r="14" spans="1:26" ht="21.75" customHeight="1">
      <c r="A14" s="147">
        <v>31717</v>
      </c>
      <c r="B14" s="136">
        <v>110</v>
      </c>
      <c r="C14" s="136">
        <v>4.4000000000000004</v>
      </c>
      <c r="D14" s="137">
        <v>0.55000000000000004</v>
      </c>
      <c r="E14" s="139" t="s">
        <v>108</v>
      </c>
      <c r="F14" s="148" t="s">
        <v>112</v>
      </c>
      <c r="G14" s="1"/>
      <c r="H14" s="1"/>
      <c r="I14" s="1"/>
      <c r="J14" s="1"/>
      <c r="K14" s="1"/>
      <c r="L14" s="1"/>
      <c r="M14" s="1"/>
      <c r="N14" s="1"/>
      <c r="O14" s="1"/>
      <c r="P14" s="1"/>
      <c r="Q14" s="1"/>
      <c r="R14" s="1"/>
      <c r="S14" s="1"/>
      <c r="T14" s="1"/>
      <c r="U14" s="1"/>
      <c r="V14" s="1"/>
      <c r="W14" s="1"/>
      <c r="X14" s="1"/>
      <c r="Y14" s="1"/>
      <c r="Z14" s="1"/>
    </row>
    <row r="15" spans="1:26" ht="21.75" customHeight="1">
      <c r="A15" s="147">
        <v>31747</v>
      </c>
      <c r="B15" s="136">
        <v>110</v>
      </c>
      <c r="C15" s="136">
        <v>4.4000000000000004</v>
      </c>
      <c r="D15" s="137">
        <v>0.55000000000000004</v>
      </c>
      <c r="E15" s="138" t="s">
        <v>108</v>
      </c>
      <c r="F15" s="148" t="s">
        <v>112</v>
      </c>
      <c r="G15" s="1"/>
      <c r="H15" s="1"/>
      <c r="I15" s="1"/>
      <c r="J15" s="1"/>
      <c r="K15" s="1"/>
      <c r="L15" s="1"/>
      <c r="M15" s="1"/>
      <c r="N15" s="1"/>
      <c r="O15" s="1"/>
      <c r="P15" s="1"/>
      <c r="Q15" s="1"/>
      <c r="R15" s="1"/>
      <c r="S15" s="1"/>
      <c r="T15" s="1"/>
      <c r="U15" s="1"/>
      <c r="V15" s="1"/>
      <c r="W15" s="1"/>
      <c r="X15" s="1"/>
      <c r="Y15" s="1"/>
      <c r="Z15" s="1"/>
    </row>
    <row r="16" spans="1:26" ht="21.75" customHeight="1">
      <c r="A16" s="147">
        <v>31778</v>
      </c>
      <c r="B16" s="136">
        <v>150</v>
      </c>
      <c r="C16" s="136">
        <v>6</v>
      </c>
      <c r="D16" s="137">
        <v>0.75</v>
      </c>
      <c r="E16" s="139" t="s">
        <v>108</v>
      </c>
      <c r="F16" s="148" t="s">
        <v>113</v>
      </c>
      <c r="G16" s="1"/>
      <c r="H16" s="1"/>
      <c r="I16" s="1"/>
      <c r="J16" s="1"/>
      <c r="K16" s="1"/>
      <c r="L16" s="1"/>
      <c r="M16" s="1"/>
      <c r="N16" s="1"/>
      <c r="O16" s="1"/>
      <c r="P16" s="1"/>
      <c r="Q16" s="1"/>
      <c r="R16" s="1"/>
      <c r="S16" s="1"/>
      <c r="T16" s="1"/>
      <c r="U16" s="1"/>
      <c r="V16" s="1"/>
      <c r="W16" s="1"/>
      <c r="X16" s="1"/>
      <c r="Y16" s="1"/>
      <c r="Z16" s="1"/>
    </row>
    <row r="17" spans="1:26" ht="21.75" customHeight="1">
      <c r="A17" s="147">
        <v>31809</v>
      </c>
      <c r="B17" s="136">
        <v>150</v>
      </c>
      <c r="C17" s="136">
        <v>6</v>
      </c>
      <c r="D17" s="137">
        <v>0.75</v>
      </c>
      <c r="E17" s="138" t="s">
        <v>108</v>
      </c>
      <c r="F17" s="148" t="s">
        <v>113</v>
      </c>
      <c r="G17" s="1"/>
      <c r="H17" s="1"/>
      <c r="I17" s="1"/>
      <c r="J17" s="1"/>
      <c r="K17" s="1"/>
      <c r="L17" s="1"/>
      <c r="M17" s="1"/>
      <c r="N17" s="1"/>
      <c r="O17" s="1"/>
      <c r="P17" s="1"/>
      <c r="Q17" s="1"/>
      <c r="R17" s="1"/>
      <c r="S17" s="1"/>
      <c r="T17" s="1"/>
      <c r="U17" s="1"/>
      <c r="V17" s="1"/>
      <c r="W17" s="1"/>
      <c r="X17" s="1"/>
      <c r="Y17" s="1"/>
      <c r="Z17" s="1"/>
    </row>
    <row r="18" spans="1:26" ht="21.75" customHeight="1">
      <c r="A18" s="147">
        <v>31837</v>
      </c>
      <c r="B18" s="136">
        <v>170</v>
      </c>
      <c r="C18" s="136">
        <v>6.8</v>
      </c>
      <c r="D18" s="137">
        <v>0.85</v>
      </c>
      <c r="E18" s="139" t="s">
        <v>108</v>
      </c>
      <c r="F18" s="148" t="s">
        <v>114</v>
      </c>
      <c r="G18" s="1"/>
      <c r="H18" s="1"/>
      <c r="I18" s="1"/>
      <c r="J18" s="1"/>
      <c r="K18" s="1"/>
      <c r="L18" s="1"/>
      <c r="M18" s="1"/>
      <c r="N18" s="1"/>
      <c r="O18" s="1"/>
      <c r="P18" s="1"/>
      <c r="Q18" s="1"/>
      <c r="R18" s="1"/>
      <c r="S18" s="1"/>
      <c r="T18" s="1"/>
      <c r="U18" s="1"/>
      <c r="V18" s="1"/>
      <c r="W18" s="1"/>
      <c r="X18" s="1"/>
      <c r="Y18" s="1"/>
      <c r="Z18" s="1"/>
    </row>
    <row r="19" spans="1:26" ht="21.75" customHeight="1">
      <c r="A19" s="147">
        <v>31868</v>
      </c>
      <c r="B19" s="136">
        <v>170</v>
      </c>
      <c r="C19" s="136">
        <v>6.8</v>
      </c>
      <c r="D19" s="137">
        <v>0.85</v>
      </c>
      <c r="E19" s="138" t="s">
        <v>108</v>
      </c>
      <c r="F19" s="148" t="s">
        <v>114</v>
      </c>
      <c r="G19" s="1"/>
      <c r="H19" s="1"/>
      <c r="I19" s="1"/>
      <c r="J19" s="1"/>
      <c r="K19" s="1"/>
      <c r="L19" s="1"/>
      <c r="M19" s="1"/>
      <c r="N19" s="1"/>
      <c r="O19" s="1"/>
      <c r="P19" s="1"/>
      <c r="Q19" s="1"/>
      <c r="R19" s="1"/>
      <c r="S19" s="1"/>
      <c r="T19" s="1"/>
      <c r="U19" s="1"/>
      <c r="V19" s="1"/>
      <c r="W19" s="1"/>
      <c r="X19" s="1"/>
      <c r="Y19" s="1"/>
      <c r="Z19" s="1"/>
    </row>
    <row r="20" spans="1:26" ht="21.75" customHeight="1">
      <c r="A20" s="147">
        <v>31898</v>
      </c>
      <c r="B20" s="136">
        <v>200</v>
      </c>
      <c r="C20" s="136">
        <v>8</v>
      </c>
      <c r="D20" s="137">
        <v>1</v>
      </c>
      <c r="E20" s="139" t="s">
        <v>108</v>
      </c>
      <c r="F20" s="148" t="s">
        <v>115</v>
      </c>
      <c r="G20" s="1"/>
      <c r="H20" s="1"/>
      <c r="I20" s="1"/>
      <c r="J20" s="1"/>
      <c r="K20" s="1"/>
      <c r="L20" s="1"/>
      <c r="M20" s="1"/>
      <c r="N20" s="1"/>
      <c r="O20" s="1"/>
      <c r="P20" s="1"/>
      <c r="Q20" s="1"/>
      <c r="R20" s="1"/>
      <c r="S20" s="1"/>
      <c r="T20" s="1"/>
      <c r="U20" s="1"/>
      <c r="V20" s="1"/>
      <c r="W20" s="1"/>
      <c r="X20" s="1"/>
      <c r="Y20" s="1"/>
      <c r="Z20" s="1"/>
    </row>
    <row r="21" spans="1:26" ht="21.75" customHeight="1">
      <c r="A21" s="147">
        <v>31929</v>
      </c>
      <c r="B21" s="136">
        <v>200</v>
      </c>
      <c r="C21" s="136">
        <v>8</v>
      </c>
      <c r="D21" s="137">
        <v>1</v>
      </c>
      <c r="E21" s="138" t="s">
        <v>108</v>
      </c>
      <c r="F21" s="148" t="s">
        <v>115</v>
      </c>
      <c r="G21" s="1"/>
      <c r="H21" s="1"/>
      <c r="I21" s="1"/>
      <c r="J21" s="1"/>
      <c r="K21" s="1"/>
      <c r="L21" s="1"/>
      <c r="M21" s="1"/>
      <c r="N21" s="1"/>
      <c r="O21" s="1"/>
      <c r="P21" s="1"/>
      <c r="Q21" s="1"/>
      <c r="R21" s="1"/>
      <c r="S21" s="1"/>
      <c r="T21" s="1"/>
      <c r="U21" s="1"/>
      <c r="V21" s="1"/>
      <c r="W21" s="1"/>
      <c r="X21" s="1"/>
      <c r="Y21" s="1"/>
      <c r="Z21" s="1"/>
    </row>
    <row r="22" spans="1:26" ht="21.75" customHeight="1">
      <c r="A22" s="147">
        <v>31959</v>
      </c>
      <c r="B22" s="136">
        <v>200</v>
      </c>
      <c r="C22" s="136">
        <v>8</v>
      </c>
      <c r="D22" s="137">
        <v>1</v>
      </c>
      <c r="E22" s="139" t="s">
        <v>108</v>
      </c>
      <c r="F22" s="148" t="s">
        <v>115</v>
      </c>
      <c r="G22" s="1"/>
      <c r="H22" s="1"/>
      <c r="I22" s="1"/>
      <c r="J22" s="1"/>
      <c r="K22" s="1"/>
      <c r="L22" s="1"/>
      <c r="M22" s="1"/>
      <c r="N22" s="1"/>
      <c r="O22" s="1"/>
      <c r="P22" s="1"/>
      <c r="Q22" s="1"/>
      <c r="R22" s="1"/>
      <c r="S22" s="1"/>
      <c r="T22" s="1"/>
      <c r="U22" s="1"/>
      <c r="V22" s="1"/>
      <c r="W22" s="1"/>
      <c r="X22" s="1"/>
      <c r="Y22" s="1"/>
      <c r="Z22" s="1"/>
    </row>
    <row r="23" spans="1:26" ht="21.75" customHeight="1">
      <c r="A23" s="147">
        <v>31990</v>
      </c>
      <c r="B23" s="136">
        <v>200</v>
      </c>
      <c r="C23" s="136">
        <v>8</v>
      </c>
      <c r="D23" s="137">
        <v>1</v>
      </c>
      <c r="E23" s="138" t="s">
        <v>108</v>
      </c>
      <c r="F23" s="148" t="s">
        <v>115</v>
      </c>
      <c r="G23" s="1"/>
      <c r="H23" s="1"/>
      <c r="I23" s="1"/>
      <c r="J23" s="1"/>
      <c r="K23" s="1"/>
      <c r="L23" s="1"/>
      <c r="M23" s="1"/>
      <c r="N23" s="1"/>
      <c r="O23" s="1"/>
      <c r="P23" s="1"/>
      <c r="Q23" s="1"/>
      <c r="R23" s="1"/>
      <c r="S23" s="1"/>
      <c r="T23" s="1"/>
      <c r="U23" s="1"/>
      <c r="V23" s="1"/>
      <c r="W23" s="1"/>
      <c r="X23" s="1"/>
      <c r="Y23" s="1"/>
      <c r="Z23" s="1"/>
    </row>
    <row r="24" spans="1:26" ht="21.75" customHeight="1">
      <c r="A24" s="147">
        <v>32021</v>
      </c>
      <c r="B24" s="136">
        <v>200</v>
      </c>
      <c r="C24" s="136">
        <v>8</v>
      </c>
      <c r="D24" s="137">
        <v>1</v>
      </c>
      <c r="E24" s="139" t="s">
        <v>108</v>
      </c>
      <c r="F24" s="148" t="s">
        <v>115</v>
      </c>
      <c r="G24" s="1"/>
      <c r="H24" s="1"/>
      <c r="I24" s="1"/>
      <c r="J24" s="1"/>
      <c r="K24" s="1"/>
      <c r="L24" s="1"/>
      <c r="M24" s="1"/>
      <c r="N24" s="1"/>
      <c r="O24" s="1"/>
      <c r="P24" s="1"/>
      <c r="Q24" s="1"/>
      <c r="R24" s="1"/>
      <c r="S24" s="1"/>
      <c r="T24" s="1"/>
      <c r="U24" s="1"/>
      <c r="V24" s="1"/>
      <c r="W24" s="1"/>
      <c r="X24" s="1"/>
      <c r="Y24" s="1"/>
      <c r="Z24" s="1"/>
    </row>
    <row r="25" spans="1:26" ht="21.75" customHeight="1">
      <c r="A25" s="147">
        <v>32051</v>
      </c>
      <c r="B25" s="136">
        <v>350</v>
      </c>
      <c r="C25" s="136">
        <v>14</v>
      </c>
      <c r="D25" s="137">
        <v>1.75</v>
      </c>
      <c r="E25" s="138" t="s">
        <v>108</v>
      </c>
      <c r="F25" s="148" t="s">
        <v>116</v>
      </c>
      <c r="G25" s="1"/>
      <c r="H25" s="1"/>
      <c r="I25" s="1"/>
      <c r="J25" s="1"/>
      <c r="K25" s="1"/>
      <c r="L25" s="1"/>
      <c r="M25" s="1"/>
      <c r="N25" s="1"/>
      <c r="O25" s="1"/>
      <c r="P25" s="1"/>
      <c r="Q25" s="1"/>
      <c r="R25" s="1"/>
      <c r="S25" s="1"/>
      <c r="T25" s="1"/>
      <c r="U25" s="1"/>
      <c r="V25" s="1"/>
      <c r="W25" s="1"/>
      <c r="X25" s="1"/>
      <c r="Y25" s="1"/>
      <c r="Z25" s="1"/>
    </row>
    <row r="26" spans="1:26" ht="21.75" customHeight="1">
      <c r="A26" s="147">
        <v>32082</v>
      </c>
      <c r="B26" s="136">
        <v>350</v>
      </c>
      <c r="C26" s="136">
        <v>14</v>
      </c>
      <c r="D26" s="137">
        <v>1.75</v>
      </c>
      <c r="E26" s="139" t="s">
        <v>108</v>
      </c>
      <c r="F26" s="148" t="s">
        <v>116</v>
      </c>
      <c r="G26" s="1"/>
      <c r="H26" s="1"/>
      <c r="I26" s="1"/>
      <c r="J26" s="1"/>
      <c r="K26" s="1"/>
      <c r="L26" s="1"/>
      <c r="M26" s="1"/>
      <c r="N26" s="1"/>
      <c r="O26" s="1"/>
      <c r="P26" s="1"/>
      <c r="Q26" s="1"/>
      <c r="R26" s="1"/>
      <c r="S26" s="1"/>
      <c r="T26" s="1"/>
      <c r="U26" s="1"/>
      <c r="V26" s="1"/>
      <c r="W26" s="1"/>
      <c r="X26" s="1"/>
      <c r="Y26" s="1"/>
      <c r="Z26" s="1"/>
    </row>
    <row r="27" spans="1:26" ht="21.75" customHeight="1">
      <c r="A27" s="147">
        <v>32112</v>
      </c>
      <c r="B27" s="136">
        <v>350</v>
      </c>
      <c r="C27" s="136">
        <v>14</v>
      </c>
      <c r="D27" s="137">
        <v>1.75</v>
      </c>
      <c r="E27" s="138" t="s">
        <v>108</v>
      </c>
      <c r="F27" s="148" t="s">
        <v>116</v>
      </c>
      <c r="G27" s="1"/>
      <c r="H27" s="1"/>
      <c r="I27" s="1"/>
      <c r="J27" s="1"/>
      <c r="K27" s="1"/>
      <c r="L27" s="1"/>
      <c r="M27" s="1"/>
      <c r="N27" s="1"/>
      <c r="O27" s="1"/>
      <c r="P27" s="1"/>
      <c r="Q27" s="1"/>
      <c r="R27" s="1"/>
      <c r="S27" s="1"/>
      <c r="T27" s="1"/>
      <c r="U27" s="1"/>
      <c r="V27" s="1"/>
      <c r="W27" s="1"/>
      <c r="X27" s="1"/>
      <c r="Y27" s="1"/>
      <c r="Z27" s="1"/>
    </row>
    <row r="28" spans="1:26" ht="21.75" customHeight="1">
      <c r="A28" s="147">
        <v>32143</v>
      </c>
      <c r="B28" s="136">
        <v>350</v>
      </c>
      <c r="C28" s="136">
        <v>14</v>
      </c>
      <c r="D28" s="137">
        <v>1.75</v>
      </c>
      <c r="E28" s="139" t="s">
        <v>108</v>
      </c>
      <c r="F28" s="148" t="s">
        <v>116</v>
      </c>
      <c r="G28" s="1"/>
      <c r="H28" s="1"/>
      <c r="I28" s="1"/>
      <c r="J28" s="1"/>
      <c r="K28" s="1"/>
      <c r="L28" s="1"/>
      <c r="M28" s="1"/>
      <c r="N28" s="1"/>
      <c r="O28" s="1"/>
      <c r="P28" s="1"/>
      <c r="Q28" s="1"/>
      <c r="R28" s="1"/>
      <c r="S28" s="1"/>
      <c r="T28" s="1"/>
      <c r="U28" s="1"/>
      <c r="V28" s="1"/>
      <c r="W28" s="1"/>
      <c r="X28" s="1"/>
      <c r="Y28" s="1"/>
      <c r="Z28" s="1"/>
    </row>
    <row r="29" spans="1:26" ht="21.75" customHeight="1">
      <c r="A29" s="147">
        <v>32174</v>
      </c>
      <c r="B29" s="136">
        <v>350</v>
      </c>
      <c r="C29" s="136">
        <v>14</v>
      </c>
      <c r="D29" s="137">
        <v>1.75</v>
      </c>
      <c r="E29" s="138" t="s">
        <v>108</v>
      </c>
      <c r="F29" s="148" t="s">
        <v>116</v>
      </c>
      <c r="G29" s="1"/>
      <c r="H29" s="1"/>
      <c r="I29" s="1"/>
      <c r="J29" s="1"/>
      <c r="K29" s="1"/>
      <c r="L29" s="1"/>
      <c r="M29" s="1"/>
      <c r="N29" s="1"/>
      <c r="O29" s="1"/>
      <c r="P29" s="1"/>
      <c r="Q29" s="1"/>
      <c r="R29" s="1"/>
      <c r="S29" s="1"/>
      <c r="T29" s="1"/>
      <c r="U29" s="1"/>
      <c r="V29" s="1"/>
      <c r="W29" s="1"/>
      <c r="X29" s="1"/>
      <c r="Y29" s="1"/>
      <c r="Z29" s="1"/>
    </row>
    <row r="30" spans="1:26" ht="21.75" customHeight="1">
      <c r="A30" s="147">
        <v>32203</v>
      </c>
      <c r="B30" s="136">
        <v>350</v>
      </c>
      <c r="C30" s="136">
        <v>14</v>
      </c>
      <c r="D30" s="137">
        <v>1.75</v>
      </c>
      <c r="E30" s="139" t="s">
        <v>108</v>
      </c>
      <c r="F30" s="148" t="s">
        <v>116</v>
      </c>
      <c r="G30" s="1"/>
      <c r="H30" s="1"/>
      <c r="I30" s="1"/>
      <c r="J30" s="1"/>
      <c r="K30" s="1"/>
      <c r="L30" s="1"/>
      <c r="M30" s="1"/>
      <c r="N30" s="1"/>
      <c r="O30" s="1"/>
      <c r="P30" s="1"/>
      <c r="Q30" s="1"/>
      <c r="R30" s="1"/>
      <c r="S30" s="1"/>
      <c r="T30" s="1"/>
      <c r="U30" s="1"/>
      <c r="V30" s="1"/>
      <c r="W30" s="1"/>
      <c r="X30" s="1"/>
      <c r="Y30" s="1"/>
      <c r="Z30" s="1"/>
    </row>
    <row r="31" spans="1:26" ht="21.75" customHeight="1">
      <c r="A31" s="147">
        <v>32234</v>
      </c>
      <c r="B31" s="136">
        <v>520</v>
      </c>
      <c r="C31" s="136">
        <v>20.8</v>
      </c>
      <c r="D31" s="137">
        <v>2.6</v>
      </c>
      <c r="E31" s="138" t="s">
        <v>108</v>
      </c>
      <c r="F31" s="148" t="s">
        <v>117</v>
      </c>
      <c r="G31" s="1"/>
      <c r="H31" s="1"/>
      <c r="I31" s="1"/>
      <c r="J31" s="1"/>
      <c r="K31" s="1"/>
      <c r="L31" s="1"/>
      <c r="M31" s="1"/>
      <c r="N31" s="1"/>
      <c r="O31" s="1"/>
      <c r="P31" s="1"/>
      <c r="Q31" s="1"/>
      <c r="R31" s="1"/>
      <c r="S31" s="1"/>
      <c r="T31" s="1"/>
      <c r="U31" s="1"/>
      <c r="V31" s="1"/>
      <c r="W31" s="1"/>
      <c r="X31" s="1"/>
      <c r="Y31" s="1"/>
      <c r="Z31" s="1"/>
    </row>
    <row r="32" spans="1:26" ht="21.75" customHeight="1">
      <c r="A32" s="147">
        <v>32264</v>
      </c>
      <c r="B32" s="136">
        <v>520</v>
      </c>
      <c r="C32" s="136">
        <v>20.8</v>
      </c>
      <c r="D32" s="137">
        <v>2.6</v>
      </c>
      <c r="E32" s="139" t="s">
        <v>108</v>
      </c>
      <c r="F32" s="148" t="s">
        <v>117</v>
      </c>
      <c r="G32" s="1"/>
      <c r="H32" s="1"/>
      <c r="I32" s="1"/>
      <c r="J32" s="1"/>
      <c r="K32" s="1"/>
      <c r="L32" s="1"/>
      <c r="M32" s="1"/>
      <c r="N32" s="1"/>
      <c r="O32" s="1"/>
      <c r="P32" s="1"/>
      <c r="Q32" s="1"/>
      <c r="R32" s="1"/>
      <c r="S32" s="1"/>
      <c r="T32" s="1"/>
      <c r="U32" s="1"/>
      <c r="V32" s="1"/>
      <c r="W32" s="1"/>
      <c r="X32" s="1"/>
      <c r="Y32" s="1"/>
      <c r="Z32" s="1"/>
    </row>
    <row r="33" spans="1:26" ht="21.75" customHeight="1">
      <c r="A33" s="147">
        <v>32295</v>
      </c>
      <c r="B33" s="136">
        <v>680</v>
      </c>
      <c r="C33" s="136">
        <v>27.2</v>
      </c>
      <c r="D33" s="137">
        <v>3.4</v>
      </c>
      <c r="E33" s="138" t="s">
        <v>108</v>
      </c>
      <c r="F33" s="148" t="s">
        <v>118</v>
      </c>
      <c r="G33" s="1"/>
      <c r="H33" s="1"/>
      <c r="I33" s="1"/>
      <c r="J33" s="1"/>
      <c r="K33" s="1"/>
      <c r="L33" s="1"/>
      <c r="M33" s="1"/>
      <c r="N33" s="1"/>
      <c r="O33" s="1"/>
      <c r="P33" s="1"/>
      <c r="Q33" s="1"/>
      <c r="R33" s="1"/>
      <c r="S33" s="1"/>
      <c r="T33" s="1"/>
      <c r="U33" s="1"/>
      <c r="V33" s="1"/>
      <c r="W33" s="1"/>
      <c r="X33" s="1"/>
      <c r="Y33" s="1"/>
      <c r="Z33" s="1"/>
    </row>
    <row r="34" spans="1:26" ht="21.75" customHeight="1">
      <c r="A34" s="147">
        <v>32325</v>
      </c>
      <c r="B34" s="136">
        <v>680</v>
      </c>
      <c r="C34" s="136">
        <v>27.2</v>
      </c>
      <c r="D34" s="137">
        <v>3.4</v>
      </c>
      <c r="E34" s="139" t="s">
        <v>108</v>
      </c>
      <c r="F34" s="148" t="s">
        <v>118</v>
      </c>
      <c r="G34" s="1"/>
      <c r="H34" s="1"/>
      <c r="I34" s="1"/>
      <c r="J34" s="1"/>
      <c r="K34" s="1"/>
      <c r="L34" s="1"/>
      <c r="M34" s="1"/>
      <c r="N34" s="1"/>
      <c r="O34" s="1"/>
      <c r="P34" s="1"/>
      <c r="Q34" s="1"/>
      <c r="R34" s="1"/>
      <c r="S34" s="1"/>
      <c r="T34" s="1"/>
      <c r="U34" s="1"/>
      <c r="V34" s="1"/>
      <c r="W34" s="1"/>
      <c r="X34" s="1"/>
      <c r="Y34" s="1"/>
      <c r="Z34" s="1"/>
    </row>
    <row r="35" spans="1:26" ht="21.75" customHeight="1">
      <c r="A35" s="147">
        <v>32356</v>
      </c>
      <c r="B35" s="136">
        <v>924</v>
      </c>
      <c r="C35" s="136">
        <v>36.96</v>
      </c>
      <c r="D35" s="137">
        <v>4.62</v>
      </c>
      <c r="E35" s="138" t="s">
        <v>108</v>
      </c>
      <c r="F35" s="148" t="s">
        <v>119</v>
      </c>
      <c r="G35" s="1"/>
      <c r="H35" s="1"/>
      <c r="I35" s="1"/>
      <c r="J35" s="1"/>
      <c r="K35" s="1"/>
      <c r="L35" s="1"/>
      <c r="M35" s="1"/>
      <c r="N35" s="1"/>
      <c r="O35" s="1"/>
      <c r="P35" s="1"/>
      <c r="Q35" s="1"/>
      <c r="R35" s="1"/>
      <c r="S35" s="1"/>
      <c r="T35" s="1"/>
      <c r="U35" s="1"/>
      <c r="V35" s="1"/>
      <c r="W35" s="1"/>
      <c r="X35" s="1"/>
      <c r="Y35" s="1"/>
      <c r="Z35" s="1"/>
    </row>
    <row r="36" spans="1:26" ht="21.75" customHeight="1">
      <c r="A36" s="147">
        <v>32387</v>
      </c>
      <c r="B36" s="136">
        <v>924</v>
      </c>
      <c r="C36" s="136">
        <v>36.96</v>
      </c>
      <c r="D36" s="137">
        <v>4.62</v>
      </c>
      <c r="E36" s="139" t="s">
        <v>108</v>
      </c>
      <c r="F36" s="148" t="s">
        <v>119</v>
      </c>
      <c r="G36" s="1"/>
      <c r="H36" s="1"/>
      <c r="I36" s="1"/>
      <c r="J36" s="1"/>
      <c r="K36" s="1"/>
      <c r="L36" s="1"/>
      <c r="M36" s="1"/>
      <c r="N36" s="1"/>
      <c r="O36" s="1"/>
      <c r="P36" s="1"/>
      <c r="Q36" s="1"/>
      <c r="R36" s="1"/>
      <c r="S36" s="1"/>
      <c r="T36" s="1"/>
      <c r="U36" s="1"/>
      <c r="V36" s="1"/>
      <c r="W36" s="1"/>
      <c r="X36" s="1"/>
      <c r="Y36" s="1"/>
      <c r="Z36" s="1"/>
    </row>
    <row r="37" spans="1:26" ht="21.75" customHeight="1">
      <c r="A37" s="147">
        <v>32417</v>
      </c>
      <c r="B37" s="136">
        <v>1310</v>
      </c>
      <c r="C37" s="136">
        <v>52.4</v>
      </c>
      <c r="D37" s="137">
        <v>6.55</v>
      </c>
      <c r="E37" s="138" t="s">
        <v>108</v>
      </c>
      <c r="F37" s="148" t="s">
        <v>120</v>
      </c>
      <c r="G37" s="1"/>
      <c r="H37" s="1"/>
      <c r="I37" s="1"/>
      <c r="J37" s="1"/>
      <c r="K37" s="1"/>
      <c r="L37" s="1"/>
      <c r="M37" s="1"/>
      <c r="N37" s="1"/>
      <c r="O37" s="1"/>
      <c r="P37" s="1"/>
      <c r="Q37" s="1"/>
      <c r="R37" s="1"/>
      <c r="S37" s="1"/>
      <c r="T37" s="1"/>
      <c r="U37" s="1"/>
      <c r="V37" s="1"/>
      <c r="W37" s="1"/>
      <c r="X37" s="1"/>
      <c r="Y37" s="1"/>
      <c r="Z37" s="1"/>
    </row>
    <row r="38" spans="1:26" ht="21.75" customHeight="1">
      <c r="A38" s="147">
        <v>32448</v>
      </c>
      <c r="B38" s="136">
        <v>1310</v>
      </c>
      <c r="C38" s="136">
        <v>52.4</v>
      </c>
      <c r="D38" s="137">
        <v>6.55</v>
      </c>
      <c r="E38" s="139" t="s">
        <v>108</v>
      </c>
      <c r="F38" s="148" t="s">
        <v>120</v>
      </c>
      <c r="G38" s="1"/>
      <c r="H38" s="1"/>
      <c r="I38" s="1"/>
      <c r="J38" s="1"/>
      <c r="K38" s="1"/>
      <c r="L38" s="1"/>
      <c r="M38" s="1"/>
      <c r="N38" s="1"/>
      <c r="O38" s="1"/>
      <c r="P38" s="1"/>
      <c r="Q38" s="1"/>
      <c r="R38" s="1"/>
      <c r="S38" s="1"/>
      <c r="T38" s="1"/>
      <c r="U38" s="1"/>
      <c r="V38" s="1"/>
      <c r="W38" s="1"/>
      <c r="X38" s="1"/>
      <c r="Y38" s="1"/>
      <c r="Z38" s="1"/>
    </row>
    <row r="39" spans="1:26" ht="21.75" customHeight="1">
      <c r="A39" s="147">
        <v>32478</v>
      </c>
      <c r="B39" s="136">
        <v>1310</v>
      </c>
      <c r="C39" s="136">
        <v>52.4</v>
      </c>
      <c r="D39" s="137">
        <v>6.55</v>
      </c>
      <c r="E39" s="138" t="s">
        <v>108</v>
      </c>
      <c r="F39" s="148" t="s">
        <v>120</v>
      </c>
      <c r="G39" s="1"/>
      <c r="H39" s="1"/>
      <c r="I39" s="1"/>
      <c r="J39" s="1"/>
      <c r="K39" s="1"/>
      <c r="L39" s="1"/>
      <c r="M39" s="1"/>
      <c r="N39" s="1"/>
      <c r="O39" s="1"/>
      <c r="P39" s="1"/>
      <c r="Q39" s="1"/>
      <c r="R39" s="1"/>
      <c r="S39" s="1"/>
      <c r="T39" s="1"/>
      <c r="U39" s="1"/>
      <c r="V39" s="1"/>
      <c r="W39" s="1"/>
      <c r="X39" s="1"/>
      <c r="Y39" s="1"/>
      <c r="Z39" s="1"/>
    </row>
    <row r="40" spans="1:26" ht="21.75" customHeight="1">
      <c r="A40" s="147">
        <v>32509</v>
      </c>
      <c r="B40" s="136">
        <v>1700</v>
      </c>
      <c r="C40" s="136">
        <v>68</v>
      </c>
      <c r="D40" s="137">
        <v>8.5</v>
      </c>
      <c r="E40" s="139" t="s">
        <v>108</v>
      </c>
      <c r="F40" s="148" t="s">
        <v>121</v>
      </c>
      <c r="G40" s="1"/>
      <c r="H40" s="1"/>
      <c r="I40" s="1"/>
      <c r="J40" s="1"/>
      <c r="K40" s="1"/>
      <c r="L40" s="1"/>
      <c r="M40" s="1"/>
      <c r="N40" s="1"/>
      <c r="O40" s="1"/>
      <c r="P40" s="1"/>
      <c r="Q40" s="1"/>
      <c r="R40" s="1"/>
      <c r="S40" s="1"/>
      <c r="T40" s="1"/>
      <c r="U40" s="1"/>
      <c r="V40" s="1"/>
      <c r="W40" s="1"/>
      <c r="X40" s="1"/>
      <c r="Y40" s="1"/>
      <c r="Z40" s="1"/>
    </row>
    <row r="41" spans="1:26" ht="21.75" customHeight="1">
      <c r="A41" s="147">
        <v>32540</v>
      </c>
      <c r="B41" s="136">
        <v>1700</v>
      </c>
      <c r="C41" s="136">
        <v>68</v>
      </c>
      <c r="D41" s="137">
        <v>8.5</v>
      </c>
      <c r="E41" s="138" t="s">
        <v>108</v>
      </c>
      <c r="F41" s="148" t="s">
        <v>121</v>
      </c>
      <c r="G41" s="1"/>
      <c r="H41" s="1"/>
      <c r="I41" s="1"/>
      <c r="J41" s="1"/>
      <c r="K41" s="1"/>
      <c r="L41" s="1"/>
      <c r="M41" s="1"/>
      <c r="N41" s="1"/>
      <c r="O41" s="1"/>
      <c r="P41" s="1"/>
      <c r="Q41" s="1"/>
      <c r="R41" s="1"/>
      <c r="S41" s="1"/>
      <c r="T41" s="1"/>
      <c r="U41" s="1"/>
      <c r="V41" s="1"/>
      <c r="W41" s="1"/>
      <c r="X41" s="1"/>
      <c r="Y41" s="1"/>
      <c r="Z41" s="1"/>
    </row>
    <row r="42" spans="1:26" ht="21.75" customHeight="1">
      <c r="A42" s="147">
        <v>32568</v>
      </c>
      <c r="B42" s="136">
        <v>2100</v>
      </c>
      <c r="C42" s="136">
        <v>84</v>
      </c>
      <c r="D42" s="137">
        <v>10.5</v>
      </c>
      <c r="E42" s="139" t="s">
        <v>108</v>
      </c>
      <c r="F42" s="148" t="s">
        <v>122</v>
      </c>
      <c r="G42" s="1"/>
      <c r="H42" s="1"/>
      <c r="I42" s="1"/>
      <c r="J42" s="1"/>
      <c r="K42" s="1"/>
      <c r="L42" s="1"/>
      <c r="M42" s="1"/>
      <c r="N42" s="1"/>
      <c r="O42" s="1"/>
      <c r="P42" s="1"/>
      <c r="Q42" s="1"/>
      <c r="R42" s="1"/>
      <c r="S42" s="1"/>
      <c r="T42" s="1"/>
      <c r="U42" s="1"/>
      <c r="V42" s="1"/>
      <c r="W42" s="1"/>
      <c r="X42" s="1"/>
      <c r="Y42" s="1"/>
      <c r="Z42" s="1"/>
    </row>
    <row r="43" spans="1:26" ht="21.75" customHeight="1">
      <c r="A43" s="147">
        <v>32599</v>
      </c>
      <c r="B43" s="136">
        <v>2400</v>
      </c>
      <c r="C43" s="136">
        <v>96</v>
      </c>
      <c r="D43" s="137">
        <v>12</v>
      </c>
      <c r="E43" s="138" t="s">
        <v>108</v>
      </c>
      <c r="F43" s="148" t="s">
        <v>123</v>
      </c>
      <c r="G43" s="1"/>
      <c r="H43" s="1"/>
      <c r="I43" s="1"/>
      <c r="J43" s="1"/>
      <c r="K43" s="1"/>
      <c r="L43" s="1"/>
      <c r="M43" s="1"/>
      <c r="N43" s="1"/>
      <c r="O43" s="1"/>
      <c r="P43" s="1"/>
      <c r="Q43" s="1"/>
      <c r="R43" s="1"/>
      <c r="S43" s="1"/>
      <c r="T43" s="1"/>
      <c r="U43" s="1"/>
      <c r="V43" s="1"/>
      <c r="W43" s="1"/>
      <c r="X43" s="1"/>
      <c r="Y43" s="1"/>
      <c r="Z43" s="1"/>
    </row>
    <row r="44" spans="1:26" ht="21.75" customHeight="1">
      <c r="A44" s="147">
        <v>32629</v>
      </c>
      <c r="B44" s="136">
        <v>4000</v>
      </c>
      <c r="C44" s="136">
        <v>160</v>
      </c>
      <c r="D44" s="137">
        <v>20</v>
      </c>
      <c r="E44" s="139" t="s">
        <v>108</v>
      </c>
      <c r="F44" s="148" t="s">
        <v>124</v>
      </c>
      <c r="G44" s="1"/>
      <c r="H44" s="1"/>
      <c r="I44" s="1"/>
      <c r="J44" s="1"/>
      <c r="K44" s="1"/>
      <c r="L44" s="1"/>
      <c r="M44" s="1"/>
      <c r="N44" s="1"/>
      <c r="O44" s="1"/>
      <c r="P44" s="1"/>
      <c r="Q44" s="1"/>
      <c r="R44" s="1"/>
      <c r="S44" s="1"/>
      <c r="T44" s="1"/>
      <c r="U44" s="1"/>
      <c r="V44" s="1"/>
      <c r="W44" s="1"/>
      <c r="X44" s="1"/>
      <c r="Y44" s="1"/>
      <c r="Z44" s="1"/>
    </row>
    <row r="45" spans="1:26" ht="21.75" customHeight="1">
      <c r="A45" s="147">
        <v>32660</v>
      </c>
      <c r="B45" s="136">
        <v>8700</v>
      </c>
      <c r="C45" s="136">
        <v>348</v>
      </c>
      <c r="D45" s="137">
        <v>43.5</v>
      </c>
      <c r="E45" s="138" t="s">
        <v>108</v>
      </c>
      <c r="F45" s="148" t="s">
        <v>125</v>
      </c>
      <c r="G45" s="1"/>
      <c r="H45" s="1"/>
      <c r="I45" s="1"/>
      <c r="J45" s="1"/>
      <c r="K45" s="1"/>
      <c r="L45" s="1"/>
      <c r="M45" s="1"/>
      <c r="N45" s="1"/>
      <c r="O45" s="1"/>
      <c r="P45" s="1"/>
      <c r="Q45" s="1"/>
      <c r="R45" s="1"/>
      <c r="S45" s="1"/>
      <c r="T45" s="1"/>
      <c r="U45" s="1"/>
      <c r="V45" s="1"/>
      <c r="W45" s="1"/>
      <c r="X45" s="1"/>
      <c r="Y45" s="1"/>
      <c r="Z45" s="1"/>
    </row>
    <row r="46" spans="1:26" ht="21.75" customHeight="1">
      <c r="A46" s="147">
        <v>32690</v>
      </c>
      <c r="B46" s="136">
        <v>20000</v>
      </c>
      <c r="C46" s="136">
        <v>800</v>
      </c>
      <c r="D46" s="137">
        <v>100</v>
      </c>
      <c r="E46" s="139" t="s">
        <v>108</v>
      </c>
      <c r="F46" s="148" t="s">
        <v>126</v>
      </c>
      <c r="G46" s="1"/>
      <c r="H46" s="1"/>
      <c r="I46" s="1"/>
      <c r="J46" s="1"/>
      <c r="K46" s="1"/>
      <c r="L46" s="1"/>
      <c r="M46" s="1"/>
      <c r="N46" s="1"/>
      <c r="O46" s="1"/>
      <c r="P46" s="1"/>
      <c r="Q46" s="1"/>
      <c r="R46" s="1"/>
      <c r="S46" s="1"/>
      <c r="T46" s="1"/>
      <c r="U46" s="1"/>
      <c r="V46" s="1"/>
      <c r="W46" s="1"/>
      <c r="X46" s="1"/>
      <c r="Y46" s="1"/>
      <c r="Z46" s="1"/>
    </row>
    <row r="47" spans="1:26" ht="21.75" customHeight="1">
      <c r="A47" s="147">
        <v>32721</v>
      </c>
      <c r="B47" s="136">
        <v>20000</v>
      </c>
      <c r="C47" s="136">
        <v>800</v>
      </c>
      <c r="D47" s="137">
        <v>100</v>
      </c>
      <c r="E47" s="138" t="s">
        <v>108</v>
      </c>
      <c r="F47" s="148" t="s">
        <v>126</v>
      </c>
      <c r="G47" s="1"/>
      <c r="H47" s="1"/>
      <c r="I47" s="1"/>
      <c r="J47" s="1"/>
      <c r="K47" s="1"/>
      <c r="L47" s="1"/>
      <c r="M47" s="1"/>
      <c r="N47" s="1"/>
      <c r="O47" s="1"/>
      <c r="P47" s="1"/>
      <c r="Q47" s="1"/>
      <c r="R47" s="1"/>
      <c r="S47" s="1"/>
      <c r="T47" s="1"/>
      <c r="U47" s="1"/>
      <c r="V47" s="1"/>
      <c r="W47" s="1"/>
      <c r="X47" s="1"/>
      <c r="Y47" s="1"/>
      <c r="Z47" s="1"/>
    </row>
    <row r="48" spans="1:26" ht="21.75" customHeight="1">
      <c r="A48" s="147">
        <v>32752</v>
      </c>
      <c r="B48" s="136">
        <v>20000</v>
      </c>
      <c r="C48" s="136">
        <v>800</v>
      </c>
      <c r="D48" s="137">
        <v>100</v>
      </c>
      <c r="E48" s="139" t="s">
        <v>108</v>
      </c>
      <c r="F48" s="148" t="s">
        <v>126</v>
      </c>
      <c r="G48" s="1"/>
      <c r="H48" s="1"/>
      <c r="I48" s="1"/>
      <c r="J48" s="1"/>
      <c r="K48" s="1"/>
      <c r="L48" s="1"/>
      <c r="M48" s="1"/>
      <c r="N48" s="1"/>
      <c r="O48" s="1"/>
      <c r="P48" s="1"/>
      <c r="Q48" s="1"/>
      <c r="R48" s="1"/>
      <c r="S48" s="1"/>
      <c r="T48" s="1"/>
      <c r="U48" s="1"/>
      <c r="V48" s="1"/>
      <c r="W48" s="1"/>
      <c r="X48" s="1"/>
      <c r="Y48" s="1"/>
      <c r="Z48" s="1"/>
    </row>
    <row r="49" spans="1:26" ht="21.75" customHeight="1">
      <c r="A49" s="147">
        <v>32782</v>
      </c>
      <c r="B49" s="136">
        <v>20000</v>
      </c>
      <c r="C49" s="136">
        <v>800</v>
      </c>
      <c r="D49" s="137">
        <v>100</v>
      </c>
      <c r="E49" s="138" t="s">
        <v>108</v>
      </c>
      <c r="F49" s="148" t="s">
        <v>126</v>
      </c>
      <c r="G49" s="1"/>
      <c r="H49" s="1"/>
      <c r="I49" s="1"/>
      <c r="J49" s="1"/>
      <c r="K49" s="1"/>
      <c r="L49" s="1"/>
      <c r="M49" s="1"/>
      <c r="N49" s="1"/>
      <c r="O49" s="1"/>
      <c r="P49" s="1"/>
      <c r="Q49" s="1"/>
      <c r="R49" s="1"/>
      <c r="S49" s="1"/>
      <c r="T49" s="1"/>
      <c r="U49" s="1"/>
      <c r="V49" s="1"/>
      <c r="W49" s="1"/>
      <c r="X49" s="1"/>
      <c r="Y49" s="1"/>
      <c r="Z49" s="1"/>
    </row>
    <row r="50" spans="1:26" ht="21.75" customHeight="1">
      <c r="A50" s="147">
        <v>32813</v>
      </c>
      <c r="B50" s="136">
        <v>20000</v>
      </c>
      <c r="C50" s="136">
        <v>800</v>
      </c>
      <c r="D50" s="137">
        <v>100</v>
      </c>
      <c r="E50" s="139" t="s">
        <v>108</v>
      </c>
      <c r="F50" s="148" t="s">
        <v>126</v>
      </c>
      <c r="G50" s="1"/>
      <c r="H50" s="1"/>
      <c r="I50" s="1"/>
      <c r="J50" s="1"/>
      <c r="K50" s="1"/>
      <c r="L50" s="1"/>
      <c r="M50" s="1"/>
      <c r="N50" s="1"/>
      <c r="O50" s="1"/>
      <c r="P50" s="1"/>
      <c r="Q50" s="1"/>
      <c r="R50" s="1"/>
      <c r="S50" s="1"/>
      <c r="T50" s="1"/>
      <c r="U50" s="1"/>
      <c r="V50" s="1"/>
      <c r="W50" s="1"/>
      <c r="X50" s="1"/>
      <c r="Y50" s="1"/>
      <c r="Z50" s="1"/>
    </row>
    <row r="51" spans="1:26" ht="21.75" customHeight="1">
      <c r="A51" s="147">
        <v>32843</v>
      </c>
      <c r="B51" s="136">
        <v>20000</v>
      </c>
      <c r="C51" s="136">
        <v>800</v>
      </c>
      <c r="D51" s="137">
        <v>100</v>
      </c>
      <c r="E51" s="138" t="s">
        <v>108</v>
      </c>
      <c r="F51" s="148" t="s">
        <v>126</v>
      </c>
      <c r="G51" s="1"/>
      <c r="H51" s="1"/>
      <c r="I51" s="1"/>
      <c r="J51" s="1"/>
      <c r="K51" s="1"/>
      <c r="L51" s="1"/>
      <c r="M51" s="1"/>
      <c r="N51" s="1"/>
      <c r="O51" s="1"/>
      <c r="P51" s="1"/>
      <c r="Q51" s="1"/>
      <c r="R51" s="1"/>
      <c r="S51" s="1"/>
      <c r="T51" s="1"/>
      <c r="U51" s="1"/>
      <c r="V51" s="1"/>
      <c r="W51" s="1"/>
      <c r="X51" s="1"/>
      <c r="Y51" s="1"/>
      <c r="Z51" s="1"/>
    </row>
    <row r="52" spans="1:26" ht="21.75" customHeight="1">
      <c r="A52" s="147">
        <v>32874</v>
      </c>
      <c r="B52" s="136">
        <v>20000</v>
      </c>
      <c r="C52" s="136">
        <v>800</v>
      </c>
      <c r="D52" s="137">
        <v>100</v>
      </c>
      <c r="E52" s="139" t="s">
        <v>108</v>
      </c>
      <c r="F52" s="148" t="s">
        <v>126</v>
      </c>
      <c r="G52" s="1"/>
      <c r="H52" s="1"/>
      <c r="I52" s="1"/>
      <c r="J52" s="1"/>
      <c r="K52" s="1"/>
      <c r="L52" s="1"/>
      <c r="M52" s="1"/>
      <c r="N52" s="1"/>
      <c r="O52" s="1"/>
      <c r="P52" s="1"/>
      <c r="Q52" s="1"/>
      <c r="R52" s="1"/>
      <c r="S52" s="1"/>
      <c r="T52" s="1"/>
      <c r="U52" s="1"/>
      <c r="V52" s="1"/>
      <c r="W52" s="1"/>
      <c r="X52" s="1"/>
      <c r="Y52" s="1"/>
      <c r="Z52" s="1"/>
    </row>
    <row r="53" spans="1:26" ht="21.75" customHeight="1">
      <c r="A53" s="147">
        <v>32905</v>
      </c>
      <c r="B53" s="136">
        <v>20000</v>
      </c>
      <c r="C53" s="136">
        <v>800</v>
      </c>
      <c r="D53" s="137">
        <v>100</v>
      </c>
      <c r="E53" s="138" t="s">
        <v>108</v>
      </c>
      <c r="F53" s="148" t="s">
        <v>126</v>
      </c>
      <c r="G53" s="1"/>
      <c r="H53" s="1"/>
      <c r="I53" s="1"/>
      <c r="J53" s="1"/>
      <c r="K53" s="1"/>
      <c r="L53" s="1"/>
      <c r="M53" s="1"/>
      <c r="N53" s="1"/>
      <c r="O53" s="1"/>
      <c r="P53" s="1"/>
      <c r="Q53" s="1"/>
      <c r="R53" s="1"/>
      <c r="S53" s="1"/>
      <c r="T53" s="1"/>
      <c r="U53" s="1"/>
      <c r="V53" s="1"/>
      <c r="W53" s="1"/>
      <c r="X53" s="1"/>
      <c r="Y53" s="1"/>
      <c r="Z53" s="1"/>
    </row>
    <row r="54" spans="1:26" ht="21.75" customHeight="1">
      <c r="A54" s="147">
        <v>32933</v>
      </c>
      <c r="B54" s="136">
        <v>20000</v>
      </c>
      <c r="C54" s="136">
        <v>800</v>
      </c>
      <c r="D54" s="137">
        <v>100</v>
      </c>
      <c r="E54" s="139" t="s">
        <v>108</v>
      </c>
      <c r="F54" s="148" t="s">
        <v>126</v>
      </c>
      <c r="G54" s="1"/>
      <c r="H54" s="1"/>
      <c r="I54" s="1"/>
      <c r="J54" s="1"/>
      <c r="K54" s="1"/>
      <c r="L54" s="1"/>
      <c r="M54" s="1"/>
      <c r="N54" s="1"/>
      <c r="O54" s="1"/>
      <c r="P54" s="1"/>
      <c r="Q54" s="1"/>
      <c r="R54" s="1"/>
      <c r="S54" s="1"/>
      <c r="T54" s="1"/>
      <c r="U54" s="1"/>
      <c r="V54" s="1"/>
      <c r="W54" s="1"/>
      <c r="X54" s="1"/>
      <c r="Y54" s="1"/>
      <c r="Z54" s="1"/>
    </row>
    <row r="55" spans="1:26" ht="21.75" customHeight="1">
      <c r="A55" s="147">
        <v>32964</v>
      </c>
      <c r="B55" s="136">
        <v>20000</v>
      </c>
      <c r="C55" s="136">
        <v>800</v>
      </c>
      <c r="D55" s="137">
        <v>100</v>
      </c>
      <c r="E55" s="138" t="s">
        <v>108</v>
      </c>
      <c r="F55" s="148" t="s">
        <v>126</v>
      </c>
      <c r="G55" s="1"/>
      <c r="H55" s="1"/>
      <c r="I55" s="1"/>
      <c r="J55" s="1"/>
      <c r="K55" s="1"/>
      <c r="L55" s="1"/>
      <c r="M55" s="1"/>
      <c r="N55" s="1"/>
      <c r="O55" s="1"/>
      <c r="P55" s="1"/>
      <c r="Q55" s="1"/>
      <c r="R55" s="1"/>
      <c r="S55" s="1"/>
      <c r="T55" s="1"/>
      <c r="U55" s="1"/>
      <c r="V55" s="1"/>
      <c r="W55" s="1"/>
      <c r="X55" s="1"/>
      <c r="Y55" s="1"/>
      <c r="Z55" s="1"/>
    </row>
    <row r="56" spans="1:26" ht="21.75" customHeight="1">
      <c r="A56" s="147">
        <v>32994</v>
      </c>
      <c r="B56" s="136">
        <v>20000</v>
      </c>
      <c r="C56" s="136">
        <v>800</v>
      </c>
      <c r="D56" s="137">
        <v>100</v>
      </c>
      <c r="E56" s="139" t="s">
        <v>108</v>
      </c>
      <c r="F56" s="148" t="s">
        <v>126</v>
      </c>
      <c r="G56" s="1"/>
      <c r="H56" s="1"/>
      <c r="I56" s="1"/>
      <c r="J56" s="1"/>
      <c r="K56" s="1"/>
      <c r="L56" s="1"/>
      <c r="M56" s="1"/>
      <c r="N56" s="1"/>
      <c r="O56" s="1"/>
      <c r="P56" s="1"/>
      <c r="Q56" s="1"/>
      <c r="R56" s="1"/>
      <c r="S56" s="1"/>
      <c r="T56" s="1"/>
      <c r="U56" s="1"/>
      <c r="V56" s="1"/>
      <c r="W56" s="1"/>
      <c r="X56" s="1"/>
      <c r="Y56" s="1"/>
      <c r="Z56" s="1"/>
    </row>
    <row r="57" spans="1:26" ht="21.75" customHeight="1">
      <c r="A57" s="147">
        <v>33025</v>
      </c>
      <c r="B57" s="136">
        <v>20000</v>
      </c>
      <c r="C57" s="136">
        <v>800</v>
      </c>
      <c r="D57" s="137">
        <v>100</v>
      </c>
      <c r="E57" s="138" t="s">
        <v>108</v>
      </c>
      <c r="F57" s="148" t="s">
        <v>126</v>
      </c>
      <c r="G57" s="1"/>
      <c r="H57" s="1"/>
      <c r="I57" s="1"/>
      <c r="J57" s="1"/>
      <c r="K57" s="1"/>
      <c r="L57" s="1"/>
      <c r="M57" s="1"/>
      <c r="N57" s="1"/>
      <c r="O57" s="1"/>
      <c r="P57" s="1"/>
      <c r="Q57" s="1"/>
      <c r="R57" s="1"/>
      <c r="S57" s="1"/>
      <c r="T57" s="1"/>
      <c r="U57" s="1"/>
      <c r="V57" s="1"/>
      <c r="W57" s="1"/>
      <c r="X57" s="1"/>
      <c r="Y57" s="1"/>
      <c r="Z57" s="1"/>
    </row>
    <row r="58" spans="1:26" ht="21.75" customHeight="1">
      <c r="A58" s="147">
        <v>33055</v>
      </c>
      <c r="B58" s="136">
        <v>20000</v>
      </c>
      <c r="C58" s="136">
        <v>800</v>
      </c>
      <c r="D58" s="137">
        <v>100</v>
      </c>
      <c r="E58" s="139" t="s">
        <v>108</v>
      </c>
      <c r="F58" s="148" t="s">
        <v>126</v>
      </c>
      <c r="G58" s="1"/>
      <c r="H58" s="1"/>
      <c r="I58" s="1"/>
      <c r="J58" s="1"/>
      <c r="K58" s="1"/>
      <c r="L58" s="1"/>
      <c r="M58" s="1"/>
      <c r="N58" s="1"/>
      <c r="O58" s="1"/>
      <c r="P58" s="1"/>
      <c r="Q58" s="1"/>
      <c r="R58" s="1"/>
      <c r="S58" s="1"/>
      <c r="T58" s="1"/>
      <c r="U58" s="1"/>
      <c r="V58" s="1"/>
      <c r="W58" s="1"/>
      <c r="X58" s="1"/>
      <c r="Y58" s="1"/>
      <c r="Z58" s="1"/>
    </row>
    <row r="59" spans="1:26" ht="21.75" customHeight="1">
      <c r="A59" s="147">
        <v>33086</v>
      </c>
      <c r="B59" s="136">
        <v>20000</v>
      </c>
      <c r="C59" s="136">
        <v>800</v>
      </c>
      <c r="D59" s="137">
        <v>100</v>
      </c>
      <c r="E59" s="138" t="s">
        <v>108</v>
      </c>
      <c r="F59" s="148" t="s">
        <v>126</v>
      </c>
      <c r="G59" s="1"/>
      <c r="H59" s="1"/>
      <c r="I59" s="1"/>
      <c r="J59" s="1"/>
      <c r="K59" s="1"/>
      <c r="L59" s="1"/>
      <c r="M59" s="1"/>
      <c r="N59" s="1"/>
      <c r="O59" s="1"/>
      <c r="P59" s="1"/>
      <c r="Q59" s="1"/>
      <c r="R59" s="1"/>
      <c r="S59" s="1"/>
      <c r="T59" s="1"/>
      <c r="U59" s="1"/>
      <c r="V59" s="1"/>
      <c r="W59" s="1"/>
      <c r="X59" s="1"/>
      <c r="Y59" s="1"/>
      <c r="Z59" s="1"/>
    </row>
    <row r="60" spans="1:26" ht="21.75" customHeight="1">
      <c r="A60" s="147">
        <v>33117</v>
      </c>
      <c r="B60" s="136">
        <v>720000</v>
      </c>
      <c r="C60" s="136">
        <v>28800</v>
      </c>
      <c r="D60" s="137">
        <v>3600</v>
      </c>
      <c r="E60" s="139" t="s">
        <v>108</v>
      </c>
      <c r="F60" s="148" t="s">
        <v>127</v>
      </c>
      <c r="G60" s="1"/>
      <c r="H60" s="1"/>
      <c r="I60" s="1"/>
      <c r="J60" s="1"/>
      <c r="K60" s="1"/>
      <c r="L60" s="1"/>
      <c r="M60" s="1"/>
      <c r="N60" s="1"/>
      <c r="O60" s="1"/>
      <c r="P60" s="1"/>
      <c r="Q60" s="1"/>
      <c r="R60" s="1"/>
      <c r="S60" s="1"/>
      <c r="T60" s="1"/>
      <c r="U60" s="1"/>
      <c r="V60" s="1"/>
      <c r="W60" s="1"/>
      <c r="X60" s="1"/>
      <c r="Y60" s="1"/>
      <c r="Z60" s="1"/>
    </row>
    <row r="61" spans="1:26" ht="21.75" customHeight="1">
      <c r="A61" s="147">
        <v>33147</v>
      </c>
      <c r="B61" s="136">
        <v>720000</v>
      </c>
      <c r="C61" s="136">
        <v>28800</v>
      </c>
      <c r="D61" s="137">
        <v>3600</v>
      </c>
      <c r="E61" s="138" t="s">
        <v>108</v>
      </c>
      <c r="F61" s="148" t="s">
        <v>127</v>
      </c>
      <c r="G61" s="1"/>
      <c r="H61" s="1"/>
      <c r="I61" s="1"/>
      <c r="J61" s="1"/>
      <c r="K61" s="1"/>
      <c r="L61" s="1"/>
      <c r="M61" s="1"/>
      <c r="N61" s="1"/>
      <c r="O61" s="1"/>
      <c r="P61" s="1"/>
      <c r="Q61" s="1"/>
      <c r="R61" s="1"/>
      <c r="S61" s="1"/>
      <c r="T61" s="1"/>
      <c r="U61" s="1"/>
      <c r="V61" s="1"/>
      <c r="W61" s="1"/>
      <c r="X61" s="1"/>
      <c r="Y61" s="1"/>
      <c r="Z61" s="1"/>
    </row>
    <row r="62" spans="1:26" ht="21.75" customHeight="1">
      <c r="A62" s="147">
        <v>33178</v>
      </c>
      <c r="B62" s="136">
        <v>720000</v>
      </c>
      <c r="C62" s="136">
        <v>28800</v>
      </c>
      <c r="D62" s="137">
        <v>3600</v>
      </c>
      <c r="E62" s="139" t="s">
        <v>108</v>
      </c>
      <c r="F62" s="148" t="s">
        <v>127</v>
      </c>
      <c r="G62" s="1"/>
      <c r="H62" s="1"/>
      <c r="I62" s="1"/>
      <c r="J62" s="1"/>
      <c r="K62" s="1"/>
      <c r="L62" s="1"/>
      <c r="M62" s="1"/>
      <c r="N62" s="1"/>
      <c r="O62" s="1"/>
      <c r="P62" s="1"/>
      <c r="Q62" s="1"/>
      <c r="R62" s="1"/>
      <c r="S62" s="1"/>
      <c r="T62" s="1"/>
      <c r="U62" s="1"/>
      <c r="V62" s="1"/>
      <c r="W62" s="1"/>
      <c r="X62" s="1"/>
      <c r="Y62" s="1"/>
      <c r="Z62" s="1"/>
    </row>
    <row r="63" spans="1:26" ht="21.75" customHeight="1">
      <c r="A63" s="147">
        <v>33208</v>
      </c>
      <c r="B63" s="136">
        <v>720000</v>
      </c>
      <c r="C63" s="136">
        <v>28800</v>
      </c>
      <c r="D63" s="137">
        <v>3600</v>
      </c>
      <c r="E63" s="138" t="s">
        <v>108</v>
      </c>
      <c r="F63" s="148" t="s">
        <v>127</v>
      </c>
      <c r="G63" s="1"/>
      <c r="H63" s="1"/>
      <c r="I63" s="1"/>
      <c r="J63" s="1"/>
      <c r="K63" s="1"/>
      <c r="L63" s="1"/>
      <c r="M63" s="1"/>
      <c r="N63" s="1"/>
      <c r="O63" s="1"/>
      <c r="P63" s="1"/>
      <c r="Q63" s="1"/>
      <c r="R63" s="1"/>
      <c r="S63" s="1"/>
      <c r="T63" s="1"/>
      <c r="U63" s="1"/>
      <c r="V63" s="1"/>
      <c r="W63" s="1"/>
      <c r="X63" s="1"/>
      <c r="Y63" s="1"/>
      <c r="Z63" s="1"/>
    </row>
    <row r="64" spans="1:26" ht="21.75" customHeight="1">
      <c r="A64" s="147">
        <v>33239</v>
      </c>
      <c r="B64" s="136">
        <v>720000</v>
      </c>
      <c r="C64" s="136">
        <v>28800</v>
      </c>
      <c r="D64" s="137">
        <v>3600</v>
      </c>
      <c r="E64" s="139" t="s">
        <v>108</v>
      </c>
      <c r="F64" s="148" t="s">
        <v>127</v>
      </c>
      <c r="G64" s="1"/>
      <c r="H64" s="1"/>
      <c r="I64" s="1"/>
      <c r="J64" s="1"/>
      <c r="K64" s="1"/>
      <c r="L64" s="1"/>
      <c r="M64" s="1"/>
      <c r="N64" s="1"/>
      <c r="O64" s="1"/>
      <c r="P64" s="1"/>
      <c r="Q64" s="1"/>
      <c r="R64" s="1"/>
      <c r="S64" s="1"/>
      <c r="T64" s="1"/>
      <c r="U64" s="1"/>
      <c r="V64" s="1"/>
      <c r="W64" s="1"/>
      <c r="X64" s="1"/>
      <c r="Y64" s="1"/>
      <c r="Z64" s="1"/>
    </row>
    <row r="65" spans="1:26" ht="21.75" customHeight="1">
      <c r="A65" s="147">
        <v>33270</v>
      </c>
      <c r="B65" s="136">
        <v>720000</v>
      </c>
      <c r="C65" s="136">
        <v>28800</v>
      </c>
      <c r="D65" s="137">
        <v>3600</v>
      </c>
      <c r="E65" s="138" t="s">
        <v>108</v>
      </c>
      <c r="F65" s="148" t="s">
        <v>127</v>
      </c>
      <c r="G65" s="1"/>
      <c r="H65" s="1"/>
      <c r="I65" s="1"/>
      <c r="J65" s="1"/>
      <c r="K65" s="1"/>
      <c r="L65" s="1"/>
      <c r="M65" s="1"/>
      <c r="N65" s="1"/>
      <c r="O65" s="1"/>
      <c r="P65" s="1"/>
      <c r="Q65" s="1"/>
      <c r="R65" s="1"/>
      <c r="S65" s="1"/>
      <c r="T65" s="1"/>
      <c r="U65" s="1"/>
      <c r="V65" s="1"/>
      <c r="W65" s="1"/>
      <c r="X65" s="1"/>
      <c r="Y65" s="1"/>
      <c r="Z65" s="1"/>
    </row>
    <row r="66" spans="1:26" ht="21.75" customHeight="1">
      <c r="A66" s="147">
        <v>33298</v>
      </c>
      <c r="B66" s="136">
        <v>970000</v>
      </c>
      <c r="C66" s="136">
        <v>38800</v>
      </c>
      <c r="D66" s="137">
        <v>4850</v>
      </c>
      <c r="E66" s="139" t="s">
        <v>108</v>
      </c>
      <c r="F66" s="148" t="s">
        <v>128</v>
      </c>
      <c r="G66" s="1"/>
      <c r="H66" s="1"/>
      <c r="I66" s="1"/>
      <c r="J66" s="1"/>
      <c r="K66" s="1"/>
      <c r="L66" s="1"/>
      <c r="M66" s="1"/>
      <c r="N66" s="1"/>
      <c r="O66" s="1"/>
      <c r="P66" s="1"/>
      <c r="Q66" s="1"/>
      <c r="R66" s="1"/>
      <c r="S66" s="1"/>
      <c r="T66" s="1"/>
      <c r="U66" s="1"/>
      <c r="V66" s="1"/>
      <c r="W66" s="1"/>
      <c r="X66" s="1"/>
      <c r="Y66" s="1"/>
      <c r="Z66" s="1"/>
    </row>
    <row r="67" spans="1:26" ht="21.75" customHeight="1">
      <c r="A67" s="147">
        <v>33329</v>
      </c>
      <c r="B67" s="136">
        <v>970000</v>
      </c>
      <c r="C67" s="136">
        <v>38800</v>
      </c>
      <c r="D67" s="137">
        <v>4850</v>
      </c>
      <c r="E67" s="138" t="s">
        <v>108</v>
      </c>
      <c r="F67" s="148" t="s">
        <v>128</v>
      </c>
      <c r="G67" s="1"/>
      <c r="H67" s="1"/>
      <c r="I67" s="1"/>
      <c r="J67" s="1"/>
      <c r="K67" s="1"/>
      <c r="L67" s="1"/>
      <c r="M67" s="1"/>
      <c r="N67" s="1"/>
      <c r="O67" s="1"/>
      <c r="P67" s="1"/>
      <c r="Q67" s="1"/>
      <c r="R67" s="1"/>
      <c r="S67" s="1"/>
      <c r="T67" s="1"/>
      <c r="U67" s="1"/>
      <c r="V67" s="1"/>
      <c r="W67" s="1"/>
      <c r="X67" s="1"/>
      <c r="Y67" s="1"/>
      <c r="Z67" s="1"/>
    </row>
    <row r="68" spans="1:26" ht="21.75" customHeight="1">
      <c r="A68" s="147">
        <v>33359</v>
      </c>
      <c r="B68" s="136">
        <v>970000</v>
      </c>
      <c r="C68" s="136">
        <v>38800</v>
      </c>
      <c r="D68" s="137">
        <v>4850</v>
      </c>
      <c r="E68" s="139" t="s">
        <v>108</v>
      </c>
      <c r="F68" s="148" t="s">
        <v>128</v>
      </c>
      <c r="G68" s="1"/>
      <c r="H68" s="1"/>
      <c r="I68" s="1"/>
      <c r="J68" s="1"/>
      <c r="K68" s="1"/>
      <c r="L68" s="1"/>
      <c r="M68" s="1"/>
      <c r="N68" s="1"/>
      <c r="O68" s="1"/>
      <c r="P68" s="1"/>
      <c r="Q68" s="1"/>
      <c r="R68" s="1"/>
      <c r="S68" s="1"/>
      <c r="T68" s="1"/>
      <c r="U68" s="1"/>
      <c r="V68" s="1"/>
      <c r="W68" s="1"/>
      <c r="X68" s="1"/>
      <c r="Y68" s="1"/>
      <c r="Z68" s="1"/>
    </row>
    <row r="69" spans="1:26" ht="21.75" customHeight="1">
      <c r="A69" s="147">
        <v>33390</v>
      </c>
      <c r="B69" s="136">
        <v>970000</v>
      </c>
      <c r="C69" s="136">
        <v>38800</v>
      </c>
      <c r="D69" s="137">
        <v>4850</v>
      </c>
      <c r="E69" s="138" t="s">
        <v>108</v>
      </c>
      <c r="F69" s="148" t="s">
        <v>128</v>
      </c>
      <c r="G69" s="1"/>
      <c r="H69" s="1"/>
      <c r="I69" s="1"/>
      <c r="J69" s="1"/>
      <c r="K69" s="1"/>
      <c r="L69" s="1"/>
      <c r="M69" s="1"/>
      <c r="N69" s="1"/>
      <c r="O69" s="1"/>
      <c r="P69" s="1"/>
      <c r="Q69" s="1"/>
      <c r="R69" s="1"/>
      <c r="S69" s="1"/>
      <c r="T69" s="1"/>
      <c r="U69" s="1"/>
      <c r="V69" s="1"/>
      <c r="W69" s="1"/>
      <c r="X69" s="1"/>
      <c r="Y69" s="1"/>
      <c r="Z69" s="1"/>
    </row>
    <row r="70" spans="1:26" ht="21.75" customHeight="1">
      <c r="A70" s="147">
        <v>33420</v>
      </c>
      <c r="B70" s="136">
        <v>970000</v>
      </c>
      <c r="C70" s="136">
        <v>38800</v>
      </c>
      <c r="D70" s="137">
        <v>4850</v>
      </c>
      <c r="E70" s="139" t="s">
        <v>108</v>
      </c>
      <c r="F70" s="148" t="s">
        <v>128</v>
      </c>
      <c r="G70" s="1"/>
      <c r="H70" s="1"/>
      <c r="I70" s="1"/>
      <c r="J70" s="1"/>
      <c r="K70" s="1"/>
      <c r="L70" s="1"/>
      <c r="M70" s="1"/>
      <c r="N70" s="1"/>
      <c r="O70" s="1"/>
      <c r="P70" s="1"/>
      <c r="Q70" s="1"/>
      <c r="R70" s="1"/>
      <c r="S70" s="1"/>
      <c r="T70" s="1"/>
      <c r="U70" s="1"/>
      <c r="V70" s="1"/>
      <c r="W70" s="1"/>
      <c r="X70" s="1"/>
      <c r="Y70" s="1"/>
      <c r="Z70" s="1"/>
    </row>
    <row r="71" spans="1:26" ht="21.75" customHeight="1">
      <c r="A71" s="147">
        <v>33451</v>
      </c>
      <c r="B71" s="136">
        <v>970000</v>
      </c>
      <c r="C71" s="136">
        <v>38800</v>
      </c>
      <c r="D71" s="137">
        <v>4850</v>
      </c>
      <c r="E71" s="138" t="s">
        <v>108</v>
      </c>
      <c r="F71" s="148" t="s">
        <v>128</v>
      </c>
      <c r="G71" s="1"/>
      <c r="H71" s="1"/>
      <c r="I71" s="1"/>
      <c r="J71" s="1"/>
      <c r="K71" s="1"/>
      <c r="L71" s="1"/>
      <c r="M71" s="1"/>
      <c r="N71" s="1"/>
      <c r="O71" s="1"/>
      <c r="P71" s="1"/>
      <c r="Q71" s="1"/>
      <c r="R71" s="1"/>
      <c r="S71" s="1"/>
      <c r="T71" s="1"/>
      <c r="U71" s="1"/>
      <c r="V71" s="1"/>
      <c r="W71" s="1"/>
      <c r="X71" s="1"/>
      <c r="Y71" s="1"/>
      <c r="Z71" s="1"/>
    </row>
    <row r="72" spans="1:26" ht="21.75" customHeight="1">
      <c r="A72" s="147">
        <v>33482</v>
      </c>
      <c r="B72" s="136">
        <v>970000</v>
      </c>
      <c r="C72" s="136">
        <v>38800</v>
      </c>
      <c r="D72" s="137">
        <v>4850</v>
      </c>
      <c r="E72" s="139" t="s">
        <v>108</v>
      </c>
      <c r="F72" s="148" t="s">
        <v>128</v>
      </c>
      <c r="G72" s="1"/>
      <c r="H72" s="1"/>
      <c r="I72" s="1"/>
      <c r="J72" s="1"/>
      <c r="K72" s="1"/>
      <c r="L72" s="1"/>
      <c r="M72" s="1"/>
      <c r="N72" s="1"/>
      <c r="O72" s="1"/>
      <c r="P72" s="1"/>
      <c r="Q72" s="1"/>
      <c r="R72" s="1"/>
      <c r="S72" s="1"/>
      <c r="T72" s="1"/>
      <c r="U72" s="1"/>
      <c r="V72" s="1"/>
      <c r="W72" s="1"/>
      <c r="X72" s="1"/>
      <c r="Y72" s="1"/>
      <c r="Z72" s="1"/>
    </row>
    <row r="73" spans="1:26" ht="21.75" customHeight="1">
      <c r="A73" s="147">
        <v>33512</v>
      </c>
      <c r="B73" s="136">
        <v>970000</v>
      </c>
      <c r="C73" s="136">
        <v>38800</v>
      </c>
      <c r="D73" s="137">
        <v>4850</v>
      </c>
      <c r="E73" s="138" t="s">
        <v>108</v>
      </c>
      <c r="F73" s="148" t="s">
        <v>128</v>
      </c>
      <c r="G73" s="1"/>
      <c r="H73" s="1"/>
      <c r="I73" s="1"/>
      <c r="J73" s="1"/>
      <c r="K73" s="1"/>
      <c r="L73" s="1"/>
      <c r="M73" s="1"/>
      <c r="N73" s="1"/>
      <c r="O73" s="1"/>
      <c r="P73" s="1"/>
      <c r="Q73" s="1"/>
      <c r="R73" s="1"/>
      <c r="S73" s="1"/>
      <c r="T73" s="1"/>
      <c r="U73" s="1"/>
      <c r="V73" s="1"/>
      <c r="W73" s="1"/>
      <c r="X73" s="1"/>
      <c r="Y73" s="1"/>
      <c r="Z73" s="1"/>
    </row>
    <row r="74" spans="1:26" ht="21.75" customHeight="1">
      <c r="A74" s="147">
        <v>33543</v>
      </c>
      <c r="B74" s="136">
        <v>970000</v>
      </c>
      <c r="C74" s="136">
        <v>38800</v>
      </c>
      <c r="D74" s="137">
        <v>4850</v>
      </c>
      <c r="E74" s="139" t="s">
        <v>108</v>
      </c>
      <c r="F74" s="148" t="s">
        <v>128</v>
      </c>
      <c r="G74" s="1"/>
      <c r="H74" s="1"/>
      <c r="I74" s="1"/>
      <c r="J74" s="1"/>
      <c r="K74" s="1"/>
      <c r="L74" s="1"/>
      <c r="M74" s="1"/>
      <c r="N74" s="1"/>
      <c r="O74" s="1"/>
      <c r="P74" s="1"/>
      <c r="Q74" s="1"/>
      <c r="R74" s="1"/>
      <c r="S74" s="1"/>
      <c r="T74" s="1"/>
      <c r="U74" s="1"/>
      <c r="V74" s="1"/>
      <c r="W74" s="1"/>
      <c r="X74" s="1"/>
      <c r="Y74" s="1"/>
      <c r="Z74" s="1"/>
    </row>
    <row r="75" spans="1:26" ht="21.75" customHeight="1">
      <c r="A75" s="147">
        <v>33573</v>
      </c>
      <c r="B75" s="136">
        <v>970000</v>
      </c>
      <c r="C75" s="136">
        <v>38800</v>
      </c>
      <c r="D75" s="137">
        <v>4850</v>
      </c>
      <c r="E75" s="138" t="s">
        <v>108</v>
      </c>
      <c r="F75" s="148" t="s">
        <v>128</v>
      </c>
      <c r="G75" s="1"/>
      <c r="H75" s="1"/>
      <c r="I75" s="1"/>
      <c r="J75" s="1"/>
      <c r="K75" s="1"/>
      <c r="L75" s="1"/>
      <c r="M75" s="1"/>
      <c r="N75" s="1"/>
      <c r="O75" s="1"/>
      <c r="P75" s="1"/>
      <c r="Q75" s="1"/>
      <c r="R75" s="1"/>
      <c r="S75" s="1"/>
      <c r="T75" s="1"/>
      <c r="U75" s="1"/>
      <c r="V75" s="1"/>
      <c r="W75" s="1"/>
      <c r="X75" s="1"/>
      <c r="Y75" s="1"/>
      <c r="Z75" s="1"/>
    </row>
    <row r="76" spans="1:26" ht="21.75" customHeight="1">
      <c r="A76" s="147">
        <v>33604</v>
      </c>
      <c r="B76" s="136">
        <v>97</v>
      </c>
      <c r="C76" s="136">
        <v>3.88</v>
      </c>
      <c r="D76" s="137">
        <v>0.48499999999999999</v>
      </c>
      <c r="E76" s="139" t="s">
        <v>129</v>
      </c>
      <c r="F76" s="148" t="s">
        <v>128</v>
      </c>
      <c r="G76" s="1"/>
      <c r="H76" s="1"/>
      <c r="I76" s="1"/>
      <c r="J76" s="1"/>
      <c r="K76" s="1"/>
      <c r="L76" s="1"/>
      <c r="M76" s="1"/>
      <c r="N76" s="1"/>
      <c r="O76" s="1"/>
      <c r="P76" s="1"/>
      <c r="Q76" s="1"/>
      <c r="R76" s="1"/>
      <c r="S76" s="1"/>
      <c r="T76" s="1"/>
      <c r="U76" s="1"/>
      <c r="V76" s="1"/>
      <c r="W76" s="1"/>
      <c r="X76" s="1"/>
      <c r="Y76" s="1"/>
      <c r="Z76" s="1"/>
    </row>
    <row r="77" spans="1:26" ht="21.75" customHeight="1">
      <c r="A77" s="147">
        <v>33635</v>
      </c>
      <c r="B77" s="136">
        <v>97</v>
      </c>
      <c r="C77" s="136">
        <v>3.88</v>
      </c>
      <c r="D77" s="137">
        <v>0.48499999999999999</v>
      </c>
      <c r="E77" s="138" t="s">
        <v>129</v>
      </c>
      <c r="F77" s="148" t="s">
        <v>128</v>
      </c>
      <c r="G77" s="1"/>
      <c r="H77" s="1"/>
      <c r="I77" s="1"/>
      <c r="J77" s="1"/>
      <c r="K77" s="1"/>
      <c r="L77" s="1"/>
      <c r="M77" s="1"/>
      <c r="N77" s="1"/>
      <c r="O77" s="1"/>
      <c r="P77" s="1"/>
      <c r="Q77" s="1"/>
      <c r="R77" s="1"/>
      <c r="S77" s="1"/>
      <c r="T77" s="1"/>
      <c r="U77" s="1"/>
      <c r="V77" s="1"/>
      <c r="W77" s="1"/>
      <c r="X77" s="1"/>
      <c r="Y77" s="1"/>
      <c r="Z77" s="1"/>
    </row>
    <row r="78" spans="1:26" ht="21.75" customHeight="1">
      <c r="A78" s="147">
        <v>33664</v>
      </c>
      <c r="B78" s="136">
        <v>97</v>
      </c>
      <c r="C78" s="136">
        <v>3.88</v>
      </c>
      <c r="D78" s="137">
        <v>0.48499999999999999</v>
      </c>
      <c r="E78" s="139" t="s">
        <v>129</v>
      </c>
      <c r="F78" s="148" t="s">
        <v>128</v>
      </c>
      <c r="G78" s="1"/>
      <c r="H78" s="1"/>
      <c r="I78" s="1"/>
      <c r="J78" s="1"/>
      <c r="K78" s="1"/>
      <c r="L78" s="1"/>
      <c r="M78" s="1"/>
      <c r="N78" s="1"/>
      <c r="O78" s="1"/>
      <c r="P78" s="1"/>
      <c r="Q78" s="1"/>
      <c r="R78" s="1"/>
      <c r="S78" s="1"/>
      <c r="T78" s="1"/>
      <c r="U78" s="1"/>
      <c r="V78" s="1"/>
      <c r="W78" s="1"/>
      <c r="X78" s="1"/>
      <c r="Y78" s="1"/>
      <c r="Z78" s="1"/>
    </row>
    <row r="79" spans="1:26" ht="21.75" customHeight="1">
      <c r="A79" s="147">
        <v>33695</v>
      </c>
      <c r="B79" s="136">
        <v>97</v>
      </c>
      <c r="C79" s="136">
        <v>3.88</v>
      </c>
      <c r="D79" s="137">
        <v>0.48499999999999999</v>
      </c>
      <c r="E79" s="138" t="s">
        <v>129</v>
      </c>
      <c r="F79" s="148" t="s">
        <v>128</v>
      </c>
      <c r="G79" s="1"/>
      <c r="H79" s="1"/>
      <c r="I79" s="1"/>
      <c r="J79" s="1"/>
      <c r="K79" s="1"/>
      <c r="L79" s="1"/>
      <c r="M79" s="1"/>
      <c r="N79" s="1"/>
      <c r="O79" s="1"/>
      <c r="P79" s="1"/>
      <c r="Q79" s="1"/>
      <c r="R79" s="1"/>
      <c r="S79" s="1"/>
      <c r="T79" s="1"/>
      <c r="U79" s="1"/>
      <c r="V79" s="1"/>
      <c r="W79" s="1"/>
      <c r="X79" s="1"/>
      <c r="Y79" s="1"/>
      <c r="Z79" s="1"/>
    </row>
    <row r="80" spans="1:26" ht="21.75" customHeight="1">
      <c r="A80" s="147">
        <v>33725</v>
      </c>
      <c r="B80" s="136">
        <v>97</v>
      </c>
      <c r="C80" s="136">
        <v>3.88</v>
      </c>
      <c r="D80" s="137">
        <v>0.49</v>
      </c>
      <c r="E80" s="139" t="s">
        <v>129</v>
      </c>
      <c r="F80" s="148" t="s">
        <v>128</v>
      </c>
      <c r="G80" s="1"/>
      <c r="H80" s="1"/>
      <c r="I80" s="1"/>
      <c r="J80" s="1"/>
      <c r="K80" s="1"/>
      <c r="L80" s="1"/>
      <c r="M80" s="1"/>
      <c r="N80" s="1"/>
      <c r="O80" s="1"/>
      <c r="P80" s="1"/>
      <c r="Q80" s="1"/>
      <c r="R80" s="1"/>
      <c r="S80" s="1"/>
      <c r="T80" s="1"/>
      <c r="U80" s="1"/>
      <c r="V80" s="1"/>
      <c r="W80" s="1"/>
      <c r="X80" s="1"/>
      <c r="Y80" s="1"/>
      <c r="Z80" s="1"/>
    </row>
    <row r="81" spans="1:26" ht="21.75" customHeight="1">
      <c r="A81" s="147">
        <v>33756</v>
      </c>
      <c r="B81" s="136">
        <v>97</v>
      </c>
      <c r="C81" s="136">
        <v>3.88</v>
      </c>
      <c r="D81" s="137">
        <v>0.48499999999999999</v>
      </c>
      <c r="E81" s="138" t="s">
        <v>129</v>
      </c>
      <c r="F81" s="148" t="s">
        <v>128</v>
      </c>
      <c r="G81" s="1"/>
      <c r="H81" s="1"/>
      <c r="I81" s="1"/>
      <c r="J81" s="1"/>
      <c r="K81" s="1"/>
      <c r="L81" s="1"/>
      <c r="M81" s="1"/>
      <c r="N81" s="1"/>
      <c r="O81" s="1"/>
      <c r="P81" s="1"/>
      <c r="Q81" s="1"/>
      <c r="R81" s="1"/>
      <c r="S81" s="1"/>
      <c r="T81" s="1"/>
      <c r="U81" s="1"/>
      <c r="V81" s="1"/>
      <c r="W81" s="1"/>
      <c r="X81" s="1"/>
      <c r="Y81" s="1"/>
      <c r="Z81" s="1"/>
    </row>
    <row r="82" spans="1:26" ht="21.75" customHeight="1">
      <c r="A82" s="147">
        <v>33786</v>
      </c>
      <c r="B82" s="136">
        <v>97</v>
      </c>
      <c r="C82" s="136">
        <v>3.88</v>
      </c>
      <c r="D82" s="137">
        <v>0.48499999999999999</v>
      </c>
      <c r="E82" s="139" t="s">
        <v>129</v>
      </c>
      <c r="F82" s="148" t="s">
        <v>128</v>
      </c>
      <c r="G82" s="1"/>
      <c r="H82" s="1"/>
      <c r="I82" s="1"/>
      <c r="J82" s="1"/>
      <c r="K82" s="1"/>
      <c r="L82" s="1"/>
      <c r="M82" s="1"/>
      <c r="N82" s="1"/>
      <c r="O82" s="1"/>
      <c r="P82" s="1"/>
      <c r="Q82" s="1"/>
      <c r="R82" s="1"/>
      <c r="S82" s="1"/>
      <c r="T82" s="1"/>
      <c r="U82" s="1"/>
      <c r="V82" s="1"/>
      <c r="W82" s="1"/>
      <c r="X82" s="1"/>
      <c r="Y82" s="1"/>
      <c r="Z82" s="1"/>
    </row>
    <row r="83" spans="1:26" ht="21.75" customHeight="1">
      <c r="A83" s="147">
        <v>33817</v>
      </c>
      <c r="B83" s="136">
        <v>97</v>
      </c>
      <c r="C83" s="136">
        <v>3.88</v>
      </c>
      <c r="D83" s="137">
        <v>0.48499999999999999</v>
      </c>
      <c r="E83" s="138" t="s">
        <v>129</v>
      </c>
      <c r="F83" s="148" t="s">
        <v>128</v>
      </c>
      <c r="G83" s="1"/>
      <c r="H83" s="1"/>
      <c r="I83" s="1"/>
      <c r="J83" s="1"/>
      <c r="K83" s="1"/>
      <c r="L83" s="1"/>
      <c r="M83" s="1"/>
      <c r="N83" s="1"/>
      <c r="O83" s="1"/>
      <c r="P83" s="1"/>
      <c r="Q83" s="1"/>
      <c r="R83" s="1"/>
      <c r="S83" s="1"/>
      <c r="T83" s="1"/>
      <c r="U83" s="1"/>
      <c r="V83" s="1"/>
      <c r="W83" s="1"/>
      <c r="X83" s="1"/>
      <c r="Y83" s="1"/>
      <c r="Z83" s="1"/>
    </row>
    <row r="84" spans="1:26" ht="21.75" customHeight="1">
      <c r="A84" s="147">
        <v>33848</v>
      </c>
      <c r="B84" s="136">
        <v>97</v>
      </c>
      <c r="C84" s="136">
        <v>3.88</v>
      </c>
      <c r="D84" s="137">
        <v>0.48499999999999999</v>
      </c>
      <c r="E84" s="139" t="s">
        <v>129</v>
      </c>
      <c r="F84" s="148" t="s">
        <v>128</v>
      </c>
      <c r="G84" s="1"/>
      <c r="H84" s="1"/>
      <c r="I84" s="1"/>
      <c r="J84" s="1"/>
      <c r="K84" s="1"/>
      <c r="L84" s="1"/>
      <c r="M84" s="1"/>
      <c r="N84" s="1"/>
      <c r="O84" s="1"/>
      <c r="P84" s="1"/>
      <c r="Q84" s="1"/>
      <c r="R84" s="1"/>
      <c r="S84" s="1"/>
      <c r="T84" s="1"/>
      <c r="U84" s="1"/>
      <c r="V84" s="1"/>
      <c r="W84" s="1"/>
      <c r="X84" s="1"/>
      <c r="Y84" s="1"/>
      <c r="Z84" s="1"/>
    </row>
    <row r="85" spans="1:26" ht="21.75" customHeight="1">
      <c r="A85" s="147">
        <v>33878</v>
      </c>
      <c r="B85" s="136">
        <v>97</v>
      </c>
      <c r="C85" s="136">
        <v>3.88</v>
      </c>
      <c r="D85" s="137">
        <v>0.48499999999999999</v>
      </c>
      <c r="E85" s="138" t="s">
        <v>129</v>
      </c>
      <c r="F85" s="148" t="s">
        <v>128</v>
      </c>
      <c r="G85" s="1"/>
      <c r="H85" s="1"/>
      <c r="I85" s="1"/>
      <c r="J85" s="1"/>
      <c r="K85" s="1"/>
      <c r="L85" s="1"/>
      <c r="M85" s="1"/>
      <c r="N85" s="1"/>
      <c r="O85" s="1"/>
      <c r="P85" s="1"/>
      <c r="Q85" s="1"/>
      <c r="R85" s="1"/>
      <c r="S85" s="1"/>
      <c r="T85" s="1"/>
      <c r="U85" s="1"/>
      <c r="V85" s="1"/>
      <c r="W85" s="1"/>
      <c r="X85" s="1"/>
      <c r="Y85" s="1"/>
      <c r="Z85" s="1"/>
    </row>
    <row r="86" spans="1:26" ht="21.75" customHeight="1">
      <c r="A86" s="147">
        <v>33909</v>
      </c>
      <c r="B86" s="136">
        <v>97</v>
      </c>
      <c r="C86" s="136">
        <v>3.88</v>
      </c>
      <c r="D86" s="137">
        <v>0.48499999999999999</v>
      </c>
      <c r="E86" s="139" t="s">
        <v>129</v>
      </c>
      <c r="F86" s="148" t="s">
        <v>128</v>
      </c>
      <c r="G86" s="1"/>
      <c r="H86" s="1"/>
      <c r="I86" s="1"/>
      <c r="J86" s="1"/>
      <c r="K86" s="1"/>
      <c r="L86" s="1"/>
      <c r="M86" s="1"/>
      <c r="N86" s="1"/>
      <c r="O86" s="1"/>
      <c r="P86" s="1"/>
      <c r="Q86" s="1"/>
      <c r="R86" s="1"/>
      <c r="S86" s="1"/>
      <c r="T86" s="1"/>
      <c r="U86" s="1"/>
      <c r="V86" s="1"/>
      <c r="W86" s="1"/>
      <c r="X86" s="1"/>
      <c r="Y86" s="1"/>
      <c r="Z86" s="1"/>
    </row>
    <row r="87" spans="1:26" ht="21.75" customHeight="1">
      <c r="A87" s="147">
        <v>33939</v>
      </c>
      <c r="B87" s="136">
        <v>97</v>
      </c>
      <c r="C87" s="136">
        <v>3.88</v>
      </c>
      <c r="D87" s="137">
        <v>0.48499999999999999</v>
      </c>
      <c r="E87" s="138" t="s">
        <v>129</v>
      </c>
      <c r="F87" s="148" t="s">
        <v>128</v>
      </c>
      <c r="G87" s="1"/>
      <c r="H87" s="1"/>
      <c r="I87" s="1"/>
      <c r="J87" s="1"/>
      <c r="K87" s="1"/>
      <c r="L87" s="1"/>
      <c r="M87" s="1"/>
      <c r="N87" s="1"/>
      <c r="O87" s="1"/>
      <c r="P87" s="1"/>
      <c r="Q87" s="1"/>
      <c r="R87" s="1"/>
      <c r="S87" s="1"/>
      <c r="T87" s="1"/>
      <c r="U87" s="1"/>
      <c r="V87" s="1"/>
      <c r="W87" s="1"/>
      <c r="X87" s="1"/>
      <c r="Y87" s="1"/>
      <c r="Z87" s="1"/>
    </row>
    <row r="88" spans="1:26" ht="21.75" customHeight="1">
      <c r="A88" s="147">
        <v>33970</v>
      </c>
      <c r="B88" s="136">
        <v>97</v>
      </c>
      <c r="C88" s="136">
        <v>3.88</v>
      </c>
      <c r="D88" s="137">
        <v>0.48499999999999999</v>
      </c>
      <c r="E88" s="139" t="s">
        <v>129</v>
      </c>
      <c r="F88" s="148" t="s">
        <v>128</v>
      </c>
      <c r="G88" s="1"/>
      <c r="H88" s="1"/>
      <c r="I88" s="1"/>
      <c r="J88" s="1"/>
      <c r="K88" s="1"/>
      <c r="L88" s="1"/>
      <c r="M88" s="1"/>
      <c r="N88" s="1"/>
      <c r="O88" s="1"/>
      <c r="P88" s="1"/>
      <c r="Q88" s="1"/>
      <c r="R88" s="1"/>
      <c r="S88" s="1"/>
      <c r="T88" s="1"/>
      <c r="U88" s="1"/>
      <c r="V88" s="1"/>
      <c r="W88" s="1"/>
      <c r="X88" s="1"/>
      <c r="Y88" s="1"/>
      <c r="Z88" s="1"/>
    </row>
    <row r="89" spans="1:26" ht="21.75" customHeight="1">
      <c r="A89" s="147">
        <v>34001</v>
      </c>
      <c r="B89" s="136">
        <v>97</v>
      </c>
      <c r="C89" s="136">
        <v>3.88</v>
      </c>
      <c r="D89" s="137">
        <v>0.48499999999999999</v>
      </c>
      <c r="E89" s="138" t="s">
        <v>129</v>
      </c>
      <c r="F89" s="148" t="s">
        <v>128</v>
      </c>
      <c r="G89" s="1"/>
      <c r="H89" s="1"/>
      <c r="I89" s="1"/>
      <c r="J89" s="1"/>
      <c r="K89" s="1"/>
      <c r="L89" s="1"/>
      <c r="M89" s="1"/>
      <c r="N89" s="1"/>
      <c r="O89" s="1"/>
      <c r="P89" s="1"/>
      <c r="Q89" s="1"/>
      <c r="R89" s="1"/>
      <c r="S89" s="1"/>
      <c r="T89" s="1"/>
      <c r="U89" s="1"/>
      <c r="V89" s="1"/>
      <c r="W89" s="1"/>
      <c r="X89" s="1"/>
      <c r="Y89" s="1"/>
      <c r="Z89" s="1"/>
    </row>
    <row r="90" spans="1:26" ht="21.75" customHeight="1">
      <c r="A90" s="147">
        <v>34029</v>
      </c>
      <c r="B90" s="136">
        <v>97</v>
      </c>
      <c r="C90" s="136">
        <v>3.88</v>
      </c>
      <c r="D90" s="137">
        <v>0.48499999999999999</v>
      </c>
      <c r="E90" s="139" t="s">
        <v>129</v>
      </c>
      <c r="F90" s="148" t="s">
        <v>128</v>
      </c>
      <c r="G90" s="1"/>
      <c r="H90" s="1"/>
      <c r="I90" s="1"/>
      <c r="J90" s="1"/>
      <c r="K90" s="1"/>
      <c r="L90" s="1"/>
      <c r="M90" s="1"/>
      <c r="N90" s="1"/>
      <c r="O90" s="1"/>
      <c r="P90" s="1"/>
      <c r="Q90" s="1"/>
      <c r="R90" s="1"/>
      <c r="S90" s="1"/>
      <c r="T90" s="1"/>
      <c r="U90" s="1"/>
      <c r="V90" s="1"/>
      <c r="W90" s="1"/>
      <c r="X90" s="1"/>
      <c r="Y90" s="1"/>
      <c r="Z90" s="1"/>
    </row>
    <row r="91" spans="1:26" ht="21.75" customHeight="1">
      <c r="A91" s="147">
        <v>34060</v>
      </c>
      <c r="B91" s="136">
        <v>97</v>
      </c>
      <c r="C91" s="136">
        <v>3.88</v>
      </c>
      <c r="D91" s="137">
        <v>0.48499999999999999</v>
      </c>
      <c r="E91" s="138" t="s">
        <v>129</v>
      </c>
      <c r="F91" s="148" t="s">
        <v>128</v>
      </c>
      <c r="G91" s="1"/>
      <c r="H91" s="1"/>
      <c r="I91" s="1"/>
      <c r="J91" s="1"/>
      <c r="K91" s="1"/>
      <c r="L91" s="1"/>
      <c r="M91" s="1"/>
      <c r="N91" s="1"/>
      <c r="O91" s="1"/>
      <c r="P91" s="1"/>
      <c r="Q91" s="1"/>
      <c r="R91" s="1"/>
      <c r="S91" s="1"/>
      <c r="T91" s="1"/>
      <c r="U91" s="1"/>
      <c r="V91" s="1"/>
      <c r="W91" s="1"/>
      <c r="X91" s="1"/>
      <c r="Y91" s="1"/>
      <c r="Z91" s="1"/>
    </row>
    <row r="92" spans="1:26" ht="21.75" customHeight="1">
      <c r="A92" s="147">
        <v>34090</v>
      </c>
      <c r="B92" s="136">
        <v>97</v>
      </c>
      <c r="C92" s="136">
        <v>3.88</v>
      </c>
      <c r="D92" s="137">
        <v>0.48499999999999999</v>
      </c>
      <c r="E92" s="139" t="s">
        <v>129</v>
      </c>
      <c r="F92" s="148" t="s">
        <v>128</v>
      </c>
      <c r="G92" s="1"/>
      <c r="H92" s="1"/>
      <c r="I92" s="1"/>
      <c r="J92" s="1"/>
      <c r="K92" s="1"/>
      <c r="L92" s="1"/>
      <c r="M92" s="1"/>
      <c r="N92" s="1"/>
      <c r="O92" s="1"/>
      <c r="P92" s="1"/>
      <c r="Q92" s="1"/>
      <c r="R92" s="1"/>
      <c r="S92" s="1"/>
      <c r="T92" s="1"/>
      <c r="U92" s="1"/>
      <c r="V92" s="1"/>
      <c r="W92" s="1"/>
      <c r="X92" s="1"/>
      <c r="Y92" s="1"/>
      <c r="Z92" s="1"/>
    </row>
    <row r="93" spans="1:26" ht="21.75" customHeight="1">
      <c r="A93" s="147">
        <v>34121</v>
      </c>
      <c r="B93" s="136">
        <v>97</v>
      </c>
      <c r="C93" s="136">
        <v>3.88</v>
      </c>
      <c r="D93" s="137">
        <v>0.48499999999999999</v>
      </c>
      <c r="E93" s="138" t="s">
        <v>129</v>
      </c>
      <c r="F93" s="148" t="s">
        <v>128</v>
      </c>
      <c r="G93" s="1"/>
      <c r="H93" s="1"/>
      <c r="I93" s="1"/>
      <c r="J93" s="1"/>
      <c r="K93" s="1"/>
      <c r="L93" s="1"/>
      <c r="M93" s="1"/>
      <c r="N93" s="1"/>
      <c r="O93" s="1"/>
      <c r="P93" s="1"/>
      <c r="Q93" s="1"/>
      <c r="R93" s="1"/>
      <c r="S93" s="1"/>
      <c r="T93" s="1"/>
      <c r="U93" s="1"/>
      <c r="V93" s="1"/>
      <c r="W93" s="1"/>
      <c r="X93" s="1"/>
      <c r="Y93" s="1"/>
      <c r="Z93" s="1"/>
    </row>
    <row r="94" spans="1:26" ht="21.75" customHeight="1">
      <c r="A94" s="147">
        <v>34151</v>
      </c>
      <c r="B94" s="136">
        <v>200</v>
      </c>
      <c r="C94" s="136">
        <v>8</v>
      </c>
      <c r="D94" s="137">
        <v>1</v>
      </c>
      <c r="E94" s="139" t="s">
        <v>129</v>
      </c>
      <c r="F94" s="148" t="s">
        <v>128</v>
      </c>
      <c r="G94" s="1"/>
      <c r="H94" s="1"/>
      <c r="I94" s="1"/>
      <c r="J94" s="1"/>
      <c r="K94" s="1"/>
      <c r="L94" s="1"/>
      <c r="M94" s="1"/>
      <c r="N94" s="1"/>
      <c r="O94" s="1"/>
      <c r="P94" s="1"/>
      <c r="Q94" s="1"/>
      <c r="R94" s="1"/>
      <c r="S94" s="1"/>
      <c r="T94" s="1"/>
      <c r="U94" s="1"/>
      <c r="V94" s="1"/>
      <c r="W94" s="1"/>
      <c r="X94" s="1"/>
      <c r="Y94" s="1"/>
      <c r="Z94" s="1"/>
    </row>
    <row r="95" spans="1:26" ht="21.75" customHeight="1">
      <c r="A95" s="147">
        <v>34182</v>
      </c>
      <c r="B95" s="136">
        <v>200</v>
      </c>
      <c r="C95" s="136">
        <v>8</v>
      </c>
      <c r="D95" s="137">
        <v>1</v>
      </c>
      <c r="E95" s="138" t="s">
        <v>129</v>
      </c>
      <c r="F95" s="148" t="s">
        <v>130</v>
      </c>
      <c r="G95" s="1"/>
      <c r="H95" s="1"/>
      <c r="I95" s="1"/>
      <c r="J95" s="1"/>
      <c r="K95" s="1"/>
      <c r="L95" s="1"/>
      <c r="M95" s="1"/>
      <c r="N95" s="1"/>
      <c r="O95" s="1"/>
      <c r="P95" s="1"/>
      <c r="Q95" s="1"/>
      <c r="R95" s="1"/>
      <c r="S95" s="1"/>
      <c r="T95" s="1"/>
      <c r="U95" s="1"/>
      <c r="V95" s="1"/>
      <c r="W95" s="1"/>
      <c r="X95" s="1"/>
      <c r="Y95" s="1"/>
      <c r="Z95" s="1"/>
    </row>
    <row r="96" spans="1:26" ht="21.75" customHeight="1">
      <c r="A96" s="147">
        <v>34213</v>
      </c>
      <c r="B96" s="136">
        <v>200</v>
      </c>
      <c r="C96" s="136">
        <v>8</v>
      </c>
      <c r="D96" s="137">
        <v>1</v>
      </c>
      <c r="E96" s="139" t="s">
        <v>129</v>
      </c>
      <c r="F96" s="148" t="s">
        <v>130</v>
      </c>
      <c r="G96" s="1"/>
      <c r="H96" s="1"/>
      <c r="I96" s="1"/>
      <c r="J96" s="1"/>
      <c r="K96" s="1"/>
      <c r="L96" s="1"/>
      <c r="M96" s="1"/>
      <c r="N96" s="1"/>
      <c r="O96" s="1"/>
      <c r="P96" s="1"/>
      <c r="Q96" s="1"/>
      <c r="R96" s="1"/>
      <c r="S96" s="1"/>
      <c r="T96" s="1"/>
      <c r="U96" s="1"/>
      <c r="V96" s="1"/>
      <c r="W96" s="1"/>
      <c r="X96" s="1"/>
      <c r="Y96" s="1"/>
      <c r="Z96" s="1"/>
    </row>
    <row r="97" spans="1:26" ht="21.75" customHeight="1">
      <c r="A97" s="147">
        <v>34243</v>
      </c>
      <c r="B97" s="136">
        <v>200</v>
      </c>
      <c r="C97" s="136">
        <v>8</v>
      </c>
      <c r="D97" s="137">
        <v>1</v>
      </c>
      <c r="E97" s="138" t="s">
        <v>129</v>
      </c>
      <c r="F97" s="148" t="s">
        <v>130</v>
      </c>
      <c r="G97" s="1"/>
      <c r="H97" s="1"/>
      <c r="I97" s="1"/>
      <c r="J97" s="1"/>
      <c r="K97" s="1"/>
      <c r="L97" s="1"/>
      <c r="M97" s="1"/>
      <c r="N97" s="1"/>
      <c r="O97" s="1"/>
      <c r="P97" s="1"/>
      <c r="Q97" s="1"/>
      <c r="R97" s="1"/>
      <c r="S97" s="1"/>
      <c r="T97" s="1"/>
      <c r="U97" s="1"/>
      <c r="V97" s="1"/>
      <c r="W97" s="1"/>
      <c r="X97" s="1"/>
      <c r="Y97" s="1"/>
      <c r="Z97" s="1"/>
    </row>
    <row r="98" spans="1:26" ht="21.75" customHeight="1">
      <c r="A98" s="147">
        <v>34274</v>
      </c>
      <c r="B98" s="136">
        <v>200</v>
      </c>
      <c r="C98" s="136">
        <v>8</v>
      </c>
      <c r="D98" s="137">
        <v>1</v>
      </c>
      <c r="E98" s="139" t="s">
        <v>129</v>
      </c>
      <c r="F98" s="148" t="s">
        <v>130</v>
      </c>
      <c r="G98" s="1"/>
      <c r="H98" s="1"/>
      <c r="I98" s="1"/>
      <c r="J98" s="1"/>
      <c r="K98" s="1"/>
      <c r="L98" s="1"/>
      <c r="M98" s="1"/>
      <c r="N98" s="1"/>
      <c r="O98" s="1"/>
      <c r="P98" s="1"/>
      <c r="Q98" s="1"/>
      <c r="R98" s="1"/>
      <c r="S98" s="1"/>
      <c r="T98" s="1"/>
      <c r="U98" s="1"/>
      <c r="V98" s="1"/>
      <c r="W98" s="1"/>
      <c r="X98" s="1"/>
      <c r="Y98" s="1"/>
      <c r="Z98" s="1"/>
    </row>
    <row r="99" spans="1:26" ht="21.75" customHeight="1">
      <c r="A99" s="147">
        <v>34304</v>
      </c>
      <c r="B99" s="136">
        <v>200</v>
      </c>
      <c r="C99" s="136">
        <v>8</v>
      </c>
      <c r="D99" s="137">
        <v>1</v>
      </c>
      <c r="E99" s="138" t="s">
        <v>129</v>
      </c>
      <c r="F99" s="148" t="s">
        <v>130</v>
      </c>
      <c r="G99" s="1"/>
      <c r="H99" s="1"/>
      <c r="I99" s="1"/>
      <c r="J99" s="1"/>
      <c r="K99" s="1"/>
      <c r="L99" s="1"/>
      <c r="M99" s="1"/>
      <c r="N99" s="1"/>
      <c r="O99" s="1"/>
      <c r="P99" s="1"/>
      <c r="Q99" s="1"/>
      <c r="R99" s="1"/>
      <c r="S99" s="1"/>
      <c r="T99" s="1"/>
      <c r="U99" s="1"/>
      <c r="V99" s="1"/>
      <c r="W99" s="1"/>
      <c r="X99" s="1"/>
      <c r="Y99" s="1"/>
      <c r="Z99" s="1"/>
    </row>
    <row r="100" spans="1:26" ht="21.75" customHeight="1">
      <c r="A100" s="147">
        <v>34335</v>
      </c>
      <c r="B100" s="136">
        <v>200</v>
      </c>
      <c r="C100" s="136">
        <v>8</v>
      </c>
      <c r="D100" s="137">
        <v>1</v>
      </c>
      <c r="E100" s="139" t="s">
        <v>129</v>
      </c>
      <c r="F100" s="148" t="s">
        <v>130</v>
      </c>
      <c r="G100" s="1"/>
      <c r="H100" s="1"/>
      <c r="I100" s="1"/>
      <c r="J100" s="1"/>
      <c r="K100" s="1"/>
      <c r="L100" s="1"/>
      <c r="M100" s="1"/>
      <c r="N100" s="1"/>
      <c r="O100" s="1"/>
      <c r="P100" s="1"/>
      <c r="Q100" s="1"/>
      <c r="R100" s="1"/>
      <c r="S100" s="1"/>
      <c r="T100" s="1"/>
      <c r="U100" s="1"/>
      <c r="V100" s="1"/>
      <c r="W100" s="1"/>
      <c r="X100" s="1"/>
      <c r="Y100" s="1"/>
      <c r="Z100" s="1"/>
    </row>
    <row r="101" spans="1:26" ht="21.75" customHeight="1">
      <c r="A101" s="147">
        <v>34366</v>
      </c>
      <c r="B101" s="136">
        <v>200</v>
      </c>
      <c r="C101" s="136">
        <v>8</v>
      </c>
      <c r="D101" s="137">
        <v>1</v>
      </c>
      <c r="E101" s="138" t="s">
        <v>129</v>
      </c>
      <c r="F101" s="148" t="s">
        <v>130</v>
      </c>
      <c r="G101" s="1"/>
      <c r="H101" s="1"/>
      <c r="I101" s="1"/>
      <c r="J101" s="1"/>
      <c r="K101" s="1"/>
      <c r="L101" s="1"/>
      <c r="M101" s="1"/>
      <c r="N101" s="1"/>
      <c r="O101" s="1"/>
      <c r="P101" s="1"/>
      <c r="Q101" s="1"/>
      <c r="R101" s="1"/>
      <c r="S101" s="1"/>
      <c r="T101" s="1"/>
      <c r="U101" s="1"/>
      <c r="V101" s="1"/>
      <c r="W101" s="1"/>
      <c r="X101" s="1"/>
      <c r="Y101" s="1"/>
      <c r="Z101" s="1"/>
    </row>
    <row r="102" spans="1:26" ht="21.75" customHeight="1">
      <c r="A102" s="147">
        <v>34394</v>
      </c>
      <c r="B102" s="136">
        <v>200</v>
      </c>
      <c r="C102" s="136">
        <v>8</v>
      </c>
      <c r="D102" s="137">
        <v>1</v>
      </c>
      <c r="E102" s="139" t="s">
        <v>129</v>
      </c>
      <c r="F102" s="148" t="s">
        <v>130</v>
      </c>
      <c r="G102" s="1"/>
      <c r="H102" s="1"/>
      <c r="I102" s="1"/>
      <c r="J102" s="1"/>
      <c r="K102" s="1"/>
      <c r="L102" s="1"/>
      <c r="M102" s="1"/>
      <c r="N102" s="1"/>
      <c r="O102" s="1"/>
      <c r="P102" s="1"/>
      <c r="Q102" s="1"/>
      <c r="R102" s="1"/>
      <c r="S102" s="1"/>
      <c r="T102" s="1"/>
      <c r="U102" s="1"/>
      <c r="V102" s="1"/>
      <c r="W102" s="1"/>
      <c r="X102" s="1"/>
      <c r="Y102" s="1"/>
      <c r="Z102" s="1"/>
    </row>
    <row r="103" spans="1:26" ht="21.75" customHeight="1">
      <c r="A103" s="147">
        <v>34425</v>
      </c>
      <c r="B103" s="136">
        <v>200</v>
      </c>
      <c r="C103" s="136">
        <v>8</v>
      </c>
      <c r="D103" s="137">
        <v>1</v>
      </c>
      <c r="E103" s="138" t="s">
        <v>129</v>
      </c>
      <c r="F103" s="148" t="s">
        <v>130</v>
      </c>
      <c r="G103" s="1"/>
      <c r="H103" s="1"/>
      <c r="I103" s="1"/>
      <c r="J103" s="1"/>
      <c r="K103" s="1"/>
      <c r="L103" s="1"/>
      <c r="M103" s="1"/>
      <c r="N103" s="1"/>
      <c r="O103" s="1"/>
      <c r="P103" s="1"/>
      <c r="Q103" s="1"/>
      <c r="R103" s="1"/>
      <c r="S103" s="1"/>
      <c r="T103" s="1"/>
      <c r="U103" s="1"/>
      <c r="V103" s="1"/>
      <c r="W103" s="1"/>
      <c r="X103" s="1"/>
      <c r="Y103" s="1"/>
      <c r="Z103" s="1"/>
    </row>
    <row r="104" spans="1:26" ht="21.75" customHeight="1">
      <c r="A104" s="147">
        <v>34455</v>
      </c>
      <c r="B104" s="136">
        <v>200</v>
      </c>
      <c r="C104" s="136">
        <v>8</v>
      </c>
      <c r="D104" s="137">
        <v>1</v>
      </c>
      <c r="E104" s="139" t="s">
        <v>129</v>
      </c>
      <c r="F104" s="148" t="s">
        <v>130</v>
      </c>
      <c r="G104" s="1"/>
      <c r="H104" s="1"/>
      <c r="I104" s="1"/>
      <c r="J104" s="1"/>
      <c r="K104" s="1"/>
      <c r="L104" s="1"/>
      <c r="M104" s="1"/>
      <c r="N104" s="1"/>
      <c r="O104" s="1"/>
      <c r="P104" s="1"/>
      <c r="Q104" s="1"/>
      <c r="R104" s="1"/>
      <c r="S104" s="1"/>
      <c r="T104" s="1"/>
      <c r="U104" s="1"/>
      <c r="V104" s="1"/>
      <c r="W104" s="1"/>
      <c r="X104" s="1"/>
      <c r="Y104" s="1"/>
      <c r="Z104" s="1"/>
    </row>
    <row r="105" spans="1:26" ht="21.75" customHeight="1">
      <c r="A105" s="147">
        <v>34486</v>
      </c>
      <c r="B105" s="136">
        <v>200</v>
      </c>
      <c r="C105" s="136">
        <v>8</v>
      </c>
      <c r="D105" s="137">
        <v>1</v>
      </c>
      <c r="E105" s="138" t="s">
        <v>129</v>
      </c>
      <c r="F105" s="148" t="s">
        <v>130</v>
      </c>
      <c r="G105" s="1"/>
      <c r="H105" s="1"/>
      <c r="I105" s="1"/>
      <c r="J105" s="1"/>
      <c r="K105" s="1"/>
      <c r="L105" s="1"/>
      <c r="M105" s="1"/>
      <c r="N105" s="1"/>
      <c r="O105" s="1"/>
      <c r="P105" s="1"/>
      <c r="Q105" s="1"/>
      <c r="R105" s="1"/>
      <c r="S105" s="1"/>
      <c r="T105" s="1"/>
      <c r="U105" s="1"/>
      <c r="V105" s="1"/>
      <c r="W105" s="1"/>
      <c r="X105" s="1"/>
      <c r="Y105" s="1"/>
      <c r="Z105" s="1"/>
    </row>
    <row r="106" spans="1:26" ht="21.75" customHeight="1">
      <c r="A106" s="147">
        <v>34516</v>
      </c>
      <c r="B106" s="136">
        <v>200</v>
      </c>
      <c r="C106" s="136">
        <v>8</v>
      </c>
      <c r="D106" s="137">
        <v>1</v>
      </c>
      <c r="E106" s="139" t="s">
        <v>129</v>
      </c>
      <c r="F106" s="148" t="s">
        <v>130</v>
      </c>
      <c r="G106" s="1"/>
      <c r="H106" s="1"/>
      <c r="I106" s="1"/>
      <c r="J106" s="1"/>
      <c r="K106" s="1"/>
      <c r="L106" s="1"/>
      <c r="M106" s="1"/>
      <c r="N106" s="1"/>
      <c r="O106" s="1"/>
      <c r="P106" s="1"/>
      <c r="Q106" s="1"/>
      <c r="R106" s="1"/>
      <c r="S106" s="1"/>
      <c r="T106" s="1"/>
      <c r="U106" s="1"/>
      <c r="V106" s="1"/>
      <c r="W106" s="1"/>
      <c r="X106" s="1"/>
      <c r="Y106" s="1"/>
      <c r="Z106" s="1"/>
    </row>
    <row r="107" spans="1:26" ht="21.75" customHeight="1">
      <c r="A107" s="147">
        <v>34547</v>
      </c>
      <c r="B107" s="136">
        <v>200</v>
      </c>
      <c r="C107" s="136">
        <v>8</v>
      </c>
      <c r="D107" s="137">
        <v>1</v>
      </c>
      <c r="E107" s="138" t="s">
        <v>129</v>
      </c>
      <c r="F107" s="148" t="s">
        <v>130</v>
      </c>
      <c r="G107" s="1"/>
      <c r="H107" s="1"/>
      <c r="I107" s="1"/>
      <c r="J107" s="1"/>
      <c r="K107" s="1"/>
      <c r="L107" s="1"/>
      <c r="M107" s="1"/>
      <c r="N107" s="1"/>
      <c r="O107" s="1"/>
      <c r="P107" s="1"/>
      <c r="Q107" s="1"/>
      <c r="R107" s="1"/>
      <c r="S107" s="1"/>
      <c r="T107" s="1"/>
      <c r="U107" s="1"/>
      <c r="V107" s="1"/>
      <c r="W107" s="1"/>
      <c r="X107" s="1"/>
      <c r="Y107" s="1"/>
      <c r="Z107" s="1"/>
    </row>
    <row r="108" spans="1:26" ht="21.75" customHeight="1">
      <c r="A108" s="147">
        <v>34578</v>
      </c>
      <c r="B108" s="136">
        <v>200</v>
      </c>
      <c r="C108" s="136">
        <v>8</v>
      </c>
      <c r="D108" s="137">
        <v>1</v>
      </c>
      <c r="E108" s="139" t="s">
        <v>129</v>
      </c>
      <c r="F108" s="148" t="s">
        <v>130</v>
      </c>
      <c r="G108" s="1"/>
      <c r="H108" s="1"/>
      <c r="I108" s="1"/>
      <c r="J108" s="1"/>
      <c r="K108" s="1"/>
      <c r="L108" s="1"/>
      <c r="M108" s="1"/>
      <c r="N108" s="1"/>
      <c r="O108" s="1"/>
      <c r="P108" s="1"/>
      <c r="Q108" s="1"/>
      <c r="R108" s="1"/>
      <c r="S108" s="1"/>
      <c r="T108" s="1"/>
      <c r="U108" s="1"/>
      <c r="V108" s="1"/>
      <c r="W108" s="1"/>
      <c r="X108" s="1"/>
      <c r="Y108" s="1"/>
      <c r="Z108" s="1"/>
    </row>
    <row r="109" spans="1:26" ht="21.75" customHeight="1">
      <c r="A109" s="147">
        <v>34608</v>
      </c>
      <c r="B109" s="136">
        <v>200</v>
      </c>
      <c r="C109" s="136">
        <v>8</v>
      </c>
      <c r="D109" s="137">
        <v>1</v>
      </c>
      <c r="E109" s="138" t="s">
        <v>129</v>
      </c>
      <c r="F109" s="148" t="s">
        <v>130</v>
      </c>
      <c r="G109" s="1"/>
      <c r="H109" s="1"/>
      <c r="I109" s="1"/>
      <c r="J109" s="1"/>
      <c r="K109" s="1"/>
      <c r="L109" s="1"/>
      <c r="M109" s="1"/>
      <c r="N109" s="1"/>
      <c r="O109" s="1"/>
      <c r="P109" s="1"/>
      <c r="Q109" s="1"/>
      <c r="R109" s="1"/>
      <c r="S109" s="1"/>
      <c r="T109" s="1"/>
      <c r="U109" s="1"/>
      <c r="V109" s="1"/>
      <c r="W109" s="1"/>
      <c r="X109" s="1"/>
      <c r="Y109" s="1"/>
      <c r="Z109" s="1"/>
    </row>
    <row r="110" spans="1:26" ht="21.75" customHeight="1">
      <c r="A110" s="147">
        <v>34639</v>
      </c>
      <c r="B110" s="136">
        <v>200</v>
      </c>
      <c r="C110" s="136">
        <v>8</v>
      </c>
      <c r="D110" s="137">
        <v>1</v>
      </c>
      <c r="E110" s="139" t="s">
        <v>129</v>
      </c>
      <c r="F110" s="148" t="s">
        <v>130</v>
      </c>
      <c r="G110" s="1"/>
      <c r="H110" s="1"/>
      <c r="I110" s="1"/>
      <c r="J110" s="1"/>
      <c r="K110" s="1"/>
      <c r="L110" s="1"/>
      <c r="M110" s="1"/>
      <c r="N110" s="1"/>
      <c r="O110" s="1"/>
      <c r="P110" s="1"/>
      <c r="Q110" s="1"/>
      <c r="R110" s="1"/>
      <c r="S110" s="1"/>
      <c r="T110" s="1"/>
      <c r="U110" s="1"/>
      <c r="V110" s="1"/>
      <c r="W110" s="1"/>
      <c r="X110" s="1"/>
      <c r="Y110" s="1"/>
      <c r="Z110" s="1"/>
    </row>
    <row r="111" spans="1:26" ht="21.75" customHeight="1">
      <c r="A111" s="147">
        <v>34669</v>
      </c>
      <c r="B111" s="136">
        <v>200</v>
      </c>
      <c r="C111" s="136">
        <v>8</v>
      </c>
      <c r="D111" s="137">
        <v>1</v>
      </c>
      <c r="E111" s="138" t="s">
        <v>129</v>
      </c>
      <c r="F111" s="148" t="s">
        <v>130</v>
      </c>
      <c r="G111" s="1"/>
      <c r="H111" s="1"/>
      <c r="I111" s="1"/>
      <c r="J111" s="1"/>
      <c r="K111" s="1"/>
      <c r="L111" s="1"/>
      <c r="M111" s="1"/>
      <c r="N111" s="1"/>
      <c r="O111" s="1"/>
      <c r="P111" s="1"/>
      <c r="Q111" s="1"/>
      <c r="R111" s="1"/>
      <c r="S111" s="1"/>
      <c r="T111" s="1"/>
      <c r="U111" s="1"/>
      <c r="V111" s="1"/>
      <c r="W111" s="1"/>
      <c r="X111" s="1"/>
      <c r="Y111" s="1"/>
      <c r="Z111" s="1"/>
    </row>
    <row r="112" spans="1:26" ht="21.75" customHeight="1">
      <c r="A112" s="147">
        <v>34700</v>
      </c>
      <c r="B112" s="136">
        <v>200</v>
      </c>
      <c r="C112" s="136">
        <v>8</v>
      </c>
      <c r="D112" s="137">
        <v>1</v>
      </c>
      <c r="E112" s="139" t="s">
        <v>129</v>
      </c>
      <c r="F112" s="148" t="s">
        <v>130</v>
      </c>
      <c r="G112" s="1"/>
      <c r="H112" s="1"/>
      <c r="I112" s="1"/>
      <c r="J112" s="1"/>
      <c r="K112" s="1"/>
      <c r="L112" s="1"/>
      <c r="M112" s="1"/>
      <c r="N112" s="1"/>
      <c r="O112" s="1"/>
      <c r="P112" s="1"/>
      <c r="Q112" s="1"/>
      <c r="R112" s="1"/>
      <c r="S112" s="1"/>
      <c r="T112" s="1"/>
      <c r="U112" s="1"/>
      <c r="V112" s="1"/>
      <c r="W112" s="1"/>
      <c r="X112" s="1"/>
      <c r="Y112" s="1"/>
      <c r="Z112" s="1"/>
    </row>
    <row r="113" spans="1:26" ht="21.75" customHeight="1">
      <c r="A113" s="147">
        <v>34731</v>
      </c>
      <c r="B113" s="136">
        <v>200</v>
      </c>
      <c r="C113" s="136">
        <v>8</v>
      </c>
      <c r="D113" s="137">
        <v>1</v>
      </c>
      <c r="E113" s="138" t="s">
        <v>129</v>
      </c>
      <c r="F113" s="148" t="s">
        <v>130</v>
      </c>
      <c r="G113" s="1"/>
      <c r="H113" s="1"/>
      <c r="I113" s="1"/>
      <c r="J113" s="1"/>
      <c r="K113" s="1"/>
      <c r="L113" s="1"/>
      <c r="M113" s="1"/>
      <c r="N113" s="1"/>
      <c r="O113" s="1"/>
      <c r="P113" s="1"/>
      <c r="Q113" s="1"/>
      <c r="R113" s="1"/>
      <c r="S113" s="1"/>
      <c r="T113" s="1"/>
      <c r="U113" s="1"/>
      <c r="V113" s="1"/>
      <c r="W113" s="1"/>
      <c r="X113" s="1"/>
      <c r="Y113" s="1"/>
      <c r="Z113" s="1"/>
    </row>
    <row r="114" spans="1:26" ht="21.75" customHeight="1">
      <c r="A114" s="147">
        <v>34759</v>
      </c>
      <c r="B114" s="136">
        <v>200</v>
      </c>
      <c r="C114" s="136">
        <v>8</v>
      </c>
      <c r="D114" s="137">
        <v>1</v>
      </c>
      <c r="E114" s="139" t="s">
        <v>129</v>
      </c>
      <c r="F114" s="148" t="s">
        <v>130</v>
      </c>
      <c r="G114" s="1"/>
      <c r="H114" s="1"/>
      <c r="I114" s="1"/>
      <c r="J114" s="1"/>
      <c r="K114" s="1"/>
      <c r="L114" s="1"/>
      <c r="M114" s="1"/>
      <c r="N114" s="1"/>
      <c r="O114" s="1"/>
      <c r="P114" s="1"/>
      <c r="Q114" s="1"/>
      <c r="R114" s="1"/>
      <c r="S114" s="1"/>
      <c r="T114" s="1"/>
      <c r="U114" s="1"/>
      <c r="V114" s="1"/>
      <c r="W114" s="1"/>
      <c r="X114" s="1"/>
      <c r="Y114" s="1"/>
      <c r="Z114" s="1"/>
    </row>
    <row r="115" spans="1:26" ht="21.75" customHeight="1">
      <c r="A115" s="147">
        <v>34790</v>
      </c>
      <c r="B115" s="136">
        <v>200</v>
      </c>
      <c r="C115" s="136">
        <v>8</v>
      </c>
      <c r="D115" s="137">
        <v>1</v>
      </c>
      <c r="E115" s="138" t="s">
        <v>129</v>
      </c>
      <c r="F115" s="148" t="s">
        <v>130</v>
      </c>
      <c r="G115" s="1"/>
      <c r="H115" s="1"/>
      <c r="I115" s="1"/>
      <c r="J115" s="1"/>
      <c r="K115" s="1"/>
      <c r="L115" s="1"/>
      <c r="M115" s="1"/>
      <c r="N115" s="1"/>
      <c r="O115" s="1"/>
      <c r="P115" s="1"/>
      <c r="Q115" s="1"/>
      <c r="R115" s="1"/>
      <c r="S115" s="1"/>
      <c r="T115" s="1"/>
      <c r="U115" s="1"/>
      <c r="V115" s="1"/>
      <c r="W115" s="1"/>
      <c r="X115" s="1"/>
      <c r="Y115" s="1"/>
      <c r="Z115" s="1"/>
    </row>
    <row r="116" spans="1:26" ht="21.75" customHeight="1">
      <c r="A116" s="147">
        <v>34820</v>
      </c>
      <c r="B116" s="136">
        <v>200</v>
      </c>
      <c r="C116" s="136">
        <v>8</v>
      </c>
      <c r="D116" s="137">
        <v>1</v>
      </c>
      <c r="E116" s="139" t="s">
        <v>129</v>
      </c>
      <c r="F116" s="148" t="s">
        <v>130</v>
      </c>
      <c r="G116" s="1"/>
      <c r="H116" s="1"/>
      <c r="I116" s="1"/>
      <c r="J116" s="1"/>
      <c r="K116" s="1"/>
      <c r="L116" s="1"/>
      <c r="M116" s="1"/>
      <c r="N116" s="1"/>
      <c r="O116" s="1"/>
      <c r="P116" s="1"/>
      <c r="Q116" s="1"/>
      <c r="R116" s="1"/>
      <c r="S116" s="1"/>
      <c r="T116" s="1"/>
      <c r="U116" s="1"/>
      <c r="V116" s="1"/>
      <c r="W116" s="1"/>
      <c r="X116" s="1"/>
      <c r="Y116" s="1"/>
      <c r="Z116" s="1"/>
    </row>
    <row r="117" spans="1:26" ht="21.75" customHeight="1">
      <c r="A117" s="147">
        <v>34851</v>
      </c>
      <c r="B117" s="136">
        <v>200</v>
      </c>
      <c r="C117" s="136">
        <v>8</v>
      </c>
      <c r="D117" s="137">
        <v>1</v>
      </c>
      <c r="E117" s="138" t="s">
        <v>129</v>
      </c>
      <c r="F117" s="148" t="s">
        <v>130</v>
      </c>
      <c r="G117" s="1"/>
      <c r="H117" s="1"/>
      <c r="I117" s="1"/>
      <c r="J117" s="1"/>
      <c r="K117" s="1"/>
      <c r="L117" s="1"/>
      <c r="M117" s="1"/>
      <c r="N117" s="1"/>
      <c r="O117" s="1"/>
      <c r="P117" s="1"/>
      <c r="Q117" s="1"/>
      <c r="R117" s="1"/>
      <c r="S117" s="1"/>
      <c r="T117" s="1"/>
      <c r="U117" s="1"/>
      <c r="V117" s="1"/>
      <c r="W117" s="1"/>
      <c r="X117" s="1"/>
      <c r="Y117" s="1"/>
      <c r="Z117" s="1"/>
    </row>
    <row r="118" spans="1:26" ht="21.75" customHeight="1">
      <c r="A118" s="147">
        <v>34881</v>
      </c>
      <c r="B118" s="136">
        <v>200</v>
      </c>
      <c r="C118" s="136">
        <v>8</v>
      </c>
      <c r="D118" s="137">
        <v>1</v>
      </c>
      <c r="E118" s="139" t="s">
        <v>129</v>
      </c>
      <c r="F118" s="148" t="s">
        <v>130</v>
      </c>
      <c r="G118" s="1"/>
      <c r="H118" s="1"/>
      <c r="I118" s="1"/>
      <c r="J118" s="1"/>
      <c r="K118" s="1"/>
      <c r="L118" s="1"/>
      <c r="M118" s="1"/>
      <c r="N118" s="1"/>
      <c r="O118" s="1"/>
      <c r="P118" s="1"/>
      <c r="Q118" s="1"/>
      <c r="R118" s="1"/>
      <c r="S118" s="1"/>
      <c r="T118" s="1"/>
      <c r="U118" s="1"/>
      <c r="V118" s="1"/>
      <c r="W118" s="1"/>
      <c r="X118" s="1"/>
      <c r="Y118" s="1"/>
      <c r="Z118" s="1"/>
    </row>
    <row r="119" spans="1:26" ht="21.75" customHeight="1">
      <c r="A119" s="147">
        <v>34912</v>
      </c>
      <c r="B119" s="136">
        <v>200</v>
      </c>
      <c r="C119" s="136">
        <v>8</v>
      </c>
      <c r="D119" s="137">
        <v>1</v>
      </c>
      <c r="E119" s="138" t="s">
        <v>129</v>
      </c>
      <c r="F119" s="148" t="s">
        <v>130</v>
      </c>
      <c r="G119" s="1"/>
      <c r="H119" s="1"/>
      <c r="I119" s="1"/>
      <c r="J119" s="1"/>
      <c r="K119" s="1"/>
      <c r="L119" s="1"/>
      <c r="M119" s="1"/>
      <c r="N119" s="1"/>
      <c r="O119" s="1"/>
      <c r="P119" s="1"/>
      <c r="Q119" s="1"/>
      <c r="R119" s="1"/>
      <c r="S119" s="1"/>
      <c r="T119" s="1"/>
      <c r="U119" s="1"/>
      <c r="V119" s="1"/>
      <c r="W119" s="1"/>
      <c r="X119" s="1"/>
      <c r="Y119" s="1"/>
      <c r="Z119" s="1"/>
    </row>
    <row r="120" spans="1:26" ht="21.75" customHeight="1">
      <c r="A120" s="147">
        <v>34943</v>
      </c>
      <c r="B120" s="136">
        <v>200</v>
      </c>
      <c r="C120" s="136">
        <v>8</v>
      </c>
      <c r="D120" s="137">
        <v>1</v>
      </c>
      <c r="E120" s="139" t="s">
        <v>129</v>
      </c>
      <c r="F120" s="148" t="s">
        <v>130</v>
      </c>
      <c r="G120" s="1"/>
      <c r="H120" s="1"/>
      <c r="I120" s="1"/>
      <c r="J120" s="1"/>
      <c r="K120" s="1"/>
      <c r="L120" s="1"/>
      <c r="M120" s="1"/>
      <c r="N120" s="1"/>
      <c r="O120" s="1"/>
      <c r="P120" s="1"/>
      <c r="Q120" s="1"/>
      <c r="R120" s="1"/>
      <c r="S120" s="1"/>
      <c r="T120" s="1"/>
      <c r="U120" s="1"/>
      <c r="V120" s="1"/>
      <c r="W120" s="1"/>
      <c r="X120" s="1"/>
      <c r="Y120" s="1"/>
      <c r="Z120" s="1"/>
    </row>
    <row r="121" spans="1:26" ht="21.75" customHeight="1">
      <c r="A121" s="147">
        <v>34973</v>
      </c>
      <c r="B121" s="136">
        <v>200</v>
      </c>
      <c r="C121" s="136">
        <v>8</v>
      </c>
      <c r="D121" s="137">
        <v>1</v>
      </c>
      <c r="E121" s="138" t="s">
        <v>129</v>
      </c>
      <c r="F121" s="148" t="s">
        <v>130</v>
      </c>
      <c r="G121" s="1"/>
      <c r="H121" s="1"/>
      <c r="I121" s="1"/>
      <c r="J121" s="1"/>
      <c r="K121" s="1"/>
      <c r="L121" s="1"/>
      <c r="M121" s="1"/>
      <c r="N121" s="1"/>
      <c r="O121" s="1"/>
      <c r="P121" s="1"/>
      <c r="Q121" s="1"/>
      <c r="R121" s="1"/>
      <c r="S121" s="1"/>
      <c r="T121" s="1"/>
      <c r="U121" s="1"/>
      <c r="V121" s="1"/>
      <c r="W121" s="1"/>
      <c r="X121" s="1"/>
      <c r="Y121" s="1"/>
      <c r="Z121" s="1"/>
    </row>
    <row r="122" spans="1:26" ht="21.75" customHeight="1">
      <c r="A122" s="147">
        <v>35004</v>
      </c>
      <c r="B122" s="136">
        <v>200</v>
      </c>
      <c r="C122" s="136">
        <v>8</v>
      </c>
      <c r="D122" s="137">
        <v>1</v>
      </c>
      <c r="E122" s="139" t="s">
        <v>129</v>
      </c>
      <c r="F122" s="148" t="s">
        <v>130</v>
      </c>
      <c r="G122" s="1"/>
      <c r="H122" s="1"/>
      <c r="I122" s="1"/>
      <c r="J122" s="1"/>
      <c r="K122" s="1"/>
      <c r="L122" s="1"/>
      <c r="M122" s="1"/>
      <c r="N122" s="1"/>
      <c r="O122" s="1"/>
      <c r="P122" s="1"/>
      <c r="Q122" s="1"/>
      <c r="R122" s="1"/>
      <c r="S122" s="1"/>
      <c r="T122" s="1"/>
      <c r="U122" s="1"/>
      <c r="V122" s="1"/>
      <c r="W122" s="1"/>
      <c r="X122" s="1"/>
      <c r="Y122" s="1"/>
      <c r="Z122" s="1"/>
    </row>
    <row r="123" spans="1:26" ht="21.75" customHeight="1">
      <c r="A123" s="147">
        <v>35034</v>
      </c>
      <c r="B123" s="136">
        <v>200</v>
      </c>
      <c r="C123" s="136">
        <v>8</v>
      </c>
      <c r="D123" s="137">
        <v>1</v>
      </c>
      <c r="E123" s="138" t="s">
        <v>129</v>
      </c>
      <c r="F123" s="148" t="s">
        <v>130</v>
      </c>
      <c r="G123" s="1"/>
      <c r="H123" s="1"/>
      <c r="I123" s="1"/>
      <c r="J123" s="1"/>
      <c r="K123" s="1"/>
      <c r="L123" s="1"/>
      <c r="M123" s="1"/>
      <c r="N123" s="1"/>
      <c r="O123" s="1"/>
      <c r="P123" s="1"/>
      <c r="Q123" s="1"/>
      <c r="R123" s="1"/>
      <c r="S123" s="1"/>
      <c r="T123" s="1"/>
      <c r="U123" s="1"/>
      <c r="V123" s="1"/>
      <c r="W123" s="1"/>
      <c r="X123" s="1"/>
      <c r="Y123" s="1"/>
      <c r="Z123" s="1"/>
    </row>
    <row r="124" spans="1:26" ht="21.75" customHeight="1">
      <c r="A124" s="147">
        <v>35065</v>
      </c>
      <c r="B124" s="136">
        <v>200</v>
      </c>
      <c r="C124" s="136">
        <v>8</v>
      </c>
      <c r="D124" s="137">
        <v>1</v>
      </c>
      <c r="E124" s="139" t="s">
        <v>129</v>
      </c>
      <c r="F124" s="148" t="s">
        <v>130</v>
      </c>
      <c r="G124" s="1"/>
      <c r="H124" s="1"/>
      <c r="I124" s="1"/>
      <c r="J124" s="1"/>
      <c r="K124" s="1"/>
      <c r="L124" s="1"/>
      <c r="M124" s="1"/>
      <c r="N124" s="1"/>
      <c r="O124" s="1"/>
      <c r="P124" s="1"/>
      <c r="Q124" s="1"/>
      <c r="R124" s="1"/>
      <c r="S124" s="1"/>
      <c r="T124" s="1"/>
      <c r="U124" s="1"/>
      <c r="V124" s="1"/>
      <c r="W124" s="1"/>
      <c r="X124" s="1"/>
      <c r="Y124" s="1"/>
      <c r="Z124" s="1"/>
    </row>
    <row r="125" spans="1:26" ht="21.75" customHeight="1">
      <c r="A125" s="147">
        <v>35096</v>
      </c>
      <c r="B125" s="136">
        <v>200</v>
      </c>
      <c r="C125" s="136">
        <v>8</v>
      </c>
      <c r="D125" s="137">
        <v>1</v>
      </c>
      <c r="E125" s="138" t="s">
        <v>129</v>
      </c>
      <c r="F125" s="148" t="s">
        <v>130</v>
      </c>
      <c r="G125" s="1"/>
      <c r="H125" s="1"/>
      <c r="I125" s="1"/>
      <c r="J125" s="1"/>
      <c r="K125" s="1"/>
      <c r="L125" s="1"/>
      <c r="M125" s="1"/>
      <c r="N125" s="1"/>
      <c r="O125" s="1"/>
      <c r="P125" s="1"/>
      <c r="Q125" s="1"/>
      <c r="R125" s="1"/>
      <c r="S125" s="1"/>
      <c r="T125" s="1"/>
      <c r="U125" s="1"/>
      <c r="V125" s="1"/>
      <c r="W125" s="1"/>
      <c r="X125" s="1"/>
      <c r="Y125" s="1"/>
      <c r="Z125" s="1"/>
    </row>
    <row r="126" spans="1:26" ht="21.75" customHeight="1">
      <c r="A126" s="147">
        <v>35125</v>
      </c>
      <c r="B126" s="136">
        <v>200</v>
      </c>
      <c r="C126" s="136">
        <v>8</v>
      </c>
      <c r="D126" s="137">
        <v>1</v>
      </c>
      <c r="E126" s="139" t="s">
        <v>129</v>
      </c>
      <c r="F126" s="148" t="s">
        <v>130</v>
      </c>
      <c r="G126" s="1"/>
      <c r="H126" s="1"/>
      <c r="I126" s="1"/>
      <c r="J126" s="1"/>
      <c r="K126" s="1"/>
      <c r="L126" s="1"/>
      <c r="M126" s="1"/>
      <c r="N126" s="1"/>
      <c r="O126" s="1"/>
      <c r="P126" s="1"/>
      <c r="Q126" s="1"/>
      <c r="R126" s="1"/>
      <c r="S126" s="1"/>
      <c r="T126" s="1"/>
      <c r="U126" s="1"/>
      <c r="V126" s="1"/>
      <c r="W126" s="1"/>
      <c r="X126" s="1"/>
      <c r="Y126" s="1"/>
      <c r="Z126" s="1"/>
    </row>
    <row r="127" spans="1:26" ht="21.75" customHeight="1">
      <c r="A127" s="147">
        <v>35156</v>
      </c>
      <c r="B127" s="136">
        <v>200</v>
      </c>
      <c r="C127" s="136">
        <v>8</v>
      </c>
      <c r="D127" s="137">
        <v>1</v>
      </c>
      <c r="E127" s="138" t="s">
        <v>129</v>
      </c>
      <c r="F127" s="148" t="s">
        <v>130</v>
      </c>
      <c r="G127" s="1"/>
      <c r="H127" s="1"/>
      <c r="I127" s="1"/>
      <c r="J127" s="1"/>
      <c r="K127" s="1"/>
      <c r="L127" s="1"/>
      <c r="M127" s="1"/>
      <c r="N127" s="1"/>
      <c r="O127" s="1"/>
      <c r="P127" s="1"/>
      <c r="Q127" s="1"/>
      <c r="R127" s="1"/>
      <c r="S127" s="1"/>
      <c r="T127" s="1"/>
      <c r="U127" s="1"/>
      <c r="V127" s="1"/>
      <c r="W127" s="1"/>
      <c r="X127" s="1"/>
      <c r="Y127" s="1"/>
      <c r="Z127" s="1"/>
    </row>
    <row r="128" spans="1:26" ht="21.75" customHeight="1">
      <c r="A128" s="147">
        <v>35186</v>
      </c>
      <c r="B128" s="136">
        <v>200</v>
      </c>
      <c r="C128" s="136">
        <v>8</v>
      </c>
      <c r="D128" s="137">
        <v>1</v>
      </c>
      <c r="E128" s="139" t="s">
        <v>129</v>
      </c>
      <c r="F128" s="148" t="s">
        <v>130</v>
      </c>
      <c r="G128" s="1"/>
      <c r="H128" s="1"/>
      <c r="I128" s="1"/>
      <c r="J128" s="1"/>
      <c r="K128" s="1"/>
      <c r="L128" s="1"/>
      <c r="M128" s="1"/>
      <c r="N128" s="1"/>
      <c r="O128" s="1"/>
      <c r="P128" s="1"/>
      <c r="Q128" s="1"/>
      <c r="R128" s="1"/>
      <c r="S128" s="1"/>
      <c r="T128" s="1"/>
      <c r="U128" s="1"/>
      <c r="V128" s="1"/>
      <c r="W128" s="1"/>
      <c r="X128" s="1"/>
      <c r="Y128" s="1"/>
      <c r="Z128" s="1"/>
    </row>
    <row r="129" spans="1:26" ht="21.75" customHeight="1">
      <c r="A129" s="147">
        <v>35217</v>
      </c>
      <c r="B129" s="136">
        <v>200</v>
      </c>
      <c r="C129" s="136">
        <v>8</v>
      </c>
      <c r="D129" s="137">
        <v>1</v>
      </c>
      <c r="E129" s="138" t="s">
        <v>129</v>
      </c>
      <c r="F129" s="148" t="s">
        <v>130</v>
      </c>
      <c r="G129" s="1"/>
      <c r="H129" s="1"/>
      <c r="I129" s="1"/>
      <c r="J129" s="1"/>
      <c r="K129" s="1"/>
      <c r="L129" s="1"/>
      <c r="M129" s="1"/>
      <c r="N129" s="1"/>
      <c r="O129" s="1"/>
      <c r="P129" s="1"/>
      <c r="Q129" s="1"/>
      <c r="R129" s="1"/>
      <c r="S129" s="1"/>
      <c r="T129" s="1"/>
      <c r="U129" s="1"/>
      <c r="V129" s="1"/>
      <c r="W129" s="1"/>
      <c r="X129" s="1"/>
      <c r="Y129" s="1"/>
      <c r="Z129" s="1"/>
    </row>
    <row r="130" spans="1:26" ht="21.75" customHeight="1">
      <c r="A130" s="147">
        <v>35247</v>
      </c>
      <c r="B130" s="136">
        <v>200</v>
      </c>
      <c r="C130" s="136">
        <v>8</v>
      </c>
      <c r="D130" s="137">
        <v>1</v>
      </c>
      <c r="E130" s="139" t="s">
        <v>129</v>
      </c>
      <c r="F130" s="148" t="s">
        <v>130</v>
      </c>
      <c r="G130" s="1"/>
      <c r="H130" s="1"/>
      <c r="I130" s="1"/>
      <c r="J130" s="1"/>
      <c r="K130" s="1"/>
      <c r="L130" s="1"/>
      <c r="M130" s="1"/>
      <c r="N130" s="1"/>
      <c r="O130" s="1"/>
      <c r="P130" s="1"/>
      <c r="Q130" s="1"/>
      <c r="R130" s="1"/>
      <c r="S130" s="1"/>
      <c r="T130" s="1"/>
      <c r="U130" s="1"/>
      <c r="V130" s="1"/>
      <c r="W130" s="1"/>
      <c r="X130" s="1"/>
      <c r="Y130" s="1"/>
      <c r="Z130" s="1"/>
    </row>
    <row r="131" spans="1:26" ht="21.75" customHeight="1">
      <c r="A131" s="147">
        <v>35278</v>
      </c>
      <c r="B131" s="136">
        <v>200</v>
      </c>
      <c r="C131" s="136">
        <v>8</v>
      </c>
      <c r="D131" s="137">
        <v>1</v>
      </c>
      <c r="E131" s="138" t="s">
        <v>129</v>
      </c>
      <c r="F131" s="148" t="s">
        <v>130</v>
      </c>
      <c r="G131" s="1"/>
      <c r="H131" s="1"/>
      <c r="I131" s="1"/>
      <c r="J131" s="1"/>
      <c r="K131" s="1"/>
      <c r="L131" s="1"/>
      <c r="M131" s="1"/>
      <c r="N131" s="1"/>
      <c r="O131" s="1"/>
      <c r="P131" s="1"/>
      <c r="Q131" s="1"/>
      <c r="R131" s="1"/>
      <c r="S131" s="1"/>
      <c r="T131" s="1"/>
      <c r="U131" s="1"/>
      <c r="V131" s="1"/>
      <c r="W131" s="1"/>
      <c r="X131" s="1"/>
      <c r="Y131" s="1"/>
      <c r="Z131" s="1"/>
    </row>
    <row r="132" spans="1:26" ht="21.75" customHeight="1">
      <c r="A132" s="147">
        <v>35309</v>
      </c>
      <c r="B132" s="136">
        <v>200</v>
      </c>
      <c r="C132" s="136">
        <v>8</v>
      </c>
      <c r="D132" s="137">
        <v>1</v>
      </c>
      <c r="E132" s="139" t="s">
        <v>129</v>
      </c>
      <c r="F132" s="148" t="s">
        <v>130</v>
      </c>
      <c r="G132" s="1"/>
      <c r="H132" s="1"/>
      <c r="I132" s="1"/>
      <c r="J132" s="1"/>
      <c r="K132" s="1"/>
      <c r="L132" s="1"/>
      <c r="M132" s="1"/>
      <c r="N132" s="1"/>
      <c r="O132" s="1"/>
      <c r="P132" s="1"/>
      <c r="Q132" s="1"/>
      <c r="R132" s="1"/>
      <c r="S132" s="1"/>
      <c r="T132" s="1"/>
      <c r="U132" s="1"/>
      <c r="V132" s="1"/>
      <c r="W132" s="1"/>
      <c r="X132" s="1"/>
      <c r="Y132" s="1"/>
      <c r="Z132" s="1"/>
    </row>
    <row r="133" spans="1:26" ht="21.75" customHeight="1">
      <c r="A133" s="147">
        <v>35339</v>
      </c>
      <c r="B133" s="136">
        <v>200</v>
      </c>
      <c r="C133" s="136">
        <v>8</v>
      </c>
      <c r="D133" s="137">
        <v>1</v>
      </c>
      <c r="E133" s="138" t="s">
        <v>129</v>
      </c>
      <c r="F133" s="148" t="s">
        <v>130</v>
      </c>
      <c r="G133" s="1"/>
      <c r="H133" s="1"/>
      <c r="I133" s="1"/>
      <c r="J133" s="1"/>
      <c r="K133" s="1"/>
      <c r="L133" s="1"/>
      <c r="M133" s="1"/>
      <c r="N133" s="1"/>
      <c r="O133" s="1"/>
      <c r="P133" s="1"/>
      <c r="Q133" s="1"/>
      <c r="R133" s="1"/>
      <c r="S133" s="1"/>
      <c r="T133" s="1"/>
      <c r="U133" s="1"/>
      <c r="V133" s="1"/>
      <c r="W133" s="1"/>
      <c r="X133" s="1"/>
      <c r="Y133" s="1"/>
      <c r="Z133" s="1"/>
    </row>
    <row r="134" spans="1:26" ht="21.75" customHeight="1">
      <c r="A134" s="147">
        <v>35370</v>
      </c>
      <c r="B134" s="136">
        <v>200</v>
      </c>
      <c r="C134" s="136">
        <v>8</v>
      </c>
      <c r="D134" s="137">
        <v>1</v>
      </c>
      <c r="E134" s="139" t="s">
        <v>129</v>
      </c>
      <c r="F134" s="148" t="s">
        <v>130</v>
      </c>
      <c r="G134" s="1"/>
      <c r="H134" s="1"/>
      <c r="I134" s="1"/>
      <c r="J134" s="1"/>
      <c r="K134" s="1"/>
      <c r="L134" s="1"/>
      <c r="M134" s="1"/>
      <c r="N134" s="1"/>
      <c r="O134" s="1"/>
      <c r="P134" s="1"/>
      <c r="Q134" s="1"/>
      <c r="R134" s="1"/>
      <c r="S134" s="1"/>
      <c r="T134" s="1"/>
      <c r="U134" s="1"/>
      <c r="V134" s="1"/>
      <c r="W134" s="1"/>
      <c r="X134" s="1"/>
      <c r="Y134" s="1"/>
      <c r="Z134" s="1"/>
    </row>
    <row r="135" spans="1:26" ht="21.75" customHeight="1">
      <c r="A135" s="147">
        <v>35400</v>
      </c>
      <c r="B135" s="136">
        <v>200</v>
      </c>
      <c r="C135" s="136">
        <v>8</v>
      </c>
      <c r="D135" s="137">
        <v>1</v>
      </c>
      <c r="E135" s="138" t="s">
        <v>129</v>
      </c>
      <c r="F135" s="148" t="s">
        <v>130</v>
      </c>
      <c r="G135" s="1"/>
      <c r="H135" s="1"/>
      <c r="I135" s="1"/>
      <c r="J135" s="1"/>
      <c r="K135" s="1"/>
      <c r="L135" s="1"/>
      <c r="M135" s="1"/>
      <c r="N135" s="1"/>
      <c r="O135" s="1"/>
      <c r="P135" s="1"/>
      <c r="Q135" s="1"/>
      <c r="R135" s="1"/>
      <c r="S135" s="1"/>
      <c r="T135" s="1"/>
      <c r="U135" s="1"/>
      <c r="V135" s="1"/>
      <c r="W135" s="1"/>
      <c r="X135" s="1"/>
      <c r="Y135" s="1"/>
      <c r="Z135" s="1"/>
    </row>
    <row r="136" spans="1:26" ht="21.75" customHeight="1">
      <c r="A136" s="147">
        <v>35431</v>
      </c>
      <c r="B136" s="136">
        <v>200</v>
      </c>
      <c r="C136" s="136">
        <v>8</v>
      </c>
      <c r="D136" s="137">
        <v>1</v>
      </c>
      <c r="E136" s="139" t="s">
        <v>129</v>
      </c>
      <c r="F136" s="148" t="s">
        <v>130</v>
      </c>
      <c r="G136" s="1"/>
      <c r="H136" s="1"/>
      <c r="I136" s="1"/>
      <c r="J136" s="1"/>
      <c r="K136" s="1"/>
      <c r="L136" s="1"/>
      <c r="M136" s="1"/>
      <c r="N136" s="1"/>
      <c r="O136" s="1"/>
      <c r="P136" s="1"/>
      <c r="Q136" s="1"/>
      <c r="R136" s="1"/>
      <c r="S136" s="1"/>
      <c r="T136" s="1"/>
      <c r="U136" s="1"/>
      <c r="V136" s="1"/>
      <c r="W136" s="1"/>
      <c r="X136" s="1"/>
      <c r="Y136" s="1"/>
      <c r="Z136" s="1"/>
    </row>
    <row r="137" spans="1:26" ht="21.75" customHeight="1">
      <c r="A137" s="147">
        <v>35462</v>
      </c>
      <c r="B137" s="136">
        <v>200</v>
      </c>
      <c r="C137" s="136">
        <v>8</v>
      </c>
      <c r="D137" s="137">
        <v>1</v>
      </c>
      <c r="E137" s="138" t="s">
        <v>129</v>
      </c>
      <c r="F137" s="148" t="s">
        <v>130</v>
      </c>
      <c r="G137" s="1"/>
      <c r="H137" s="1"/>
      <c r="I137" s="1"/>
      <c r="J137" s="1"/>
      <c r="K137" s="1"/>
      <c r="L137" s="1"/>
      <c r="M137" s="1"/>
      <c r="N137" s="1"/>
      <c r="O137" s="1"/>
      <c r="P137" s="1"/>
      <c r="Q137" s="1"/>
      <c r="R137" s="1"/>
      <c r="S137" s="1"/>
      <c r="T137" s="1"/>
      <c r="U137" s="1"/>
      <c r="V137" s="1"/>
      <c r="W137" s="1"/>
      <c r="X137" s="1"/>
      <c r="Y137" s="1"/>
      <c r="Z137" s="1"/>
    </row>
    <row r="138" spans="1:26" ht="21.75" customHeight="1">
      <c r="A138" s="147">
        <v>35490</v>
      </c>
      <c r="B138" s="136">
        <v>200</v>
      </c>
      <c r="C138" s="136">
        <v>8</v>
      </c>
      <c r="D138" s="137">
        <v>1</v>
      </c>
      <c r="E138" s="139" t="s">
        <v>129</v>
      </c>
      <c r="F138" s="148" t="s">
        <v>130</v>
      </c>
      <c r="G138" s="1"/>
      <c r="H138" s="1"/>
      <c r="I138" s="1"/>
      <c r="J138" s="1"/>
      <c r="K138" s="1"/>
      <c r="L138" s="1"/>
      <c r="M138" s="1"/>
      <c r="N138" s="1"/>
      <c r="O138" s="1"/>
      <c r="P138" s="1"/>
      <c r="Q138" s="1"/>
      <c r="R138" s="1"/>
      <c r="S138" s="1"/>
      <c r="T138" s="1"/>
      <c r="U138" s="1"/>
      <c r="V138" s="1"/>
      <c r="W138" s="1"/>
      <c r="X138" s="1"/>
      <c r="Y138" s="1"/>
      <c r="Z138" s="1"/>
    </row>
    <row r="139" spans="1:26" ht="21.75" customHeight="1">
      <c r="A139" s="147">
        <v>35521</v>
      </c>
      <c r="B139" s="136">
        <v>200</v>
      </c>
      <c r="C139" s="136">
        <v>8</v>
      </c>
      <c r="D139" s="137">
        <v>1</v>
      </c>
      <c r="E139" s="138" t="s">
        <v>129</v>
      </c>
      <c r="F139" s="148" t="s">
        <v>130</v>
      </c>
      <c r="G139" s="1"/>
      <c r="H139" s="1"/>
      <c r="I139" s="1"/>
      <c r="J139" s="1"/>
      <c r="K139" s="1"/>
      <c r="L139" s="1"/>
      <c r="M139" s="1"/>
      <c r="N139" s="1"/>
      <c r="O139" s="1"/>
      <c r="P139" s="1"/>
      <c r="Q139" s="1"/>
      <c r="R139" s="1"/>
      <c r="S139" s="1"/>
      <c r="T139" s="1"/>
      <c r="U139" s="1"/>
      <c r="V139" s="1"/>
      <c r="W139" s="1"/>
      <c r="X139" s="1"/>
      <c r="Y139" s="1"/>
      <c r="Z139" s="1"/>
    </row>
    <row r="140" spans="1:26" ht="21.75" customHeight="1">
      <c r="A140" s="147">
        <v>35551</v>
      </c>
      <c r="B140" s="136">
        <v>200</v>
      </c>
      <c r="C140" s="136">
        <v>8</v>
      </c>
      <c r="D140" s="137">
        <v>1</v>
      </c>
      <c r="E140" s="139" t="s">
        <v>129</v>
      </c>
      <c r="F140" s="148" t="s">
        <v>130</v>
      </c>
      <c r="G140" s="1"/>
      <c r="H140" s="1"/>
      <c r="I140" s="1"/>
      <c r="J140" s="1"/>
      <c r="K140" s="1"/>
      <c r="L140" s="1"/>
      <c r="M140" s="1"/>
      <c r="N140" s="1"/>
      <c r="O140" s="1"/>
      <c r="P140" s="1"/>
      <c r="Q140" s="1"/>
      <c r="R140" s="1"/>
      <c r="S140" s="1"/>
      <c r="T140" s="1"/>
      <c r="U140" s="1"/>
      <c r="V140" s="1"/>
      <c r="W140" s="1"/>
      <c r="X140" s="1"/>
      <c r="Y140" s="1"/>
      <c r="Z140" s="1"/>
    </row>
    <row r="141" spans="1:26" ht="21.75" customHeight="1">
      <c r="A141" s="147">
        <v>35582</v>
      </c>
      <c r="B141" s="136">
        <v>200</v>
      </c>
      <c r="C141" s="136">
        <v>8</v>
      </c>
      <c r="D141" s="137">
        <v>1</v>
      </c>
      <c r="E141" s="138" t="s">
        <v>129</v>
      </c>
      <c r="F141" s="148" t="s">
        <v>130</v>
      </c>
      <c r="G141" s="1"/>
      <c r="H141" s="1"/>
      <c r="I141" s="1"/>
      <c r="J141" s="1"/>
      <c r="K141" s="1"/>
      <c r="L141" s="1"/>
      <c r="M141" s="1"/>
      <c r="N141" s="1"/>
      <c r="O141" s="1"/>
      <c r="P141" s="1"/>
      <c r="Q141" s="1"/>
      <c r="R141" s="1"/>
      <c r="S141" s="1"/>
      <c r="T141" s="1"/>
      <c r="U141" s="1"/>
      <c r="V141" s="1"/>
      <c r="W141" s="1"/>
      <c r="X141" s="1"/>
      <c r="Y141" s="1"/>
      <c r="Z141" s="1"/>
    </row>
    <row r="142" spans="1:26" ht="21.75" customHeight="1">
      <c r="A142" s="147">
        <v>35612</v>
      </c>
      <c r="B142" s="136">
        <v>200</v>
      </c>
      <c r="C142" s="136">
        <v>8</v>
      </c>
      <c r="D142" s="137">
        <v>1</v>
      </c>
      <c r="E142" s="139" t="s">
        <v>129</v>
      </c>
      <c r="F142" s="148" t="s">
        <v>130</v>
      </c>
      <c r="G142" s="1"/>
      <c r="H142" s="1"/>
      <c r="I142" s="1"/>
      <c r="J142" s="1"/>
      <c r="K142" s="1"/>
      <c r="L142" s="1"/>
      <c r="M142" s="1"/>
      <c r="N142" s="1"/>
      <c r="O142" s="1"/>
      <c r="P142" s="1"/>
      <c r="Q142" s="1"/>
      <c r="R142" s="1"/>
      <c r="S142" s="1"/>
      <c r="T142" s="1"/>
      <c r="U142" s="1"/>
      <c r="V142" s="1"/>
      <c r="W142" s="1"/>
      <c r="X142" s="1"/>
      <c r="Y142" s="1"/>
      <c r="Z142" s="1"/>
    </row>
    <row r="143" spans="1:26" ht="21.75" customHeight="1">
      <c r="A143" s="147">
        <v>35643</v>
      </c>
      <c r="B143" s="136">
        <v>200</v>
      </c>
      <c r="C143" s="136">
        <v>8</v>
      </c>
      <c r="D143" s="137">
        <v>1</v>
      </c>
      <c r="E143" s="138" t="s">
        <v>129</v>
      </c>
      <c r="F143" s="148" t="s">
        <v>130</v>
      </c>
      <c r="G143" s="1"/>
      <c r="H143" s="1"/>
      <c r="I143" s="1"/>
      <c r="J143" s="1"/>
      <c r="K143" s="1"/>
      <c r="L143" s="1"/>
      <c r="M143" s="1"/>
      <c r="N143" s="1"/>
      <c r="O143" s="1"/>
      <c r="P143" s="1"/>
      <c r="Q143" s="1"/>
      <c r="R143" s="1"/>
      <c r="S143" s="1"/>
      <c r="T143" s="1"/>
      <c r="U143" s="1"/>
      <c r="V143" s="1"/>
      <c r="W143" s="1"/>
      <c r="X143" s="1"/>
      <c r="Y143" s="1"/>
      <c r="Z143" s="1"/>
    </row>
    <row r="144" spans="1:26" ht="21.75" customHeight="1">
      <c r="A144" s="147">
        <v>35674</v>
      </c>
      <c r="B144" s="136">
        <v>200</v>
      </c>
      <c r="C144" s="136">
        <v>8</v>
      </c>
      <c r="D144" s="137">
        <v>1</v>
      </c>
      <c r="E144" s="139" t="s">
        <v>129</v>
      </c>
      <c r="F144" s="148" t="s">
        <v>130</v>
      </c>
      <c r="G144" s="1"/>
      <c r="H144" s="1"/>
      <c r="I144" s="1"/>
      <c r="J144" s="1"/>
      <c r="K144" s="1"/>
      <c r="L144" s="1"/>
      <c r="M144" s="1"/>
      <c r="N144" s="1"/>
      <c r="O144" s="1"/>
      <c r="P144" s="1"/>
      <c r="Q144" s="1"/>
      <c r="R144" s="1"/>
      <c r="S144" s="1"/>
      <c r="T144" s="1"/>
      <c r="U144" s="1"/>
      <c r="V144" s="1"/>
      <c r="W144" s="1"/>
      <c r="X144" s="1"/>
      <c r="Y144" s="1"/>
      <c r="Z144" s="1"/>
    </row>
    <row r="145" spans="1:26" ht="21.75" customHeight="1">
      <c r="A145" s="147">
        <v>35704</v>
      </c>
      <c r="B145" s="136">
        <v>200</v>
      </c>
      <c r="C145" s="136">
        <v>8</v>
      </c>
      <c r="D145" s="137">
        <v>1</v>
      </c>
      <c r="E145" s="138" t="s">
        <v>129</v>
      </c>
      <c r="F145" s="148" t="s">
        <v>130</v>
      </c>
      <c r="G145" s="1"/>
      <c r="H145" s="1"/>
      <c r="I145" s="1"/>
      <c r="J145" s="1"/>
      <c r="K145" s="1"/>
      <c r="L145" s="1"/>
      <c r="M145" s="1"/>
      <c r="N145" s="1"/>
      <c r="O145" s="1"/>
      <c r="P145" s="1"/>
      <c r="Q145" s="1"/>
      <c r="R145" s="1"/>
      <c r="S145" s="1"/>
      <c r="T145" s="1"/>
      <c r="U145" s="1"/>
      <c r="V145" s="1"/>
      <c r="W145" s="1"/>
      <c r="X145" s="1"/>
      <c r="Y145" s="1"/>
      <c r="Z145" s="1"/>
    </row>
    <row r="146" spans="1:26" ht="21.75" customHeight="1">
      <c r="A146" s="147">
        <v>35735</v>
      </c>
      <c r="B146" s="136">
        <v>200</v>
      </c>
      <c r="C146" s="136">
        <v>8</v>
      </c>
      <c r="D146" s="137">
        <v>1</v>
      </c>
      <c r="E146" s="139" t="s">
        <v>129</v>
      </c>
      <c r="F146" s="148" t="s">
        <v>130</v>
      </c>
      <c r="G146" s="1"/>
      <c r="H146" s="1"/>
      <c r="I146" s="1"/>
      <c r="J146" s="1"/>
      <c r="K146" s="1"/>
      <c r="L146" s="1"/>
      <c r="M146" s="1"/>
      <c r="N146" s="1"/>
      <c r="O146" s="1"/>
      <c r="P146" s="1"/>
      <c r="Q146" s="1"/>
      <c r="R146" s="1"/>
      <c r="S146" s="1"/>
      <c r="T146" s="1"/>
      <c r="U146" s="1"/>
      <c r="V146" s="1"/>
      <c r="W146" s="1"/>
      <c r="X146" s="1"/>
      <c r="Y146" s="1"/>
      <c r="Z146" s="1"/>
    </row>
    <row r="147" spans="1:26" ht="21.75" customHeight="1">
      <c r="A147" s="147">
        <v>35765</v>
      </c>
      <c r="B147" s="136">
        <v>200</v>
      </c>
      <c r="C147" s="136">
        <v>8</v>
      </c>
      <c r="D147" s="137">
        <v>1</v>
      </c>
      <c r="E147" s="138" t="s">
        <v>129</v>
      </c>
      <c r="F147" s="148" t="s">
        <v>130</v>
      </c>
      <c r="G147" s="1"/>
      <c r="H147" s="1"/>
      <c r="I147" s="1"/>
      <c r="J147" s="1"/>
      <c r="K147" s="1"/>
      <c r="L147" s="1"/>
      <c r="M147" s="1"/>
      <c r="N147" s="1"/>
      <c r="O147" s="1"/>
      <c r="P147" s="1"/>
      <c r="Q147" s="1"/>
      <c r="R147" s="1"/>
      <c r="S147" s="1"/>
      <c r="T147" s="1"/>
      <c r="U147" s="1"/>
      <c r="V147" s="1"/>
      <c r="W147" s="1"/>
      <c r="X147" s="1"/>
      <c r="Y147" s="1"/>
      <c r="Z147" s="1"/>
    </row>
    <row r="148" spans="1:26" ht="21.75" customHeight="1">
      <c r="A148" s="147">
        <v>35796</v>
      </c>
      <c r="B148" s="136">
        <v>200</v>
      </c>
      <c r="C148" s="136">
        <v>8</v>
      </c>
      <c r="D148" s="137">
        <v>1</v>
      </c>
      <c r="E148" s="139" t="s">
        <v>129</v>
      </c>
      <c r="F148" s="148" t="s">
        <v>130</v>
      </c>
      <c r="G148" s="1"/>
      <c r="H148" s="1"/>
      <c r="I148" s="1"/>
      <c r="J148" s="1"/>
      <c r="K148" s="1"/>
      <c r="L148" s="1"/>
      <c r="M148" s="1"/>
      <c r="N148" s="1"/>
      <c r="O148" s="1"/>
      <c r="P148" s="1"/>
      <c r="Q148" s="1"/>
      <c r="R148" s="1"/>
      <c r="S148" s="1"/>
      <c r="T148" s="1"/>
      <c r="U148" s="1"/>
      <c r="V148" s="1"/>
      <c r="W148" s="1"/>
      <c r="X148" s="1"/>
      <c r="Y148" s="1"/>
      <c r="Z148" s="1"/>
    </row>
    <row r="149" spans="1:26" ht="21.75" customHeight="1">
      <c r="A149" s="147">
        <v>35827</v>
      </c>
      <c r="B149" s="136">
        <v>200</v>
      </c>
      <c r="C149" s="136">
        <v>8</v>
      </c>
      <c r="D149" s="137">
        <v>1</v>
      </c>
      <c r="E149" s="138" t="s">
        <v>129</v>
      </c>
      <c r="F149" s="148" t="s">
        <v>130</v>
      </c>
      <c r="G149" s="1"/>
      <c r="H149" s="1"/>
      <c r="I149" s="1"/>
      <c r="J149" s="1"/>
      <c r="K149" s="1"/>
      <c r="L149" s="1"/>
      <c r="M149" s="1"/>
      <c r="N149" s="1"/>
      <c r="O149" s="1"/>
      <c r="P149" s="1"/>
      <c r="Q149" s="1"/>
      <c r="R149" s="1"/>
      <c r="S149" s="1"/>
      <c r="T149" s="1"/>
      <c r="U149" s="1"/>
      <c r="V149" s="1"/>
      <c r="W149" s="1"/>
      <c r="X149" s="1"/>
      <c r="Y149" s="1"/>
      <c r="Z149" s="1"/>
    </row>
    <row r="150" spans="1:26" ht="21.75" customHeight="1">
      <c r="A150" s="147">
        <v>35855</v>
      </c>
      <c r="B150" s="136">
        <v>200</v>
      </c>
      <c r="C150" s="136">
        <v>8</v>
      </c>
      <c r="D150" s="137">
        <v>1</v>
      </c>
      <c r="E150" s="139" t="s">
        <v>129</v>
      </c>
      <c r="F150" s="148" t="s">
        <v>130</v>
      </c>
      <c r="G150" s="1"/>
      <c r="H150" s="1"/>
      <c r="I150" s="1"/>
      <c r="J150" s="1"/>
      <c r="K150" s="1"/>
      <c r="L150" s="1"/>
      <c r="M150" s="1"/>
      <c r="N150" s="1"/>
      <c r="O150" s="1"/>
      <c r="P150" s="1"/>
      <c r="Q150" s="1"/>
      <c r="R150" s="1"/>
      <c r="S150" s="1"/>
      <c r="T150" s="1"/>
      <c r="U150" s="1"/>
      <c r="V150" s="1"/>
      <c r="W150" s="1"/>
      <c r="X150" s="1"/>
      <c r="Y150" s="1"/>
      <c r="Z150" s="1"/>
    </row>
    <row r="151" spans="1:26" ht="21.75" customHeight="1">
      <c r="A151" s="147">
        <v>35886</v>
      </c>
      <c r="B151" s="136">
        <v>200</v>
      </c>
      <c r="C151" s="136">
        <v>8</v>
      </c>
      <c r="D151" s="137">
        <v>1</v>
      </c>
      <c r="E151" s="138" t="s">
        <v>129</v>
      </c>
      <c r="F151" s="148" t="s">
        <v>130</v>
      </c>
      <c r="G151" s="1"/>
      <c r="H151" s="1"/>
      <c r="I151" s="1"/>
      <c r="J151" s="1"/>
      <c r="K151" s="1"/>
      <c r="L151" s="1"/>
      <c r="M151" s="1"/>
      <c r="N151" s="1"/>
      <c r="O151" s="1"/>
      <c r="P151" s="1"/>
      <c r="Q151" s="1"/>
      <c r="R151" s="1"/>
      <c r="S151" s="1"/>
      <c r="T151" s="1"/>
      <c r="U151" s="1"/>
      <c r="V151" s="1"/>
      <c r="W151" s="1"/>
      <c r="X151" s="1"/>
      <c r="Y151" s="1"/>
      <c r="Z151" s="1"/>
    </row>
    <row r="152" spans="1:26" ht="21.75" customHeight="1">
      <c r="A152" s="147">
        <v>35916</v>
      </c>
      <c r="B152" s="136">
        <v>200</v>
      </c>
      <c r="C152" s="136">
        <v>8</v>
      </c>
      <c r="D152" s="137">
        <v>1</v>
      </c>
      <c r="E152" s="139" t="s">
        <v>129</v>
      </c>
      <c r="F152" s="148" t="s">
        <v>130</v>
      </c>
      <c r="G152" s="1"/>
      <c r="H152" s="1"/>
      <c r="I152" s="1"/>
      <c r="J152" s="1"/>
      <c r="K152" s="1"/>
      <c r="L152" s="1"/>
      <c r="M152" s="1"/>
      <c r="N152" s="1"/>
      <c r="O152" s="1"/>
      <c r="P152" s="1"/>
      <c r="Q152" s="1"/>
      <c r="R152" s="1"/>
      <c r="S152" s="1"/>
      <c r="T152" s="1"/>
      <c r="U152" s="1"/>
      <c r="V152" s="1"/>
      <c r="W152" s="1"/>
      <c r="X152" s="1"/>
      <c r="Y152" s="1"/>
      <c r="Z152" s="1"/>
    </row>
    <row r="153" spans="1:26" ht="21.75" customHeight="1">
      <c r="A153" s="147">
        <v>35947</v>
      </c>
      <c r="B153" s="136">
        <v>200</v>
      </c>
      <c r="C153" s="136">
        <v>8</v>
      </c>
      <c r="D153" s="137">
        <v>1</v>
      </c>
      <c r="E153" s="138" t="s">
        <v>129</v>
      </c>
      <c r="F153" s="148" t="s">
        <v>130</v>
      </c>
      <c r="G153" s="1"/>
      <c r="H153" s="1"/>
      <c r="I153" s="1"/>
      <c r="J153" s="1"/>
      <c r="K153" s="1"/>
      <c r="L153" s="1"/>
      <c r="M153" s="1"/>
      <c r="N153" s="1"/>
      <c r="O153" s="1"/>
      <c r="P153" s="1"/>
      <c r="Q153" s="1"/>
      <c r="R153" s="1"/>
      <c r="S153" s="1"/>
      <c r="T153" s="1"/>
      <c r="U153" s="1"/>
      <c r="V153" s="1"/>
      <c r="W153" s="1"/>
      <c r="X153" s="1"/>
      <c r="Y153" s="1"/>
      <c r="Z153" s="1"/>
    </row>
    <row r="154" spans="1:26" ht="21.75" customHeight="1">
      <c r="A154" s="147">
        <v>35977</v>
      </c>
      <c r="B154" s="136">
        <v>200</v>
      </c>
      <c r="C154" s="136">
        <v>8</v>
      </c>
      <c r="D154" s="137">
        <v>1</v>
      </c>
      <c r="E154" s="139" t="s">
        <v>129</v>
      </c>
      <c r="F154" s="148" t="s">
        <v>130</v>
      </c>
      <c r="G154" s="1"/>
      <c r="H154" s="1"/>
      <c r="I154" s="1"/>
      <c r="J154" s="1"/>
      <c r="K154" s="1"/>
      <c r="L154" s="1"/>
      <c r="M154" s="1"/>
      <c r="N154" s="1"/>
      <c r="O154" s="1"/>
      <c r="P154" s="1"/>
      <c r="Q154" s="1"/>
      <c r="R154" s="1"/>
      <c r="S154" s="1"/>
      <c r="T154" s="1"/>
      <c r="U154" s="1"/>
      <c r="V154" s="1"/>
      <c r="W154" s="1"/>
      <c r="X154" s="1"/>
      <c r="Y154" s="1"/>
      <c r="Z154" s="1"/>
    </row>
    <row r="155" spans="1:26" ht="21.75" customHeight="1">
      <c r="A155" s="147">
        <v>36008</v>
      </c>
      <c r="B155" s="136">
        <v>200</v>
      </c>
      <c r="C155" s="136">
        <v>8</v>
      </c>
      <c r="D155" s="137">
        <v>1</v>
      </c>
      <c r="E155" s="138" t="s">
        <v>129</v>
      </c>
      <c r="F155" s="148" t="s">
        <v>130</v>
      </c>
      <c r="G155" s="1"/>
      <c r="H155" s="1"/>
      <c r="I155" s="1"/>
      <c r="J155" s="1"/>
      <c r="K155" s="1"/>
      <c r="L155" s="1"/>
      <c r="M155" s="1"/>
      <c r="N155" s="1"/>
      <c r="O155" s="1"/>
      <c r="P155" s="1"/>
      <c r="Q155" s="1"/>
      <c r="R155" s="1"/>
      <c r="S155" s="1"/>
      <c r="T155" s="1"/>
      <c r="U155" s="1"/>
      <c r="V155" s="1"/>
      <c r="W155" s="1"/>
      <c r="X155" s="1"/>
      <c r="Y155" s="1"/>
      <c r="Z155" s="1"/>
    </row>
    <row r="156" spans="1:26" ht="21.75" customHeight="1">
      <c r="A156" s="147">
        <v>36039</v>
      </c>
      <c r="B156" s="136">
        <v>200</v>
      </c>
      <c r="C156" s="136">
        <v>8</v>
      </c>
      <c r="D156" s="137">
        <v>1</v>
      </c>
      <c r="E156" s="139" t="s">
        <v>129</v>
      </c>
      <c r="F156" s="148" t="s">
        <v>130</v>
      </c>
      <c r="G156" s="1"/>
      <c r="H156" s="1"/>
      <c r="I156" s="1"/>
      <c r="J156" s="1"/>
      <c r="K156" s="1"/>
      <c r="L156" s="1"/>
      <c r="M156" s="1"/>
      <c r="N156" s="1"/>
      <c r="O156" s="1"/>
      <c r="P156" s="1"/>
      <c r="Q156" s="1"/>
      <c r="R156" s="1"/>
      <c r="S156" s="1"/>
      <c r="T156" s="1"/>
      <c r="U156" s="1"/>
      <c r="V156" s="1"/>
      <c r="W156" s="1"/>
      <c r="X156" s="1"/>
      <c r="Y156" s="1"/>
      <c r="Z156" s="1"/>
    </row>
    <row r="157" spans="1:26" ht="21.75" customHeight="1">
      <c r="A157" s="147">
        <v>36069</v>
      </c>
      <c r="B157" s="136">
        <v>200</v>
      </c>
      <c r="C157" s="136">
        <v>8</v>
      </c>
      <c r="D157" s="137">
        <v>1</v>
      </c>
      <c r="E157" s="138" t="s">
        <v>129</v>
      </c>
      <c r="F157" s="148" t="s">
        <v>130</v>
      </c>
      <c r="G157" s="1"/>
      <c r="H157" s="1"/>
      <c r="I157" s="1"/>
      <c r="J157" s="1"/>
      <c r="K157" s="1"/>
      <c r="L157" s="1"/>
      <c r="M157" s="1"/>
      <c r="N157" s="1"/>
      <c r="O157" s="1"/>
      <c r="P157" s="1"/>
      <c r="Q157" s="1"/>
      <c r="R157" s="1"/>
      <c r="S157" s="1"/>
      <c r="T157" s="1"/>
      <c r="U157" s="1"/>
      <c r="V157" s="1"/>
      <c r="W157" s="1"/>
      <c r="X157" s="1"/>
      <c r="Y157" s="1"/>
      <c r="Z157" s="1"/>
    </row>
    <row r="158" spans="1:26" ht="21.75" customHeight="1">
      <c r="A158" s="147">
        <v>36100</v>
      </c>
      <c r="B158" s="136">
        <v>200</v>
      </c>
      <c r="C158" s="136">
        <v>8</v>
      </c>
      <c r="D158" s="137">
        <v>1</v>
      </c>
      <c r="E158" s="139" t="s">
        <v>129</v>
      </c>
      <c r="F158" s="148" t="s">
        <v>130</v>
      </c>
      <c r="G158" s="1"/>
      <c r="H158" s="1"/>
      <c r="I158" s="1"/>
      <c r="J158" s="1"/>
      <c r="K158" s="1"/>
      <c r="L158" s="1"/>
      <c r="M158" s="1"/>
      <c r="N158" s="1"/>
      <c r="O158" s="1"/>
      <c r="P158" s="1"/>
      <c r="Q158" s="1"/>
      <c r="R158" s="1"/>
      <c r="S158" s="1"/>
      <c r="T158" s="1"/>
      <c r="U158" s="1"/>
      <c r="V158" s="1"/>
      <c r="W158" s="1"/>
      <c r="X158" s="1"/>
      <c r="Y158" s="1"/>
      <c r="Z158" s="1"/>
    </row>
    <row r="159" spans="1:26" ht="21.75" customHeight="1">
      <c r="A159" s="147">
        <v>36130</v>
      </c>
      <c r="B159" s="136">
        <v>200</v>
      </c>
      <c r="C159" s="136">
        <v>8</v>
      </c>
      <c r="D159" s="137">
        <v>1</v>
      </c>
      <c r="E159" s="138" t="s">
        <v>129</v>
      </c>
      <c r="F159" s="148" t="s">
        <v>130</v>
      </c>
      <c r="G159" s="1"/>
      <c r="H159" s="1"/>
      <c r="I159" s="1"/>
      <c r="J159" s="1"/>
      <c r="K159" s="1"/>
      <c r="L159" s="1"/>
      <c r="M159" s="1"/>
      <c r="N159" s="1"/>
      <c r="O159" s="1"/>
      <c r="P159" s="1"/>
      <c r="Q159" s="1"/>
      <c r="R159" s="1"/>
      <c r="S159" s="1"/>
      <c r="T159" s="1"/>
      <c r="U159" s="1"/>
      <c r="V159" s="1"/>
      <c r="W159" s="1"/>
      <c r="X159" s="1"/>
      <c r="Y159" s="1"/>
      <c r="Z159" s="1"/>
    </row>
    <row r="160" spans="1:26" ht="21.75" customHeight="1">
      <c r="A160" s="147">
        <v>36161</v>
      </c>
      <c r="B160" s="136">
        <v>200</v>
      </c>
      <c r="C160" s="136">
        <v>8</v>
      </c>
      <c r="D160" s="137">
        <v>1</v>
      </c>
      <c r="E160" s="139" t="s">
        <v>129</v>
      </c>
      <c r="F160" s="148" t="s">
        <v>130</v>
      </c>
      <c r="G160" s="1"/>
      <c r="H160" s="1"/>
      <c r="I160" s="1"/>
      <c r="J160" s="1"/>
      <c r="K160" s="1"/>
      <c r="L160" s="1"/>
      <c r="M160" s="1"/>
      <c r="N160" s="1"/>
      <c r="O160" s="1"/>
      <c r="P160" s="1"/>
      <c r="Q160" s="1"/>
      <c r="R160" s="1"/>
      <c r="S160" s="1"/>
      <c r="T160" s="1"/>
      <c r="U160" s="1"/>
      <c r="V160" s="1"/>
      <c r="W160" s="1"/>
      <c r="X160" s="1"/>
      <c r="Y160" s="1"/>
      <c r="Z160" s="1"/>
    </row>
    <row r="161" spans="1:26" ht="21.75" customHeight="1">
      <c r="A161" s="147">
        <v>36192</v>
      </c>
      <c r="B161" s="136">
        <v>200</v>
      </c>
      <c r="C161" s="136">
        <v>8</v>
      </c>
      <c r="D161" s="137">
        <v>1</v>
      </c>
      <c r="E161" s="138" t="s">
        <v>129</v>
      </c>
      <c r="F161" s="148" t="s">
        <v>130</v>
      </c>
      <c r="G161" s="1"/>
      <c r="H161" s="1"/>
      <c r="I161" s="1"/>
      <c r="J161" s="1"/>
      <c r="K161" s="1"/>
      <c r="L161" s="1"/>
      <c r="M161" s="1"/>
      <c r="N161" s="1"/>
      <c r="O161" s="1"/>
      <c r="P161" s="1"/>
      <c r="Q161" s="1"/>
      <c r="R161" s="1"/>
      <c r="S161" s="1"/>
      <c r="T161" s="1"/>
      <c r="U161" s="1"/>
      <c r="V161" s="1"/>
      <c r="W161" s="1"/>
      <c r="X161" s="1"/>
      <c r="Y161" s="1"/>
      <c r="Z161" s="1"/>
    </row>
    <row r="162" spans="1:26" ht="21.75" customHeight="1">
      <c r="A162" s="147">
        <v>36220</v>
      </c>
      <c r="B162" s="136">
        <v>200</v>
      </c>
      <c r="C162" s="136">
        <v>8</v>
      </c>
      <c r="D162" s="137">
        <v>1</v>
      </c>
      <c r="E162" s="139" t="s">
        <v>129</v>
      </c>
      <c r="F162" s="148" t="s">
        <v>130</v>
      </c>
      <c r="G162" s="1"/>
      <c r="H162" s="1"/>
      <c r="I162" s="1"/>
      <c r="J162" s="1"/>
      <c r="K162" s="1"/>
      <c r="L162" s="1"/>
      <c r="M162" s="1"/>
      <c r="N162" s="1"/>
      <c r="O162" s="1"/>
      <c r="P162" s="1"/>
      <c r="Q162" s="1"/>
      <c r="R162" s="1"/>
      <c r="S162" s="1"/>
      <c r="T162" s="1"/>
      <c r="U162" s="1"/>
      <c r="V162" s="1"/>
      <c r="W162" s="1"/>
      <c r="X162" s="1"/>
      <c r="Y162" s="1"/>
      <c r="Z162" s="1"/>
    </row>
    <row r="163" spans="1:26" ht="21.75" customHeight="1">
      <c r="A163" s="147">
        <v>36251</v>
      </c>
      <c r="B163" s="136">
        <v>200</v>
      </c>
      <c r="C163" s="136">
        <v>8</v>
      </c>
      <c r="D163" s="137">
        <v>1</v>
      </c>
      <c r="E163" s="138" t="s">
        <v>129</v>
      </c>
      <c r="F163" s="148" t="s">
        <v>130</v>
      </c>
      <c r="G163" s="1"/>
      <c r="H163" s="1"/>
      <c r="I163" s="1"/>
      <c r="J163" s="1"/>
      <c r="K163" s="1"/>
      <c r="L163" s="1"/>
      <c r="M163" s="1"/>
      <c r="N163" s="1"/>
      <c r="O163" s="1"/>
      <c r="P163" s="1"/>
      <c r="Q163" s="1"/>
      <c r="R163" s="1"/>
      <c r="S163" s="1"/>
      <c r="T163" s="1"/>
      <c r="U163" s="1"/>
      <c r="V163" s="1"/>
      <c r="W163" s="1"/>
      <c r="X163" s="1"/>
      <c r="Y163" s="1"/>
      <c r="Z163" s="1"/>
    </row>
    <row r="164" spans="1:26" ht="21.75" customHeight="1">
      <c r="A164" s="147">
        <v>36281</v>
      </c>
      <c r="B164" s="136">
        <v>200</v>
      </c>
      <c r="C164" s="136">
        <v>8</v>
      </c>
      <c r="D164" s="137">
        <v>1</v>
      </c>
      <c r="E164" s="139" t="s">
        <v>129</v>
      </c>
      <c r="F164" s="148" t="s">
        <v>130</v>
      </c>
      <c r="G164" s="1"/>
      <c r="H164" s="1"/>
      <c r="I164" s="1"/>
      <c r="J164" s="1"/>
      <c r="K164" s="1"/>
      <c r="L164" s="1"/>
      <c r="M164" s="1"/>
      <c r="N164" s="1"/>
      <c r="O164" s="1"/>
      <c r="P164" s="1"/>
      <c r="Q164" s="1"/>
      <c r="R164" s="1"/>
      <c r="S164" s="1"/>
      <c r="T164" s="1"/>
      <c r="U164" s="1"/>
      <c r="V164" s="1"/>
      <c r="W164" s="1"/>
      <c r="X164" s="1"/>
      <c r="Y164" s="1"/>
      <c r="Z164" s="1"/>
    </row>
    <row r="165" spans="1:26" ht="21.75" customHeight="1">
      <c r="A165" s="147">
        <v>36312</v>
      </c>
      <c r="B165" s="136">
        <v>200</v>
      </c>
      <c r="C165" s="136">
        <v>8</v>
      </c>
      <c r="D165" s="137">
        <v>1</v>
      </c>
      <c r="E165" s="138" t="s">
        <v>129</v>
      </c>
      <c r="F165" s="148" t="s">
        <v>130</v>
      </c>
      <c r="G165" s="1"/>
      <c r="H165" s="1"/>
      <c r="I165" s="1"/>
      <c r="J165" s="1"/>
      <c r="K165" s="1"/>
      <c r="L165" s="1"/>
      <c r="M165" s="1"/>
      <c r="N165" s="1"/>
      <c r="O165" s="1"/>
      <c r="P165" s="1"/>
      <c r="Q165" s="1"/>
      <c r="R165" s="1"/>
      <c r="S165" s="1"/>
      <c r="T165" s="1"/>
      <c r="U165" s="1"/>
      <c r="V165" s="1"/>
      <c r="W165" s="1"/>
      <c r="X165" s="1"/>
      <c r="Y165" s="1"/>
      <c r="Z165" s="1"/>
    </row>
    <row r="166" spans="1:26" ht="21.75" customHeight="1">
      <c r="A166" s="147">
        <v>36342</v>
      </c>
      <c r="B166" s="136">
        <v>200</v>
      </c>
      <c r="C166" s="136">
        <v>8</v>
      </c>
      <c r="D166" s="137">
        <v>1</v>
      </c>
      <c r="E166" s="139" t="s">
        <v>129</v>
      </c>
      <c r="F166" s="148" t="s">
        <v>130</v>
      </c>
      <c r="G166" s="1"/>
      <c r="H166" s="1"/>
      <c r="I166" s="1"/>
      <c r="J166" s="1"/>
      <c r="K166" s="1"/>
      <c r="L166" s="1"/>
      <c r="M166" s="1"/>
      <c r="N166" s="1"/>
      <c r="O166" s="1"/>
      <c r="P166" s="1"/>
      <c r="Q166" s="1"/>
      <c r="R166" s="1"/>
      <c r="S166" s="1"/>
      <c r="T166" s="1"/>
      <c r="U166" s="1"/>
      <c r="V166" s="1"/>
      <c r="W166" s="1"/>
      <c r="X166" s="1"/>
      <c r="Y166" s="1"/>
      <c r="Z166" s="1"/>
    </row>
    <row r="167" spans="1:26" ht="21.75" customHeight="1">
      <c r="A167" s="147">
        <v>36373</v>
      </c>
      <c r="B167" s="136">
        <v>200</v>
      </c>
      <c r="C167" s="136">
        <v>8</v>
      </c>
      <c r="D167" s="137">
        <v>1</v>
      </c>
      <c r="E167" s="138" t="s">
        <v>129</v>
      </c>
      <c r="F167" s="148" t="s">
        <v>130</v>
      </c>
      <c r="G167" s="1"/>
      <c r="H167" s="1"/>
      <c r="I167" s="1"/>
      <c r="J167" s="1"/>
      <c r="K167" s="1"/>
      <c r="L167" s="1"/>
      <c r="M167" s="1"/>
      <c r="N167" s="1"/>
      <c r="O167" s="1"/>
      <c r="P167" s="1"/>
      <c r="Q167" s="1"/>
      <c r="R167" s="1"/>
      <c r="S167" s="1"/>
      <c r="T167" s="1"/>
      <c r="U167" s="1"/>
      <c r="V167" s="1"/>
      <c r="W167" s="1"/>
      <c r="X167" s="1"/>
      <c r="Y167" s="1"/>
      <c r="Z167" s="1"/>
    </row>
    <row r="168" spans="1:26" ht="21.75" customHeight="1">
      <c r="A168" s="147">
        <v>36404</v>
      </c>
      <c r="B168" s="136">
        <v>200</v>
      </c>
      <c r="C168" s="136">
        <v>8</v>
      </c>
      <c r="D168" s="137">
        <v>1</v>
      </c>
      <c r="E168" s="139" t="s">
        <v>129</v>
      </c>
      <c r="F168" s="148" t="s">
        <v>130</v>
      </c>
      <c r="G168" s="1"/>
      <c r="H168" s="1"/>
      <c r="I168" s="1"/>
      <c r="J168" s="1"/>
      <c r="K168" s="1"/>
      <c r="L168" s="1"/>
      <c r="M168" s="1"/>
      <c r="N168" s="1"/>
      <c r="O168" s="1"/>
      <c r="P168" s="1"/>
      <c r="Q168" s="1"/>
      <c r="R168" s="1"/>
      <c r="S168" s="1"/>
      <c r="T168" s="1"/>
      <c r="U168" s="1"/>
      <c r="V168" s="1"/>
      <c r="W168" s="1"/>
      <c r="X168" s="1"/>
      <c r="Y168" s="1"/>
      <c r="Z168" s="1"/>
    </row>
    <row r="169" spans="1:26" ht="21.75" customHeight="1">
      <c r="A169" s="147">
        <v>36434</v>
      </c>
      <c r="B169" s="136">
        <v>200</v>
      </c>
      <c r="C169" s="136">
        <v>8</v>
      </c>
      <c r="D169" s="137">
        <v>1</v>
      </c>
      <c r="E169" s="138" t="s">
        <v>129</v>
      </c>
      <c r="F169" s="148" t="s">
        <v>130</v>
      </c>
      <c r="G169" s="1"/>
      <c r="H169" s="1"/>
      <c r="I169" s="1"/>
      <c r="J169" s="1"/>
      <c r="K169" s="1"/>
      <c r="L169" s="1"/>
      <c r="M169" s="1"/>
      <c r="N169" s="1"/>
      <c r="O169" s="1"/>
      <c r="P169" s="1"/>
      <c r="Q169" s="1"/>
      <c r="R169" s="1"/>
      <c r="S169" s="1"/>
      <c r="T169" s="1"/>
      <c r="U169" s="1"/>
      <c r="V169" s="1"/>
      <c r="W169" s="1"/>
      <c r="X169" s="1"/>
      <c r="Y169" s="1"/>
      <c r="Z169" s="1"/>
    </row>
    <row r="170" spans="1:26" ht="21.75" customHeight="1">
      <c r="A170" s="147">
        <v>36465</v>
      </c>
      <c r="B170" s="136">
        <v>200</v>
      </c>
      <c r="C170" s="136">
        <v>8</v>
      </c>
      <c r="D170" s="137">
        <v>1</v>
      </c>
      <c r="E170" s="139" t="s">
        <v>129</v>
      </c>
      <c r="F170" s="148" t="s">
        <v>130</v>
      </c>
      <c r="G170" s="1"/>
      <c r="H170" s="1"/>
      <c r="I170" s="1"/>
      <c r="J170" s="1"/>
      <c r="K170" s="1"/>
      <c r="L170" s="1"/>
      <c r="M170" s="1"/>
      <c r="N170" s="1"/>
      <c r="O170" s="1"/>
      <c r="P170" s="1"/>
      <c r="Q170" s="1"/>
      <c r="R170" s="1"/>
      <c r="S170" s="1"/>
      <c r="T170" s="1"/>
      <c r="U170" s="1"/>
      <c r="V170" s="1"/>
      <c r="W170" s="1"/>
      <c r="X170" s="1"/>
      <c r="Y170" s="1"/>
      <c r="Z170" s="1"/>
    </row>
    <row r="171" spans="1:26" ht="21.75" customHeight="1">
      <c r="A171" s="147">
        <v>36495</v>
      </c>
      <c r="B171" s="136">
        <v>200</v>
      </c>
      <c r="C171" s="136">
        <v>8</v>
      </c>
      <c r="D171" s="137">
        <v>1</v>
      </c>
      <c r="E171" s="138" t="s">
        <v>129</v>
      </c>
      <c r="F171" s="148" t="s">
        <v>130</v>
      </c>
      <c r="G171" s="1"/>
      <c r="H171" s="1"/>
      <c r="I171" s="1"/>
      <c r="J171" s="1"/>
      <c r="K171" s="1"/>
      <c r="L171" s="1"/>
      <c r="M171" s="1"/>
      <c r="N171" s="1"/>
      <c r="O171" s="1"/>
      <c r="P171" s="1"/>
      <c r="Q171" s="1"/>
      <c r="R171" s="1"/>
      <c r="S171" s="1"/>
      <c r="T171" s="1"/>
      <c r="U171" s="1"/>
      <c r="V171" s="1"/>
      <c r="W171" s="1"/>
      <c r="X171" s="1"/>
      <c r="Y171" s="1"/>
      <c r="Z171" s="1"/>
    </row>
    <row r="172" spans="1:26" ht="21.75" customHeight="1">
      <c r="A172" s="147">
        <v>36526</v>
      </c>
      <c r="B172" s="136">
        <v>200</v>
      </c>
      <c r="C172" s="136">
        <v>8</v>
      </c>
      <c r="D172" s="137">
        <v>1</v>
      </c>
      <c r="E172" s="139" t="s">
        <v>129</v>
      </c>
      <c r="F172" s="148" t="s">
        <v>130</v>
      </c>
      <c r="G172" s="1"/>
      <c r="H172" s="1"/>
      <c r="I172" s="1"/>
      <c r="J172" s="1"/>
      <c r="K172" s="1"/>
      <c r="L172" s="1"/>
      <c r="M172" s="1"/>
      <c r="N172" s="1"/>
      <c r="O172" s="1"/>
      <c r="P172" s="1"/>
      <c r="Q172" s="1"/>
      <c r="R172" s="1"/>
      <c r="S172" s="1"/>
      <c r="T172" s="1"/>
      <c r="U172" s="1"/>
      <c r="V172" s="1"/>
      <c r="W172" s="1"/>
      <c r="X172" s="1"/>
      <c r="Y172" s="1"/>
      <c r="Z172" s="1"/>
    </row>
    <row r="173" spans="1:26" ht="21.75" customHeight="1">
      <c r="A173" s="147">
        <v>36557</v>
      </c>
      <c r="B173" s="136">
        <v>200</v>
      </c>
      <c r="C173" s="136">
        <v>8</v>
      </c>
      <c r="D173" s="137">
        <v>1</v>
      </c>
      <c r="E173" s="138" t="s">
        <v>129</v>
      </c>
      <c r="F173" s="148" t="s">
        <v>130</v>
      </c>
      <c r="G173" s="1"/>
      <c r="H173" s="1"/>
      <c r="I173" s="1"/>
      <c r="J173" s="1"/>
      <c r="K173" s="1"/>
      <c r="L173" s="1"/>
      <c r="M173" s="1"/>
      <c r="N173" s="1"/>
      <c r="O173" s="1"/>
      <c r="P173" s="1"/>
      <c r="Q173" s="1"/>
      <c r="R173" s="1"/>
      <c r="S173" s="1"/>
      <c r="T173" s="1"/>
      <c r="U173" s="1"/>
      <c r="V173" s="1"/>
      <c r="W173" s="1"/>
      <c r="X173" s="1"/>
      <c r="Y173" s="1"/>
      <c r="Z173" s="1"/>
    </row>
    <row r="174" spans="1:26" ht="21.75" customHeight="1">
      <c r="A174" s="147">
        <v>36586</v>
      </c>
      <c r="B174" s="136">
        <v>200</v>
      </c>
      <c r="C174" s="136">
        <v>8</v>
      </c>
      <c r="D174" s="137">
        <v>1</v>
      </c>
      <c r="E174" s="139" t="s">
        <v>129</v>
      </c>
      <c r="F174" s="148" t="s">
        <v>130</v>
      </c>
      <c r="G174" s="1"/>
      <c r="H174" s="1"/>
      <c r="I174" s="1"/>
      <c r="J174" s="1"/>
      <c r="K174" s="1"/>
      <c r="L174" s="1"/>
      <c r="M174" s="1"/>
      <c r="N174" s="1"/>
      <c r="O174" s="1"/>
      <c r="P174" s="1"/>
      <c r="Q174" s="1"/>
      <c r="R174" s="1"/>
      <c r="S174" s="1"/>
      <c r="T174" s="1"/>
      <c r="U174" s="1"/>
      <c r="V174" s="1"/>
      <c r="W174" s="1"/>
      <c r="X174" s="1"/>
      <c r="Y174" s="1"/>
      <c r="Z174" s="1"/>
    </row>
    <row r="175" spans="1:26" ht="21.75" customHeight="1">
      <c r="A175" s="147">
        <v>36617</v>
      </c>
      <c r="B175" s="136">
        <v>200</v>
      </c>
      <c r="C175" s="136">
        <v>8</v>
      </c>
      <c r="D175" s="137">
        <v>1</v>
      </c>
      <c r="E175" s="138" t="s">
        <v>129</v>
      </c>
      <c r="F175" s="148" t="s">
        <v>130</v>
      </c>
      <c r="G175" s="1"/>
      <c r="H175" s="1"/>
      <c r="I175" s="1"/>
      <c r="J175" s="1"/>
      <c r="K175" s="1"/>
      <c r="L175" s="1"/>
      <c r="M175" s="1"/>
      <c r="N175" s="1"/>
      <c r="O175" s="1"/>
      <c r="P175" s="1"/>
      <c r="Q175" s="1"/>
      <c r="R175" s="1"/>
      <c r="S175" s="1"/>
      <c r="T175" s="1"/>
      <c r="U175" s="1"/>
      <c r="V175" s="1"/>
      <c r="W175" s="1"/>
      <c r="X175" s="1"/>
      <c r="Y175" s="1"/>
      <c r="Z175" s="1"/>
    </row>
    <row r="176" spans="1:26" ht="21.75" customHeight="1">
      <c r="A176" s="147">
        <v>36647</v>
      </c>
      <c r="B176" s="136">
        <v>200</v>
      </c>
      <c r="C176" s="136">
        <v>8</v>
      </c>
      <c r="D176" s="137">
        <v>1</v>
      </c>
      <c r="E176" s="139" t="s">
        <v>129</v>
      </c>
      <c r="F176" s="148" t="s">
        <v>130</v>
      </c>
      <c r="G176" s="1"/>
      <c r="H176" s="1"/>
      <c r="I176" s="1"/>
      <c r="J176" s="1"/>
      <c r="K176" s="1"/>
      <c r="L176" s="1"/>
      <c r="M176" s="1"/>
      <c r="N176" s="1"/>
      <c r="O176" s="1"/>
      <c r="P176" s="1"/>
      <c r="Q176" s="1"/>
      <c r="R176" s="1"/>
      <c r="S176" s="1"/>
      <c r="T176" s="1"/>
      <c r="U176" s="1"/>
      <c r="V176" s="1"/>
      <c r="W176" s="1"/>
      <c r="X176" s="1"/>
      <c r="Y176" s="1"/>
      <c r="Z176" s="1"/>
    </row>
    <row r="177" spans="1:26" ht="21.75" customHeight="1">
      <c r="A177" s="147">
        <v>36678</v>
      </c>
      <c r="B177" s="136">
        <v>200</v>
      </c>
      <c r="C177" s="136">
        <v>8</v>
      </c>
      <c r="D177" s="137">
        <v>1</v>
      </c>
      <c r="E177" s="138" t="s">
        <v>129</v>
      </c>
      <c r="F177" s="148" t="s">
        <v>130</v>
      </c>
      <c r="G177" s="1"/>
      <c r="H177" s="1"/>
      <c r="I177" s="1"/>
      <c r="J177" s="1"/>
      <c r="K177" s="1"/>
      <c r="L177" s="1"/>
      <c r="M177" s="1"/>
      <c r="N177" s="1"/>
      <c r="O177" s="1"/>
      <c r="P177" s="1"/>
      <c r="Q177" s="1"/>
      <c r="R177" s="1"/>
      <c r="S177" s="1"/>
      <c r="T177" s="1"/>
      <c r="U177" s="1"/>
      <c r="V177" s="1"/>
      <c r="W177" s="1"/>
      <c r="X177" s="1"/>
      <c r="Y177" s="1"/>
      <c r="Z177" s="1"/>
    </row>
    <row r="178" spans="1:26" ht="21.75" customHeight="1">
      <c r="A178" s="147">
        <v>36708</v>
      </c>
      <c r="B178" s="136">
        <v>200</v>
      </c>
      <c r="C178" s="136">
        <v>8</v>
      </c>
      <c r="D178" s="137">
        <v>1</v>
      </c>
      <c r="E178" s="139" t="s">
        <v>129</v>
      </c>
      <c r="F178" s="148" t="s">
        <v>130</v>
      </c>
      <c r="G178" s="1"/>
      <c r="H178" s="1"/>
      <c r="I178" s="1"/>
      <c r="J178" s="1"/>
      <c r="K178" s="1"/>
      <c r="L178" s="1"/>
      <c r="M178" s="1"/>
      <c r="N178" s="1"/>
      <c r="O178" s="1"/>
      <c r="P178" s="1"/>
      <c r="Q178" s="1"/>
      <c r="R178" s="1"/>
      <c r="S178" s="1"/>
      <c r="T178" s="1"/>
      <c r="U178" s="1"/>
      <c r="V178" s="1"/>
      <c r="W178" s="1"/>
      <c r="X178" s="1"/>
      <c r="Y178" s="1"/>
      <c r="Z178" s="1"/>
    </row>
    <row r="179" spans="1:26" ht="21.75" customHeight="1">
      <c r="A179" s="147">
        <v>36739</v>
      </c>
      <c r="B179" s="136">
        <v>200</v>
      </c>
      <c r="C179" s="136">
        <v>8</v>
      </c>
      <c r="D179" s="137">
        <v>1</v>
      </c>
      <c r="E179" s="138" t="s">
        <v>129</v>
      </c>
      <c r="F179" s="148" t="s">
        <v>130</v>
      </c>
      <c r="G179" s="1"/>
      <c r="H179" s="1"/>
      <c r="I179" s="1"/>
      <c r="J179" s="1"/>
      <c r="K179" s="1"/>
      <c r="L179" s="1"/>
      <c r="M179" s="1"/>
      <c r="N179" s="1"/>
      <c r="O179" s="1"/>
      <c r="P179" s="1"/>
      <c r="Q179" s="1"/>
      <c r="R179" s="1"/>
      <c r="S179" s="1"/>
      <c r="T179" s="1"/>
      <c r="U179" s="1"/>
      <c r="V179" s="1"/>
      <c r="W179" s="1"/>
      <c r="X179" s="1"/>
      <c r="Y179" s="1"/>
      <c r="Z179" s="1"/>
    </row>
    <row r="180" spans="1:26" ht="21.75" customHeight="1">
      <c r="A180" s="147">
        <v>36770</v>
      </c>
      <c r="B180" s="136">
        <v>200</v>
      </c>
      <c r="C180" s="136">
        <v>8</v>
      </c>
      <c r="D180" s="137">
        <v>1</v>
      </c>
      <c r="E180" s="139" t="s">
        <v>129</v>
      </c>
      <c r="F180" s="148" t="s">
        <v>130</v>
      </c>
      <c r="G180" s="1"/>
      <c r="H180" s="1"/>
      <c r="I180" s="1"/>
      <c r="J180" s="1"/>
      <c r="K180" s="1"/>
      <c r="L180" s="1"/>
      <c r="M180" s="1"/>
      <c r="N180" s="1"/>
      <c r="O180" s="1"/>
      <c r="P180" s="1"/>
      <c r="Q180" s="1"/>
      <c r="R180" s="1"/>
      <c r="S180" s="1"/>
      <c r="T180" s="1"/>
      <c r="U180" s="1"/>
      <c r="V180" s="1"/>
      <c r="W180" s="1"/>
      <c r="X180" s="1"/>
      <c r="Y180" s="1"/>
      <c r="Z180" s="1"/>
    </row>
    <row r="181" spans="1:26" ht="21.75" customHeight="1">
      <c r="A181" s="147">
        <v>36800</v>
      </c>
      <c r="B181" s="136">
        <v>200</v>
      </c>
      <c r="C181" s="136">
        <v>8</v>
      </c>
      <c r="D181" s="137">
        <v>1</v>
      </c>
      <c r="E181" s="138" t="s">
        <v>129</v>
      </c>
      <c r="F181" s="148" t="s">
        <v>130</v>
      </c>
      <c r="G181" s="1"/>
      <c r="H181" s="1"/>
      <c r="I181" s="1"/>
      <c r="J181" s="1"/>
      <c r="K181" s="1"/>
      <c r="L181" s="1"/>
      <c r="M181" s="1"/>
      <c r="N181" s="1"/>
      <c r="O181" s="1"/>
      <c r="P181" s="1"/>
      <c r="Q181" s="1"/>
      <c r="R181" s="1"/>
      <c r="S181" s="1"/>
      <c r="T181" s="1"/>
      <c r="U181" s="1"/>
      <c r="V181" s="1"/>
      <c r="W181" s="1"/>
      <c r="X181" s="1"/>
      <c r="Y181" s="1"/>
      <c r="Z181" s="1"/>
    </row>
    <row r="182" spans="1:26" ht="21.75" customHeight="1">
      <c r="A182" s="147">
        <v>36831</v>
      </c>
      <c r="B182" s="136">
        <v>200</v>
      </c>
      <c r="C182" s="136">
        <v>8</v>
      </c>
      <c r="D182" s="137">
        <v>1</v>
      </c>
      <c r="E182" s="139" t="s">
        <v>129</v>
      </c>
      <c r="F182" s="148" t="s">
        <v>130</v>
      </c>
      <c r="G182" s="1"/>
      <c r="H182" s="1"/>
      <c r="I182" s="1"/>
      <c r="J182" s="1"/>
      <c r="K182" s="1"/>
      <c r="L182" s="1"/>
      <c r="M182" s="1"/>
      <c r="N182" s="1"/>
      <c r="O182" s="1"/>
      <c r="P182" s="1"/>
      <c r="Q182" s="1"/>
      <c r="R182" s="1"/>
      <c r="S182" s="1"/>
      <c r="T182" s="1"/>
      <c r="U182" s="1"/>
      <c r="V182" s="1"/>
      <c r="W182" s="1"/>
      <c r="X182" s="1"/>
      <c r="Y182" s="1"/>
      <c r="Z182" s="1"/>
    </row>
    <row r="183" spans="1:26" ht="21.75" customHeight="1">
      <c r="A183" s="147">
        <v>36861</v>
      </c>
      <c r="B183" s="136">
        <v>200</v>
      </c>
      <c r="C183" s="136">
        <v>8</v>
      </c>
      <c r="D183" s="137">
        <v>1</v>
      </c>
      <c r="E183" s="138" t="s">
        <v>129</v>
      </c>
      <c r="F183" s="148" t="s">
        <v>130</v>
      </c>
      <c r="G183" s="1"/>
      <c r="H183" s="1"/>
      <c r="I183" s="1"/>
      <c r="J183" s="1"/>
      <c r="K183" s="1"/>
      <c r="L183" s="1"/>
      <c r="M183" s="1"/>
      <c r="N183" s="1"/>
      <c r="O183" s="1"/>
      <c r="P183" s="1"/>
      <c r="Q183" s="1"/>
      <c r="R183" s="1"/>
      <c r="S183" s="1"/>
      <c r="T183" s="1"/>
      <c r="U183" s="1"/>
      <c r="V183" s="1"/>
      <c r="W183" s="1"/>
      <c r="X183" s="1"/>
      <c r="Y183" s="1"/>
      <c r="Z183" s="1"/>
    </row>
    <row r="184" spans="1:26" ht="21.75" customHeight="1">
      <c r="A184" s="147">
        <v>36892</v>
      </c>
      <c r="B184" s="136">
        <v>200</v>
      </c>
      <c r="C184" s="136">
        <v>8</v>
      </c>
      <c r="D184" s="137">
        <v>1</v>
      </c>
      <c r="E184" s="139" t="s">
        <v>129</v>
      </c>
      <c r="F184" s="148" t="s">
        <v>130</v>
      </c>
      <c r="G184" s="1"/>
      <c r="H184" s="1"/>
      <c r="I184" s="1"/>
      <c r="J184" s="1"/>
      <c r="K184" s="1"/>
      <c r="L184" s="1"/>
      <c r="M184" s="1"/>
      <c r="N184" s="1"/>
      <c r="O184" s="1"/>
      <c r="P184" s="1"/>
      <c r="Q184" s="1"/>
      <c r="R184" s="1"/>
      <c r="S184" s="1"/>
      <c r="T184" s="1"/>
      <c r="U184" s="1"/>
      <c r="V184" s="1"/>
      <c r="W184" s="1"/>
      <c r="X184" s="1"/>
      <c r="Y184" s="1"/>
      <c r="Z184" s="1"/>
    </row>
    <row r="185" spans="1:26" ht="21.75" customHeight="1">
      <c r="A185" s="147">
        <v>36923</v>
      </c>
      <c r="B185" s="136">
        <v>200</v>
      </c>
      <c r="C185" s="136">
        <v>8</v>
      </c>
      <c r="D185" s="137">
        <v>1</v>
      </c>
      <c r="E185" s="138" t="s">
        <v>129</v>
      </c>
      <c r="F185" s="148" t="s">
        <v>130</v>
      </c>
      <c r="G185" s="1"/>
      <c r="H185" s="1"/>
      <c r="I185" s="1"/>
      <c r="J185" s="1"/>
      <c r="K185" s="1"/>
      <c r="L185" s="1"/>
      <c r="M185" s="1"/>
      <c r="N185" s="1"/>
      <c r="O185" s="1"/>
      <c r="P185" s="1"/>
      <c r="Q185" s="1"/>
      <c r="R185" s="1"/>
      <c r="S185" s="1"/>
      <c r="T185" s="1"/>
      <c r="U185" s="1"/>
      <c r="V185" s="1"/>
      <c r="W185" s="1"/>
      <c r="X185" s="1"/>
      <c r="Y185" s="1"/>
      <c r="Z185" s="1"/>
    </row>
    <row r="186" spans="1:26" ht="21.75" customHeight="1">
      <c r="A186" s="147">
        <v>36951</v>
      </c>
      <c r="B186" s="136">
        <v>200</v>
      </c>
      <c r="C186" s="136">
        <v>8</v>
      </c>
      <c r="D186" s="137">
        <v>1</v>
      </c>
      <c r="E186" s="139" t="s">
        <v>129</v>
      </c>
      <c r="F186" s="148" t="s">
        <v>130</v>
      </c>
      <c r="G186" s="1"/>
      <c r="H186" s="1"/>
      <c r="I186" s="1"/>
      <c r="J186" s="1"/>
      <c r="K186" s="1"/>
      <c r="L186" s="1"/>
      <c r="M186" s="1"/>
      <c r="N186" s="1"/>
      <c r="O186" s="1"/>
      <c r="P186" s="1"/>
      <c r="Q186" s="1"/>
      <c r="R186" s="1"/>
      <c r="S186" s="1"/>
      <c r="T186" s="1"/>
      <c r="U186" s="1"/>
      <c r="V186" s="1"/>
      <c r="W186" s="1"/>
      <c r="X186" s="1"/>
      <c r="Y186" s="1"/>
      <c r="Z186" s="1"/>
    </row>
    <row r="187" spans="1:26" ht="21.75" customHeight="1">
      <c r="A187" s="147">
        <v>36982</v>
      </c>
      <c r="B187" s="136">
        <v>200</v>
      </c>
      <c r="C187" s="136">
        <v>8</v>
      </c>
      <c r="D187" s="137">
        <v>1</v>
      </c>
      <c r="E187" s="138" t="s">
        <v>129</v>
      </c>
      <c r="F187" s="148" t="s">
        <v>130</v>
      </c>
      <c r="G187" s="1"/>
      <c r="H187" s="1"/>
      <c r="I187" s="1"/>
      <c r="J187" s="1"/>
      <c r="K187" s="1"/>
      <c r="L187" s="1"/>
      <c r="M187" s="1"/>
      <c r="N187" s="1"/>
      <c r="O187" s="1"/>
      <c r="P187" s="1"/>
      <c r="Q187" s="1"/>
      <c r="R187" s="1"/>
      <c r="S187" s="1"/>
      <c r="T187" s="1"/>
      <c r="U187" s="1"/>
      <c r="V187" s="1"/>
      <c r="W187" s="1"/>
      <c r="X187" s="1"/>
      <c r="Y187" s="1"/>
      <c r="Z187" s="1"/>
    </row>
    <row r="188" spans="1:26" ht="21.75" customHeight="1">
      <c r="A188" s="147">
        <v>37012</v>
      </c>
      <c r="B188" s="136">
        <v>200</v>
      </c>
      <c r="C188" s="136">
        <v>8</v>
      </c>
      <c r="D188" s="137">
        <v>1</v>
      </c>
      <c r="E188" s="139" t="s">
        <v>129</v>
      </c>
      <c r="F188" s="148" t="s">
        <v>130</v>
      </c>
      <c r="G188" s="1"/>
      <c r="H188" s="1"/>
      <c r="I188" s="1"/>
      <c r="J188" s="1"/>
      <c r="K188" s="1"/>
      <c r="L188" s="1"/>
      <c r="M188" s="1"/>
      <c r="N188" s="1"/>
      <c r="O188" s="1"/>
      <c r="P188" s="1"/>
      <c r="Q188" s="1"/>
      <c r="R188" s="1"/>
      <c r="S188" s="1"/>
      <c r="T188" s="1"/>
      <c r="U188" s="1"/>
      <c r="V188" s="1"/>
      <c r="W188" s="1"/>
      <c r="X188" s="1"/>
      <c r="Y188" s="1"/>
      <c r="Z188" s="1"/>
    </row>
    <row r="189" spans="1:26" ht="21.75" customHeight="1">
      <c r="A189" s="147">
        <v>37043</v>
      </c>
      <c r="B189" s="136">
        <v>200</v>
      </c>
      <c r="C189" s="136">
        <v>8</v>
      </c>
      <c r="D189" s="137">
        <v>1</v>
      </c>
      <c r="E189" s="138" t="s">
        <v>129</v>
      </c>
      <c r="F189" s="148" t="s">
        <v>130</v>
      </c>
      <c r="G189" s="1"/>
      <c r="H189" s="1"/>
      <c r="I189" s="1"/>
      <c r="J189" s="1"/>
      <c r="K189" s="1"/>
      <c r="L189" s="1"/>
      <c r="M189" s="1"/>
      <c r="N189" s="1"/>
      <c r="O189" s="1"/>
      <c r="P189" s="1"/>
      <c r="Q189" s="1"/>
      <c r="R189" s="1"/>
      <c r="S189" s="1"/>
      <c r="T189" s="1"/>
      <c r="U189" s="1"/>
      <c r="V189" s="1"/>
      <c r="W189" s="1"/>
      <c r="X189" s="1"/>
      <c r="Y189" s="1"/>
      <c r="Z189" s="1"/>
    </row>
    <row r="190" spans="1:26" ht="21.75" customHeight="1">
      <c r="A190" s="147">
        <v>37073</v>
      </c>
      <c r="B190" s="136">
        <v>200</v>
      </c>
      <c r="C190" s="136">
        <v>8</v>
      </c>
      <c r="D190" s="137">
        <v>1</v>
      </c>
      <c r="E190" s="139" t="s">
        <v>129</v>
      </c>
      <c r="F190" s="148" t="s">
        <v>130</v>
      </c>
      <c r="G190" s="1"/>
      <c r="H190" s="1"/>
      <c r="I190" s="1"/>
      <c r="J190" s="1"/>
      <c r="K190" s="1"/>
      <c r="L190" s="1"/>
      <c r="M190" s="1"/>
      <c r="N190" s="1"/>
      <c r="O190" s="1"/>
      <c r="P190" s="1"/>
      <c r="Q190" s="1"/>
      <c r="R190" s="1"/>
      <c r="S190" s="1"/>
      <c r="T190" s="1"/>
      <c r="U190" s="1"/>
      <c r="V190" s="1"/>
      <c r="W190" s="1"/>
      <c r="X190" s="1"/>
      <c r="Y190" s="1"/>
      <c r="Z190" s="1"/>
    </row>
    <row r="191" spans="1:26" ht="21.75" customHeight="1">
      <c r="A191" s="147">
        <v>37104</v>
      </c>
      <c r="B191" s="136">
        <v>200</v>
      </c>
      <c r="C191" s="136">
        <v>8</v>
      </c>
      <c r="D191" s="137">
        <v>1</v>
      </c>
      <c r="E191" s="138" t="s">
        <v>129</v>
      </c>
      <c r="F191" s="148" t="s">
        <v>130</v>
      </c>
      <c r="G191" s="1"/>
      <c r="H191" s="1"/>
      <c r="I191" s="1"/>
      <c r="J191" s="1"/>
      <c r="K191" s="1"/>
      <c r="L191" s="1"/>
      <c r="M191" s="1"/>
      <c r="N191" s="1"/>
      <c r="O191" s="1"/>
      <c r="P191" s="1"/>
      <c r="Q191" s="1"/>
      <c r="R191" s="1"/>
      <c r="S191" s="1"/>
      <c r="T191" s="1"/>
      <c r="U191" s="1"/>
      <c r="V191" s="1"/>
      <c r="W191" s="1"/>
      <c r="X191" s="1"/>
      <c r="Y191" s="1"/>
      <c r="Z191" s="1"/>
    </row>
    <row r="192" spans="1:26" ht="21.75" customHeight="1">
      <c r="A192" s="147">
        <v>37135</v>
      </c>
      <c r="B192" s="136">
        <v>200</v>
      </c>
      <c r="C192" s="136">
        <v>8</v>
      </c>
      <c r="D192" s="137">
        <v>1</v>
      </c>
      <c r="E192" s="139" t="s">
        <v>129</v>
      </c>
      <c r="F192" s="148" t="s">
        <v>130</v>
      </c>
      <c r="G192" s="1"/>
      <c r="H192" s="1"/>
      <c r="I192" s="1"/>
      <c r="J192" s="1"/>
      <c r="K192" s="1"/>
      <c r="L192" s="1"/>
      <c r="M192" s="1"/>
      <c r="N192" s="1"/>
      <c r="O192" s="1"/>
      <c r="P192" s="1"/>
      <c r="Q192" s="1"/>
      <c r="R192" s="1"/>
      <c r="S192" s="1"/>
      <c r="T192" s="1"/>
      <c r="U192" s="1"/>
      <c r="V192" s="1"/>
      <c r="W192" s="1"/>
      <c r="X192" s="1"/>
      <c r="Y192" s="1"/>
      <c r="Z192" s="1"/>
    </row>
    <row r="193" spans="1:26" ht="21.75" customHeight="1">
      <c r="A193" s="147">
        <v>37165</v>
      </c>
      <c r="B193" s="136">
        <v>200</v>
      </c>
      <c r="C193" s="136">
        <v>8</v>
      </c>
      <c r="D193" s="137">
        <v>1</v>
      </c>
      <c r="E193" s="138" t="s">
        <v>129</v>
      </c>
      <c r="F193" s="148" t="s">
        <v>130</v>
      </c>
      <c r="G193" s="1"/>
      <c r="H193" s="1"/>
      <c r="I193" s="1"/>
      <c r="J193" s="1"/>
      <c r="K193" s="1"/>
      <c r="L193" s="1"/>
      <c r="M193" s="1"/>
      <c r="N193" s="1"/>
      <c r="O193" s="1"/>
      <c r="P193" s="1"/>
      <c r="Q193" s="1"/>
      <c r="R193" s="1"/>
      <c r="S193" s="1"/>
      <c r="T193" s="1"/>
      <c r="U193" s="1"/>
      <c r="V193" s="1"/>
      <c r="W193" s="1"/>
      <c r="X193" s="1"/>
      <c r="Y193" s="1"/>
      <c r="Z193" s="1"/>
    </row>
    <row r="194" spans="1:26" ht="21.75" customHeight="1">
      <c r="A194" s="147">
        <v>37196</v>
      </c>
      <c r="B194" s="136">
        <v>200</v>
      </c>
      <c r="C194" s="136">
        <v>8</v>
      </c>
      <c r="D194" s="137">
        <v>1</v>
      </c>
      <c r="E194" s="139" t="s">
        <v>129</v>
      </c>
      <c r="F194" s="148" t="s">
        <v>130</v>
      </c>
      <c r="G194" s="1"/>
      <c r="H194" s="1"/>
      <c r="I194" s="1"/>
      <c r="J194" s="1"/>
      <c r="K194" s="1"/>
      <c r="L194" s="1"/>
      <c r="M194" s="1"/>
      <c r="N194" s="1"/>
      <c r="O194" s="1"/>
      <c r="P194" s="1"/>
      <c r="Q194" s="1"/>
      <c r="R194" s="1"/>
      <c r="S194" s="1"/>
      <c r="T194" s="1"/>
      <c r="U194" s="1"/>
      <c r="V194" s="1"/>
      <c r="W194" s="1"/>
      <c r="X194" s="1"/>
      <c r="Y194" s="1"/>
      <c r="Z194" s="1"/>
    </row>
    <row r="195" spans="1:26" ht="21.75" customHeight="1">
      <c r="A195" s="147">
        <v>37226</v>
      </c>
      <c r="B195" s="136">
        <v>200</v>
      </c>
      <c r="C195" s="136">
        <v>8</v>
      </c>
      <c r="D195" s="137">
        <v>1</v>
      </c>
      <c r="E195" s="138" t="s">
        <v>129</v>
      </c>
      <c r="F195" s="148" t="s">
        <v>130</v>
      </c>
      <c r="G195" s="1"/>
      <c r="H195" s="1"/>
      <c r="I195" s="1"/>
      <c r="J195" s="1"/>
      <c r="K195" s="1"/>
      <c r="L195" s="1"/>
      <c r="M195" s="1"/>
      <c r="N195" s="1"/>
      <c r="O195" s="1"/>
      <c r="P195" s="1"/>
      <c r="Q195" s="1"/>
      <c r="R195" s="1"/>
      <c r="S195" s="1"/>
      <c r="T195" s="1"/>
      <c r="U195" s="1"/>
      <c r="V195" s="1"/>
      <c r="W195" s="1"/>
      <c r="X195" s="1"/>
      <c r="Y195" s="1"/>
      <c r="Z195" s="1"/>
    </row>
    <row r="196" spans="1:26" ht="21.75" customHeight="1">
      <c r="A196" s="147">
        <v>37257</v>
      </c>
      <c r="B196" s="136">
        <v>200</v>
      </c>
      <c r="C196" s="136">
        <v>8</v>
      </c>
      <c r="D196" s="137">
        <v>1</v>
      </c>
      <c r="E196" s="139" t="s">
        <v>129</v>
      </c>
      <c r="F196" s="148" t="s">
        <v>130</v>
      </c>
      <c r="G196" s="1"/>
      <c r="H196" s="1"/>
      <c r="I196" s="1"/>
      <c r="J196" s="1"/>
      <c r="K196" s="1"/>
      <c r="L196" s="1"/>
      <c r="M196" s="1"/>
      <c r="N196" s="1"/>
      <c r="O196" s="1"/>
      <c r="P196" s="1"/>
      <c r="Q196" s="1"/>
      <c r="R196" s="1"/>
      <c r="S196" s="1"/>
      <c r="T196" s="1"/>
      <c r="U196" s="1"/>
      <c r="V196" s="1"/>
      <c r="W196" s="1"/>
      <c r="X196" s="1"/>
      <c r="Y196" s="1"/>
      <c r="Z196" s="1"/>
    </row>
    <row r="197" spans="1:26" ht="21.75" customHeight="1">
      <c r="A197" s="147">
        <v>37288</v>
      </c>
      <c r="B197" s="136">
        <v>200</v>
      </c>
      <c r="C197" s="136">
        <v>8</v>
      </c>
      <c r="D197" s="137">
        <v>1</v>
      </c>
      <c r="E197" s="138" t="s">
        <v>129</v>
      </c>
      <c r="F197" s="148" t="s">
        <v>130</v>
      </c>
      <c r="G197" s="1"/>
      <c r="H197" s="1"/>
      <c r="I197" s="1"/>
      <c r="J197" s="1"/>
      <c r="K197" s="1"/>
      <c r="L197" s="1"/>
      <c r="M197" s="1"/>
      <c r="N197" s="1"/>
      <c r="O197" s="1"/>
      <c r="P197" s="1"/>
      <c r="Q197" s="1"/>
      <c r="R197" s="1"/>
      <c r="S197" s="1"/>
      <c r="T197" s="1"/>
      <c r="U197" s="1"/>
      <c r="V197" s="1"/>
      <c r="W197" s="1"/>
      <c r="X197" s="1"/>
      <c r="Y197" s="1"/>
      <c r="Z197" s="1"/>
    </row>
    <row r="198" spans="1:26" ht="21.75" customHeight="1">
      <c r="A198" s="147">
        <v>37316</v>
      </c>
      <c r="B198" s="136">
        <v>200</v>
      </c>
      <c r="C198" s="136">
        <v>8</v>
      </c>
      <c r="D198" s="137">
        <v>1</v>
      </c>
      <c r="E198" s="139" t="s">
        <v>129</v>
      </c>
      <c r="F198" s="148" t="s">
        <v>130</v>
      </c>
      <c r="G198" s="1"/>
      <c r="H198" s="1"/>
      <c r="I198" s="1"/>
      <c r="J198" s="1"/>
      <c r="K198" s="1"/>
      <c r="L198" s="1"/>
      <c r="M198" s="1"/>
      <c r="N198" s="1"/>
      <c r="O198" s="1"/>
      <c r="P198" s="1"/>
      <c r="Q198" s="1"/>
      <c r="R198" s="1"/>
      <c r="S198" s="1"/>
      <c r="T198" s="1"/>
      <c r="U198" s="1"/>
      <c r="V198" s="1"/>
      <c r="W198" s="1"/>
      <c r="X198" s="1"/>
      <c r="Y198" s="1"/>
      <c r="Z198" s="1"/>
    </row>
    <row r="199" spans="1:26" ht="21.75" customHeight="1">
      <c r="A199" s="147">
        <v>37347</v>
      </c>
      <c r="B199" s="136">
        <v>200</v>
      </c>
      <c r="C199" s="136">
        <v>8</v>
      </c>
      <c r="D199" s="137">
        <v>1</v>
      </c>
      <c r="E199" s="138" t="s">
        <v>129</v>
      </c>
      <c r="F199" s="148" t="s">
        <v>130</v>
      </c>
      <c r="G199" s="1"/>
      <c r="H199" s="1"/>
      <c r="I199" s="1"/>
      <c r="J199" s="1"/>
      <c r="K199" s="1"/>
      <c r="L199" s="1"/>
      <c r="M199" s="1"/>
      <c r="N199" s="1"/>
      <c r="O199" s="1"/>
      <c r="P199" s="1"/>
      <c r="Q199" s="1"/>
      <c r="R199" s="1"/>
      <c r="S199" s="1"/>
      <c r="T199" s="1"/>
      <c r="U199" s="1"/>
      <c r="V199" s="1"/>
      <c r="W199" s="1"/>
      <c r="X199" s="1"/>
      <c r="Y199" s="1"/>
      <c r="Z199" s="1"/>
    </row>
    <row r="200" spans="1:26" ht="21.75" customHeight="1">
      <c r="A200" s="147">
        <v>37377</v>
      </c>
      <c r="B200" s="136">
        <v>200</v>
      </c>
      <c r="C200" s="136">
        <v>8</v>
      </c>
      <c r="D200" s="137">
        <v>1</v>
      </c>
      <c r="E200" s="139" t="s">
        <v>129</v>
      </c>
      <c r="F200" s="148" t="s">
        <v>130</v>
      </c>
      <c r="G200" s="1"/>
      <c r="H200" s="1"/>
      <c r="I200" s="1"/>
      <c r="J200" s="1"/>
      <c r="K200" s="1"/>
      <c r="L200" s="1"/>
      <c r="M200" s="1"/>
      <c r="N200" s="1"/>
      <c r="O200" s="1"/>
      <c r="P200" s="1"/>
      <c r="Q200" s="1"/>
      <c r="R200" s="1"/>
      <c r="S200" s="1"/>
      <c r="T200" s="1"/>
      <c r="U200" s="1"/>
      <c r="V200" s="1"/>
      <c r="W200" s="1"/>
      <c r="X200" s="1"/>
      <c r="Y200" s="1"/>
      <c r="Z200" s="1"/>
    </row>
    <row r="201" spans="1:26" ht="21.75" customHeight="1">
      <c r="A201" s="147">
        <v>37408</v>
      </c>
      <c r="B201" s="136">
        <v>200</v>
      </c>
      <c r="C201" s="136">
        <v>8</v>
      </c>
      <c r="D201" s="137">
        <v>1</v>
      </c>
      <c r="E201" s="138" t="s">
        <v>129</v>
      </c>
      <c r="F201" s="148" t="s">
        <v>130</v>
      </c>
      <c r="G201" s="1"/>
      <c r="H201" s="1"/>
      <c r="I201" s="1"/>
      <c r="J201" s="1"/>
      <c r="K201" s="1"/>
      <c r="L201" s="1"/>
      <c r="M201" s="1"/>
      <c r="N201" s="1"/>
      <c r="O201" s="1"/>
      <c r="P201" s="1"/>
      <c r="Q201" s="1"/>
      <c r="R201" s="1"/>
      <c r="S201" s="1"/>
      <c r="T201" s="1"/>
      <c r="U201" s="1"/>
      <c r="V201" s="1"/>
      <c r="W201" s="1"/>
      <c r="X201" s="1"/>
      <c r="Y201" s="1"/>
      <c r="Z201" s="1"/>
    </row>
    <row r="202" spans="1:26" ht="21.75" customHeight="1">
      <c r="A202" s="147">
        <v>37438</v>
      </c>
      <c r="B202" s="136">
        <v>200</v>
      </c>
      <c r="C202" s="136">
        <v>8</v>
      </c>
      <c r="D202" s="137">
        <v>1</v>
      </c>
      <c r="E202" s="139" t="s">
        <v>129</v>
      </c>
      <c r="F202" s="148" t="s">
        <v>130</v>
      </c>
      <c r="G202" s="1"/>
      <c r="H202" s="1"/>
      <c r="I202" s="1"/>
      <c r="J202" s="1"/>
      <c r="K202" s="1"/>
      <c r="L202" s="1"/>
      <c r="M202" s="1"/>
      <c r="N202" s="1"/>
      <c r="O202" s="1"/>
      <c r="P202" s="1"/>
      <c r="Q202" s="1"/>
      <c r="R202" s="1"/>
      <c r="S202" s="1"/>
      <c r="T202" s="1"/>
      <c r="U202" s="1"/>
      <c r="V202" s="1"/>
      <c r="W202" s="1"/>
      <c r="X202" s="1"/>
      <c r="Y202" s="1"/>
      <c r="Z202" s="1"/>
    </row>
    <row r="203" spans="1:26" ht="21.75" customHeight="1">
      <c r="A203" s="147">
        <v>37469</v>
      </c>
      <c r="B203" s="136">
        <v>200</v>
      </c>
      <c r="C203" s="136">
        <v>8</v>
      </c>
      <c r="D203" s="137">
        <v>1</v>
      </c>
      <c r="E203" s="138" t="s">
        <v>129</v>
      </c>
      <c r="F203" s="148" t="s">
        <v>130</v>
      </c>
      <c r="G203" s="1"/>
      <c r="H203" s="1"/>
      <c r="I203" s="1"/>
      <c r="J203" s="1"/>
      <c r="K203" s="1"/>
      <c r="L203" s="1"/>
      <c r="M203" s="1"/>
      <c r="N203" s="1"/>
      <c r="O203" s="1"/>
      <c r="P203" s="1"/>
      <c r="Q203" s="1"/>
      <c r="R203" s="1"/>
      <c r="S203" s="1"/>
      <c r="T203" s="1"/>
      <c r="U203" s="1"/>
      <c r="V203" s="1"/>
      <c r="W203" s="1"/>
      <c r="X203" s="1"/>
      <c r="Y203" s="1"/>
      <c r="Z203" s="1"/>
    </row>
    <row r="204" spans="1:26" ht="21.75" customHeight="1">
      <c r="A204" s="147">
        <v>37500</v>
      </c>
      <c r="B204" s="136">
        <v>200</v>
      </c>
      <c r="C204" s="136">
        <v>8</v>
      </c>
      <c r="D204" s="137">
        <v>1</v>
      </c>
      <c r="E204" s="139" t="s">
        <v>129</v>
      </c>
      <c r="F204" s="148" t="s">
        <v>130</v>
      </c>
      <c r="G204" s="1"/>
      <c r="H204" s="1"/>
      <c r="I204" s="1"/>
      <c r="J204" s="1"/>
      <c r="K204" s="1"/>
      <c r="L204" s="1"/>
      <c r="M204" s="1"/>
      <c r="N204" s="1"/>
      <c r="O204" s="1"/>
      <c r="P204" s="1"/>
      <c r="Q204" s="1"/>
      <c r="R204" s="1"/>
      <c r="S204" s="1"/>
      <c r="T204" s="1"/>
      <c r="U204" s="1"/>
      <c r="V204" s="1"/>
      <c r="W204" s="1"/>
      <c r="X204" s="1"/>
      <c r="Y204" s="1"/>
      <c r="Z204" s="1"/>
    </row>
    <row r="205" spans="1:26" ht="21.75" customHeight="1">
      <c r="A205" s="147">
        <v>37530</v>
      </c>
      <c r="B205" s="136">
        <v>200</v>
      </c>
      <c r="C205" s="136">
        <v>8</v>
      </c>
      <c r="D205" s="137">
        <v>1</v>
      </c>
      <c r="E205" s="138" t="s">
        <v>129</v>
      </c>
      <c r="F205" s="148" t="s">
        <v>130</v>
      </c>
      <c r="G205" s="1"/>
      <c r="H205" s="1"/>
      <c r="I205" s="1"/>
      <c r="J205" s="1"/>
      <c r="K205" s="1"/>
      <c r="L205" s="1"/>
      <c r="M205" s="1"/>
      <c r="N205" s="1"/>
      <c r="O205" s="1"/>
      <c r="P205" s="1"/>
      <c r="Q205" s="1"/>
      <c r="R205" s="1"/>
      <c r="S205" s="1"/>
      <c r="T205" s="1"/>
      <c r="U205" s="1"/>
      <c r="V205" s="1"/>
      <c r="W205" s="1"/>
      <c r="X205" s="1"/>
      <c r="Y205" s="1"/>
      <c r="Z205" s="1"/>
    </row>
    <row r="206" spans="1:26" ht="21.75" customHeight="1">
      <c r="A206" s="147">
        <v>37561</v>
      </c>
      <c r="B206" s="136">
        <v>200</v>
      </c>
      <c r="C206" s="136">
        <v>8</v>
      </c>
      <c r="D206" s="137">
        <v>1</v>
      </c>
      <c r="E206" s="139" t="s">
        <v>129</v>
      </c>
      <c r="F206" s="148" t="s">
        <v>130</v>
      </c>
      <c r="G206" s="1"/>
      <c r="H206" s="1"/>
      <c r="I206" s="1"/>
      <c r="J206" s="1"/>
      <c r="K206" s="1"/>
      <c r="L206" s="1"/>
      <c r="M206" s="1"/>
      <c r="N206" s="1"/>
      <c r="O206" s="1"/>
      <c r="P206" s="1"/>
      <c r="Q206" s="1"/>
      <c r="R206" s="1"/>
      <c r="S206" s="1"/>
      <c r="T206" s="1"/>
      <c r="U206" s="1"/>
      <c r="V206" s="1"/>
      <c r="W206" s="1"/>
      <c r="X206" s="1"/>
      <c r="Y206" s="1"/>
      <c r="Z206" s="1"/>
    </row>
    <row r="207" spans="1:26" ht="21.75" customHeight="1">
      <c r="A207" s="147">
        <v>37591</v>
      </c>
      <c r="B207" s="136">
        <v>200</v>
      </c>
      <c r="C207" s="136">
        <v>8</v>
      </c>
      <c r="D207" s="137">
        <v>1</v>
      </c>
      <c r="E207" s="138" t="s">
        <v>129</v>
      </c>
      <c r="F207" s="148" t="s">
        <v>130</v>
      </c>
      <c r="G207" s="1"/>
      <c r="H207" s="1"/>
      <c r="I207" s="1"/>
      <c r="J207" s="1"/>
      <c r="K207" s="1"/>
      <c r="L207" s="1"/>
      <c r="M207" s="1"/>
      <c r="N207" s="1"/>
      <c r="O207" s="1"/>
      <c r="P207" s="1"/>
      <c r="Q207" s="1"/>
      <c r="R207" s="1"/>
      <c r="S207" s="1"/>
      <c r="T207" s="1"/>
      <c r="U207" s="1"/>
      <c r="V207" s="1"/>
      <c r="W207" s="1"/>
      <c r="X207" s="1"/>
      <c r="Y207" s="1"/>
      <c r="Z207" s="1"/>
    </row>
    <row r="208" spans="1:26" ht="21.75" customHeight="1">
      <c r="A208" s="147">
        <v>37622</v>
      </c>
      <c r="B208" s="136">
        <v>200</v>
      </c>
      <c r="C208" s="136">
        <v>8</v>
      </c>
      <c r="D208" s="137">
        <v>1</v>
      </c>
      <c r="E208" s="139" t="s">
        <v>129</v>
      </c>
      <c r="F208" s="148" t="s">
        <v>130</v>
      </c>
      <c r="G208" s="1"/>
      <c r="H208" s="1"/>
      <c r="I208" s="1"/>
      <c r="J208" s="1"/>
      <c r="K208" s="1"/>
      <c r="L208" s="1"/>
      <c r="M208" s="1"/>
      <c r="N208" s="1"/>
      <c r="O208" s="1"/>
      <c r="P208" s="1"/>
      <c r="Q208" s="1"/>
      <c r="R208" s="1"/>
      <c r="S208" s="1"/>
      <c r="T208" s="1"/>
      <c r="U208" s="1"/>
      <c r="V208" s="1"/>
      <c r="W208" s="1"/>
      <c r="X208" s="1"/>
      <c r="Y208" s="1"/>
      <c r="Z208" s="1"/>
    </row>
    <row r="209" spans="1:26" ht="21.75" customHeight="1">
      <c r="A209" s="147">
        <v>37653</v>
      </c>
      <c r="B209" s="136">
        <v>200</v>
      </c>
      <c r="C209" s="136">
        <v>8</v>
      </c>
      <c r="D209" s="137">
        <v>1</v>
      </c>
      <c r="E209" s="138" t="s">
        <v>129</v>
      </c>
      <c r="F209" s="148" t="s">
        <v>130</v>
      </c>
      <c r="G209" s="1"/>
      <c r="H209" s="1"/>
      <c r="I209" s="1"/>
      <c r="J209" s="1"/>
      <c r="K209" s="1"/>
      <c r="L209" s="1"/>
      <c r="M209" s="1"/>
      <c r="N209" s="1"/>
      <c r="O209" s="1"/>
      <c r="P209" s="1"/>
      <c r="Q209" s="1"/>
      <c r="R209" s="1"/>
      <c r="S209" s="1"/>
      <c r="T209" s="1"/>
      <c r="U209" s="1"/>
      <c r="V209" s="1"/>
      <c r="W209" s="1"/>
      <c r="X209" s="1"/>
      <c r="Y209" s="1"/>
      <c r="Z209" s="1"/>
    </row>
    <row r="210" spans="1:26" ht="21.75" customHeight="1">
      <c r="A210" s="147">
        <v>37681</v>
      </c>
      <c r="B210" s="136">
        <v>200</v>
      </c>
      <c r="C210" s="136">
        <v>8</v>
      </c>
      <c r="D210" s="137">
        <v>1</v>
      </c>
      <c r="E210" s="139" t="s">
        <v>129</v>
      </c>
      <c r="F210" s="148" t="s">
        <v>130</v>
      </c>
      <c r="G210" s="1"/>
      <c r="H210" s="1"/>
      <c r="I210" s="1"/>
      <c r="J210" s="1"/>
      <c r="K210" s="1"/>
      <c r="L210" s="1"/>
      <c r="M210" s="1"/>
      <c r="N210" s="1"/>
      <c r="O210" s="1"/>
      <c r="P210" s="1"/>
      <c r="Q210" s="1"/>
      <c r="R210" s="1"/>
      <c r="S210" s="1"/>
      <c r="T210" s="1"/>
      <c r="U210" s="1"/>
      <c r="V210" s="1"/>
      <c r="W210" s="1"/>
      <c r="X210" s="1"/>
      <c r="Y210" s="1"/>
      <c r="Z210" s="1"/>
    </row>
    <row r="211" spans="1:26" ht="21.75" customHeight="1">
      <c r="A211" s="147">
        <v>37712</v>
      </c>
      <c r="B211" s="136">
        <v>200</v>
      </c>
      <c r="C211" s="136">
        <v>8</v>
      </c>
      <c r="D211" s="137">
        <v>1</v>
      </c>
      <c r="E211" s="138" t="s">
        <v>129</v>
      </c>
      <c r="F211" s="148" t="s">
        <v>130</v>
      </c>
      <c r="G211" s="1"/>
      <c r="H211" s="1"/>
      <c r="I211" s="1"/>
      <c r="J211" s="1"/>
      <c r="K211" s="1"/>
      <c r="L211" s="1"/>
      <c r="M211" s="1"/>
      <c r="N211" s="1"/>
      <c r="O211" s="1"/>
      <c r="P211" s="1"/>
      <c r="Q211" s="1"/>
      <c r="R211" s="1"/>
      <c r="S211" s="1"/>
      <c r="T211" s="1"/>
      <c r="U211" s="1"/>
      <c r="V211" s="1"/>
      <c r="W211" s="1"/>
      <c r="X211" s="1"/>
      <c r="Y211" s="1"/>
      <c r="Z211" s="1"/>
    </row>
    <row r="212" spans="1:26" ht="21.75" customHeight="1">
      <c r="A212" s="147">
        <v>37742</v>
      </c>
      <c r="B212" s="136">
        <v>200</v>
      </c>
      <c r="C212" s="136">
        <v>8</v>
      </c>
      <c r="D212" s="137">
        <v>1</v>
      </c>
      <c r="E212" s="139" t="s">
        <v>129</v>
      </c>
      <c r="F212" s="148" t="s">
        <v>130</v>
      </c>
      <c r="G212" s="1"/>
      <c r="H212" s="1"/>
      <c r="I212" s="1"/>
      <c r="J212" s="1"/>
      <c r="K212" s="1"/>
      <c r="L212" s="1"/>
      <c r="M212" s="1"/>
      <c r="N212" s="1"/>
      <c r="O212" s="1"/>
      <c r="P212" s="1"/>
      <c r="Q212" s="1"/>
      <c r="R212" s="1"/>
      <c r="S212" s="1"/>
      <c r="T212" s="1"/>
      <c r="U212" s="1"/>
      <c r="V212" s="1"/>
      <c r="W212" s="1"/>
      <c r="X212" s="1"/>
      <c r="Y212" s="1"/>
      <c r="Z212" s="1"/>
    </row>
    <row r="213" spans="1:26" ht="21.75" customHeight="1">
      <c r="A213" s="147">
        <v>37773</v>
      </c>
      <c r="B213" s="136">
        <v>200</v>
      </c>
      <c r="C213" s="136">
        <v>8</v>
      </c>
      <c r="D213" s="137">
        <v>1</v>
      </c>
      <c r="E213" s="138" t="s">
        <v>129</v>
      </c>
      <c r="F213" s="148" t="s">
        <v>130</v>
      </c>
      <c r="G213" s="1"/>
      <c r="H213" s="1"/>
      <c r="I213" s="1"/>
      <c r="J213" s="1"/>
      <c r="K213" s="1"/>
      <c r="L213" s="1"/>
      <c r="M213" s="1"/>
      <c r="N213" s="1"/>
      <c r="O213" s="1"/>
      <c r="P213" s="1"/>
      <c r="Q213" s="1"/>
      <c r="R213" s="1"/>
      <c r="S213" s="1"/>
      <c r="T213" s="1"/>
      <c r="U213" s="1"/>
      <c r="V213" s="1"/>
      <c r="W213" s="1"/>
      <c r="X213" s="1"/>
      <c r="Y213" s="1"/>
      <c r="Z213" s="1"/>
    </row>
    <row r="214" spans="1:26" ht="21.75" customHeight="1">
      <c r="A214" s="147">
        <v>37803</v>
      </c>
      <c r="B214" s="136">
        <v>250</v>
      </c>
      <c r="C214" s="136">
        <v>10</v>
      </c>
      <c r="D214" s="137">
        <v>1.25</v>
      </c>
      <c r="E214" s="139" t="s">
        <v>129</v>
      </c>
      <c r="F214" s="148" t="s">
        <v>131</v>
      </c>
      <c r="G214" s="1"/>
      <c r="H214" s="1"/>
      <c r="I214" s="1"/>
      <c r="J214" s="1"/>
      <c r="K214" s="1"/>
      <c r="L214" s="1"/>
      <c r="M214" s="1"/>
      <c r="N214" s="1"/>
      <c r="O214" s="1"/>
      <c r="P214" s="1"/>
      <c r="Q214" s="1"/>
      <c r="R214" s="1"/>
      <c r="S214" s="1"/>
      <c r="T214" s="1"/>
      <c r="U214" s="1"/>
      <c r="V214" s="1"/>
      <c r="W214" s="1"/>
      <c r="X214" s="1"/>
      <c r="Y214" s="1"/>
      <c r="Z214" s="1"/>
    </row>
    <row r="215" spans="1:26" ht="21.75" customHeight="1">
      <c r="A215" s="147">
        <v>37834</v>
      </c>
      <c r="B215" s="136">
        <v>260</v>
      </c>
      <c r="C215" s="136">
        <v>10.4</v>
      </c>
      <c r="D215" s="137">
        <v>1.3</v>
      </c>
      <c r="E215" s="138" t="s">
        <v>129</v>
      </c>
      <c r="F215" s="148" t="s">
        <v>131</v>
      </c>
      <c r="G215" s="1"/>
      <c r="H215" s="1"/>
      <c r="I215" s="1"/>
      <c r="J215" s="1"/>
      <c r="K215" s="1"/>
      <c r="L215" s="1"/>
      <c r="M215" s="1"/>
      <c r="N215" s="1"/>
      <c r="O215" s="1"/>
      <c r="P215" s="1"/>
      <c r="Q215" s="1"/>
      <c r="R215" s="1"/>
      <c r="S215" s="1"/>
      <c r="T215" s="1"/>
      <c r="U215" s="1"/>
      <c r="V215" s="1"/>
      <c r="W215" s="1"/>
      <c r="X215" s="1"/>
      <c r="Y215" s="1"/>
      <c r="Z215" s="1"/>
    </row>
    <row r="216" spans="1:26" ht="21.75" customHeight="1">
      <c r="A216" s="147">
        <v>37865</v>
      </c>
      <c r="B216" s="136">
        <v>270</v>
      </c>
      <c r="C216" s="136">
        <v>10.8</v>
      </c>
      <c r="D216" s="137">
        <v>1.35</v>
      </c>
      <c r="E216" s="139" t="s">
        <v>129</v>
      </c>
      <c r="F216" s="148" t="s">
        <v>131</v>
      </c>
      <c r="G216" s="1"/>
      <c r="H216" s="1"/>
      <c r="I216" s="1"/>
      <c r="J216" s="1"/>
      <c r="K216" s="1"/>
      <c r="L216" s="1"/>
      <c r="M216" s="1"/>
      <c r="N216" s="1"/>
      <c r="O216" s="1"/>
      <c r="P216" s="1"/>
      <c r="Q216" s="1"/>
      <c r="R216" s="1"/>
      <c r="S216" s="1"/>
      <c r="T216" s="1"/>
      <c r="U216" s="1"/>
      <c r="V216" s="1"/>
      <c r="W216" s="1"/>
      <c r="X216" s="1"/>
      <c r="Y216" s="1"/>
      <c r="Z216" s="1"/>
    </row>
    <row r="217" spans="1:26" ht="21.75" customHeight="1">
      <c r="A217" s="147">
        <v>37895</v>
      </c>
      <c r="B217" s="136">
        <v>280</v>
      </c>
      <c r="C217" s="136">
        <v>11.2</v>
      </c>
      <c r="D217" s="137">
        <v>1.4</v>
      </c>
      <c r="E217" s="138" t="s">
        <v>129</v>
      </c>
      <c r="F217" s="148" t="s">
        <v>131</v>
      </c>
      <c r="G217" s="1"/>
      <c r="H217" s="1"/>
      <c r="I217" s="1"/>
      <c r="J217" s="1"/>
      <c r="K217" s="1"/>
      <c r="L217" s="1"/>
      <c r="M217" s="1"/>
      <c r="N217" s="1"/>
      <c r="O217" s="1"/>
      <c r="P217" s="1"/>
      <c r="Q217" s="1"/>
      <c r="R217" s="1"/>
      <c r="S217" s="1"/>
      <c r="T217" s="1"/>
      <c r="U217" s="1"/>
      <c r="V217" s="1"/>
      <c r="W217" s="1"/>
      <c r="X217" s="1"/>
      <c r="Y217" s="1"/>
      <c r="Z217" s="1"/>
    </row>
    <row r="218" spans="1:26" ht="21.75" customHeight="1">
      <c r="A218" s="147">
        <v>37926</v>
      </c>
      <c r="B218" s="136">
        <v>290</v>
      </c>
      <c r="C218" s="136">
        <v>11.6</v>
      </c>
      <c r="D218" s="137">
        <v>1.45</v>
      </c>
      <c r="E218" s="139" t="s">
        <v>129</v>
      </c>
      <c r="F218" s="148" t="s">
        <v>131</v>
      </c>
      <c r="G218" s="1"/>
      <c r="H218" s="1"/>
      <c r="I218" s="1"/>
      <c r="J218" s="1"/>
      <c r="K218" s="1"/>
      <c r="L218" s="1"/>
      <c r="M218" s="1"/>
      <c r="N218" s="1"/>
      <c r="O218" s="1"/>
      <c r="P218" s="1"/>
      <c r="Q218" s="1"/>
      <c r="R218" s="1"/>
      <c r="S218" s="1"/>
      <c r="T218" s="1"/>
      <c r="U218" s="1"/>
      <c r="V218" s="1"/>
      <c r="W218" s="1"/>
      <c r="X218" s="1"/>
      <c r="Y218" s="1"/>
      <c r="Z218" s="1"/>
    </row>
    <row r="219" spans="1:26" ht="21.75" customHeight="1">
      <c r="A219" s="147">
        <v>37956</v>
      </c>
      <c r="B219" s="136">
        <v>300</v>
      </c>
      <c r="C219" s="136">
        <v>12</v>
      </c>
      <c r="D219" s="137">
        <v>1.5</v>
      </c>
      <c r="E219" s="138" t="s">
        <v>129</v>
      </c>
      <c r="F219" s="148" t="s">
        <v>131</v>
      </c>
      <c r="G219" s="1"/>
      <c r="H219" s="1"/>
      <c r="I219" s="1"/>
      <c r="J219" s="1"/>
      <c r="K219" s="1"/>
      <c r="L219" s="1"/>
      <c r="M219" s="1"/>
      <c r="N219" s="1"/>
      <c r="O219" s="1"/>
      <c r="P219" s="1"/>
      <c r="Q219" s="1"/>
      <c r="R219" s="1"/>
      <c r="S219" s="1"/>
      <c r="T219" s="1"/>
      <c r="U219" s="1"/>
      <c r="V219" s="1"/>
      <c r="W219" s="1"/>
      <c r="X219" s="1"/>
      <c r="Y219" s="1"/>
      <c r="Z219" s="1"/>
    </row>
    <row r="220" spans="1:26" ht="21.75" customHeight="1">
      <c r="A220" s="147">
        <v>37987</v>
      </c>
      <c r="B220" s="136">
        <v>350</v>
      </c>
      <c r="C220" s="136">
        <v>14</v>
      </c>
      <c r="D220" s="137">
        <v>1.75</v>
      </c>
      <c r="E220" s="139" t="s">
        <v>129</v>
      </c>
      <c r="F220" s="148" t="s">
        <v>132</v>
      </c>
      <c r="G220" s="1"/>
      <c r="H220" s="1"/>
      <c r="I220" s="1"/>
      <c r="J220" s="1"/>
      <c r="K220" s="1"/>
      <c r="L220" s="1"/>
      <c r="M220" s="1"/>
      <c r="N220" s="1"/>
      <c r="O220" s="1"/>
      <c r="P220" s="1"/>
      <c r="Q220" s="1"/>
      <c r="R220" s="1"/>
      <c r="S220" s="1"/>
      <c r="T220" s="1"/>
      <c r="U220" s="1"/>
      <c r="V220" s="1"/>
      <c r="W220" s="1"/>
      <c r="X220" s="1"/>
      <c r="Y220" s="1"/>
      <c r="Z220" s="1"/>
    </row>
    <row r="221" spans="1:26" ht="21.75" customHeight="1">
      <c r="A221" s="147">
        <v>38018</v>
      </c>
      <c r="B221" s="136">
        <v>350</v>
      </c>
      <c r="C221" s="136">
        <v>14</v>
      </c>
      <c r="D221" s="137">
        <v>1.75</v>
      </c>
      <c r="E221" s="138" t="s">
        <v>129</v>
      </c>
      <c r="F221" s="148" t="s">
        <v>132</v>
      </c>
      <c r="G221" s="1"/>
      <c r="H221" s="1"/>
      <c r="I221" s="1"/>
      <c r="J221" s="1"/>
      <c r="K221" s="1"/>
      <c r="L221" s="1"/>
      <c r="M221" s="1"/>
      <c r="N221" s="1"/>
      <c r="O221" s="1"/>
      <c r="P221" s="1"/>
      <c r="Q221" s="1"/>
      <c r="R221" s="1"/>
      <c r="S221" s="1"/>
      <c r="T221" s="1"/>
      <c r="U221" s="1"/>
      <c r="V221" s="1"/>
      <c r="W221" s="1"/>
      <c r="X221" s="1"/>
      <c r="Y221" s="1"/>
      <c r="Z221" s="1"/>
    </row>
    <row r="222" spans="1:26" ht="21.75" customHeight="1">
      <c r="A222" s="147">
        <v>38047</v>
      </c>
      <c r="B222" s="136">
        <v>350</v>
      </c>
      <c r="C222" s="136">
        <v>14</v>
      </c>
      <c r="D222" s="137">
        <v>1.75</v>
      </c>
      <c r="E222" s="139" t="s">
        <v>129</v>
      </c>
      <c r="F222" s="148" t="s">
        <v>132</v>
      </c>
      <c r="G222" s="1"/>
      <c r="H222" s="1"/>
      <c r="I222" s="1"/>
      <c r="J222" s="1"/>
      <c r="K222" s="1"/>
      <c r="L222" s="1"/>
      <c r="M222" s="1"/>
      <c r="N222" s="1"/>
      <c r="O222" s="1"/>
      <c r="P222" s="1"/>
      <c r="Q222" s="1"/>
      <c r="R222" s="1"/>
      <c r="S222" s="1"/>
      <c r="T222" s="1"/>
      <c r="U222" s="1"/>
      <c r="V222" s="1"/>
      <c r="W222" s="1"/>
      <c r="X222" s="1"/>
      <c r="Y222" s="1"/>
      <c r="Z222" s="1"/>
    </row>
    <row r="223" spans="1:26" ht="21.75" customHeight="1">
      <c r="A223" s="147">
        <v>38078</v>
      </c>
      <c r="B223" s="136">
        <v>350</v>
      </c>
      <c r="C223" s="136">
        <v>14</v>
      </c>
      <c r="D223" s="137">
        <v>1.75</v>
      </c>
      <c r="E223" s="138" t="s">
        <v>129</v>
      </c>
      <c r="F223" s="148" t="s">
        <v>132</v>
      </c>
      <c r="G223" s="1"/>
      <c r="H223" s="1"/>
      <c r="I223" s="1"/>
      <c r="J223" s="1"/>
      <c r="K223" s="1"/>
      <c r="L223" s="1"/>
      <c r="M223" s="1"/>
      <c r="N223" s="1"/>
      <c r="O223" s="1"/>
      <c r="P223" s="1"/>
      <c r="Q223" s="1"/>
      <c r="R223" s="1"/>
      <c r="S223" s="1"/>
      <c r="T223" s="1"/>
      <c r="U223" s="1"/>
      <c r="V223" s="1"/>
      <c r="W223" s="1"/>
      <c r="X223" s="1"/>
      <c r="Y223" s="1"/>
      <c r="Z223" s="1"/>
    </row>
    <row r="224" spans="1:26" ht="21.75" customHeight="1">
      <c r="A224" s="147">
        <v>38108</v>
      </c>
      <c r="B224" s="136">
        <v>350</v>
      </c>
      <c r="C224" s="136">
        <v>14</v>
      </c>
      <c r="D224" s="137">
        <v>1.75</v>
      </c>
      <c r="E224" s="139" t="s">
        <v>129</v>
      </c>
      <c r="F224" s="148" t="s">
        <v>132</v>
      </c>
      <c r="G224" s="1"/>
      <c r="H224" s="1"/>
      <c r="I224" s="1"/>
      <c r="J224" s="1"/>
      <c r="K224" s="1"/>
      <c r="L224" s="1"/>
      <c r="M224" s="1"/>
      <c r="N224" s="1"/>
      <c r="O224" s="1"/>
      <c r="P224" s="1"/>
      <c r="Q224" s="1"/>
      <c r="R224" s="1"/>
      <c r="S224" s="1"/>
      <c r="T224" s="1"/>
      <c r="U224" s="1"/>
      <c r="V224" s="1"/>
      <c r="W224" s="1"/>
      <c r="X224" s="1"/>
      <c r="Y224" s="1"/>
      <c r="Z224" s="1"/>
    </row>
    <row r="225" spans="1:26" ht="21.75" customHeight="1">
      <c r="A225" s="147">
        <v>38139</v>
      </c>
      <c r="B225" s="136">
        <v>350</v>
      </c>
      <c r="C225" s="136">
        <v>14</v>
      </c>
      <c r="D225" s="137">
        <v>1.75</v>
      </c>
      <c r="E225" s="138" t="s">
        <v>129</v>
      </c>
      <c r="F225" s="148" t="s">
        <v>132</v>
      </c>
      <c r="G225" s="1"/>
      <c r="H225" s="1"/>
      <c r="I225" s="1"/>
      <c r="J225" s="1"/>
      <c r="K225" s="1"/>
      <c r="L225" s="1"/>
      <c r="M225" s="1"/>
      <c r="N225" s="1"/>
      <c r="O225" s="1"/>
      <c r="P225" s="1"/>
      <c r="Q225" s="1"/>
      <c r="R225" s="1"/>
      <c r="S225" s="1"/>
      <c r="T225" s="1"/>
      <c r="U225" s="1"/>
      <c r="V225" s="1"/>
      <c r="W225" s="1"/>
      <c r="X225" s="1"/>
      <c r="Y225" s="1"/>
      <c r="Z225" s="1"/>
    </row>
    <row r="226" spans="1:26" ht="21.75" customHeight="1">
      <c r="A226" s="147">
        <v>38169</v>
      </c>
      <c r="B226" s="136">
        <v>350</v>
      </c>
      <c r="C226" s="136">
        <v>14</v>
      </c>
      <c r="D226" s="137">
        <v>1.75</v>
      </c>
      <c r="E226" s="139" t="s">
        <v>129</v>
      </c>
      <c r="F226" s="148" t="s">
        <v>132</v>
      </c>
      <c r="G226" s="1"/>
      <c r="H226" s="1"/>
      <c r="I226" s="1"/>
      <c r="J226" s="1"/>
      <c r="K226" s="1"/>
      <c r="L226" s="1"/>
      <c r="M226" s="1"/>
      <c r="N226" s="1"/>
      <c r="O226" s="1"/>
      <c r="P226" s="1"/>
      <c r="Q226" s="1"/>
      <c r="R226" s="1"/>
      <c r="S226" s="1"/>
      <c r="T226" s="1"/>
      <c r="U226" s="1"/>
      <c r="V226" s="1"/>
      <c r="W226" s="1"/>
      <c r="X226" s="1"/>
      <c r="Y226" s="1"/>
      <c r="Z226" s="1"/>
    </row>
    <row r="227" spans="1:26" ht="21.75" customHeight="1">
      <c r="A227" s="147">
        <v>38200</v>
      </c>
      <c r="B227" s="136">
        <v>350</v>
      </c>
      <c r="C227" s="136">
        <v>14</v>
      </c>
      <c r="D227" s="137">
        <v>1.75</v>
      </c>
      <c r="E227" s="138" t="s">
        <v>129</v>
      </c>
      <c r="F227" s="148" t="s">
        <v>132</v>
      </c>
      <c r="G227" s="1"/>
      <c r="H227" s="1"/>
      <c r="I227" s="1"/>
      <c r="J227" s="1"/>
      <c r="K227" s="1"/>
      <c r="L227" s="1"/>
      <c r="M227" s="1"/>
      <c r="N227" s="1"/>
      <c r="O227" s="1"/>
      <c r="P227" s="1"/>
      <c r="Q227" s="1"/>
      <c r="R227" s="1"/>
      <c r="S227" s="1"/>
      <c r="T227" s="1"/>
      <c r="U227" s="1"/>
      <c r="V227" s="1"/>
      <c r="W227" s="1"/>
      <c r="X227" s="1"/>
      <c r="Y227" s="1"/>
      <c r="Z227" s="1"/>
    </row>
    <row r="228" spans="1:26" ht="21.75" customHeight="1">
      <c r="A228" s="147">
        <v>38231</v>
      </c>
      <c r="B228" s="136">
        <v>450</v>
      </c>
      <c r="C228" s="136">
        <v>18</v>
      </c>
      <c r="D228" s="137">
        <v>2.25</v>
      </c>
      <c r="E228" s="139" t="s">
        <v>129</v>
      </c>
      <c r="F228" s="148" t="s">
        <v>133</v>
      </c>
      <c r="G228" s="1"/>
      <c r="H228" s="1"/>
      <c r="I228" s="1"/>
      <c r="J228" s="1"/>
      <c r="K228" s="1"/>
      <c r="L228" s="1"/>
      <c r="M228" s="1"/>
      <c r="N228" s="1"/>
      <c r="O228" s="1"/>
      <c r="P228" s="1"/>
      <c r="Q228" s="1"/>
      <c r="R228" s="1"/>
      <c r="S228" s="1"/>
      <c r="T228" s="1"/>
      <c r="U228" s="1"/>
      <c r="V228" s="1"/>
      <c r="W228" s="1"/>
      <c r="X228" s="1"/>
      <c r="Y228" s="1"/>
      <c r="Z228" s="1"/>
    </row>
    <row r="229" spans="1:26" ht="21.75" customHeight="1">
      <c r="A229" s="147">
        <v>38261</v>
      </c>
      <c r="B229" s="136">
        <v>450</v>
      </c>
      <c r="C229" s="136">
        <v>18</v>
      </c>
      <c r="D229" s="137">
        <v>2.25</v>
      </c>
      <c r="E229" s="138" t="s">
        <v>129</v>
      </c>
      <c r="F229" s="148" t="s">
        <v>133</v>
      </c>
      <c r="G229" s="1"/>
      <c r="H229" s="1"/>
      <c r="I229" s="1"/>
      <c r="J229" s="1"/>
      <c r="K229" s="1"/>
      <c r="L229" s="1"/>
      <c r="M229" s="1"/>
      <c r="N229" s="1"/>
      <c r="O229" s="1"/>
      <c r="P229" s="1"/>
      <c r="Q229" s="1"/>
      <c r="R229" s="1"/>
      <c r="S229" s="1"/>
      <c r="T229" s="1"/>
      <c r="U229" s="1"/>
      <c r="V229" s="1"/>
      <c r="W229" s="1"/>
      <c r="X229" s="1"/>
      <c r="Y229" s="1"/>
      <c r="Z229" s="1"/>
    </row>
    <row r="230" spans="1:26" ht="21.75" customHeight="1">
      <c r="A230" s="147">
        <v>38292</v>
      </c>
      <c r="B230" s="136">
        <v>450</v>
      </c>
      <c r="C230" s="136">
        <v>18</v>
      </c>
      <c r="D230" s="137">
        <v>2.25</v>
      </c>
      <c r="E230" s="139" t="s">
        <v>129</v>
      </c>
      <c r="F230" s="148" t="s">
        <v>133</v>
      </c>
      <c r="G230" s="1"/>
      <c r="H230" s="1"/>
      <c r="I230" s="1"/>
      <c r="J230" s="1"/>
      <c r="K230" s="1"/>
      <c r="L230" s="1"/>
      <c r="M230" s="1"/>
      <c r="N230" s="1"/>
      <c r="O230" s="1"/>
      <c r="P230" s="1"/>
      <c r="Q230" s="1"/>
      <c r="R230" s="1"/>
      <c r="S230" s="1"/>
      <c r="T230" s="1"/>
      <c r="U230" s="1"/>
      <c r="V230" s="1"/>
      <c r="W230" s="1"/>
      <c r="X230" s="1"/>
      <c r="Y230" s="1"/>
      <c r="Z230" s="1"/>
    </row>
    <row r="231" spans="1:26" ht="21.75" customHeight="1">
      <c r="A231" s="147">
        <v>38322</v>
      </c>
      <c r="B231" s="136">
        <v>450</v>
      </c>
      <c r="C231" s="136">
        <v>18</v>
      </c>
      <c r="D231" s="137">
        <v>2.25</v>
      </c>
      <c r="E231" s="138" t="s">
        <v>129</v>
      </c>
      <c r="F231" s="148" t="s">
        <v>133</v>
      </c>
      <c r="G231" s="1"/>
      <c r="H231" s="1"/>
      <c r="I231" s="1"/>
      <c r="J231" s="1"/>
      <c r="K231" s="1"/>
      <c r="L231" s="1"/>
      <c r="M231" s="1"/>
      <c r="N231" s="1"/>
      <c r="O231" s="1"/>
      <c r="P231" s="1"/>
      <c r="Q231" s="1"/>
      <c r="R231" s="1"/>
      <c r="S231" s="1"/>
      <c r="T231" s="1"/>
      <c r="U231" s="1"/>
      <c r="V231" s="1"/>
      <c r="W231" s="1"/>
      <c r="X231" s="1"/>
      <c r="Y231" s="1"/>
      <c r="Z231" s="1"/>
    </row>
    <row r="232" spans="1:26" ht="21.75" customHeight="1">
      <c r="A232" s="147">
        <v>38353</v>
      </c>
      <c r="B232" s="136">
        <v>450</v>
      </c>
      <c r="C232" s="136">
        <v>18</v>
      </c>
      <c r="D232" s="137">
        <v>2.25</v>
      </c>
      <c r="E232" s="139" t="s">
        <v>129</v>
      </c>
      <c r="F232" s="148" t="s">
        <v>133</v>
      </c>
      <c r="G232" s="1"/>
      <c r="H232" s="1"/>
      <c r="I232" s="1"/>
      <c r="J232" s="1"/>
      <c r="K232" s="1"/>
      <c r="L232" s="1"/>
      <c r="M232" s="1"/>
      <c r="N232" s="1"/>
      <c r="O232" s="1"/>
      <c r="P232" s="1"/>
      <c r="Q232" s="1"/>
      <c r="R232" s="1"/>
      <c r="S232" s="1"/>
      <c r="T232" s="1"/>
      <c r="U232" s="1"/>
      <c r="V232" s="1"/>
      <c r="W232" s="1"/>
      <c r="X232" s="1"/>
      <c r="Y232" s="1"/>
      <c r="Z232" s="1"/>
    </row>
    <row r="233" spans="1:26" ht="21.75" customHeight="1">
      <c r="A233" s="147">
        <v>38384</v>
      </c>
      <c r="B233" s="136">
        <v>450</v>
      </c>
      <c r="C233" s="136">
        <v>18</v>
      </c>
      <c r="D233" s="137">
        <v>2.25</v>
      </c>
      <c r="E233" s="138" t="s">
        <v>129</v>
      </c>
      <c r="F233" s="148" t="s">
        <v>133</v>
      </c>
      <c r="G233" s="1"/>
      <c r="H233" s="1"/>
      <c r="I233" s="1"/>
      <c r="J233" s="1"/>
      <c r="K233" s="1"/>
      <c r="L233" s="1"/>
      <c r="M233" s="1"/>
      <c r="N233" s="1"/>
      <c r="O233" s="1"/>
      <c r="P233" s="1"/>
      <c r="Q233" s="1"/>
      <c r="R233" s="1"/>
      <c r="S233" s="1"/>
      <c r="T233" s="1"/>
      <c r="U233" s="1"/>
      <c r="V233" s="1"/>
      <c r="W233" s="1"/>
      <c r="X233" s="1"/>
      <c r="Y233" s="1"/>
      <c r="Z233" s="1"/>
    </row>
    <row r="234" spans="1:26" ht="21.75" customHeight="1">
      <c r="A234" s="147">
        <v>38412</v>
      </c>
      <c r="B234" s="136">
        <v>450</v>
      </c>
      <c r="C234" s="136">
        <v>18</v>
      </c>
      <c r="D234" s="137">
        <v>2.25</v>
      </c>
      <c r="E234" s="139" t="s">
        <v>129</v>
      </c>
      <c r="F234" s="148" t="s">
        <v>133</v>
      </c>
      <c r="G234" s="1"/>
      <c r="H234" s="1"/>
      <c r="I234" s="1"/>
      <c r="J234" s="1"/>
      <c r="K234" s="1"/>
      <c r="L234" s="1"/>
      <c r="M234" s="1"/>
      <c r="N234" s="1"/>
      <c r="O234" s="1"/>
      <c r="P234" s="1"/>
      <c r="Q234" s="1"/>
      <c r="R234" s="1"/>
      <c r="S234" s="1"/>
      <c r="T234" s="1"/>
      <c r="U234" s="1"/>
      <c r="V234" s="1"/>
      <c r="W234" s="1"/>
      <c r="X234" s="1"/>
      <c r="Y234" s="1"/>
      <c r="Z234" s="1"/>
    </row>
    <row r="235" spans="1:26" ht="21.75" customHeight="1">
      <c r="A235" s="147">
        <v>38443</v>
      </c>
      <c r="B235" s="136">
        <v>450</v>
      </c>
      <c r="C235" s="136">
        <v>18</v>
      </c>
      <c r="D235" s="137">
        <v>2.25</v>
      </c>
      <c r="E235" s="138" t="s">
        <v>129</v>
      </c>
      <c r="F235" s="148" t="s">
        <v>133</v>
      </c>
      <c r="G235" s="1"/>
      <c r="H235" s="1"/>
      <c r="I235" s="1"/>
      <c r="J235" s="1"/>
      <c r="K235" s="1"/>
      <c r="L235" s="1"/>
      <c r="M235" s="1"/>
      <c r="N235" s="1"/>
      <c r="O235" s="1"/>
      <c r="P235" s="1"/>
      <c r="Q235" s="1"/>
      <c r="R235" s="1"/>
      <c r="S235" s="1"/>
      <c r="T235" s="1"/>
      <c r="U235" s="1"/>
      <c r="V235" s="1"/>
      <c r="W235" s="1"/>
      <c r="X235" s="1"/>
      <c r="Y235" s="1"/>
      <c r="Z235" s="1"/>
    </row>
    <row r="236" spans="1:26" ht="21.75" customHeight="1">
      <c r="A236" s="147">
        <v>38473</v>
      </c>
      <c r="B236" s="136">
        <v>510</v>
      </c>
      <c r="C236" s="136">
        <v>20.399999999999999</v>
      </c>
      <c r="D236" s="137">
        <v>2.5499999999999998</v>
      </c>
      <c r="E236" s="139" t="s">
        <v>129</v>
      </c>
      <c r="F236" s="148" t="s">
        <v>134</v>
      </c>
      <c r="G236" s="1"/>
      <c r="H236" s="1"/>
      <c r="I236" s="1"/>
      <c r="J236" s="1"/>
      <c r="K236" s="1"/>
      <c r="L236" s="1"/>
      <c r="M236" s="1"/>
      <c r="N236" s="1"/>
      <c r="O236" s="1"/>
      <c r="P236" s="1"/>
      <c r="Q236" s="1"/>
      <c r="R236" s="1"/>
      <c r="S236" s="1"/>
      <c r="T236" s="1"/>
      <c r="U236" s="1"/>
      <c r="V236" s="1"/>
      <c r="W236" s="1"/>
      <c r="X236" s="1"/>
      <c r="Y236" s="1"/>
      <c r="Z236" s="1"/>
    </row>
    <row r="237" spans="1:26" ht="21.75" customHeight="1">
      <c r="A237" s="147">
        <v>38504</v>
      </c>
      <c r="B237" s="136">
        <v>570</v>
      </c>
      <c r="C237" s="136">
        <v>22.8</v>
      </c>
      <c r="D237" s="137">
        <v>2.85</v>
      </c>
      <c r="E237" s="138" t="s">
        <v>129</v>
      </c>
      <c r="F237" s="148" t="s">
        <v>134</v>
      </c>
      <c r="G237" s="1"/>
      <c r="H237" s="1"/>
      <c r="I237" s="1"/>
      <c r="J237" s="1"/>
      <c r="K237" s="1"/>
      <c r="L237" s="1"/>
      <c r="M237" s="1"/>
      <c r="N237" s="1"/>
      <c r="O237" s="1"/>
      <c r="P237" s="1"/>
      <c r="Q237" s="1"/>
      <c r="R237" s="1"/>
      <c r="S237" s="1"/>
      <c r="T237" s="1"/>
      <c r="U237" s="1"/>
      <c r="V237" s="1"/>
      <c r="W237" s="1"/>
      <c r="X237" s="1"/>
      <c r="Y237" s="1"/>
      <c r="Z237" s="1"/>
    </row>
    <row r="238" spans="1:26" ht="21.75" customHeight="1">
      <c r="A238" s="147">
        <v>38534</v>
      </c>
      <c r="B238" s="136">
        <v>630</v>
      </c>
      <c r="C238" s="136">
        <v>25.2</v>
      </c>
      <c r="D238" s="137">
        <v>3.15</v>
      </c>
      <c r="E238" s="139" t="s">
        <v>129</v>
      </c>
      <c r="F238" s="148" t="s">
        <v>135</v>
      </c>
      <c r="G238" s="1"/>
      <c r="H238" s="1"/>
      <c r="I238" s="1"/>
      <c r="J238" s="1"/>
      <c r="K238" s="1"/>
      <c r="L238" s="1"/>
      <c r="M238" s="1"/>
      <c r="N238" s="1"/>
      <c r="O238" s="1"/>
      <c r="P238" s="1"/>
      <c r="Q238" s="1"/>
      <c r="R238" s="1"/>
      <c r="S238" s="1"/>
      <c r="T238" s="1"/>
      <c r="U238" s="1"/>
      <c r="V238" s="1"/>
      <c r="W238" s="1"/>
      <c r="X238" s="1"/>
      <c r="Y238" s="1"/>
      <c r="Z238" s="1"/>
    </row>
    <row r="239" spans="1:26" ht="21.75" customHeight="1">
      <c r="A239" s="147">
        <v>38565</v>
      </c>
      <c r="B239" s="136">
        <v>630</v>
      </c>
      <c r="C239" s="136">
        <v>25.2</v>
      </c>
      <c r="D239" s="137">
        <v>3.15</v>
      </c>
      <c r="E239" s="138" t="s">
        <v>129</v>
      </c>
      <c r="F239" s="148" t="s">
        <v>135</v>
      </c>
      <c r="G239" s="1"/>
      <c r="H239" s="1"/>
      <c r="I239" s="1"/>
      <c r="J239" s="1"/>
      <c r="K239" s="1"/>
      <c r="L239" s="1"/>
      <c r="M239" s="1"/>
      <c r="N239" s="1"/>
      <c r="O239" s="1"/>
      <c r="P239" s="1"/>
      <c r="Q239" s="1"/>
      <c r="R239" s="1"/>
      <c r="S239" s="1"/>
      <c r="T239" s="1"/>
      <c r="U239" s="1"/>
      <c r="V239" s="1"/>
      <c r="W239" s="1"/>
      <c r="X239" s="1"/>
      <c r="Y239" s="1"/>
      <c r="Z239" s="1"/>
    </row>
    <row r="240" spans="1:26" ht="21.75" customHeight="1">
      <c r="A240" s="147">
        <v>38596</v>
      </c>
      <c r="B240" s="136">
        <v>630</v>
      </c>
      <c r="C240" s="136">
        <v>25.2</v>
      </c>
      <c r="D240" s="137">
        <v>3.15</v>
      </c>
      <c r="E240" s="139" t="s">
        <v>129</v>
      </c>
      <c r="F240" s="148" t="s">
        <v>135</v>
      </c>
      <c r="G240" s="1"/>
      <c r="H240" s="1"/>
      <c r="I240" s="1"/>
      <c r="J240" s="1"/>
      <c r="K240" s="1"/>
      <c r="L240" s="1"/>
      <c r="M240" s="1"/>
      <c r="N240" s="1"/>
      <c r="O240" s="1"/>
      <c r="P240" s="1"/>
      <c r="Q240" s="1"/>
      <c r="R240" s="1"/>
      <c r="S240" s="1"/>
      <c r="T240" s="1"/>
      <c r="U240" s="1"/>
      <c r="V240" s="1"/>
      <c r="W240" s="1"/>
      <c r="X240" s="1"/>
      <c r="Y240" s="1"/>
      <c r="Z240" s="1"/>
    </row>
    <row r="241" spans="1:26" ht="21.75" customHeight="1">
      <c r="A241" s="147">
        <v>38626</v>
      </c>
      <c r="B241" s="136">
        <v>630</v>
      </c>
      <c r="C241" s="136">
        <v>25.2</v>
      </c>
      <c r="D241" s="137">
        <v>3.15</v>
      </c>
      <c r="E241" s="138" t="s">
        <v>129</v>
      </c>
      <c r="F241" s="148" t="s">
        <v>135</v>
      </c>
      <c r="G241" s="1"/>
      <c r="H241" s="1"/>
      <c r="I241" s="1"/>
      <c r="J241" s="1"/>
      <c r="K241" s="1"/>
      <c r="L241" s="1"/>
      <c r="M241" s="1"/>
      <c r="N241" s="1"/>
      <c r="O241" s="1"/>
      <c r="P241" s="1"/>
      <c r="Q241" s="1"/>
      <c r="R241" s="1"/>
      <c r="S241" s="1"/>
      <c r="T241" s="1"/>
      <c r="U241" s="1"/>
      <c r="V241" s="1"/>
      <c r="W241" s="1"/>
      <c r="X241" s="1"/>
      <c r="Y241" s="1"/>
      <c r="Z241" s="1"/>
    </row>
    <row r="242" spans="1:26" ht="21.75" customHeight="1">
      <c r="A242" s="147">
        <v>38657</v>
      </c>
      <c r="B242" s="136">
        <v>630</v>
      </c>
      <c r="C242" s="136">
        <v>25.2</v>
      </c>
      <c r="D242" s="137">
        <v>3.15</v>
      </c>
      <c r="E242" s="139" t="s">
        <v>129</v>
      </c>
      <c r="F242" s="148" t="s">
        <v>135</v>
      </c>
      <c r="G242" s="1"/>
      <c r="H242" s="1"/>
      <c r="I242" s="1"/>
      <c r="J242" s="1"/>
      <c r="K242" s="1"/>
      <c r="L242" s="1"/>
      <c r="M242" s="1"/>
      <c r="N242" s="1"/>
      <c r="O242" s="1"/>
      <c r="P242" s="1"/>
      <c r="Q242" s="1"/>
      <c r="R242" s="1"/>
      <c r="S242" s="1"/>
      <c r="T242" s="1"/>
      <c r="U242" s="1"/>
      <c r="V242" s="1"/>
      <c r="W242" s="1"/>
      <c r="X242" s="1"/>
      <c r="Y242" s="1"/>
      <c r="Z242" s="1"/>
    </row>
    <row r="243" spans="1:26" ht="21.75" customHeight="1">
      <c r="A243" s="147">
        <v>38687</v>
      </c>
      <c r="B243" s="136">
        <v>630</v>
      </c>
      <c r="C243" s="136">
        <v>25.2</v>
      </c>
      <c r="D243" s="137">
        <v>3.15</v>
      </c>
      <c r="E243" s="138" t="s">
        <v>129</v>
      </c>
      <c r="F243" s="148" t="s">
        <v>135</v>
      </c>
      <c r="G243" s="1"/>
      <c r="H243" s="1"/>
      <c r="I243" s="1"/>
      <c r="J243" s="1"/>
      <c r="K243" s="1"/>
      <c r="L243" s="1"/>
      <c r="M243" s="1"/>
      <c r="N243" s="1"/>
      <c r="O243" s="1"/>
      <c r="P243" s="1"/>
      <c r="Q243" s="1"/>
      <c r="R243" s="1"/>
      <c r="S243" s="1"/>
      <c r="T243" s="1"/>
      <c r="U243" s="1"/>
      <c r="V243" s="1"/>
      <c r="W243" s="1"/>
      <c r="X243" s="1"/>
      <c r="Y243" s="1"/>
      <c r="Z243" s="1"/>
    </row>
    <row r="244" spans="1:26" ht="21.75" customHeight="1">
      <c r="A244" s="147">
        <v>38718</v>
      </c>
      <c r="B244" s="136">
        <v>630</v>
      </c>
      <c r="C244" s="136">
        <v>25.2</v>
      </c>
      <c r="D244" s="137">
        <v>3.15</v>
      </c>
      <c r="E244" s="139" t="s">
        <v>129</v>
      </c>
      <c r="F244" s="148" t="s">
        <v>135</v>
      </c>
      <c r="G244" s="1"/>
      <c r="H244" s="1"/>
      <c r="I244" s="1"/>
      <c r="J244" s="1"/>
      <c r="K244" s="1"/>
      <c r="L244" s="1"/>
      <c r="M244" s="1"/>
      <c r="N244" s="1"/>
      <c r="O244" s="1"/>
      <c r="P244" s="1"/>
      <c r="Q244" s="1"/>
      <c r="R244" s="1"/>
      <c r="S244" s="1"/>
      <c r="T244" s="1"/>
      <c r="U244" s="1"/>
      <c r="V244" s="1"/>
      <c r="W244" s="1"/>
      <c r="X244" s="1"/>
      <c r="Y244" s="1"/>
      <c r="Z244" s="1"/>
    </row>
    <row r="245" spans="1:26" ht="21.75" customHeight="1">
      <c r="A245" s="147">
        <v>38749</v>
      </c>
      <c r="B245" s="136">
        <v>630</v>
      </c>
      <c r="C245" s="136">
        <v>25.2</v>
      </c>
      <c r="D245" s="137">
        <v>3.15</v>
      </c>
      <c r="E245" s="138" t="s">
        <v>129</v>
      </c>
      <c r="F245" s="148" t="s">
        <v>135</v>
      </c>
      <c r="G245" s="1"/>
      <c r="H245" s="1"/>
      <c r="I245" s="1"/>
      <c r="J245" s="1"/>
      <c r="K245" s="1"/>
      <c r="L245" s="1"/>
      <c r="M245" s="1"/>
      <c r="N245" s="1"/>
      <c r="O245" s="1"/>
      <c r="P245" s="1"/>
      <c r="Q245" s="1"/>
      <c r="R245" s="1"/>
      <c r="S245" s="1"/>
      <c r="T245" s="1"/>
      <c r="U245" s="1"/>
      <c r="V245" s="1"/>
      <c r="W245" s="1"/>
      <c r="X245" s="1"/>
      <c r="Y245" s="1"/>
      <c r="Z245" s="1"/>
    </row>
    <row r="246" spans="1:26" ht="21.75" customHeight="1">
      <c r="A246" s="147">
        <v>38777</v>
      </c>
      <c r="B246" s="136">
        <v>630</v>
      </c>
      <c r="C246" s="136">
        <v>25.2</v>
      </c>
      <c r="D246" s="137">
        <v>3.15</v>
      </c>
      <c r="E246" s="139" t="s">
        <v>129</v>
      </c>
      <c r="F246" s="148" t="s">
        <v>135</v>
      </c>
      <c r="G246" s="1"/>
      <c r="H246" s="1"/>
      <c r="I246" s="1"/>
      <c r="J246" s="1"/>
      <c r="K246" s="1"/>
      <c r="L246" s="1"/>
      <c r="M246" s="1"/>
      <c r="N246" s="1"/>
      <c r="O246" s="1"/>
      <c r="P246" s="1"/>
      <c r="Q246" s="1"/>
      <c r="R246" s="1"/>
      <c r="S246" s="1"/>
      <c r="T246" s="1"/>
      <c r="U246" s="1"/>
      <c r="V246" s="1"/>
      <c r="W246" s="1"/>
      <c r="X246" s="1"/>
      <c r="Y246" s="1"/>
      <c r="Z246" s="1"/>
    </row>
    <row r="247" spans="1:26" ht="21.75" customHeight="1">
      <c r="A247" s="147">
        <v>38808</v>
      </c>
      <c r="B247" s="136">
        <v>630</v>
      </c>
      <c r="C247" s="136">
        <v>25.2</v>
      </c>
      <c r="D247" s="137">
        <v>3.15</v>
      </c>
      <c r="E247" s="138" t="s">
        <v>129</v>
      </c>
      <c r="F247" s="148" t="s">
        <v>135</v>
      </c>
      <c r="G247" s="1"/>
      <c r="H247" s="1"/>
      <c r="I247" s="1"/>
      <c r="J247" s="1"/>
      <c r="K247" s="1"/>
      <c r="L247" s="1"/>
      <c r="M247" s="1"/>
      <c r="N247" s="1"/>
      <c r="O247" s="1"/>
      <c r="P247" s="1"/>
      <c r="Q247" s="1"/>
      <c r="R247" s="1"/>
      <c r="S247" s="1"/>
      <c r="T247" s="1"/>
      <c r="U247" s="1"/>
      <c r="V247" s="1"/>
      <c r="W247" s="1"/>
      <c r="X247" s="1"/>
      <c r="Y247" s="1"/>
      <c r="Z247" s="1"/>
    </row>
    <row r="248" spans="1:26" ht="21.75" customHeight="1">
      <c r="A248" s="147">
        <v>38838</v>
      </c>
      <c r="B248" s="136">
        <v>630</v>
      </c>
      <c r="C248" s="136">
        <f t="shared" ref="C248:C291" si="0">+B248/25</f>
        <v>25.2</v>
      </c>
      <c r="D248" s="137">
        <f t="shared" ref="D248:D291" si="1">+B248/200</f>
        <v>3.15</v>
      </c>
      <c r="E248" s="138" t="s">
        <v>129</v>
      </c>
      <c r="F248" s="148" t="s">
        <v>135</v>
      </c>
      <c r="G248" s="1"/>
      <c r="H248" s="1"/>
      <c r="I248" s="1"/>
      <c r="J248" s="1"/>
      <c r="K248" s="1"/>
      <c r="L248" s="1"/>
      <c r="M248" s="1"/>
      <c r="N248" s="1"/>
      <c r="O248" s="1"/>
      <c r="P248" s="1"/>
      <c r="Q248" s="1"/>
      <c r="R248" s="1"/>
      <c r="S248" s="1"/>
      <c r="T248" s="1"/>
      <c r="U248" s="1"/>
      <c r="V248" s="1"/>
      <c r="W248" s="1"/>
      <c r="X248" s="1"/>
      <c r="Y248" s="1"/>
      <c r="Z248" s="1"/>
    </row>
    <row r="249" spans="1:26" ht="21.75" customHeight="1">
      <c r="A249" s="147">
        <v>38869</v>
      </c>
      <c r="B249" s="136">
        <v>630</v>
      </c>
      <c r="C249" s="136">
        <f t="shared" si="0"/>
        <v>25.2</v>
      </c>
      <c r="D249" s="137">
        <f t="shared" si="1"/>
        <v>3.15</v>
      </c>
      <c r="E249" s="138" t="s">
        <v>129</v>
      </c>
      <c r="F249" s="148" t="s">
        <v>135</v>
      </c>
      <c r="G249" s="1"/>
      <c r="H249" s="1"/>
      <c r="I249" s="1"/>
      <c r="J249" s="1"/>
      <c r="K249" s="1"/>
      <c r="L249" s="1"/>
      <c r="M249" s="1"/>
      <c r="N249" s="1"/>
      <c r="O249" s="1"/>
      <c r="P249" s="1"/>
      <c r="Q249" s="1"/>
      <c r="R249" s="1"/>
      <c r="S249" s="1"/>
      <c r="T249" s="1"/>
      <c r="U249" s="1"/>
      <c r="V249" s="1"/>
      <c r="W249" s="1"/>
      <c r="X249" s="1"/>
      <c r="Y249" s="1"/>
      <c r="Z249" s="1"/>
    </row>
    <row r="250" spans="1:26" ht="21.75" customHeight="1">
      <c r="A250" s="147">
        <v>38899</v>
      </c>
      <c r="B250" s="136">
        <v>630</v>
      </c>
      <c r="C250" s="136">
        <f t="shared" si="0"/>
        <v>25.2</v>
      </c>
      <c r="D250" s="137">
        <f t="shared" si="1"/>
        <v>3.15</v>
      </c>
      <c r="E250" s="138" t="s">
        <v>129</v>
      </c>
      <c r="F250" s="148" t="s">
        <v>135</v>
      </c>
      <c r="G250" s="1"/>
      <c r="H250" s="1"/>
      <c r="I250" s="1"/>
      <c r="J250" s="1"/>
      <c r="K250" s="1"/>
      <c r="L250" s="1"/>
      <c r="M250" s="1"/>
      <c r="N250" s="1"/>
      <c r="O250" s="1"/>
      <c r="P250" s="1"/>
      <c r="Q250" s="1"/>
      <c r="R250" s="1"/>
      <c r="S250" s="1"/>
      <c r="T250" s="1"/>
      <c r="U250" s="1"/>
      <c r="V250" s="1"/>
      <c r="W250" s="1"/>
      <c r="X250" s="1"/>
      <c r="Y250" s="1"/>
      <c r="Z250" s="1"/>
    </row>
    <row r="251" spans="1:26" ht="21.75" customHeight="1">
      <c r="A251" s="147">
        <v>38930</v>
      </c>
      <c r="B251" s="136">
        <v>760</v>
      </c>
      <c r="C251" s="136">
        <f t="shared" si="0"/>
        <v>30.4</v>
      </c>
      <c r="D251" s="137">
        <f t="shared" si="1"/>
        <v>3.8</v>
      </c>
      <c r="E251" s="138" t="s">
        <v>129</v>
      </c>
      <c r="F251" s="148" t="s">
        <v>136</v>
      </c>
      <c r="G251" s="1"/>
      <c r="H251" s="1"/>
      <c r="I251" s="1"/>
      <c r="J251" s="1"/>
      <c r="K251" s="1"/>
      <c r="L251" s="1"/>
      <c r="M251" s="1"/>
      <c r="N251" s="1"/>
      <c r="O251" s="1"/>
      <c r="P251" s="1"/>
      <c r="Q251" s="1"/>
      <c r="R251" s="1"/>
      <c r="S251" s="1"/>
      <c r="T251" s="1"/>
      <c r="U251" s="1"/>
      <c r="V251" s="1"/>
      <c r="W251" s="1"/>
      <c r="X251" s="1"/>
      <c r="Y251" s="1"/>
      <c r="Z251" s="1"/>
    </row>
    <row r="252" spans="1:26" ht="21.75" customHeight="1">
      <c r="A252" s="147">
        <v>38961</v>
      </c>
      <c r="B252" s="136">
        <v>780</v>
      </c>
      <c r="C252" s="136">
        <f t="shared" si="0"/>
        <v>31.2</v>
      </c>
      <c r="D252" s="137">
        <f t="shared" si="1"/>
        <v>3.9</v>
      </c>
      <c r="E252" s="138" t="s">
        <v>129</v>
      </c>
      <c r="F252" s="148" t="s">
        <v>136</v>
      </c>
      <c r="G252" s="1"/>
      <c r="H252" s="1"/>
      <c r="I252" s="1"/>
      <c r="J252" s="1"/>
      <c r="K252" s="1"/>
      <c r="L252" s="1"/>
      <c r="M252" s="1"/>
      <c r="N252" s="1"/>
      <c r="O252" s="1"/>
      <c r="P252" s="1"/>
      <c r="Q252" s="1"/>
      <c r="R252" s="1"/>
      <c r="S252" s="1"/>
      <c r="T252" s="1"/>
      <c r="U252" s="1"/>
      <c r="V252" s="1"/>
      <c r="W252" s="1"/>
      <c r="X252" s="1"/>
      <c r="Y252" s="1"/>
      <c r="Z252" s="1"/>
    </row>
    <row r="253" spans="1:26" ht="21.75" customHeight="1">
      <c r="A253" s="147">
        <v>38991</v>
      </c>
      <c r="B253" s="136">
        <v>780</v>
      </c>
      <c r="C253" s="136">
        <f t="shared" si="0"/>
        <v>31.2</v>
      </c>
      <c r="D253" s="137">
        <f t="shared" si="1"/>
        <v>3.9</v>
      </c>
      <c r="E253" s="138" t="s">
        <v>129</v>
      </c>
      <c r="F253" s="148" t="s">
        <v>136</v>
      </c>
      <c r="G253" s="1"/>
      <c r="H253" s="1"/>
      <c r="I253" s="1"/>
      <c r="J253" s="1"/>
      <c r="K253" s="1"/>
      <c r="L253" s="1"/>
      <c r="M253" s="1"/>
      <c r="N253" s="1"/>
      <c r="O253" s="1"/>
      <c r="P253" s="1"/>
      <c r="Q253" s="1"/>
      <c r="R253" s="1"/>
      <c r="S253" s="1"/>
      <c r="T253" s="1"/>
      <c r="U253" s="1"/>
      <c r="V253" s="1"/>
      <c r="W253" s="1"/>
      <c r="X253" s="1"/>
      <c r="Y253" s="1"/>
      <c r="Z253" s="1"/>
    </row>
    <row r="254" spans="1:26" ht="21.75" customHeight="1">
      <c r="A254" s="147">
        <v>39022</v>
      </c>
      <c r="B254" s="136">
        <v>800</v>
      </c>
      <c r="C254" s="136">
        <f t="shared" si="0"/>
        <v>32</v>
      </c>
      <c r="D254" s="137">
        <f t="shared" si="1"/>
        <v>4</v>
      </c>
      <c r="E254" s="138" t="s">
        <v>129</v>
      </c>
      <c r="F254" s="148" t="s">
        <v>136</v>
      </c>
      <c r="G254" s="1"/>
      <c r="H254" s="1"/>
      <c r="I254" s="1"/>
      <c r="J254" s="1"/>
      <c r="K254" s="1"/>
      <c r="L254" s="1"/>
      <c r="M254" s="1"/>
      <c r="N254" s="1"/>
      <c r="O254" s="1"/>
      <c r="P254" s="1"/>
      <c r="Q254" s="1"/>
      <c r="R254" s="1"/>
      <c r="S254" s="1"/>
      <c r="T254" s="1"/>
      <c r="U254" s="1"/>
      <c r="V254" s="1"/>
      <c r="W254" s="1"/>
      <c r="X254" s="1"/>
      <c r="Y254" s="1"/>
      <c r="Z254" s="1"/>
    </row>
    <row r="255" spans="1:26" ht="21.75" customHeight="1">
      <c r="A255" s="147">
        <v>39052</v>
      </c>
      <c r="B255" s="136">
        <v>800</v>
      </c>
      <c r="C255" s="136">
        <f t="shared" si="0"/>
        <v>32</v>
      </c>
      <c r="D255" s="137">
        <f t="shared" si="1"/>
        <v>4</v>
      </c>
      <c r="E255" s="138" t="s">
        <v>129</v>
      </c>
      <c r="F255" s="148" t="s">
        <v>136</v>
      </c>
      <c r="G255" s="1"/>
      <c r="H255" s="1"/>
      <c r="I255" s="1"/>
      <c r="J255" s="1"/>
      <c r="K255" s="1"/>
      <c r="L255" s="1"/>
      <c r="M255" s="1"/>
      <c r="N255" s="1"/>
      <c r="O255" s="1"/>
      <c r="P255" s="1"/>
      <c r="Q255" s="1"/>
      <c r="R255" s="1"/>
      <c r="S255" s="1"/>
      <c r="T255" s="1"/>
      <c r="U255" s="1"/>
      <c r="V255" s="1"/>
      <c r="W255" s="1"/>
      <c r="X255" s="1"/>
      <c r="Y255" s="1"/>
      <c r="Z255" s="1"/>
    </row>
    <row r="256" spans="1:26" ht="21.75" customHeight="1">
      <c r="A256" s="147">
        <v>39083</v>
      </c>
      <c r="B256" s="136">
        <v>800</v>
      </c>
      <c r="C256" s="136">
        <f t="shared" si="0"/>
        <v>32</v>
      </c>
      <c r="D256" s="137">
        <f t="shared" si="1"/>
        <v>4</v>
      </c>
      <c r="E256" s="138" t="s">
        <v>129</v>
      </c>
      <c r="F256" s="148" t="s">
        <v>136</v>
      </c>
      <c r="G256" s="1"/>
      <c r="H256" s="1"/>
      <c r="I256" s="1"/>
      <c r="J256" s="1"/>
      <c r="K256" s="1"/>
      <c r="L256" s="1"/>
      <c r="M256" s="1"/>
      <c r="N256" s="1"/>
      <c r="O256" s="1"/>
      <c r="P256" s="1"/>
      <c r="Q256" s="1"/>
      <c r="R256" s="1"/>
      <c r="S256" s="1"/>
      <c r="T256" s="1"/>
      <c r="U256" s="1"/>
      <c r="V256" s="1"/>
      <c r="W256" s="1"/>
      <c r="X256" s="1"/>
      <c r="Y256" s="1"/>
      <c r="Z256" s="1"/>
    </row>
    <row r="257" spans="1:26" ht="21.75" customHeight="1">
      <c r="A257" s="147">
        <v>39114</v>
      </c>
      <c r="B257" s="136">
        <v>800</v>
      </c>
      <c r="C257" s="136">
        <f t="shared" si="0"/>
        <v>32</v>
      </c>
      <c r="D257" s="137">
        <f t="shared" si="1"/>
        <v>4</v>
      </c>
      <c r="E257" s="138" t="s">
        <v>129</v>
      </c>
      <c r="F257" s="148" t="s">
        <v>136</v>
      </c>
      <c r="G257" s="1"/>
      <c r="H257" s="1"/>
      <c r="I257" s="1"/>
      <c r="J257" s="1"/>
      <c r="K257" s="1"/>
      <c r="L257" s="1"/>
      <c r="M257" s="1"/>
      <c r="N257" s="1"/>
      <c r="O257" s="1"/>
      <c r="P257" s="1"/>
      <c r="Q257" s="1"/>
      <c r="R257" s="1"/>
      <c r="S257" s="1"/>
      <c r="T257" s="1"/>
      <c r="U257" s="1"/>
      <c r="V257" s="1"/>
      <c r="W257" s="1"/>
      <c r="X257" s="1"/>
      <c r="Y257" s="1"/>
      <c r="Z257" s="1"/>
    </row>
    <row r="258" spans="1:26" ht="21.75" customHeight="1">
      <c r="A258" s="147">
        <v>39142</v>
      </c>
      <c r="B258" s="136">
        <v>800</v>
      </c>
      <c r="C258" s="136">
        <f t="shared" si="0"/>
        <v>32</v>
      </c>
      <c r="D258" s="137">
        <f t="shared" si="1"/>
        <v>4</v>
      </c>
      <c r="E258" s="138" t="s">
        <v>129</v>
      </c>
      <c r="F258" s="148" t="s">
        <v>136</v>
      </c>
      <c r="G258" s="1"/>
      <c r="H258" s="1"/>
      <c r="I258" s="1"/>
      <c r="J258" s="1"/>
      <c r="K258" s="1"/>
      <c r="L258" s="1"/>
      <c r="M258" s="1"/>
      <c r="N258" s="1"/>
      <c r="O258" s="1"/>
      <c r="P258" s="1"/>
      <c r="Q258" s="1"/>
      <c r="R258" s="1"/>
      <c r="S258" s="1"/>
      <c r="T258" s="1"/>
      <c r="U258" s="1"/>
      <c r="V258" s="1"/>
      <c r="W258" s="1"/>
      <c r="X258" s="1"/>
      <c r="Y258" s="1"/>
      <c r="Z258" s="1"/>
    </row>
    <row r="259" spans="1:26" ht="21.75" customHeight="1">
      <c r="A259" s="147">
        <v>39173</v>
      </c>
      <c r="B259" s="136">
        <v>800</v>
      </c>
      <c r="C259" s="136">
        <f t="shared" si="0"/>
        <v>32</v>
      </c>
      <c r="D259" s="137">
        <f t="shared" si="1"/>
        <v>4</v>
      </c>
      <c r="E259" s="138" t="s">
        <v>129</v>
      </c>
      <c r="F259" s="148" t="s">
        <v>136</v>
      </c>
      <c r="G259" s="1"/>
      <c r="H259" s="1"/>
      <c r="I259" s="1"/>
      <c r="J259" s="1"/>
      <c r="K259" s="1"/>
      <c r="L259" s="1"/>
      <c r="M259" s="1"/>
      <c r="N259" s="1"/>
      <c r="O259" s="1"/>
      <c r="P259" s="1"/>
      <c r="Q259" s="1"/>
      <c r="R259" s="1"/>
      <c r="S259" s="1"/>
      <c r="T259" s="1"/>
      <c r="U259" s="1"/>
      <c r="V259" s="1"/>
      <c r="W259" s="1"/>
      <c r="X259" s="1"/>
      <c r="Y259" s="1"/>
      <c r="Z259" s="1"/>
    </row>
    <row r="260" spans="1:26" ht="21.75" customHeight="1">
      <c r="A260" s="147">
        <v>39203</v>
      </c>
      <c r="B260" s="136">
        <v>800</v>
      </c>
      <c r="C260" s="136">
        <f t="shared" si="0"/>
        <v>32</v>
      </c>
      <c r="D260" s="137">
        <f t="shared" si="1"/>
        <v>4</v>
      </c>
      <c r="E260" s="138" t="s">
        <v>129</v>
      </c>
      <c r="F260" s="148" t="s">
        <v>136</v>
      </c>
      <c r="G260" s="1"/>
      <c r="H260" s="1"/>
      <c r="I260" s="1"/>
      <c r="J260" s="1"/>
      <c r="K260" s="1"/>
      <c r="L260" s="1"/>
      <c r="M260" s="1"/>
      <c r="N260" s="1"/>
      <c r="O260" s="1"/>
      <c r="P260" s="1"/>
      <c r="Q260" s="1"/>
      <c r="R260" s="1"/>
      <c r="S260" s="1"/>
      <c r="T260" s="1"/>
      <c r="U260" s="1"/>
      <c r="V260" s="1"/>
      <c r="W260" s="1"/>
      <c r="X260" s="1"/>
      <c r="Y260" s="1"/>
      <c r="Z260" s="1"/>
    </row>
    <row r="261" spans="1:26" ht="21.75" customHeight="1">
      <c r="A261" s="147">
        <v>39234</v>
      </c>
      <c r="B261" s="136">
        <v>800</v>
      </c>
      <c r="C261" s="136">
        <f t="shared" si="0"/>
        <v>32</v>
      </c>
      <c r="D261" s="137">
        <f t="shared" si="1"/>
        <v>4</v>
      </c>
      <c r="E261" s="138" t="s">
        <v>129</v>
      </c>
      <c r="F261" s="148" t="s">
        <v>136</v>
      </c>
      <c r="G261" s="1"/>
      <c r="H261" s="1"/>
      <c r="I261" s="1"/>
      <c r="J261" s="1"/>
      <c r="K261" s="1"/>
      <c r="L261" s="1"/>
      <c r="M261" s="1"/>
      <c r="N261" s="1"/>
      <c r="O261" s="1"/>
      <c r="P261" s="1"/>
      <c r="Q261" s="1"/>
      <c r="R261" s="1"/>
      <c r="S261" s="1"/>
      <c r="T261" s="1"/>
      <c r="U261" s="1"/>
      <c r="V261" s="1"/>
      <c r="W261" s="1"/>
      <c r="X261" s="1"/>
      <c r="Y261" s="1"/>
      <c r="Z261" s="1"/>
    </row>
    <row r="262" spans="1:26" ht="21.75" customHeight="1">
      <c r="A262" s="147">
        <v>39264</v>
      </c>
      <c r="B262" s="136">
        <v>800</v>
      </c>
      <c r="C262" s="136">
        <f t="shared" si="0"/>
        <v>32</v>
      </c>
      <c r="D262" s="137">
        <f t="shared" si="1"/>
        <v>4</v>
      </c>
      <c r="E262" s="138" t="s">
        <v>129</v>
      </c>
      <c r="F262" s="148" t="s">
        <v>136</v>
      </c>
      <c r="G262" s="1"/>
      <c r="H262" s="1"/>
      <c r="I262" s="1"/>
      <c r="J262" s="1"/>
      <c r="K262" s="1"/>
      <c r="L262" s="1"/>
      <c r="M262" s="1"/>
      <c r="N262" s="1"/>
      <c r="O262" s="1"/>
      <c r="P262" s="1"/>
      <c r="Q262" s="1"/>
      <c r="R262" s="1"/>
      <c r="S262" s="1"/>
      <c r="T262" s="1"/>
      <c r="U262" s="1"/>
      <c r="V262" s="1"/>
      <c r="W262" s="1"/>
      <c r="X262" s="1"/>
      <c r="Y262" s="1"/>
      <c r="Z262" s="1"/>
    </row>
    <row r="263" spans="1:26" ht="21.75" customHeight="1">
      <c r="A263" s="147">
        <v>39295</v>
      </c>
      <c r="B263" s="136">
        <v>900</v>
      </c>
      <c r="C263" s="136">
        <f t="shared" si="0"/>
        <v>36</v>
      </c>
      <c r="D263" s="137">
        <f t="shared" si="1"/>
        <v>4.5</v>
      </c>
      <c r="E263" s="138" t="s">
        <v>129</v>
      </c>
      <c r="F263" s="148" t="s">
        <v>137</v>
      </c>
      <c r="G263" s="1"/>
      <c r="H263" s="1"/>
      <c r="I263" s="1"/>
      <c r="J263" s="1"/>
      <c r="K263" s="1"/>
      <c r="L263" s="1"/>
      <c r="M263" s="1"/>
      <c r="N263" s="1"/>
      <c r="O263" s="1"/>
      <c r="P263" s="1"/>
      <c r="Q263" s="1"/>
      <c r="R263" s="1"/>
      <c r="S263" s="1"/>
      <c r="T263" s="1"/>
      <c r="U263" s="1"/>
      <c r="V263" s="1"/>
      <c r="W263" s="1"/>
      <c r="X263" s="1"/>
      <c r="Y263" s="1"/>
      <c r="Z263" s="1"/>
    </row>
    <row r="264" spans="1:26" ht="21.75" customHeight="1">
      <c r="A264" s="147">
        <v>39326</v>
      </c>
      <c r="B264" s="136">
        <v>900</v>
      </c>
      <c r="C264" s="136">
        <f t="shared" si="0"/>
        <v>36</v>
      </c>
      <c r="D264" s="137">
        <f t="shared" si="1"/>
        <v>4.5</v>
      </c>
      <c r="E264" s="138" t="s">
        <v>129</v>
      </c>
      <c r="F264" s="148" t="s">
        <v>137</v>
      </c>
      <c r="G264" s="1"/>
      <c r="H264" s="1"/>
      <c r="I264" s="1"/>
      <c r="J264" s="1"/>
      <c r="K264" s="1"/>
      <c r="L264" s="1"/>
      <c r="M264" s="1"/>
      <c r="N264" s="1"/>
      <c r="O264" s="1"/>
      <c r="P264" s="1"/>
      <c r="Q264" s="1"/>
      <c r="R264" s="1"/>
      <c r="S264" s="1"/>
      <c r="T264" s="1"/>
      <c r="U264" s="1"/>
      <c r="V264" s="1"/>
      <c r="W264" s="1"/>
      <c r="X264" s="1"/>
      <c r="Y264" s="1"/>
      <c r="Z264" s="1"/>
    </row>
    <row r="265" spans="1:26" ht="21.75" customHeight="1">
      <c r="A265" s="147">
        <v>39356</v>
      </c>
      <c r="B265" s="136">
        <v>960</v>
      </c>
      <c r="C265" s="136">
        <f t="shared" si="0"/>
        <v>38.4</v>
      </c>
      <c r="D265" s="137">
        <f t="shared" si="1"/>
        <v>4.8</v>
      </c>
      <c r="E265" s="138" t="s">
        <v>129</v>
      </c>
      <c r="F265" s="148" t="s">
        <v>137</v>
      </c>
      <c r="G265" s="1"/>
      <c r="H265" s="1"/>
      <c r="I265" s="1"/>
      <c r="J265" s="1"/>
      <c r="K265" s="1"/>
      <c r="L265" s="1"/>
      <c r="M265" s="1"/>
      <c r="N265" s="1"/>
      <c r="O265" s="1"/>
      <c r="P265" s="1"/>
      <c r="Q265" s="1"/>
      <c r="R265" s="1"/>
      <c r="S265" s="1"/>
      <c r="T265" s="1"/>
      <c r="U265" s="1"/>
      <c r="V265" s="1"/>
      <c r="W265" s="1"/>
      <c r="X265" s="1"/>
      <c r="Y265" s="1"/>
      <c r="Z265" s="1"/>
    </row>
    <row r="266" spans="1:26" ht="21.75" customHeight="1">
      <c r="A266" s="147">
        <v>39387</v>
      </c>
      <c r="B266" s="136">
        <v>960</v>
      </c>
      <c r="C266" s="136">
        <f t="shared" si="0"/>
        <v>38.4</v>
      </c>
      <c r="D266" s="137">
        <f t="shared" si="1"/>
        <v>4.8</v>
      </c>
      <c r="E266" s="138" t="s">
        <v>129</v>
      </c>
      <c r="F266" s="148" t="s">
        <v>137</v>
      </c>
      <c r="G266" s="1"/>
      <c r="H266" s="1"/>
      <c r="I266" s="1"/>
      <c r="J266" s="1"/>
      <c r="K266" s="1"/>
      <c r="L266" s="1"/>
      <c r="M266" s="1"/>
      <c r="N266" s="1"/>
      <c r="O266" s="1"/>
      <c r="P266" s="1"/>
      <c r="Q266" s="1"/>
      <c r="R266" s="1"/>
      <c r="S266" s="1"/>
      <c r="T266" s="1"/>
      <c r="U266" s="1"/>
      <c r="V266" s="1"/>
      <c r="W266" s="1"/>
      <c r="X266" s="1"/>
      <c r="Y266" s="1"/>
      <c r="Z266" s="1"/>
    </row>
    <row r="267" spans="1:26" ht="21.75" customHeight="1">
      <c r="A267" s="147">
        <v>39417</v>
      </c>
      <c r="B267" s="136">
        <v>980</v>
      </c>
      <c r="C267" s="136">
        <f t="shared" si="0"/>
        <v>39.200000000000003</v>
      </c>
      <c r="D267" s="137">
        <f t="shared" si="1"/>
        <v>4.9000000000000004</v>
      </c>
      <c r="E267" s="138" t="s">
        <v>129</v>
      </c>
      <c r="F267" s="148" t="s">
        <v>137</v>
      </c>
      <c r="G267" s="1"/>
      <c r="H267" s="1"/>
      <c r="I267" s="1"/>
      <c r="J267" s="1"/>
      <c r="K267" s="1"/>
      <c r="L267" s="1"/>
      <c r="M267" s="1"/>
      <c r="N267" s="1"/>
      <c r="O267" s="1"/>
      <c r="P267" s="1"/>
      <c r="Q267" s="1"/>
      <c r="R267" s="1"/>
      <c r="S267" s="1"/>
      <c r="T267" s="1"/>
      <c r="U267" s="1"/>
      <c r="V267" s="1"/>
      <c r="W267" s="1"/>
      <c r="X267" s="1"/>
      <c r="Y267" s="1"/>
      <c r="Z267" s="1"/>
    </row>
    <row r="268" spans="1:26" ht="21.75" customHeight="1">
      <c r="A268" s="147">
        <v>39448</v>
      </c>
      <c r="B268" s="136">
        <v>980</v>
      </c>
      <c r="C268" s="136">
        <f t="shared" si="0"/>
        <v>39.200000000000003</v>
      </c>
      <c r="D268" s="137">
        <f t="shared" si="1"/>
        <v>4.9000000000000004</v>
      </c>
      <c r="E268" s="138" t="s">
        <v>129</v>
      </c>
      <c r="F268" s="148" t="s">
        <v>137</v>
      </c>
      <c r="G268" s="1"/>
      <c r="H268" s="1"/>
      <c r="I268" s="1"/>
      <c r="J268" s="1"/>
      <c r="K268" s="1"/>
      <c r="L268" s="1"/>
      <c r="M268" s="1"/>
      <c r="N268" s="1"/>
      <c r="O268" s="1"/>
      <c r="P268" s="1"/>
      <c r="Q268" s="1"/>
      <c r="R268" s="1"/>
      <c r="S268" s="1"/>
      <c r="T268" s="1"/>
      <c r="U268" s="1"/>
      <c r="V268" s="1"/>
      <c r="W268" s="1"/>
      <c r="X268" s="1"/>
      <c r="Y268" s="1"/>
      <c r="Z268" s="1"/>
    </row>
    <row r="269" spans="1:26" ht="21.75" customHeight="1">
      <c r="A269" s="147">
        <v>39479</v>
      </c>
      <c r="B269" s="136">
        <v>980</v>
      </c>
      <c r="C269" s="136">
        <f t="shared" si="0"/>
        <v>39.200000000000003</v>
      </c>
      <c r="D269" s="137">
        <f t="shared" si="1"/>
        <v>4.9000000000000004</v>
      </c>
      <c r="E269" s="138" t="s">
        <v>129</v>
      </c>
      <c r="F269" s="148" t="s">
        <v>137</v>
      </c>
      <c r="G269" s="1"/>
      <c r="H269" s="1"/>
      <c r="I269" s="1"/>
      <c r="J269" s="1"/>
      <c r="K269" s="1"/>
      <c r="L269" s="1"/>
      <c r="M269" s="1"/>
      <c r="N269" s="1"/>
      <c r="O269" s="1"/>
      <c r="P269" s="1"/>
      <c r="Q269" s="1"/>
      <c r="R269" s="1"/>
      <c r="S269" s="1"/>
      <c r="T269" s="1"/>
      <c r="U269" s="1"/>
      <c r="V269" s="1"/>
      <c r="W269" s="1"/>
      <c r="X269" s="1"/>
      <c r="Y269" s="1"/>
      <c r="Z269" s="1"/>
    </row>
    <row r="270" spans="1:26" ht="21.75" customHeight="1">
      <c r="A270" s="147">
        <v>39508</v>
      </c>
      <c r="B270" s="136">
        <v>980</v>
      </c>
      <c r="C270" s="136">
        <f t="shared" si="0"/>
        <v>39.200000000000003</v>
      </c>
      <c r="D270" s="137">
        <f t="shared" si="1"/>
        <v>4.9000000000000004</v>
      </c>
      <c r="E270" s="138" t="s">
        <v>129</v>
      </c>
      <c r="F270" s="148" t="s">
        <v>137</v>
      </c>
      <c r="G270" s="1"/>
      <c r="H270" s="1"/>
      <c r="I270" s="1"/>
      <c r="J270" s="1"/>
      <c r="K270" s="1"/>
      <c r="L270" s="1"/>
      <c r="M270" s="1"/>
      <c r="N270" s="1"/>
      <c r="O270" s="1"/>
      <c r="P270" s="1"/>
      <c r="Q270" s="1"/>
      <c r="R270" s="1"/>
      <c r="S270" s="1"/>
      <c r="T270" s="1"/>
      <c r="U270" s="1"/>
      <c r="V270" s="1"/>
      <c r="W270" s="1"/>
      <c r="X270" s="1"/>
      <c r="Y270" s="1"/>
      <c r="Z270" s="1"/>
    </row>
    <row r="271" spans="1:26" ht="21.75" customHeight="1">
      <c r="A271" s="147">
        <v>39539</v>
      </c>
      <c r="B271" s="136">
        <v>980</v>
      </c>
      <c r="C271" s="136">
        <f t="shared" si="0"/>
        <v>39.200000000000003</v>
      </c>
      <c r="D271" s="137">
        <f t="shared" si="1"/>
        <v>4.9000000000000004</v>
      </c>
      <c r="E271" s="138" t="s">
        <v>129</v>
      </c>
      <c r="F271" s="148" t="s">
        <v>137</v>
      </c>
      <c r="G271" s="1"/>
      <c r="H271" s="1"/>
      <c r="I271" s="1"/>
      <c r="J271" s="1"/>
      <c r="K271" s="1"/>
      <c r="L271" s="1"/>
      <c r="M271" s="1"/>
      <c r="N271" s="1"/>
      <c r="O271" s="1"/>
      <c r="P271" s="1"/>
      <c r="Q271" s="1"/>
      <c r="R271" s="1"/>
      <c r="S271" s="1"/>
      <c r="T271" s="1"/>
      <c r="U271" s="1"/>
      <c r="V271" s="1"/>
      <c r="W271" s="1"/>
      <c r="X271" s="1"/>
      <c r="Y271" s="1"/>
      <c r="Z271" s="1"/>
    </row>
    <row r="272" spans="1:26" ht="21.75" customHeight="1">
      <c r="A272" s="147">
        <v>39569</v>
      </c>
      <c r="B272" s="136">
        <v>980</v>
      </c>
      <c r="C272" s="136">
        <f t="shared" si="0"/>
        <v>39.200000000000003</v>
      </c>
      <c r="D272" s="137">
        <f t="shared" si="1"/>
        <v>4.9000000000000004</v>
      </c>
      <c r="E272" s="138" t="s">
        <v>129</v>
      </c>
      <c r="F272" s="148" t="s">
        <v>137</v>
      </c>
      <c r="G272" s="1"/>
      <c r="H272" s="1"/>
      <c r="I272" s="1"/>
      <c r="J272" s="1"/>
      <c r="K272" s="1"/>
      <c r="L272" s="1"/>
      <c r="M272" s="1"/>
      <c r="N272" s="1"/>
      <c r="O272" s="1"/>
      <c r="P272" s="1"/>
      <c r="Q272" s="1"/>
      <c r="R272" s="1"/>
      <c r="S272" s="1"/>
      <c r="T272" s="1"/>
      <c r="U272" s="1"/>
      <c r="V272" s="1"/>
      <c r="W272" s="1"/>
      <c r="X272" s="1"/>
      <c r="Y272" s="1"/>
      <c r="Z272" s="1"/>
    </row>
    <row r="273" spans="1:26" ht="21.75" customHeight="1">
      <c r="A273" s="147">
        <v>39600</v>
      </c>
      <c r="B273" s="136">
        <v>980</v>
      </c>
      <c r="C273" s="136">
        <f t="shared" si="0"/>
        <v>39.200000000000003</v>
      </c>
      <c r="D273" s="137">
        <f t="shared" si="1"/>
        <v>4.9000000000000004</v>
      </c>
      <c r="E273" s="138" t="s">
        <v>129</v>
      </c>
      <c r="F273" s="148" t="s">
        <v>137</v>
      </c>
      <c r="G273" s="1"/>
      <c r="H273" s="1"/>
      <c r="I273" s="1"/>
      <c r="J273" s="1"/>
      <c r="K273" s="1"/>
      <c r="L273" s="1"/>
      <c r="M273" s="1"/>
      <c r="N273" s="1"/>
      <c r="O273" s="1"/>
      <c r="P273" s="1"/>
      <c r="Q273" s="1"/>
      <c r="R273" s="1"/>
      <c r="S273" s="1"/>
      <c r="T273" s="1"/>
      <c r="U273" s="1"/>
      <c r="V273" s="1"/>
      <c r="W273" s="1"/>
      <c r="X273" s="1"/>
      <c r="Y273" s="1"/>
      <c r="Z273" s="1"/>
    </row>
    <row r="274" spans="1:26" ht="21.75" customHeight="1">
      <c r="A274" s="147">
        <v>39630</v>
      </c>
      <c r="B274" s="136">
        <v>980</v>
      </c>
      <c r="C274" s="136">
        <f t="shared" si="0"/>
        <v>39.200000000000003</v>
      </c>
      <c r="D274" s="137">
        <f t="shared" si="1"/>
        <v>4.9000000000000004</v>
      </c>
      <c r="E274" s="138" t="s">
        <v>129</v>
      </c>
      <c r="F274" s="148" t="s">
        <v>137</v>
      </c>
      <c r="G274" s="1"/>
      <c r="H274" s="1"/>
      <c r="I274" s="1"/>
      <c r="J274" s="1"/>
      <c r="K274" s="1"/>
      <c r="L274" s="1"/>
      <c r="M274" s="1"/>
      <c r="N274" s="1"/>
      <c r="O274" s="1"/>
      <c r="P274" s="1"/>
      <c r="Q274" s="1"/>
      <c r="R274" s="1"/>
      <c r="S274" s="1"/>
      <c r="T274" s="1"/>
      <c r="U274" s="1"/>
      <c r="V274" s="1"/>
      <c r="W274" s="1"/>
      <c r="X274" s="1"/>
      <c r="Y274" s="1"/>
      <c r="Z274" s="1"/>
    </row>
    <row r="275" spans="1:26" ht="21.75" customHeight="1">
      <c r="A275" s="147">
        <v>39661</v>
      </c>
      <c r="B275" s="136">
        <v>1200</v>
      </c>
      <c r="C275" s="136">
        <f t="shared" si="0"/>
        <v>48</v>
      </c>
      <c r="D275" s="137">
        <f t="shared" si="1"/>
        <v>6</v>
      </c>
      <c r="E275" s="138" t="s">
        <v>129</v>
      </c>
      <c r="F275" s="148" t="s">
        <v>138</v>
      </c>
      <c r="G275" s="1"/>
      <c r="H275" s="1"/>
      <c r="I275" s="1"/>
      <c r="J275" s="1"/>
      <c r="K275" s="1"/>
      <c r="L275" s="1"/>
      <c r="M275" s="1"/>
      <c r="N275" s="1"/>
      <c r="O275" s="1"/>
      <c r="P275" s="1"/>
      <c r="Q275" s="1"/>
      <c r="R275" s="1"/>
      <c r="S275" s="1"/>
      <c r="T275" s="1"/>
      <c r="U275" s="1"/>
      <c r="V275" s="1"/>
      <c r="W275" s="1"/>
      <c r="X275" s="1"/>
      <c r="Y275" s="1"/>
      <c r="Z275" s="1"/>
    </row>
    <row r="276" spans="1:26" ht="21.75" customHeight="1">
      <c r="A276" s="147">
        <v>39692</v>
      </c>
      <c r="B276" s="136">
        <v>1200</v>
      </c>
      <c r="C276" s="136">
        <f t="shared" si="0"/>
        <v>48</v>
      </c>
      <c r="D276" s="137">
        <f t="shared" si="1"/>
        <v>6</v>
      </c>
      <c r="E276" s="138" t="s">
        <v>129</v>
      </c>
      <c r="F276" s="148" t="s">
        <v>138</v>
      </c>
      <c r="G276" s="1"/>
      <c r="H276" s="1"/>
      <c r="I276" s="1"/>
      <c r="J276" s="1"/>
      <c r="K276" s="1"/>
      <c r="L276" s="1"/>
      <c r="M276" s="1"/>
      <c r="N276" s="1"/>
      <c r="O276" s="1"/>
      <c r="P276" s="1"/>
      <c r="Q276" s="1"/>
      <c r="R276" s="1"/>
      <c r="S276" s="1"/>
      <c r="T276" s="1"/>
      <c r="U276" s="1"/>
      <c r="V276" s="1"/>
      <c r="W276" s="1"/>
      <c r="X276" s="1"/>
      <c r="Y276" s="1"/>
      <c r="Z276" s="1"/>
    </row>
    <row r="277" spans="1:26" ht="21.75" customHeight="1">
      <c r="A277" s="147">
        <v>39722</v>
      </c>
      <c r="B277" s="136">
        <v>1200</v>
      </c>
      <c r="C277" s="136">
        <f t="shared" si="0"/>
        <v>48</v>
      </c>
      <c r="D277" s="137">
        <f t="shared" si="1"/>
        <v>6</v>
      </c>
      <c r="E277" s="138" t="s">
        <v>129</v>
      </c>
      <c r="F277" s="148" t="s">
        <v>138</v>
      </c>
      <c r="G277" s="1"/>
      <c r="H277" s="1"/>
      <c r="I277" s="1"/>
      <c r="J277" s="1"/>
      <c r="K277" s="1"/>
      <c r="L277" s="1"/>
      <c r="M277" s="1"/>
      <c r="N277" s="1"/>
      <c r="O277" s="1"/>
      <c r="P277" s="1"/>
      <c r="Q277" s="1"/>
      <c r="R277" s="1"/>
      <c r="S277" s="1"/>
      <c r="T277" s="1"/>
      <c r="U277" s="1"/>
      <c r="V277" s="1"/>
      <c r="W277" s="1"/>
      <c r="X277" s="1"/>
      <c r="Y277" s="1"/>
      <c r="Z277" s="1"/>
    </row>
    <row r="278" spans="1:26" ht="21.75" customHeight="1">
      <c r="A278" s="147">
        <v>39753</v>
      </c>
      <c r="B278" s="136">
        <v>1200</v>
      </c>
      <c r="C278" s="136">
        <f t="shared" si="0"/>
        <v>48</v>
      </c>
      <c r="D278" s="137">
        <f t="shared" si="1"/>
        <v>6</v>
      </c>
      <c r="E278" s="138" t="s">
        <v>129</v>
      </c>
      <c r="F278" s="148" t="s">
        <v>138</v>
      </c>
      <c r="G278" s="1"/>
      <c r="H278" s="1"/>
      <c r="I278" s="1"/>
      <c r="J278" s="1"/>
      <c r="K278" s="1"/>
      <c r="L278" s="1"/>
      <c r="M278" s="1"/>
      <c r="N278" s="1"/>
      <c r="O278" s="1"/>
      <c r="P278" s="1"/>
      <c r="Q278" s="1"/>
      <c r="R278" s="1"/>
      <c r="S278" s="1"/>
      <c r="T278" s="1"/>
      <c r="U278" s="1"/>
      <c r="V278" s="1"/>
      <c r="W278" s="1"/>
      <c r="X278" s="1"/>
      <c r="Y278" s="1"/>
      <c r="Z278" s="1"/>
    </row>
    <row r="279" spans="1:26" ht="21.75" customHeight="1">
      <c r="A279" s="147">
        <v>39783</v>
      </c>
      <c r="B279" s="136">
        <v>1240</v>
      </c>
      <c r="C279" s="136">
        <f t="shared" si="0"/>
        <v>49.6</v>
      </c>
      <c r="D279" s="137">
        <f t="shared" si="1"/>
        <v>6.2</v>
      </c>
      <c r="E279" s="138" t="s">
        <v>129</v>
      </c>
      <c r="F279" s="148" t="s">
        <v>138</v>
      </c>
      <c r="G279" s="1"/>
      <c r="H279" s="1"/>
      <c r="I279" s="1"/>
      <c r="J279" s="1"/>
      <c r="K279" s="1"/>
      <c r="L279" s="1"/>
      <c r="M279" s="1"/>
      <c r="N279" s="1"/>
      <c r="O279" s="1"/>
      <c r="P279" s="1"/>
      <c r="Q279" s="1"/>
      <c r="R279" s="1"/>
      <c r="S279" s="1"/>
      <c r="T279" s="1"/>
      <c r="U279" s="1"/>
      <c r="V279" s="1"/>
      <c r="W279" s="1"/>
      <c r="X279" s="1"/>
      <c r="Y279" s="1"/>
      <c r="Z279" s="1"/>
    </row>
    <row r="280" spans="1:26" ht="21.75" customHeight="1">
      <c r="A280" s="147">
        <v>39814</v>
      </c>
      <c r="B280" s="136">
        <v>1240</v>
      </c>
      <c r="C280" s="136">
        <f t="shared" si="0"/>
        <v>49.6</v>
      </c>
      <c r="D280" s="137">
        <f t="shared" si="1"/>
        <v>6.2</v>
      </c>
      <c r="E280" s="138" t="s">
        <v>129</v>
      </c>
      <c r="F280" s="148" t="s">
        <v>138</v>
      </c>
      <c r="G280" s="1"/>
      <c r="H280" s="1"/>
      <c r="I280" s="1"/>
      <c r="J280" s="1"/>
      <c r="K280" s="1"/>
      <c r="L280" s="1"/>
      <c r="M280" s="1"/>
      <c r="N280" s="1"/>
      <c r="O280" s="1"/>
      <c r="P280" s="1"/>
      <c r="Q280" s="1"/>
      <c r="R280" s="1"/>
      <c r="S280" s="1"/>
      <c r="T280" s="1"/>
      <c r="U280" s="1"/>
      <c r="V280" s="1"/>
      <c r="W280" s="1"/>
      <c r="X280" s="1"/>
      <c r="Y280" s="1"/>
      <c r="Z280" s="1"/>
    </row>
    <row r="281" spans="1:26" ht="21.75" customHeight="1">
      <c r="A281" s="147">
        <v>39845</v>
      </c>
      <c r="B281" s="136">
        <v>1240</v>
      </c>
      <c r="C281" s="136">
        <f t="shared" si="0"/>
        <v>49.6</v>
      </c>
      <c r="D281" s="137">
        <f t="shared" si="1"/>
        <v>6.2</v>
      </c>
      <c r="E281" s="138" t="s">
        <v>129</v>
      </c>
      <c r="F281" s="148" t="s">
        <v>138</v>
      </c>
      <c r="G281" s="1"/>
      <c r="H281" s="1"/>
      <c r="I281" s="1"/>
      <c r="J281" s="1"/>
      <c r="K281" s="1"/>
      <c r="L281" s="1"/>
      <c r="M281" s="1"/>
      <c r="N281" s="1"/>
      <c r="O281" s="1"/>
      <c r="P281" s="1"/>
      <c r="Q281" s="1"/>
      <c r="R281" s="1"/>
      <c r="S281" s="1"/>
      <c r="T281" s="1"/>
      <c r="U281" s="1"/>
      <c r="V281" s="1"/>
      <c r="W281" s="1"/>
      <c r="X281" s="1"/>
      <c r="Y281" s="1"/>
      <c r="Z281" s="1"/>
    </row>
    <row r="282" spans="1:26" ht="21.75" customHeight="1">
      <c r="A282" s="147">
        <v>39873</v>
      </c>
      <c r="B282" s="136">
        <v>1240</v>
      </c>
      <c r="C282" s="136">
        <f t="shared" si="0"/>
        <v>49.6</v>
      </c>
      <c r="D282" s="137">
        <f t="shared" si="1"/>
        <v>6.2</v>
      </c>
      <c r="E282" s="138" t="s">
        <v>129</v>
      </c>
      <c r="F282" s="148" t="s">
        <v>138</v>
      </c>
      <c r="G282" s="1"/>
      <c r="H282" s="1"/>
      <c r="I282" s="1"/>
      <c r="J282" s="1"/>
      <c r="K282" s="1"/>
      <c r="L282" s="1"/>
      <c r="M282" s="1"/>
      <c r="N282" s="1"/>
      <c r="O282" s="1"/>
      <c r="P282" s="1"/>
      <c r="Q282" s="1"/>
      <c r="R282" s="1"/>
      <c r="S282" s="1"/>
      <c r="T282" s="1"/>
      <c r="U282" s="1"/>
      <c r="V282" s="1"/>
      <c r="W282" s="1"/>
      <c r="X282" s="1"/>
      <c r="Y282" s="1"/>
      <c r="Z282" s="1"/>
    </row>
    <row r="283" spans="1:26" ht="21.75" customHeight="1">
      <c r="A283" s="147">
        <v>39904</v>
      </c>
      <c r="B283" s="136">
        <v>1240</v>
      </c>
      <c r="C283" s="136">
        <f t="shared" si="0"/>
        <v>49.6</v>
      </c>
      <c r="D283" s="137">
        <f t="shared" si="1"/>
        <v>6.2</v>
      </c>
      <c r="E283" s="138" t="s">
        <v>129</v>
      </c>
      <c r="F283" s="148" t="s">
        <v>138</v>
      </c>
      <c r="G283" s="1"/>
      <c r="H283" s="1"/>
      <c r="I283" s="1"/>
      <c r="J283" s="1"/>
      <c r="K283" s="1"/>
      <c r="L283" s="1"/>
      <c r="M283" s="1"/>
      <c r="N283" s="1"/>
      <c r="O283" s="1"/>
      <c r="P283" s="1"/>
      <c r="Q283" s="1"/>
      <c r="R283" s="1"/>
      <c r="S283" s="1"/>
      <c r="T283" s="1"/>
      <c r="U283" s="1"/>
      <c r="V283" s="1"/>
      <c r="W283" s="1"/>
      <c r="X283" s="1"/>
      <c r="Y283" s="1"/>
      <c r="Z283" s="1"/>
    </row>
    <row r="284" spans="1:26" ht="21.75" customHeight="1">
      <c r="A284" s="147">
        <v>39934</v>
      </c>
      <c r="B284" s="136">
        <v>1240</v>
      </c>
      <c r="C284" s="136">
        <f t="shared" si="0"/>
        <v>49.6</v>
      </c>
      <c r="D284" s="137">
        <f t="shared" si="1"/>
        <v>6.2</v>
      </c>
      <c r="E284" s="138" t="s">
        <v>129</v>
      </c>
      <c r="F284" s="148" t="s">
        <v>138</v>
      </c>
      <c r="G284" s="1"/>
      <c r="H284" s="1"/>
      <c r="I284" s="1"/>
      <c r="J284" s="1"/>
      <c r="K284" s="1"/>
      <c r="L284" s="1"/>
      <c r="M284" s="1"/>
      <c r="N284" s="1"/>
      <c r="O284" s="1"/>
      <c r="P284" s="1"/>
      <c r="Q284" s="1"/>
      <c r="R284" s="1"/>
      <c r="S284" s="1"/>
      <c r="T284" s="1"/>
      <c r="U284" s="1"/>
      <c r="V284" s="1"/>
      <c r="W284" s="1"/>
      <c r="X284" s="1"/>
      <c r="Y284" s="1"/>
      <c r="Z284" s="1"/>
    </row>
    <row r="285" spans="1:26" ht="21.75" customHeight="1">
      <c r="A285" s="147">
        <v>39965</v>
      </c>
      <c r="B285" s="136">
        <v>1240</v>
      </c>
      <c r="C285" s="136">
        <f t="shared" si="0"/>
        <v>49.6</v>
      </c>
      <c r="D285" s="137">
        <f t="shared" si="1"/>
        <v>6.2</v>
      </c>
      <c r="E285" s="138" t="s">
        <v>129</v>
      </c>
      <c r="F285" s="148" t="s">
        <v>138</v>
      </c>
      <c r="G285" s="1"/>
      <c r="H285" s="1"/>
      <c r="I285" s="1"/>
      <c r="J285" s="1"/>
      <c r="K285" s="1"/>
      <c r="L285" s="1"/>
      <c r="M285" s="1"/>
      <c r="N285" s="1"/>
      <c r="O285" s="1"/>
      <c r="P285" s="1"/>
      <c r="Q285" s="1"/>
      <c r="R285" s="1"/>
      <c r="S285" s="1"/>
      <c r="T285" s="1"/>
      <c r="U285" s="1"/>
      <c r="V285" s="1"/>
      <c r="W285" s="1"/>
      <c r="X285" s="1"/>
      <c r="Y285" s="1"/>
      <c r="Z285" s="1"/>
    </row>
    <row r="286" spans="1:26" ht="21.75" customHeight="1">
      <c r="A286" s="147">
        <v>39995</v>
      </c>
      <c r="B286" s="136">
        <v>1240</v>
      </c>
      <c r="C286" s="136">
        <f t="shared" si="0"/>
        <v>49.6</v>
      </c>
      <c r="D286" s="137">
        <f t="shared" si="1"/>
        <v>6.2</v>
      </c>
      <c r="E286" s="138" t="s">
        <v>129</v>
      </c>
      <c r="F286" s="148" t="s">
        <v>138</v>
      </c>
      <c r="G286" s="1"/>
      <c r="H286" s="1"/>
      <c r="I286" s="1"/>
      <c r="J286" s="1"/>
      <c r="K286" s="1"/>
      <c r="L286" s="1"/>
      <c r="M286" s="1"/>
      <c r="N286" s="1"/>
      <c r="O286" s="1"/>
      <c r="P286" s="1"/>
      <c r="Q286" s="1"/>
      <c r="R286" s="1"/>
      <c r="S286" s="1"/>
      <c r="T286" s="1"/>
      <c r="U286" s="1"/>
      <c r="V286" s="1"/>
      <c r="W286" s="1"/>
      <c r="X286" s="1"/>
      <c r="Y286" s="1"/>
      <c r="Z286" s="1"/>
    </row>
    <row r="287" spans="1:26" ht="21.75" customHeight="1">
      <c r="A287" s="147">
        <v>40026</v>
      </c>
      <c r="B287" s="136">
        <v>1400</v>
      </c>
      <c r="C287" s="136">
        <f t="shared" si="0"/>
        <v>56</v>
      </c>
      <c r="D287" s="137">
        <f t="shared" si="1"/>
        <v>7</v>
      </c>
      <c r="E287" s="138" t="s">
        <v>129</v>
      </c>
      <c r="F287" s="148" t="s">
        <v>139</v>
      </c>
      <c r="G287" s="1"/>
      <c r="H287" s="1"/>
      <c r="I287" s="1"/>
      <c r="J287" s="1"/>
      <c r="K287" s="1"/>
      <c r="L287" s="1"/>
      <c r="M287" s="1"/>
      <c r="N287" s="1"/>
      <c r="O287" s="1"/>
      <c r="P287" s="1"/>
      <c r="Q287" s="1"/>
      <c r="R287" s="1"/>
      <c r="S287" s="1"/>
      <c r="T287" s="1"/>
      <c r="U287" s="1"/>
      <c r="V287" s="1"/>
      <c r="W287" s="1"/>
      <c r="X287" s="1"/>
      <c r="Y287" s="1"/>
      <c r="Z287" s="1"/>
    </row>
    <row r="288" spans="1:26" ht="21.75" customHeight="1">
      <c r="A288" s="147">
        <v>40057</v>
      </c>
      <c r="B288" s="136">
        <v>1400</v>
      </c>
      <c r="C288" s="136">
        <f t="shared" si="0"/>
        <v>56</v>
      </c>
      <c r="D288" s="137">
        <f t="shared" si="1"/>
        <v>7</v>
      </c>
      <c r="E288" s="138" t="s">
        <v>129</v>
      </c>
      <c r="F288" s="148" t="s">
        <v>139</v>
      </c>
      <c r="G288" s="1"/>
      <c r="H288" s="1"/>
      <c r="I288" s="1"/>
      <c r="J288" s="1"/>
      <c r="K288" s="1"/>
      <c r="L288" s="1"/>
      <c r="M288" s="1"/>
      <c r="N288" s="1"/>
      <c r="O288" s="1"/>
      <c r="P288" s="1"/>
      <c r="Q288" s="1"/>
      <c r="R288" s="1"/>
      <c r="S288" s="1"/>
      <c r="T288" s="1"/>
      <c r="U288" s="1"/>
      <c r="V288" s="1"/>
      <c r="W288" s="1"/>
      <c r="X288" s="1"/>
      <c r="Y288" s="1"/>
      <c r="Z288" s="1"/>
    </row>
    <row r="289" spans="1:26" ht="21.75" customHeight="1">
      <c r="A289" s="147">
        <v>40087</v>
      </c>
      <c r="B289" s="136">
        <v>1440</v>
      </c>
      <c r="C289" s="136">
        <f t="shared" si="0"/>
        <v>57.6</v>
      </c>
      <c r="D289" s="137">
        <f t="shared" si="1"/>
        <v>7.2</v>
      </c>
      <c r="E289" s="138" t="s">
        <v>129</v>
      </c>
      <c r="F289" s="148" t="s">
        <v>139</v>
      </c>
      <c r="G289" s="1"/>
      <c r="H289" s="1"/>
      <c r="I289" s="1"/>
      <c r="J289" s="1"/>
      <c r="K289" s="1"/>
      <c r="L289" s="1"/>
      <c r="M289" s="1"/>
      <c r="N289" s="1"/>
      <c r="O289" s="1"/>
      <c r="P289" s="1"/>
      <c r="Q289" s="1"/>
      <c r="R289" s="1"/>
      <c r="S289" s="1"/>
      <c r="T289" s="1"/>
      <c r="U289" s="1"/>
      <c r="V289" s="1"/>
      <c r="W289" s="1"/>
      <c r="X289" s="1"/>
      <c r="Y289" s="1"/>
      <c r="Z289" s="1"/>
    </row>
    <row r="290" spans="1:26" ht="21.75" customHeight="1">
      <c r="A290" s="147">
        <v>40118</v>
      </c>
      <c r="B290" s="136">
        <v>1440</v>
      </c>
      <c r="C290" s="136">
        <f t="shared" si="0"/>
        <v>57.6</v>
      </c>
      <c r="D290" s="137">
        <f t="shared" si="1"/>
        <v>7.2</v>
      </c>
      <c r="E290" s="138" t="s">
        <v>129</v>
      </c>
      <c r="F290" s="148" t="s">
        <v>139</v>
      </c>
      <c r="G290" s="1"/>
      <c r="H290" s="1"/>
      <c r="I290" s="1"/>
      <c r="J290" s="1"/>
      <c r="K290" s="1"/>
      <c r="L290" s="1"/>
      <c r="M290" s="1"/>
      <c r="N290" s="1"/>
      <c r="O290" s="1"/>
      <c r="P290" s="1"/>
      <c r="Q290" s="1"/>
      <c r="R290" s="1"/>
      <c r="S290" s="1"/>
      <c r="T290" s="1"/>
      <c r="U290" s="1"/>
      <c r="V290" s="1"/>
      <c r="W290" s="1"/>
      <c r="X290" s="1"/>
      <c r="Y290" s="1"/>
      <c r="Z290" s="1"/>
    </row>
    <row r="291" spans="1:26" ht="21.75" customHeight="1">
      <c r="A291" s="147">
        <v>40148</v>
      </c>
      <c r="B291" s="136">
        <v>1440</v>
      </c>
      <c r="C291" s="136">
        <f t="shared" si="0"/>
        <v>57.6</v>
      </c>
      <c r="D291" s="137">
        <f t="shared" si="1"/>
        <v>7.2</v>
      </c>
      <c r="E291" s="138" t="s">
        <v>129</v>
      </c>
      <c r="F291" s="148" t="s">
        <v>139</v>
      </c>
      <c r="G291" s="1"/>
      <c r="H291" s="1"/>
      <c r="I291" s="1"/>
      <c r="J291" s="1"/>
      <c r="K291" s="1"/>
      <c r="L291" s="1"/>
      <c r="M291" s="1"/>
      <c r="N291" s="1"/>
      <c r="O291" s="1"/>
      <c r="P291" s="1"/>
      <c r="Q291" s="1"/>
      <c r="R291" s="1"/>
      <c r="S291" s="1"/>
      <c r="T291" s="1"/>
      <c r="U291" s="1"/>
      <c r="V291" s="1"/>
      <c r="W291" s="1"/>
      <c r="X291" s="1"/>
      <c r="Y291" s="1"/>
      <c r="Z291" s="1"/>
    </row>
    <row r="292" spans="1:26" ht="21.75" customHeight="1">
      <c r="A292" s="147">
        <v>40179</v>
      </c>
      <c r="B292" s="136">
        <v>1500</v>
      </c>
      <c r="C292" s="136">
        <v>60</v>
      </c>
      <c r="D292" s="137">
        <v>7.5</v>
      </c>
      <c r="E292" s="138" t="s">
        <v>129</v>
      </c>
      <c r="F292" s="148" t="s">
        <v>139</v>
      </c>
      <c r="G292" s="1"/>
      <c r="H292" s="1"/>
      <c r="I292" s="1"/>
      <c r="J292" s="1"/>
      <c r="K292" s="1"/>
      <c r="L292" s="1"/>
      <c r="M292" s="1"/>
      <c r="N292" s="1"/>
      <c r="O292" s="1"/>
      <c r="P292" s="1"/>
      <c r="Q292" s="1"/>
      <c r="R292" s="1"/>
      <c r="S292" s="1"/>
      <c r="T292" s="1"/>
      <c r="U292" s="1"/>
      <c r="V292" s="1"/>
      <c r="W292" s="1"/>
      <c r="X292" s="1"/>
      <c r="Y292" s="1"/>
      <c r="Z292" s="1"/>
    </row>
    <row r="293" spans="1:26" ht="21.75" customHeight="1">
      <c r="A293" s="147">
        <v>40210</v>
      </c>
      <c r="B293" s="136">
        <v>1500</v>
      </c>
      <c r="C293" s="136">
        <v>60</v>
      </c>
      <c r="D293" s="137">
        <v>7.5</v>
      </c>
      <c r="E293" s="138" t="s">
        <v>129</v>
      </c>
      <c r="F293" s="148" t="s">
        <v>139</v>
      </c>
      <c r="G293" s="1"/>
      <c r="H293" s="1"/>
      <c r="I293" s="1"/>
      <c r="J293" s="1"/>
      <c r="K293" s="1"/>
      <c r="L293" s="1"/>
      <c r="M293" s="1"/>
      <c r="N293" s="1"/>
      <c r="O293" s="1"/>
      <c r="P293" s="1"/>
      <c r="Q293" s="1"/>
      <c r="R293" s="1"/>
      <c r="S293" s="1"/>
      <c r="T293" s="1"/>
      <c r="U293" s="1"/>
      <c r="V293" s="1"/>
      <c r="W293" s="1"/>
      <c r="X293" s="1"/>
      <c r="Y293" s="1"/>
      <c r="Z293" s="1"/>
    </row>
    <row r="294" spans="1:26" ht="21.75" customHeight="1">
      <c r="A294" s="147">
        <v>40238</v>
      </c>
      <c r="B294" s="136">
        <v>1500</v>
      </c>
      <c r="C294" s="136">
        <v>60</v>
      </c>
      <c r="D294" s="137">
        <v>7.5</v>
      </c>
      <c r="E294" s="138" t="s">
        <v>129</v>
      </c>
      <c r="F294" s="148" t="s">
        <v>139</v>
      </c>
      <c r="G294" s="1"/>
      <c r="H294" s="1"/>
      <c r="I294" s="1"/>
      <c r="J294" s="1"/>
      <c r="K294" s="1"/>
      <c r="L294" s="1"/>
      <c r="M294" s="1"/>
      <c r="N294" s="1"/>
      <c r="O294" s="1"/>
      <c r="P294" s="1"/>
      <c r="Q294" s="1"/>
      <c r="R294" s="1"/>
      <c r="S294" s="1"/>
      <c r="T294" s="1"/>
      <c r="U294" s="1"/>
      <c r="V294" s="1"/>
      <c r="W294" s="1"/>
      <c r="X294" s="1"/>
      <c r="Y294" s="1"/>
      <c r="Z294" s="1"/>
    </row>
    <row r="295" spans="1:26" ht="21.75" customHeight="1">
      <c r="A295" s="147">
        <v>40269</v>
      </c>
      <c r="B295" s="136">
        <v>1500</v>
      </c>
      <c r="C295" s="136">
        <v>60</v>
      </c>
      <c r="D295" s="137">
        <v>7.5</v>
      </c>
      <c r="E295" s="138" t="s">
        <v>129</v>
      </c>
      <c r="F295" s="148" t="s">
        <v>139</v>
      </c>
      <c r="G295" s="1"/>
      <c r="H295" s="1"/>
      <c r="I295" s="1"/>
      <c r="J295" s="1"/>
      <c r="K295" s="1"/>
      <c r="L295" s="1"/>
      <c r="M295" s="1"/>
      <c r="N295" s="1"/>
      <c r="O295" s="1"/>
      <c r="P295" s="1"/>
      <c r="Q295" s="1"/>
      <c r="R295" s="1"/>
      <c r="S295" s="1"/>
      <c r="T295" s="1"/>
      <c r="U295" s="1"/>
      <c r="V295" s="1"/>
      <c r="W295" s="1"/>
      <c r="X295" s="1"/>
      <c r="Y295" s="1"/>
      <c r="Z295" s="1"/>
    </row>
    <row r="296" spans="1:26" ht="21.75" customHeight="1">
      <c r="A296" s="147">
        <v>40299</v>
      </c>
      <c r="B296" s="136">
        <v>1500</v>
      </c>
      <c r="C296" s="136">
        <v>60</v>
      </c>
      <c r="D296" s="137">
        <v>7.5</v>
      </c>
      <c r="E296" s="138" t="s">
        <v>129</v>
      </c>
      <c r="F296" s="148" t="s">
        <v>139</v>
      </c>
      <c r="G296" s="1"/>
      <c r="H296" s="1"/>
      <c r="I296" s="1"/>
      <c r="J296" s="1"/>
      <c r="K296" s="1"/>
      <c r="L296" s="1"/>
      <c r="M296" s="1"/>
      <c r="N296" s="1"/>
      <c r="O296" s="1"/>
      <c r="P296" s="1"/>
      <c r="Q296" s="1"/>
      <c r="R296" s="1"/>
      <c r="S296" s="1"/>
      <c r="T296" s="1"/>
      <c r="U296" s="1"/>
      <c r="V296" s="1"/>
      <c r="W296" s="1"/>
      <c r="X296" s="1"/>
      <c r="Y296" s="1"/>
      <c r="Z296" s="1"/>
    </row>
    <row r="297" spans="1:26" ht="21.75" customHeight="1">
      <c r="A297" s="147">
        <v>40330</v>
      </c>
      <c r="B297" s="136">
        <v>1500</v>
      </c>
      <c r="C297" s="136">
        <v>60</v>
      </c>
      <c r="D297" s="137">
        <v>7.5</v>
      </c>
      <c r="E297" s="138" t="s">
        <v>129</v>
      </c>
      <c r="F297" s="148" t="s">
        <v>139</v>
      </c>
      <c r="G297" s="1"/>
      <c r="H297" s="1"/>
      <c r="I297" s="1"/>
      <c r="J297" s="1"/>
      <c r="K297" s="1"/>
      <c r="L297" s="1"/>
      <c r="M297" s="1"/>
      <c r="N297" s="1"/>
      <c r="O297" s="1"/>
      <c r="P297" s="1"/>
      <c r="Q297" s="1"/>
      <c r="R297" s="1"/>
      <c r="S297" s="1"/>
      <c r="T297" s="1"/>
      <c r="U297" s="1"/>
      <c r="V297" s="1"/>
      <c r="W297" s="1"/>
      <c r="X297" s="1"/>
      <c r="Y297" s="1"/>
      <c r="Z297" s="1"/>
    </row>
    <row r="298" spans="1:26" ht="21.75" customHeight="1">
      <c r="A298" s="147">
        <v>40360</v>
      </c>
      <c r="B298" s="136">
        <v>1500</v>
      </c>
      <c r="C298" s="136">
        <v>60</v>
      </c>
      <c r="D298" s="137">
        <v>7.5</v>
      </c>
      <c r="E298" s="138" t="s">
        <v>129</v>
      </c>
      <c r="F298" s="148" t="s">
        <v>139</v>
      </c>
      <c r="G298" s="1"/>
      <c r="H298" s="1"/>
      <c r="I298" s="1"/>
      <c r="J298" s="1"/>
      <c r="K298" s="1"/>
      <c r="L298" s="1"/>
      <c r="M298" s="1"/>
      <c r="N298" s="1"/>
      <c r="O298" s="1"/>
      <c r="P298" s="1"/>
      <c r="Q298" s="1"/>
      <c r="R298" s="1"/>
      <c r="S298" s="1"/>
      <c r="T298" s="1"/>
      <c r="U298" s="1"/>
      <c r="V298" s="1"/>
      <c r="W298" s="1"/>
      <c r="X298" s="1"/>
      <c r="Y298" s="1"/>
      <c r="Z298" s="1"/>
    </row>
    <row r="299" spans="1:26" ht="21.75" customHeight="1">
      <c r="A299" s="147">
        <v>40391</v>
      </c>
      <c r="B299" s="136">
        <v>1740</v>
      </c>
      <c r="C299" s="136">
        <v>69.599999999999994</v>
      </c>
      <c r="D299" s="137">
        <v>8.6999999999999993</v>
      </c>
      <c r="E299" s="138" t="s">
        <v>129</v>
      </c>
      <c r="F299" s="148" t="s">
        <v>140</v>
      </c>
      <c r="G299" s="1"/>
      <c r="H299" s="1"/>
      <c r="I299" s="1"/>
      <c r="J299" s="1"/>
      <c r="K299" s="1"/>
      <c r="L299" s="1"/>
      <c r="M299" s="1"/>
      <c r="N299" s="1"/>
      <c r="O299" s="1"/>
      <c r="P299" s="1"/>
      <c r="Q299" s="1"/>
      <c r="R299" s="1"/>
      <c r="S299" s="1"/>
      <c r="T299" s="1"/>
      <c r="U299" s="1"/>
      <c r="V299" s="1"/>
      <c r="W299" s="1"/>
      <c r="X299" s="1"/>
      <c r="Y299" s="1"/>
      <c r="Z299" s="1"/>
    </row>
    <row r="300" spans="1:26" ht="21.75" customHeight="1">
      <c r="A300" s="147">
        <v>40422</v>
      </c>
      <c r="B300" s="136">
        <v>1740</v>
      </c>
      <c r="C300" s="136">
        <v>69.599999999999994</v>
      </c>
      <c r="D300" s="137">
        <v>8.6999999999999993</v>
      </c>
      <c r="E300" s="138" t="s">
        <v>129</v>
      </c>
      <c r="F300" s="148" t="s">
        <v>140</v>
      </c>
      <c r="G300" s="1"/>
      <c r="H300" s="1"/>
      <c r="I300" s="1"/>
      <c r="J300" s="1"/>
      <c r="K300" s="1"/>
      <c r="L300" s="1"/>
      <c r="M300" s="1"/>
      <c r="N300" s="1"/>
      <c r="O300" s="1"/>
      <c r="P300" s="1"/>
      <c r="Q300" s="1"/>
      <c r="R300" s="1"/>
      <c r="S300" s="1"/>
      <c r="T300" s="1"/>
      <c r="U300" s="1"/>
      <c r="V300" s="1"/>
      <c r="W300" s="1"/>
      <c r="X300" s="1"/>
      <c r="Y300" s="1"/>
      <c r="Z300" s="1"/>
    </row>
    <row r="301" spans="1:26" ht="21.75" customHeight="1">
      <c r="A301" s="147">
        <v>40452</v>
      </c>
      <c r="B301" s="136">
        <v>1740</v>
      </c>
      <c r="C301" s="136">
        <v>69.599999999999994</v>
      </c>
      <c r="D301" s="137">
        <v>8.6999999999999993</v>
      </c>
      <c r="E301" s="138" t="s">
        <v>129</v>
      </c>
      <c r="F301" s="148" t="s">
        <v>140</v>
      </c>
      <c r="G301" s="1"/>
      <c r="H301" s="1"/>
      <c r="I301" s="1"/>
      <c r="J301" s="1"/>
      <c r="K301" s="1"/>
      <c r="L301" s="1"/>
      <c r="M301" s="1"/>
      <c r="N301" s="1"/>
      <c r="O301" s="1"/>
      <c r="P301" s="1"/>
      <c r="Q301" s="1"/>
      <c r="R301" s="1"/>
      <c r="S301" s="1"/>
      <c r="T301" s="1"/>
      <c r="U301" s="1"/>
      <c r="V301" s="1"/>
      <c r="W301" s="1"/>
      <c r="X301" s="1"/>
      <c r="Y301" s="1"/>
      <c r="Z301" s="1"/>
    </row>
    <row r="302" spans="1:26" ht="21.75" customHeight="1">
      <c r="A302" s="147">
        <v>40483</v>
      </c>
      <c r="B302" s="136">
        <v>1740</v>
      </c>
      <c r="C302" s="136">
        <v>69.599999999999994</v>
      </c>
      <c r="D302" s="137">
        <v>8.6999999999999993</v>
      </c>
      <c r="E302" s="138" t="s">
        <v>129</v>
      </c>
      <c r="F302" s="148" t="s">
        <v>140</v>
      </c>
      <c r="G302" s="1"/>
      <c r="H302" s="1"/>
      <c r="I302" s="1"/>
      <c r="J302" s="1"/>
      <c r="K302" s="1"/>
      <c r="L302" s="1"/>
      <c r="M302" s="1"/>
      <c r="N302" s="1"/>
      <c r="O302" s="1"/>
      <c r="P302" s="1"/>
      <c r="Q302" s="1"/>
      <c r="R302" s="1"/>
      <c r="S302" s="1"/>
      <c r="T302" s="1"/>
      <c r="U302" s="1"/>
      <c r="V302" s="1"/>
      <c r="W302" s="1"/>
      <c r="X302" s="1"/>
      <c r="Y302" s="1"/>
      <c r="Z302" s="1"/>
    </row>
    <row r="303" spans="1:26" ht="21.75" customHeight="1">
      <c r="A303" s="147">
        <v>40513</v>
      </c>
      <c r="B303" s="136">
        <v>1740</v>
      </c>
      <c r="C303" s="136">
        <v>69.599999999999994</v>
      </c>
      <c r="D303" s="137">
        <v>8.6999999999999993</v>
      </c>
      <c r="E303" s="138" t="s">
        <v>129</v>
      </c>
      <c r="F303" s="148" t="s">
        <v>140</v>
      </c>
      <c r="G303" s="1"/>
      <c r="H303" s="1"/>
      <c r="I303" s="1"/>
      <c r="J303" s="1"/>
      <c r="K303" s="1"/>
      <c r="L303" s="1"/>
      <c r="M303" s="1"/>
      <c r="N303" s="1"/>
      <c r="O303" s="1"/>
      <c r="P303" s="1"/>
      <c r="Q303" s="1"/>
      <c r="R303" s="1"/>
      <c r="S303" s="1"/>
      <c r="T303" s="1"/>
      <c r="U303" s="1"/>
      <c r="V303" s="1"/>
      <c r="W303" s="1"/>
      <c r="X303" s="1"/>
      <c r="Y303" s="1"/>
      <c r="Z303" s="1"/>
    </row>
    <row r="304" spans="1:26" ht="21.75" customHeight="1">
      <c r="A304" s="147">
        <v>40544</v>
      </c>
      <c r="B304" s="136">
        <v>1840</v>
      </c>
      <c r="C304" s="136">
        <v>73.599999999999994</v>
      </c>
      <c r="D304" s="137">
        <v>9.1999999999999993</v>
      </c>
      <c r="E304" s="138" t="s">
        <v>129</v>
      </c>
      <c r="F304" s="148" t="s">
        <v>140</v>
      </c>
      <c r="G304" s="1"/>
      <c r="H304" s="1"/>
      <c r="I304" s="1"/>
      <c r="J304" s="1"/>
      <c r="K304" s="1"/>
      <c r="L304" s="1"/>
      <c r="M304" s="1"/>
      <c r="N304" s="1"/>
      <c r="O304" s="1"/>
      <c r="P304" s="1"/>
      <c r="Q304" s="1"/>
      <c r="R304" s="1"/>
      <c r="S304" s="1"/>
      <c r="T304" s="1"/>
      <c r="U304" s="1"/>
      <c r="V304" s="1"/>
      <c r="W304" s="1"/>
      <c r="X304" s="1"/>
      <c r="Y304" s="1"/>
      <c r="Z304" s="1"/>
    </row>
    <row r="305" spans="1:26" ht="21.75" customHeight="1">
      <c r="A305" s="147">
        <v>40575</v>
      </c>
      <c r="B305" s="136">
        <v>1840</v>
      </c>
      <c r="C305" s="136">
        <v>73.599999999999994</v>
      </c>
      <c r="D305" s="137">
        <v>9.1999999999999993</v>
      </c>
      <c r="E305" s="138" t="s">
        <v>129</v>
      </c>
      <c r="F305" s="148" t="s">
        <v>140</v>
      </c>
      <c r="G305" s="1"/>
      <c r="H305" s="1"/>
      <c r="I305" s="1"/>
      <c r="J305" s="1"/>
      <c r="K305" s="1"/>
      <c r="L305" s="1"/>
      <c r="M305" s="1"/>
      <c r="N305" s="1"/>
      <c r="O305" s="1"/>
      <c r="P305" s="1"/>
      <c r="Q305" s="1"/>
      <c r="R305" s="1"/>
      <c r="S305" s="1"/>
      <c r="T305" s="1"/>
      <c r="U305" s="1"/>
      <c r="V305" s="1"/>
      <c r="W305" s="1"/>
      <c r="X305" s="1"/>
      <c r="Y305" s="1"/>
      <c r="Z305" s="1"/>
    </row>
    <row r="306" spans="1:26" ht="21.75" customHeight="1">
      <c r="A306" s="147">
        <v>40603</v>
      </c>
      <c r="B306" s="136">
        <v>1840</v>
      </c>
      <c r="C306" s="136">
        <v>73.599999999999994</v>
      </c>
      <c r="D306" s="137">
        <v>9.1999999999999993</v>
      </c>
      <c r="E306" s="138" t="s">
        <v>129</v>
      </c>
      <c r="F306" s="148" t="s">
        <v>140</v>
      </c>
      <c r="G306" s="1"/>
      <c r="H306" s="1"/>
      <c r="I306" s="1"/>
      <c r="J306" s="1"/>
      <c r="K306" s="1"/>
      <c r="L306" s="1"/>
      <c r="M306" s="1"/>
      <c r="N306" s="1"/>
      <c r="O306" s="1"/>
      <c r="P306" s="1"/>
      <c r="Q306" s="1"/>
      <c r="R306" s="1"/>
      <c r="S306" s="1"/>
      <c r="T306" s="1"/>
      <c r="U306" s="1"/>
      <c r="V306" s="1"/>
      <c r="W306" s="1"/>
      <c r="X306" s="1"/>
      <c r="Y306" s="1"/>
      <c r="Z306" s="1"/>
    </row>
    <row r="307" spans="1:26" ht="21.75" customHeight="1">
      <c r="A307" s="147">
        <v>40634</v>
      </c>
      <c r="B307" s="136">
        <v>1840</v>
      </c>
      <c r="C307" s="136">
        <v>73.599999999999994</v>
      </c>
      <c r="D307" s="137">
        <v>9.1999999999999993</v>
      </c>
      <c r="E307" s="138" t="s">
        <v>129</v>
      </c>
      <c r="F307" s="148" t="s">
        <v>140</v>
      </c>
      <c r="G307" s="1"/>
      <c r="H307" s="1"/>
      <c r="I307" s="1"/>
      <c r="J307" s="1"/>
      <c r="K307" s="1"/>
      <c r="L307" s="1"/>
      <c r="M307" s="1"/>
      <c r="N307" s="1"/>
      <c r="O307" s="1"/>
      <c r="P307" s="1"/>
      <c r="Q307" s="1"/>
      <c r="R307" s="1"/>
      <c r="S307" s="1"/>
      <c r="T307" s="1"/>
      <c r="U307" s="1"/>
      <c r="V307" s="1"/>
      <c r="W307" s="1"/>
      <c r="X307" s="1"/>
      <c r="Y307" s="1"/>
      <c r="Z307" s="1"/>
    </row>
    <row r="308" spans="1:26" ht="21.75" customHeight="1">
      <c r="A308" s="147">
        <v>40664</v>
      </c>
      <c r="B308" s="136">
        <v>1840</v>
      </c>
      <c r="C308" s="136">
        <v>73.599999999999994</v>
      </c>
      <c r="D308" s="137">
        <v>9.1999999999999993</v>
      </c>
      <c r="E308" s="138" t="s">
        <v>129</v>
      </c>
      <c r="F308" s="148" t="s">
        <v>140</v>
      </c>
      <c r="G308" s="1"/>
      <c r="H308" s="1"/>
      <c r="I308" s="1"/>
      <c r="J308" s="1"/>
      <c r="K308" s="1"/>
      <c r="L308" s="1"/>
      <c r="M308" s="1"/>
      <c r="N308" s="1"/>
      <c r="O308" s="1"/>
      <c r="P308" s="1"/>
      <c r="Q308" s="1"/>
      <c r="R308" s="1"/>
      <c r="S308" s="1"/>
      <c r="T308" s="1"/>
      <c r="U308" s="1"/>
      <c r="V308" s="1"/>
      <c r="W308" s="1"/>
      <c r="X308" s="1"/>
      <c r="Y308" s="1"/>
      <c r="Z308" s="1"/>
    </row>
    <row r="309" spans="1:26" ht="21.75" customHeight="1">
      <c r="A309" s="147">
        <v>40695</v>
      </c>
      <c r="B309" s="136">
        <v>1840</v>
      </c>
      <c r="C309" s="136">
        <v>73.599999999999994</v>
      </c>
      <c r="D309" s="137">
        <v>9.1999999999999993</v>
      </c>
      <c r="E309" s="138" t="s">
        <v>129</v>
      </c>
      <c r="F309" s="148" t="s">
        <v>140</v>
      </c>
      <c r="G309" s="1"/>
      <c r="H309" s="1"/>
      <c r="I309" s="1"/>
      <c r="J309" s="1"/>
      <c r="K309" s="1"/>
      <c r="L309" s="1"/>
      <c r="M309" s="1"/>
      <c r="N309" s="1"/>
      <c r="O309" s="1"/>
      <c r="P309" s="1"/>
      <c r="Q309" s="1"/>
      <c r="R309" s="1"/>
      <c r="S309" s="1"/>
      <c r="T309" s="1"/>
      <c r="U309" s="1"/>
      <c r="V309" s="1"/>
      <c r="W309" s="1"/>
      <c r="X309" s="1"/>
      <c r="Y309" s="1"/>
      <c r="Z309" s="1"/>
    </row>
    <row r="310" spans="1:26" ht="21.75" customHeight="1">
      <c r="A310" s="147">
        <v>40725</v>
      </c>
      <c r="B310" s="136">
        <v>1840</v>
      </c>
      <c r="C310" s="136">
        <v>73.599999999999994</v>
      </c>
      <c r="D310" s="137">
        <v>9.1999999999999993</v>
      </c>
      <c r="E310" s="138" t="s">
        <v>129</v>
      </c>
      <c r="F310" s="148" t="s">
        <v>140</v>
      </c>
      <c r="G310" s="1"/>
      <c r="H310" s="1"/>
      <c r="I310" s="1"/>
      <c r="J310" s="1"/>
      <c r="K310" s="1"/>
      <c r="L310" s="1"/>
      <c r="M310" s="1"/>
      <c r="N310" s="1"/>
      <c r="O310" s="1"/>
      <c r="P310" s="1"/>
      <c r="Q310" s="1"/>
      <c r="R310" s="1"/>
      <c r="S310" s="1"/>
      <c r="T310" s="1"/>
      <c r="U310" s="1"/>
      <c r="V310" s="1"/>
      <c r="W310" s="1"/>
      <c r="X310" s="1"/>
      <c r="Y310" s="1"/>
      <c r="Z310" s="1"/>
    </row>
    <row r="311" spans="1:26" ht="21.75" customHeight="1">
      <c r="A311" s="147">
        <v>40756</v>
      </c>
      <c r="B311" s="136">
        <v>1840</v>
      </c>
      <c r="C311" s="136">
        <v>73.599999999999994</v>
      </c>
      <c r="D311" s="137">
        <v>9.1999999999999993</v>
      </c>
      <c r="E311" s="138" t="s">
        <v>129</v>
      </c>
      <c r="F311" s="148" t="s">
        <v>140</v>
      </c>
      <c r="G311" s="1"/>
      <c r="H311" s="1"/>
      <c r="I311" s="1"/>
      <c r="J311" s="1"/>
      <c r="K311" s="1"/>
      <c r="L311" s="1"/>
      <c r="M311" s="1"/>
      <c r="N311" s="1"/>
      <c r="O311" s="1"/>
      <c r="P311" s="1"/>
      <c r="Q311" s="1"/>
      <c r="R311" s="1"/>
      <c r="S311" s="1"/>
      <c r="T311" s="1"/>
      <c r="U311" s="1"/>
      <c r="V311" s="1"/>
      <c r="W311" s="1"/>
      <c r="X311" s="1"/>
      <c r="Y311" s="1"/>
      <c r="Z311" s="1"/>
    </row>
    <row r="312" spans="1:26" ht="21.75" customHeight="1">
      <c r="A312" s="147">
        <v>40787</v>
      </c>
      <c r="B312" s="136">
        <v>2300</v>
      </c>
      <c r="C312" s="136">
        <v>92</v>
      </c>
      <c r="D312" s="137">
        <v>11.5</v>
      </c>
      <c r="E312" s="138" t="s">
        <v>129</v>
      </c>
      <c r="F312" s="148" t="s">
        <v>141</v>
      </c>
      <c r="G312" s="1"/>
      <c r="H312" s="1"/>
      <c r="I312" s="1"/>
      <c r="J312" s="1"/>
      <c r="K312" s="1"/>
      <c r="L312" s="1"/>
      <c r="M312" s="1"/>
      <c r="N312" s="1"/>
      <c r="O312" s="1"/>
      <c r="P312" s="1"/>
      <c r="Q312" s="1"/>
      <c r="R312" s="1"/>
      <c r="S312" s="1"/>
      <c r="T312" s="1"/>
      <c r="U312" s="1"/>
      <c r="V312" s="1"/>
      <c r="W312" s="1"/>
      <c r="X312" s="1"/>
      <c r="Y312" s="1"/>
      <c r="Z312" s="1"/>
    </row>
    <row r="313" spans="1:26" ht="21.75" customHeight="1">
      <c r="A313" s="147">
        <v>40817</v>
      </c>
      <c r="B313" s="136">
        <v>2300</v>
      </c>
      <c r="C313" s="136">
        <v>92</v>
      </c>
      <c r="D313" s="137">
        <v>11.5</v>
      </c>
      <c r="E313" s="138" t="s">
        <v>129</v>
      </c>
      <c r="F313" s="148" t="s">
        <v>141</v>
      </c>
      <c r="G313" s="1"/>
      <c r="H313" s="1"/>
      <c r="I313" s="1"/>
      <c r="J313" s="1"/>
      <c r="K313" s="1"/>
      <c r="L313" s="1"/>
      <c r="M313" s="1"/>
      <c r="N313" s="1"/>
      <c r="O313" s="1"/>
      <c r="P313" s="1"/>
      <c r="Q313" s="1"/>
      <c r="R313" s="1"/>
      <c r="S313" s="1"/>
      <c r="T313" s="1"/>
      <c r="U313" s="1"/>
      <c r="V313" s="1"/>
      <c r="W313" s="1"/>
      <c r="X313" s="1"/>
      <c r="Y313" s="1"/>
      <c r="Z313" s="1"/>
    </row>
    <row r="314" spans="1:26" ht="21.75" customHeight="1">
      <c r="A314" s="147">
        <v>40848</v>
      </c>
      <c r="B314" s="136">
        <v>2300</v>
      </c>
      <c r="C314" s="136">
        <v>92</v>
      </c>
      <c r="D314" s="137">
        <v>11.5</v>
      </c>
      <c r="E314" s="138" t="s">
        <v>129</v>
      </c>
      <c r="F314" s="148" t="s">
        <v>141</v>
      </c>
      <c r="G314" s="1"/>
      <c r="H314" s="1"/>
      <c r="I314" s="1"/>
      <c r="J314" s="1"/>
      <c r="K314" s="1"/>
      <c r="L314" s="1"/>
      <c r="M314" s="1"/>
      <c r="N314" s="1"/>
      <c r="O314" s="1"/>
      <c r="P314" s="1"/>
      <c r="Q314" s="1"/>
      <c r="R314" s="1"/>
      <c r="S314" s="1"/>
      <c r="T314" s="1"/>
      <c r="U314" s="1"/>
      <c r="V314" s="1"/>
      <c r="W314" s="1"/>
      <c r="X314" s="1"/>
      <c r="Y314" s="1"/>
      <c r="Z314" s="1"/>
    </row>
    <row r="315" spans="1:26" ht="21.75" customHeight="1">
      <c r="A315" s="147">
        <v>40878</v>
      </c>
      <c r="B315" s="136">
        <v>2300</v>
      </c>
      <c r="C315" s="136">
        <v>92</v>
      </c>
      <c r="D315" s="137">
        <v>11.5</v>
      </c>
      <c r="E315" s="138" t="s">
        <v>129</v>
      </c>
      <c r="F315" s="148" t="s">
        <v>141</v>
      </c>
      <c r="G315" s="1"/>
      <c r="H315" s="1"/>
      <c r="I315" s="1"/>
      <c r="J315" s="1"/>
      <c r="K315" s="1"/>
      <c r="L315" s="1"/>
      <c r="M315" s="1"/>
      <c r="N315" s="1"/>
      <c r="O315" s="1"/>
      <c r="P315" s="1"/>
      <c r="Q315" s="1"/>
      <c r="R315" s="1"/>
      <c r="S315" s="1"/>
      <c r="T315" s="1"/>
      <c r="U315" s="1"/>
      <c r="V315" s="1"/>
      <c r="W315" s="1"/>
      <c r="X315" s="1"/>
      <c r="Y315" s="1"/>
      <c r="Z315" s="1"/>
    </row>
    <row r="316" spans="1:26" ht="21.75" customHeight="1">
      <c r="A316" s="147">
        <v>40909</v>
      </c>
      <c r="B316" s="136">
        <v>2300</v>
      </c>
      <c r="C316" s="136">
        <v>92</v>
      </c>
      <c r="D316" s="137">
        <v>11.5</v>
      </c>
      <c r="E316" s="138" t="s">
        <v>129</v>
      </c>
      <c r="F316" s="148" t="s">
        <v>141</v>
      </c>
      <c r="G316" s="1"/>
      <c r="H316" s="1"/>
      <c r="I316" s="1"/>
      <c r="J316" s="1"/>
      <c r="K316" s="1"/>
      <c r="L316" s="1"/>
      <c r="M316" s="1"/>
      <c r="N316" s="1"/>
      <c r="O316" s="1"/>
      <c r="P316" s="1"/>
      <c r="Q316" s="1"/>
      <c r="R316" s="1"/>
      <c r="S316" s="1"/>
      <c r="T316" s="1"/>
      <c r="U316" s="1"/>
      <c r="V316" s="1"/>
      <c r="W316" s="1"/>
      <c r="X316" s="1"/>
      <c r="Y316" s="1"/>
      <c r="Z316" s="1"/>
    </row>
    <row r="317" spans="1:26" ht="21.75" customHeight="1">
      <c r="A317" s="147">
        <v>40940</v>
      </c>
      <c r="B317" s="136">
        <v>2300</v>
      </c>
      <c r="C317" s="136">
        <v>92</v>
      </c>
      <c r="D317" s="137">
        <v>11.5</v>
      </c>
      <c r="E317" s="138" t="s">
        <v>129</v>
      </c>
      <c r="F317" s="148" t="s">
        <v>141</v>
      </c>
      <c r="G317" s="1"/>
      <c r="H317" s="1"/>
      <c r="I317" s="1"/>
      <c r="J317" s="1"/>
      <c r="K317" s="1"/>
      <c r="L317" s="1"/>
      <c r="M317" s="1"/>
      <c r="N317" s="1"/>
      <c r="O317" s="1"/>
      <c r="P317" s="1"/>
      <c r="Q317" s="1"/>
      <c r="R317" s="1"/>
      <c r="S317" s="1"/>
      <c r="T317" s="1"/>
      <c r="U317" s="1"/>
      <c r="V317" s="1"/>
      <c r="W317" s="1"/>
      <c r="X317" s="1"/>
      <c r="Y317" s="1"/>
      <c r="Z317" s="1"/>
    </row>
    <row r="318" spans="1:26" ht="21.75" customHeight="1">
      <c r="A318" s="147">
        <v>40969</v>
      </c>
      <c r="B318" s="136">
        <v>2300</v>
      </c>
      <c r="C318" s="136">
        <v>92</v>
      </c>
      <c r="D318" s="137">
        <v>11.5</v>
      </c>
      <c r="E318" s="138" t="s">
        <v>129</v>
      </c>
      <c r="F318" s="148" t="s">
        <v>141</v>
      </c>
      <c r="G318" s="1"/>
      <c r="H318" s="1"/>
      <c r="I318" s="1"/>
      <c r="J318" s="1"/>
      <c r="K318" s="1"/>
      <c r="L318" s="1"/>
      <c r="M318" s="1"/>
      <c r="N318" s="1"/>
      <c r="O318" s="1"/>
      <c r="P318" s="1"/>
      <c r="Q318" s="1"/>
      <c r="R318" s="1"/>
      <c r="S318" s="1"/>
      <c r="T318" s="1"/>
      <c r="U318" s="1"/>
      <c r="V318" s="1"/>
      <c r="W318" s="1"/>
      <c r="X318" s="1"/>
      <c r="Y318" s="1"/>
      <c r="Z318" s="1"/>
    </row>
    <row r="319" spans="1:26" ht="21.75" customHeight="1">
      <c r="A319" s="147">
        <v>41000</v>
      </c>
      <c r="B319" s="136">
        <v>2300</v>
      </c>
      <c r="C319" s="136">
        <v>92</v>
      </c>
      <c r="D319" s="137">
        <v>11.5</v>
      </c>
      <c r="E319" s="138" t="s">
        <v>129</v>
      </c>
      <c r="F319" s="148" t="s">
        <v>141</v>
      </c>
      <c r="G319" s="1"/>
      <c r="H319" s="1"/>
      <c r="I319" s="1"/>
      <c r="J319" s="1"/>
      <c r="K319" s="1"/>
      <c r="L319" s="1"/>
      <c r="M319" s="1"/>
      <c r="N319" s="1"/>
      <c r="O319" s="1"/>
      <c r="P319" s="1"/>
      <c r="Q319" s="1"/>
      <c r="R319" s="1"/>
      <c r="S319" s="1"/>
      <c r="T319" s="1"/>
      <c r="U319" s="1"/>
      <c r="V319" s="1"/>
      <c r="W319" s="1"/>
      <c r="X319" s="1"/>
      <c r="Y319" s="1"/>
      <c r="Z319" s="1"/>
    </row>
    <row r="320" spans="1:26" ht="21.75" customHeight="1">
      <c r="A320" s="147">
        <v>41030</v>
      </c>
      <c r="B320" s="136">
        <v>2300</v>
      </c>
      <c r="C320" s="136">
        <v>92</v>
      </c>
      <c r="D320" s="137">
        <v>11.5</v>
      </c>
      <c r="E320" s="138" t="s">
        <v>129</v>
      </c>
      <c r="F320" s="148" t="s">
        <v>141</v>
      </c>
      <c r="G320" s="1"/>
      <c r="H320" s="1"/>
      <c r="I320" s="1"/>
      <c r="J320" s="1"/>
      <c r="K320" s="1"/>
      <c r="L320" s="1"/>
      <c r="M320" s="1"/>
      <c r="N320" s="1"/>
      <c r="O320" s="1"/>
      <c r="P320" s="1"/>
      <c r="Q320" s="1"/>
      <c r="R320" s="1"/>
      <c r="S320" s="1"/>
      <c r="T320" s="1"/>
      <c r="U320" s="1"/>
      <c r="V320" s="1"/>
      <c r="W320" s="1"/>
      <c r="X320" s="1"/>
      <c r="Y320" s="1"/>
      <c r="Z320" s="1"/>
    </row>
    <row r="321" spans="1:26" ht="21.75" customHeight="1">
      <c r="A321" s="147">
        <v>41061</v>
      </c>
      <c r="B321" s="136">
        <v>2300</v>
      </c>
      <c r="C321" s="136">
        <v>92</v>
      </c>
      <c r="D321" s="137">
        <v>11.5</v>
      </c>
      <c r="E321" s="138" t="s">
        <v>129</v>
      </c>
      <c r="F321" s="148" t="s">
        <v>141</v>
      </c>
      <c r="G321" s="1"/>
      <c r="H321" s="1"/>
      <c r="I321" s="1"/>
      <c r="J321" s="1"/>
      <c r="K321" s="1"/>
      <c r="L321" s="1"/>
      <c r="M321" s="1"/>
      <c r="N321" s="1"/>
      <c r="O321" s="1"/>
      <c r="P321" s="1"/>
      <c r="Q321" s="1"/>
      <c r="R321" s="1"/>
      <c r="S321" s="1"/>
      <c r="T321" s="1"/>
      <c r="U321" s="1"/>
      <c r="V321" s="1"/>
      <c r="W321" s="1"/>
      <c r="X321" s="1"/>
      <c r="Y321" s="1"/>
      <c r="Z321" s="1"/>
    </row>
    <row r="322" spans="1:26" ht="21.75" customHeight="1">
      <c r="A322" s="147">
        <v>41091</v>
      </c>
      <c r="B322" s="136">
        <v>2300</v>
      </c>
      <c r="C322" s="136">
        <v>92</v>
      </c>
      <c r="D322" s="137">
        <v>11.5</v>
      </c>
      <c r="E322" s="138" t="s">
        <v>129</v>
      </c>
      <c r="F322" s="148" t="s">
        <v>141</v>
      </c>
      <c r="G322" s="1"/>
      <c r="H322" s="1"/>
      <c r="I322" s="1"/>
      <c r="J322" s="1"/>
      <c r="K322" s="1"/>
      <c r="L322" s="1"/>
      <c r="M322" s="1"/>
      <c r="N322" s="1"/>
      <c r="O322" s="1"/>
      <c r="P322" s="1"/>
      <c r="Q322" s="1"/>
      <c r="R322" s="1"/>
      <c r="S322" s="1"/>
      <c r="T322" s="1"/>
      <c r="U322" s="1"/>
      <c r="V322" s="1"/>
      <c r="W322" s="1"/>
      <c r="X322" s="1"/>
      <c r="Y322" s="1"/>
      <c r="Z322" s="1"/>
    </row>
    <row r="323" spans="1:26" ht="21.75" customHeight="1">
      <c r="A323" s="147">
        <v>41122</v>
      </c>
      <c r="B323" s="136">
        <v>2300</v>
      </c>
      <c r="C323" s="136">
        <v>92</v>
      </c>
      <c r="D323" s="137">
        <v>11.5</v>
      </c>
      <c r="E323" s="138" t="s">
        <v>129</v>
      </c>
      <c r="F323" s="148" t="s">
        <v>141</v>
      </c>
      <c r="G323" s="1"/>
      <c r="H323" s="1"/>
      <c r="I323" s="1"/>
      <c r="J323" s="1"/>
      <c r="K323" s="1"/>
      <c r="L323" s="1"/>
      <c r="M323" s="1"/>
      <c r="N323" s="1"/>
      <c r="O323" s="1"/>
      <c r="P323" s="1"/>
      <c r="Q323" s="1"/>
      <c r="R323" s="1"/>
      <c r="S323" s="1"/>
      <c r="T323" s="1"/>
      <c r="U323" s="1"/>
      <c r="V323" s="1"/>
      <c r="W323" s="1"/>
      <c r="X323" s="1"/>
      <c r="Y323" s="1"/>
      <c r="Z323" s="1"/>
    </row>
    <row r="324" spans="1:26" ht="21.75" customHeight="1">
      <c r="A324" s="147">
        <v>41153</v>
      </c>
      <c r="B324" s="136">
        <v>2670</v>
      </c>
      <c r="C324" s="136">
        <v>106.8</v>
      </c>
      <c r="D324" s="137">
        <v>13.35</v>
      </c>
      <c r="E324" s="138" t="s">
        <v>129</v>
      </c>
      <c r="F324" s="148" t="s">
        <v>142</v>
      </c>
      <c r="G324" s="1"/>
      <c r="H324" s="1"/>
      <c r="I324" s="1"/>
      <c r="J324" s="1"/>
      <c r="K324" s="1"/>
      <c r="L324" s="1"/>
      <c r="M324" s="1"/>
      <c r="N324" s="1"/>
      <c r="O324" s="1"/>
      <c r="P324" s="1"/>
      <c r="Q324" s="1"/>
      <c r="R324" s="1"/>
      <c r="S324" s="1"/>
      <c r="T324" s="1"/>
      <c r="U324" s="1"/>
      <c r="V324" s="1"/>
      <c r="W324" s="1"/>
      <c r="X324" s="1"/>
      <c r="Y324" s="1"/>
      <c r="Z324" s="1"/>
    </row>
    <row r="325" spans="1:26" ht="21.75" customHeight="1">
      <c r="A325" s="147">
        <v>41183</v>
      </c>
      <c r="B325" s="136">
        <v>2670</v>
      </c>
      <c r="C325" s="136">
        <v>106.8</v>
      </c>
      <c r="D325" s="137">
        <v>13.35</v>
      </c>
      <c r="E325" s="138" t="s">
        <v>129</v>
      </c>
      <c r="F325" s="148" t="s">
        <v>142</v>
      </c>
      <c r="G325" s="1"/>
      <c r="H325" s="1"/>
      <c r="I325" s="1"/>
      <c r="J325" s="1"/>
      <c r="K325" s="1"/>
      <c r="L325" s="1"/>
      <c r="M325" s="1"/>
      <c r="N325" s="1"/>
      <c r="O325" s="1"/>
      <c r="P325" s="1"/>
      <c r="Q325" s="1"/>
      <c r="R325" s="1"/>
      <c r="S325" s="1"/>
      <c r="T325" s="1"/>
      <c r="U325" s="1"/>
      <c r="V325" s="1"/>
      <c r="W325" s="1"/>
      <c r="X325" s="1"/>
      <c r="Y325" s="1"/>
      <c r="Z325" s="1"/>
    </row>
    <row r="326" spans="1:26" ht="21.75" customHeight="1">
      <c r="A326" s="147">
        <v>41214</v>
      </c>
      <c r="B326" s="136">
        <v>2670</v>
      </c>
      <c r="C326" s="136">
        <v>106.8</v>
      </c>
      <c r="D326" s="137">
        <v>13.35</v>
      </c>
      <c r="E326" s="138" t="s">
        <v>129</v>
      </c>
      <c r="F326" s="148" t="s">
        <v>142</v>
      </c>
      <c r="G326" s="1"/>
      <c r="H326" s="1"/>
      <c r="I326" s="1"/>
      <c r="J326" s="1"/>
      <c r="K326" s="1"/>
      <c r="L326" s="1"/>
      <c r="M326" s="1"/>
      <c r="N326" s="1"/>
      <c r="O326" s="1"/>
      <c r="P326" s="1"/>
      <c r="Q326" s="1"/>
      <c r="R326" s="1"/>
      <c r="S326" s="1"/>
      <c r="T326" s="1"/>
      <c r="U326" s="1"/>
      <c r="V326" s="1"/>
      <c r="W326" s="1"/>
      <c r="X326" s="1"/>
      <c r="Y326" s="1"/>
      <c r="Z326" s="1"/>
    </row>
    <row r="327" spans="1:26" ht="21.75" customHeight="1">
      <c r="A327" s="147">
        <v>41244</v>
      </c>
      <c r="B327" s="136">
        <v>2670</v>
      </c>
      <c r="C327" s="136">
        <v>106.8</v>
      </c>
      <c r="D327" s="137">
        <v>13.35</v>
      </c>
      <c r="E327" s="138" t="s">
        <v>129</v>
      </c>
      <c r="F327" s="148" t="s">
        <v>142</v>
      </c>
      <c r="G327" s="1"/>
      <c r="H327" s="1"/>
      <c r="I327" s="1"/>
      <c r="J327" s="1"/>
      <c r="K327" s="1"/>
      <c r="L327" s="1"/>
      <c r="M327" s="1"/>
      <c r="N327" s="1"/>
      <c r="O327" s="1"/>
      <c r="P327" s="1"/>
      <c r="Q327" s="1"/>
      <c r="R327" s="1"/>
      <c r="S327" s="1"/>
      <c r="T327" s="1"/>
      <c r="U327" s="1"/>
      <c r="V327" s="1"/>
      <c r="W327" s="1"/>
      <c r="X327" s="1"/>
      <c r="Y327" s="1"/>
      <c r="Z327" s="1"/>
    </row>
    <row r="328" spans="1:26" ht="21.75" customHeight="1">
      <c r="A328" s="147">
        <v>41275</v>
      </c>
      <c r="B328" s="136">
        <v>2670</v>
      </c>
      <c r="C328" s="136">
        <v>106.8</v>
      </c>
      <c r="D328" s="137">
        <v>13.35</v>
      </c>
      <c r="E328" s="138" t="s">
        <v>129</v>
      </c>
      <c r="F328" s="148" t="s">
        <v>142</v>
      </c>
      <c r="G328" s="1"/>
      <c r="H328" s="1"/>
      <c r="I328" s="1"/>
      <c r="J328" s="1"/>
      <c r="K328" s="1"/>
      <c r="L328" s="1"/>
      <c r="M328" s="1"/>
      <c r="N328" s="1"/>
      <c r="O328" s="1"/>
      <c r="P328" s="1"/>
      <c r="Q328" s="1"/>
      <c r="R328" s="1"/>
      <c r="S328" s="1"/>
      <c r="T328" s="1"/>
      <c r="U328" s="1"/>
      <c r="V328" s="1"/>
      <c r="W328" s="1"/>
      <c r="X328" s="1"/>
      <c r="Y328" s="1"/>
      <c r="Z328" s="1"/>
    </row>
    <row r="329" spans="1:26" ht="21.75" customHeight="1">
      <c r="A329" s="147">
        <v>41306</v>
      </c>
      <c r="B329" s="136">
        <v>2875</v>
      </c>
      <c r="C329" s="136">
        <v>115</v>
      </c>
      <c r="D329" s="137">
        <v>14.38</v>
      </c>
      <c r="E329" s="138" t="s">
        <v>129</v>
      </c>
      <c r="F329" s="148" t="s">
        <v>142</v>
      </c>
      <c r="G329" s="1"/>
      <c r="H329" s="1"/>
      <c r="I329" s="1"/>
      <c r="J329" s="1"/>
      <c r="K329" s="1"/>
      <c r="L329" s="1"/>
      <c r="M329" s="1"/>
      <c r="N329" s="1"/>
      <c r="O329" s="1"/>
      <c r="P329" s="1"/>
      <c r="Q329" s="1"/>
      <c r="R329" s="1"/>
      <c r="S329" s="1"/>
      <c r="T329" s="1"/>
      <c r="U329" s="1"/>
      <c r="V329" s="1"/>
      <c r="W329" s="1"/>
      <c r="X329" s="1"/>
      <c r="Y329" s="1"/>
      <c r="Z329" s="1"/>
    </row>
    <row r="330" spans="1:26" ht="21.75" customHeight="1">
      <c r="A330" s="147">
        <v>41334</v>
      </c>
      <c r="B330" s="136">
        <v>2875</v>
      </c>
      <c r="C330" s="136">
        <v>115</v>
      </c>
      <c r="D330" s="137">
        <v>14.38</v>
      </c>
      <c r="E330" s="138" t="s">
        <v>129</v>
      </c>
      <c r="F330" s="148" t="s">
        <v>142</v>
      </c>
      <c r="G330" s="1"/>
      <c r="H330" s="1"/>
      <c r="I330" s="1"/>
      <c r="J330" s="1"/>
      <c r="K330" s="1"/>
      <c r="L330" s="1"/>
      <c r="M330" s="1"/>
      <c r="N330" s="1"/>
      <c r="O330" s="1"/>
      <c r="P330" s="1"/>
      <c r="Q330" s="1"/>
      <c r="R330" s="1"/>
      <c r="S330" s="1"/>
      <c r="T330" s="1"/>
      <c r="U330" s="1"/>
      <c r="V330" s="1"/>
      <c r="W330" s="1"/>
      <c r="X330" s="1"/>
      <c r="Y330" s="1"/>
      <c r="Z330" s="1"/>
    </row>
    <row r="331" spans="1:26" ht="21.75" customHeight="1">
      <c r="A331" s="147">
        <v>41365</v>
      </c>
      <c r="B331" s="136">
        <v>2875</v>
      </c>
      <c r="C331" s="136">
        <v>115</v>
      </c>
      <c r="D331" s="137">
        <v>14.38</v>
      </c>
      <c r="E331" s="138" t="s">
        <v>129</v>
      </c>
      <c r="F331" s="148" t="s">
        <v>142</v>
      </c>
      <c r="G331" s="1"/>
      <c r="H331" s="1"/>
      <c r="I331" s="1"/>
      <c r="J331" s="1"/>
      <c r="K331" s="1"/>
      <c r="L331" s="1"/>
      <c r="M331" s="1"/>
      <c r="N331" s="1"/>
      <c r="O331" s="1"/>
      <c r="P331" s="1"/>
      <c r="Q331" s="1"/>
      <c r="R331" s="1"/>
      <c r="S331" s="1"/>
      <c r="T331" s="1"/>
      <c r="U331" s="1"/>
      <c r="V331" s="1"/>
      <c r="W331" s="1"/>
      <c r="X331" s="1"/>
      <c r="Y331" s="1"/>
      <c r="Z331" s="1"/>
    </row>
    <row r="332" spans="1:26" ht="21.75" customHeight="1">
      <c r="A332" s="147">
        <v>41395</v>
      </c>
      <c r="B332" s="136">
        <v>2875</v>
      </c>
      <c r="C332" s="136">
        <v>115</v>
      </c>
      <c r="D332" s="137">
        <v>14.38</v>
      </c>
      <c r="E332" s="138" t="s">
        <v>129</v>
      </c>
      <c r="F332" s="148" t="s">
        <v>142</v>
      </c>
      <c r="G332" s="1"/>
      <c r="H332" s="1"/>
      <c r="I332" s="1"/>
      <c r="J332" s="1"/>
      <c r="K332" s="1"/>
      <c r="L332" s="1"/>
      <c r="M332" s="1"/>
      <c r="N332" s="1"/>
      <c r="O332" s="1"/>
      <c r="P332" s="1"/>
      <c r="Q332" s="1"/>
      <c r="R332" s="1"/>
      <c r="S332" s="1"/>
      <c r="T332" s="1"/>
      <c r="U332" s="1"/>
      <c r="V332" s="1"/>
      <c r="W332" s="1"/>
      <c r="X332" s="1"/>
      <c r="Y332" s="1"/>
      <c r="Z332" s="1"/>
    </row>
    <row r="333" spans="1:26" ht="21.75" customHeight="1">
      <c r="A333" s="147">
        <v>41426</v>
      </c>
      <c r="B333" s="136">
        <v>2875</v>
      </c>
      <c r="C333" s="136">
        <v>115</v>
      </c>
      <c r="D333" s="137">
        <v>14.38</v>
      </c>
      <c r="E333" s="138" t="s">
        <v>129</v>
      </c>
      <c r="F333" s="148" t="s">
        <v>142</v>
      </c>
      <c r="G333" s="1"/>
      <c r="H333" s="1"/>
      <c r="I333" s="1"/>
      <c r="J333" s="1"/>
      <c r="K333" s="1"/>
      <c r="L333" s="1"/>
      <c r="M333" s="1"/>
      <c r="N333" s="1"/>
      <c r="O333" s="1"/>
      <c r="P333" s="1"/>
      <c r="Q333" s="1"/>
      <c r="R333" s="1"/>
      <c r="S333" s="1"/>
      <c r="T333" s="1"/>
      <c r="U333" s="1"/>
      <c r="V333" s="1"/>
      <c r="W333" s="1"/>
      <c r="X333" s="1"/>
      <c r="Y333" s="1"/>
      <c r="Z333" s="1"/>
    </row>
    <row r="334" spans="1:26" ht="21.75" customHeight="1">
      <c r="A334" s="147">
        <v>41456</v>
      </c>
      <c r="B334" s="136">
        <v>2875</v>
      </c>
      <c r="C334" s="136">
        <v>115</v>
      </c>
      <c r="D334" s="137">
        <v>14.38</v>
      </c>
      <c r="E334" s="138" t="s">
        <v>129</v>
      </c>
      <c r="F334" s="148" t="s">
        <v>142</v>
      </c>
      <c r="G334" s="1"/>
      <c r="H334" s="1"/>
      <c r="I334" s="1"/>
      <c r="J334" s="1"/>
      <c r="K334" s="1"/>
      <c r="L334" s="1"/>
      <c r="M334" s="1"/>
      <c r="N334" s="1"/>
      <c r="O334" s="1"/>
      <c r="P334" s="1"/>
      <c r="Q334" s="1"/>
      <c r="R334" s="1"/>
      <c r="S334" s="1"/>
      <c r="T334" s="1"/>
      <c r="U334" s="1"/>
      <c r="V334" s="1"/>
      <c r="W334" s="1"/>
      <c r="X334" s="1"/>
      <c r="Y334" s="1"/>
      <c r="Z334" s="1"/>
    </row>
    <row r="335" spans="1:26" ht="21.75" customHeight="1">
      <c r="A335" s="147">
        <v>41487</v>
      </c>
      <c r="B335" s="136">
        <v>3300</v>
      </c>
      <c r="C335" s="136">
        <v>132</v>
      </c>
      <c r="D335" s="137">
        <v>16.5</v>
      </c>
      <c r="E335" s="138" t="s">
        <v>129</v>
      </c>
      <c r="F335" s="148" t="s">
        <v>143</v>
      </c>
      <c r="G335" s="1"/>
      <c r="H335" s="1"/>
      <c r="I335" s="1"/>
      <c r="J335" s="1"/>
      <c r="K335" s="1"/>
      <c r="L335" s="1"/>
      <c r="M335" s="1"/>
      <c r="N335" s="1"/>
      <c r="O335" s="1"/>
      <c r="P335" s="1"/>
      <c r="Q335" s="1"/>
      <c r="R335" s="1"/>
      <c r="S335" s="1"/>
      <c r="T335" s="1"/>
      <c r="U335" s="1"/>
      <c r="V335" s="1"/>
      <c r="W335" s="1"/>
      <c r="X335" s="1"/>
      <c r="Y335" s="1"/>
      <c r="Z335" s="1"/>
    </row>
    <row r="336" spans="1:26" ht="21.75" customHeight="1">
      <c r="A336" s="147">
        <v>41518</v>
      </c>
      <c r="B336" s="136">
        <v>3300</v>
      </c>
      <c r="C336" s="136">
        <v>132</v>
      </c>
      <c r="D336" s="137">
        <v>16.5</v>
      </c>
      <c r="E336" s="138" t="s">
        <v>129</v>
      </c>
      <c r="F336" s="148" t="s">
        <v>143</v>
      </c>
      <c r="G336" s="1"/>
      <c r="H336" s="1"/>
      <c r="I336" s="1"/>
      <c r="J336" s="1"/>
      <c r="K336" s="1"/>
      <c r="L336" s="1"/>
      <c r="M336" s="1"/>
      <c r="N336" s="1"/>
      <c r="O336" s="1"/>
      <c r="P336" s="1"/>
      <c r="Q336" s="1"/>
      <c r="R336" s="1"/>
      <c r="S336" s="1"/>
      <c r="T336" s="1"/>
      <c r="U336" s="1"/>
      <c r="V336" s="1"/>
      <c r="W336" s="1"/>
      <c r="X336" s="1"/>
      <c r="Y336" s="1"/>
      <c r="Z336" s="1"/>
    </row>
    <row r="337" spans="1:26" ht="21.75" customHeight="1">
      <c r="A337" s="147">
        <v>41548</v>
      </c>
      <c r="B337" s="136">
        <v>3300</v>
      </c>
      <c r="C337" s="136">
        <v>132</v>
      </c>
      <c r="D337" s="137">
        <v>16.5</v>
      </c>
      <c r="E337" s="138" t="s">
        <v>129</v>
      </c>
      <c r="F337" s="148" t="s">
        <v>143</v>
      </c>
      <c r="G337" s="1"/>
      <c r="H337" s="1"/>
      <c r="I337" s="1"/>
      <c r="J337" s="1"/>
      <c r="K337" s="1"/>
      <c r="L337" s="1"/>
      <c r="M337" s="1"/>
      <c r="N337" s="1"/>
      <c r="O337" s="1"/>
      <c r="P337" s="1"/>
      <c r="Q337" s="1"/>
      <c r="R337" s="1"/>
      <c r="S337" s="1"/>
      <c r="T337" s="1"/>
      <c r="U337" s="1"/>
      <c r="V337" s="1"/>
      <c r="W337" s="1"/>
      <c r="X337" s="1"/>
      <c r="Y337" s="1"/>
      <c r="Z337" s="1"/>
    </row>
    <row r="338" spans="1:26" ht="21.75" customHeight="1">
      <c r="A338" s="147">
        <v>41579</v>
      </c>
      <c r="B338" s="136">
        <v>3300</v>
      </c>
      <c r="C338" s="136">
        <v>132</v>
      </c>
      <c r="D338" s="137">
        <v>16.5</v>
      </c>
      <c r="E338" s="138" t="s">
        <v>129</v>
      </c>
      <c r="F338" s="148" t="s">
        <v>143</v>
      </c>
      <c r="G338" s="1"/>
      <c r="H338" s="1"/>
      <c r="I338" s="1"/>
      <c r="J338" s="1"/>
      <c r="K338" s="1"/>
      <c r="L338" s="1"/>
      <c r="M338" s="1"/>
      <c r="N338" s="1"/>
      <c r="O338" s="1"/>
      <c r="P338" s="1"/>
      <c r="Q338" s="1"/>
      <c r="R338" s="1"/>
      <c r="S338" s="1"/>
      <c r="T338" s="1"/>
      <c r="U338" s="1"/>
      <c r="V338" s="1"/>
      <c r="W338" s="1"/>
      <c r="X338" s="1"/>
      <c r="Y338" s="1"/>
      <c r="Z338" s="1"/>
    </row>
    <row r="339" spans="1:26" ht="21.75" customHeight="1">
      <c r="A339" s="147">
        <v>41609</v>
      </c>
      <c r="B339" s="136">
        <v>3300</v>
      </c>
      <c r="C339" s="136">
        <v>132</v>
      </c>
      <c r="D339" s="137">
        <v>16.5</v>
      </c>
      <c r="E339" s="138" t="s">
        <v>129</v>
      </c>
      <c r="F339" s="148" t="s">
        <v>143</v>
      </c>
      <c r="G339" s="1"/>
      <c r="H339" s="1"/>
      <c r="I339" s="1"/>
      <c r="J339" s="1"/>
      <c r="K339" s="1"/>
      <c r="L339" s="1"/>
      <c r="M339" s="1"/>
      <c r="N339" s="1"/>
      <c r="O339" s="1"/>
      <c r="P339" s="1"/>
      <c r="Q339" s="1"/>
      <c r="R339" s="1"/>
      <c r="S339" s="1"/>
      <c r="T339" s="1"/>
      <c r="U339" s="1"/>
      <c r="V339" s="1"/>
      <c r="W339" s="1"/>
      <c r="X339" s="1"/>
      <c r="Y339" s="1"/>
      <c r="Z339" s="1"/>
    </row>
    <row r="340" spans="1:26" ht="21.75" customHeight="1">
      <c r="A340" s="147">
        <v>41640</v>
      </c>
      <c r="B340" s="136">
        <v>3600</v>
      </c>
      <c r="C340" s="136">
        <v>144</v>
      </c>
      <c r="D340" s="137">
        <v>18</v>
      </c>
      <c r="E340" s="138" t="s">
        <v>129</v>
      </c>
      <c r="F340" s="148" t="s">
        <v>143</v>
      </c>
      <c r="G340" s="1"/>
      <c r="H340" s="1"/>
      <c r="I340" s="1"/>
      <c r="J340" s="1"/>
      <c r="K340" s="1"/>
      <c r="L340" s="1"/>
      <c r="M340" s="1"/>
      <c r="N340" s="1"/>
      <c r="O340" s="1"/>
      <c r="P340" s="1"/>
      <c r="Q340" s="1"/>
      <c r="R340" s="1"/>
      <c r="S340" s="1"/>
      <c r="T340" s="1"/>
      <c r="U340" s="1"/>
      <c r="V340" s="1"/>
      <c r="W340" s="1"/>
      <c r="X340" s="1"/>
      <c r="Y340" s="1"/>
      <c r="Z340" s="1"/>
    </row>
    <row r="341" spans="1:26" ht="21.75" customHeight="1">
      <c r="A341" s="147">
        <v>41671</v>
      </c>
      <c r="B341" s="136">
        <v>3600</v>
      </c>
      <c r="C341" s="136">
        <v>144</v>
      </c>
      <c r="D341" s="137">
        <v>18</v>
      </c>
      <c r="E341" s="138" t="s">
        <v>129</v>
      </c>
      <c r="F341" s="148" t="s">
        <v>143</v>
      </c>
      <c r="G341" s="1"/>
      <c r="H341" s="1"/>
      <c r="I341" s="1"/>
      <c r="J341" s="1"/>
      <c r="K341" s="1"/>
      <c r="L341" s="1"/>
      <c r="M341" s="1"/>
      <c r="N341" s="1"/>
      <c r="O341" s="1"/>
      <c r="P341" s="1"/>
      <c r="Q341" s="1"/>
      <c r="R341" s="1"/>
      <c r="S341" s="1"/>
      <c r="T341" s="1"/>
      <c r="U341" s="1"/>
      <c r="V341" s="1"/>
      <c r="W341" s="1"/>
      <c r="X341" s="1"/>
      <c r="Y341" s="1"/>
      <c r="Z341" s="1"/>
    </row>
    <row r="342" spans="1:26" ht="21.75" customHeight="1">
      <c r="A342" s="147">
        <v>41699</v>
      </c>
      <c r="B342" s="136">
        <v>3600</v>
      </c>
      <c r="C342" s="136">
        <v>144</v>
      </c>
      <c r="D342" s="137">
        <v>18</v>
      </c>
      <c r="E342" s="138" t="s">
        <v>129</v>
      </c>
      <c r="F342" s="148" t="s">
        <v>143</v>
      </c>
      <c r="G342" s="1"/>
      <c r="H342" s="1"/>
      <c r="I342" s="1"/>
      <c r="J342" s="1"/>
      <c r="K342" s="1"/>
      <c r="L342" s="1"/>
      <c r="M342" s="1"/>
      <c r="N342" s="1"/>
      <c r="O342" s="1"/>
      <c r="P342" s="1"/>
      <c r="Q342" s="1"/>
      <c r="R342" s="1"/>
      <c r="S342" s="1"/>
      <c r="T342" s="1"/>
      <c r="U342" s="1"/>
      <c r="V342" s="1"/>
      <c r="W342" s="1"/>
      <c r="X342" s="1"/>
      <c r="Y342" s="1"/>
      <c r="Z342" s="1"/>
    </row>
    <row r="343" spans="1:26" ht="21.75" customHeight="1">
      <c r="A343" s="147">
        <v>41730</v>
      </c>
      <c r="B343" s="136">
        <v>3600</v>
      </c>
      <c r="C343" s="136">
        <v>144</v>
      </c>
      <c r="D343" s="137">
        <v>18</v>
      </c>
      <c r="E343" s="138" t="s">
        <v>129</v>
      </c>
      <c r="F343" s="148" t="s">
        <v>143</v>
      </c>
      <c r="G343" s="1"/>
      <c r="H343" s="1"/>
      <c r="I343" s="1"/>
      <c r="J343" s="1"/>
      <c r="K343" s="1"/>
      <c r="L343" s="1"/>
      <c r="M343" s="1"/>
      <c r="N343" s="1"/>
      <c r="O343" s="1"/>
      <c r="P343" s="1"/>
      <c r="Q343" s="1"/>
      <c r="R343" s="1"/>
      <c r="S343" s="1"/>
      <c r="T343" s="1"/>
      <c r="U343" s="1"/>
      <c r="V343" s="1"/>
      <c r="W343" s="1"/>
      <c r="X343" s="1"/>
      <c r="Y343" s="1"/>
      <c r="Z343" s="1"/>
    </row>
    <row r="344" spans="1:26" ht="21.75" customHeight="1">
      <c r="A344" s="147">
        <v>41760</v>
      </c>
      <c r="B344" s="136">
        <v>3600</v>
      </c>
      <c r="C344" s="136">
        <v>144</v>
      </c>
      <c r="D344" s="137">
        <v>18</v>
      </c>
      <c r="E344" s="138" t="s">
        <v>129</v>
      </c>
      <c r="F344" s="148" t="s">
        <v>143</v>
      </c>
      <c r="G344" s="1"/>
      <c r="H344" s="1"/>
      <c r="I344" s="1"/>
      <c r="J344" s="1"/>
      <c r="K344" s="1"/>
      <c r="L344" s="1"/>
      <c r="M344" s="1"/>
      <c r="N344" s="1"/>
      <c r="O344" s="1"/>
      <c r="P344" s="1"/>
      <c r="Q344" s="1"/>
      <c r="R344" s="1"/>
      <c r="S344" s="1"/>
      <c r="T344" s="1"/>
      <c r="U344" s="1"/>
      <c r="V344" s="1"/>
      <c r="W344" s="1"/>
      <c r="X344" s="1"/>
      <c r="Y344" s="1"/>
      <c r="Z344" s="1"/>
    </row>
    <row r="345" spans="1:26" ht="21.75" customHeight="1">
      <c r="A345" s="147">
        <v>41791</v>
      </c>
      <c r="B345" s="136">
        <v>3600</v>
      </c>
      <c r="C345" s="136">
        <v>144</v>
      </c>
      <c r="D345" s="137">
        <v>18</v>
      </c>
      <c r="E345" s="138" t="s">
        <v>129</v>
      </c>
      <c r="F345" s="148" t="s">
        <v>143</v>
      </c>
      <c r="G345" s="1"/>
      <c r="H345" s="1"/>
      <c r="I345" s="1"/>
      <c r="J345" s="1"/>
      <c r="K345" s="1"/>
      <c r="L345" s="1"/>
      <c r="M345" s="1"/>
      <c r="N345" s="1"/>
      <c r="O345" s="1"/>
      <c r="P345" s="1"/>
      <c r="Q345" s="1"/>
      <c r="R345" s="1"/>
      <c r="S345" s="1"/>
      <c r="T345" s="1"/>
      <c r="U345" s="1"/>
      <c r="V345" s="1"/>
      <c r="W345" s="1"/>
      <c r="X345" s="1"/>
      <c r="Y345" s="1"/>
      <c r="Z345" s="1"/>
    </row>
    <row r="346" spans="1:26" ht="21.75" customHeight="1">
      <c r="A346" s="147">
        <v>41821</v>
      </c>
      <c r="B346" s="136">
        <v>3600</v>
      </c>
      <c r="C346" s="136">
        <v>144</v>
      </c>
      <c r="D346" s="137">
        <v>18</v>
      </c>
      <c r="E346" s="138" t="s">
        <v>129</v>
      </c>
      <c r="F346" s="148" t="s">
        <v>143</v>
      </c>
      <c r="G346" s="1"/>
      <c r="H346" s="1"/>
      <c r="I346" s="1"/>
      <c r="J346" s="1"/>
      <c r="K346" s="1"/>
      <c r="L346" s="1"/>
      <c r="M346" s="1"/>
      <c r="N346" s="1"/>
      <c r="O346" s="1"/>
      <c r="P346" s="1"/>
      <c r="Q346" s="1"/>
      <c r="R346" s="1"/>
      <c r="S346" s="1"/>
      <c r="T346" s="1"/>
      <c r="U346" s="1"/>
      <c r="V346" s="1"/>
      <c r="W346" s="1"/>
      <c r="X346" s="1"/>
      <c r="Y346" s="1"/>
      <c r="Z346" s="1"/>
    </row>
    <row r="347" spans="1:26" ht="21.75" customHeight="1">
      <c r="A347" s="147">
        <v>41852</v>
      </c>
      <c r="B347" s="136">
        <v>3600</v>
      </c>
      <c r="C347" s="136">
        <v>144</v>
      </c>
      <c r="D347" s="137">
        <v>18</v>
      </c>
      <c r="E347" s="138" t="s">
        <v>129</v>
      </c>
      <c r="F347" s="148" t="s">
        <v>143</v>
      </c>
      <c r="G347" s="1"/>
      <c r="H347" s="1"/>
      <c r="I347" s="1"/>
      <c r="J347" s="1"/>
      <c r="K347" s="1"/>
      <c r="L347" s="1"/>
      <c r="M347" s="1"/>
      <c r="N347" s="1"/>
      <c r="O347" s="1"/>
      <c r="P347" s="1"/>
      <c r="Q347" s="1"/>
      <c r="R347" s="1"/>
      <c r="S347" s="1"/>
      <c r="T347" s="1"/>
      <c r="U347" s="1"/>
      <c r="V347" s="1"/>
      <c r="W347" s="1"/>
      <c r="X347" s="1"/>
      <c r="Y347" s="1"/>
      <c r="Z347" s="1"/>
    </row>
    <row r="348" spans="1:26" ht="21.75" customHeight="1">
      <c r="A348" s="147">
        <v>41883</v>
      </c>
      <c r="B348" s="136">
        <v>4400</v>
      </c>
      <c r="C348" s="136">
        <v>176</v>
      </c>
      <c r="D348" s="137">
        <v>22</v>
      </c>
      <c r="E348" s="138" t="s">
        <v>129</v>
      </c>
      <c r="F348" s="148" t="s">
        <v>144</v>
      </c>
      <c r="G348" s="1"/>
      <c r="H348" s="1"/>
      <c r="I348" s="1"/>
      <c r="J348" s="1"/>
      <c r="K348" s="1"/>
      <c r="L348" s="1"/>
      <c r="M348" s="1"/>
      <c r="N348" s="1"/>
      <c r="O348" s="1"/>
      <c r="P348" s="1"/>
      <c r="Q348" s="1"/>
      <c r="R348" s="1"/>
      <c r="S348" s="1"/>
      <c r="T348" s="1"/>
      <c r="U348" s="1"/>
      <c r="V348" s="1"/>
      <c r="W348" s="1"/>
      <c r="X348" s="1"/>
      <c r="Y348" s="1"/>
      <c r="Z348" s="1"/>
    </row>
    <row r="349" spans="1:26" ht="21.75" customHeight="1">
      <c r="A349" s="147">
        <v>41913</v>
      </c>
      <c r="B349" s="136">
        <v>4400</v>
      </c>
      <c r="C349" s="136">
        <v>176</v>
      </c>
      <c r="D349" s="137">
        <v>22</v>
      </c>
      <c r="E349" s="138" t="s">
        <v>129</v>
      </c>
      <c r="F349" s="148" t="s">
        <v>144</v>
      </c>
      <c r="G349" s="1"/>
      <c r="H349" s="1"/>
      <c r="I349" s="1"/>
      <c r="J349" s="1"/>
      <c r="K349" s="1"/>
      <c r="L349" s="1"/>
      <c r="M349" s="1"/>
      <c r="N349" s="1"/>
      <c r="O349" s="1"/>
      <c r="P349" s="1"/>
      <c r="Q349" s="1"/>
      <c r="R349" s="1"/>
      <c r="S349" s="1"/>
      <c r="T349" s="1"/>
      <c r="U349" s="1"/>
      <c r="V349" s="1"/>
      <c r="W349" s="1"/>
      <c r="X349" s="1"/>
      <c r="Y349" s="1"/>
      <c r="Z349" s="1"/>
    </row>
    <row r="350" spans="1:26" ht="21.75" customHeight="1">
      <c r="A350" s="147">
        <v>41944</v>
      </c>
      <c r="B350" s="136">
        <v>4400</v>
      </c>
      <c r="C350" s="136">
        <v>176</v>
      </c>
      <c r="D350" s="137">
        <v>22</v>
      </c>
      <c r="E350" s="138" t="s">
        <v>129</v>
      </c>
      <c r="F350" s="148" t="s">
        <v>144</v>
      </c>
      <c r="G350" s="1"/>
      <c r="H350" s="1"/>
      <c r="I350" s="1"/>
      <c r="J350" s="1"/>
      <c r="K350" s="1"/>
      <c r="L350" s="1"/>
      <c r="M350" s="1"/>
      <c r="N350" s="1"/>
      <c r="O350" s="1"/>
      <c r="P350" s="1"/>
      <c r="Q350" s="1"/>
      <c r="R350" s="1"/>
      <c r="S350" s="1"/>
      <c r="T350" s="1"/>
      <c r="U350" s="1"/>
      <c r="V350" s="1"/>
      <c r="W350" s="1"/>
      <c r="X350" s="1"/>
      <c r="Y350" s="1"/>
      <c r="Z350" s="1"/>
    </row>
    <row r="351" spans="1:26" ht="21.75" customHeight="1">
      <c r="A351" s="147">
        <v>41974</v>
      </c>
      <c r="B351" s="136">
        <v>4400</v>
      </c>
      <c r="C351" s="136">
        <v>176</v>
      </c>
      <c r="D351" s="137">
        <v>22</v>
      </c>
      <c r="E351" s="138" t="s">
        <v>129</v>
      </c>
      <c r="F351" s="148" t="s">
        <v>144</v>
      </c>
      <c r="G351" s="1"/>
      <c r="H351" s="1"/>
      <c r="I351" s="1"/>
      <c r="J351" s="1"/>
      <c r="K351" s="1"/>
      <c r="L351" s="1"/>
      <c r="M351" s="1"/>
      <c r="N351" s="1"/>
      <c r="O351" s="1"/>
      <c r="P351" s="1"/>
      <c r="Q351" s="1"/>
      <c r="R351" s="1"/>
      <c r="S351" s="1"/>
      <c r="T351" s="1"/>
      <c r="U351" s="1"/>
      <c r="V351" s="1"/>
      <c r="W351" s="1"/>
      <c r="X351" s="1"/>
      <c r="Y351" s="1"/>
      <c r="Z351" s="1"/>
    </row>
    <row r="352" spans="1:26" ht="21.75" customHeight="1">
      <c r="A352" s="147">
        <v>42005</v>
      </c>
      <c r="B352" s="136">
        <v>4716</v>
      </c>
      <c r="C352" s="136">
        <v>188.64</v>
      </c>
      <c r="D352" s="137">
        <v>23.58</v>
      </c>
      <c r="E352" s="138" t="s">
        <v>129</v>
      </c>
      <c r="F352" s="148" t="s">
        <v>144</v>
      </c>
      <c r="G352" s="1"/>
      <c r="H352" s="1"/>
      <c r="I352" s="1"/>
      <c r="J352" s="1"/>
      <c r="K352" s="1"/>
      <c r="L352" s="1"/>
      <c r="M352" s="1"/>
      <c r="N352" s="1"/>
      <c r="O352" s="1"/>
      <c r="P352" s="1"/>
      <c r="Q352" s="1"/>
      <c r="R352" s="1"/>
      <c r="S352" s="1"/>
      <c r="T352" s="1"/>
      <c r="U352" s="1"/>
      <c r="V352" s="1"/>
      <c r="W352" s="1"/>
      <c r="X352" s="1"/>
      <c r="Y352" s="1"/>
      <c r="Z352" s="1"/>
    </row>
    <row r="353" spans="1:26" ht="21.75" customHeight="1">
      <c r="A353" s="147">
        <v>42036</v>
      </c>
      <c r="B353" s="136">
        <v>4716</v>
      </c>
      <c r="C353" s="136">
        <v>188.64</v>
      </c>
      <c r="D353" s="137">
        <v>23.58</v>
      </c>
      <c r="E353" s="138" t="s">
        <v>129</v>
      </c>
      <c r="F353" s="148" t="s">
        <v>144</v>
      </c>
      <c r="G353" s="1"/>
      <c r="H353" s="1"/>
      <c r="I353" s="1"/>
      <c r="J353" s="1"/>
      <c r="K353" s="1"/>
      <c r="L353" s="1"/>
      <c r="M353" s="1"/>
      <c r="N353" s="1"/>
      <c r="O353" s="1"/>
      <c r="P353" s="1"/>
      <c r="Q353" s="1"/>
      <c r="R353" s="1"/>
      <c r="S353" s="1"/>
      <c r="T353" s="1"/>
      <c r="U353" s="1"/>
      <c r="V353" s="1"/>
      <c r="W353" s="1"/>
      <c r="X353" s="1"/>
      <c r="Y353" s="1"/>
      <c r="Z353" s="1"/>
    </row>
    <row r="354" spans="1:26" ht="21.75" customHeight="1">
      <c r="A354" s="147">
        <v>42064</v>
      </c>
      <c r="B354" s="136">
        <v>4716</v>
      </c>
      <c r="C354" s="136">
        <v>188.64</v>
      </c>
      <c r="D354" s="137">
        <v>23.58</v>
      </c>
      <c r="E354" s="138" t="s">
        <v>129</v>
      </c>
      <c r="F354" s="148" t="s">
        <v>144</v>
      </c>
      <c r="G354" s="1"/>
      <c r="H354" s="1"/>
      <c r="I354" s="1"/>
      <c r="J354" s="1"/>
      <c r="K354" s="1"/>
      <c r="L354" s="1"/>
      <c r="M354" s="1"/>
      <c r="N354" s="1"/>
      <c r="O354" s="1"/>
      <c r="P354" s="1"/>
      <c r="Q354" s="1"/>
      <c r="R354" s="1"/>
      <c r="S354" s="1"/>
      <c r="T354" s="1"/>
      <c r="U354" s="1"/>
      <c r="V354" s="1"/>
      <c r="W354" s="1"/>
      <c r="X354" s="1"/>
      <c r="Y354" s="1"/>
      <c r="Z354" s="1"/>
    </row>
    <row r="355" spans="1:26" ht="21.75" customHeight="1">
      <c r="A355" s="147">
        <v>42095</v>
      </c>
      <c r="B355" s="136">
        <v>4716</v>
      </c>
      <c r="C355" s="136">
        <v>188.64</v>
      </c>
      <c r="D355" s="137">
        <v>23.58</v>
      </c>
      <c r="E355" s="138" t="s">
        <v>129</v>
      </c>
      <c r="F355" s="148" t="s">
        <v>144</v>
      </c>
      <c r="G355" s="1"/>
      <c r="H355" s="1"/>
      <c r="I355" s="1"/>
      <c r="J355" s="1"/>
      <c r="K355" s="1"/>
      <c r="L355" s="1"/>
      <c r="M355" s="1"/>
      <c r="N355" s="1"/>
      <c r="O355" s="1"/>
      <c r="P355" s="1"/>
      <c r="Q355" s="1"/>
      <c r="R355" s="1"/>
      <c r="S355" s="1"/>
      <c r="T355" s="1"/>
      <c r="U355" s="1"/>
      <c r="V355" s="1"/>
      <c r="W355" s="1"/>
      <c r="X355" s="1"/>
      <c r="Y355" s="1"/>
      <c r="Z355" s="1"/>
    </row>
    <row r="356" spans="1:26" ht="21.75" customHeight="1">
      <c r="A356" s="147">
        <v>42125</v>
      </c>
      <c r="B356" s="136">
        <v>4716</v>
      </c>
      <c r="C356" s="136">
        <v>188.64</v>
      </c>
      <c r="D356" s="137">
        <v>23.58</v>
      </c>
      <c r="E356" s="138" t="s">
        <v>129</v>
      </c>
      <c r="F356" s="148" t="s">
        <v>144</v>
      </c>
      <c r="G356" s="1"/>
      <c r="H356" s="1"/>
      <c r="I356" s="1"/>
      <c r="J356" s="1"/>
      <c r="K356" s="1"/>
      <c r="L356" s="1"/>
      <c r="M356" s="1"/>
      <c r="N356" s="1"/>
      <c r="O356" s="1"/>
      <c r="P356" s="1"/>
      <c r="Q356" s="1"/>
      <c r="R356" s="1"/>
      <c r="S356" s="1"/>
      <c r="T356" s="1"/>
      <c r="U356" s="1"/>
      <c r="V356" s="1"/>
      <c r="W356" s="1"/>
      <c r="X356" s="1"/>
      <c r="Y356" s="1"/>
      <c r="Z356" s="1"/>
    </row>
    <row r="357" spans="1:26" ht="21.75" customHeight="1">
      <c r="A357" s="147">
        <v>42156</v>
      </c>
      <c r="B357" s="136">
        <v>4716</v>
      </c>
      <c r="C357" s="136">
        <v>188.64</v>
      </c>
      <c r="D357" s="137">
        <v>23.58</v>
      </c>
      <c r="E357" s="138" t="s">
        <v>129</v>
      </c>
      <c r="F357" s="148" t="s">
        <v>144</v>
      </c>
      <c r="G357" s="1"/>
      <c r="H357" s="1"/>
      <c r="I357" s="1"/>
      <c r="J357" s="1"/>
      <c r="K357" s="1"/>
      <c r="L357" s="1"/>
      <c r="M357" s="1"/>
      <c r="N357" s="1"/>
      <c r="O357" s="1"/>
      <c r="P357" s="1"/>
      <c r="Q357" s="1"/>
      <c r="R357" s="1"/>
      <c r="S357" s="1"/>
      <c r="T357" s="1"/>
      <c r="U357" s="1"/>
      <c r="V357" s="1"/>
      <c r="W357" s="1"/>
      <c r="X357" s="1"/>
      <c r="Y357" s="1"/>
      <c r="Z357" s="1"/>
    </row>
    <row r="358" spans="1:26" ht="21.75" customHeight="1">
      <c r="A358" s="147">
        <v>42186</v>
      </c>
      <c r="B358" s="136">
        <v>4716</v>
      </c>
      <c r="C358" s="136">
        <v>188.64</v>
      </c>
      <c r="D358" s="137">
        <v>23.58</v>
      </c>
      <c r="E358" s="138" t="s">
        <v>129</v>
      </c>
      <c r="F358" s="148" t="s">
        <v>144</v>
      </c>
      <c r="G358" s="1"/>
      <c r="H358" s="1"/>
      <c r="I358" s="1"/>
      <c r="J358" s="1"/>
      <c r="K358" s="1"/>
      <c r="L358" s="1"/>
      <c r="M358" s="1"/>
      <c r="N358" s="1"/>
      <c r="O358" s="1"/>
      <c r="P358" s="1"/>
      <c r="Q358" s="1"/>
      <c r="R358" s="1"/>
      <c r="S358" s="1"/>
      <c r="T358" s="1"/>
      <c r="U358" s="1"/>
      <c r="V358" s="1"/>
      <c r="W358" s="1"/>
      <c r="X358" s="1"/>
      <c r="Y358" s="1"/>
      <c r="Z358" s="1"/>
    </row>
    <row r="359" spans="1:26" ht="21.75" customHeight="1">
      <c r="A359" s="147">
        <v>42217</v>
      </c>
      <c r="B359" s="136">
        <v>5588</v>
      </c>
      <c r="C359" s="136">
        <v>223.52</v>
      </c>
      <c r="D359" s="137">
        <v>27.94</v>
      </c>
      <c r="E359" s="138" t="s">
        <v>129</v>
      </c>
      <c r="F359" s="148" t="s">
        <v>144</v>
      </c>
      <c r="G359" s="1"/>
      <c r="H359" s="1"/>
      <c r="I359" s="1"/>
      <c r="J359" s="1"/>
      <c r="K359" s="1"/>
      <c r="L359" s="1"/>
      <c r="M359" s="1"/>
      <c r="N359" s="1"/>
      <c r="O359" s="1"/>
      <c r="P359" s="1"/>
      <c r="Q359" s="1"/>
      <c r="R359" s="1"/>
      <c r="S359" s="1"/>
      <c r="T359" s="1"/>
      <c r="U359" s="1"/>
      <c r="V359" s="1"/>
      <c r="W359" s="1"/>
      <c r="X359" s="1"/>
      <c r="Y359" s="1"/>
      <c r="Z359" s="1"/>
    </row>
    <row r="360" spans="1:26" ht="21.75" customHeight="1">
      <c r="A360" s="147">
        <v>42248</v>
      </c>
      <c r="B360" s="136">
        <v>5588</v>
      </c>
      <c r="C360" s="136">
        <v>223.52</v>
      </c>
      <c r="D360" s="137">
        <v>27.94</v>
      </c>
      <c r="E360" s="138" t="s">
        <v>129</v>
      </c>
      <c r="F360" s="148" t="s">
        <v>145</v>
      </c>
      <c r="G360" s="1"/>
      <c r="H360" s="1"/>
      <c r="I360" s="1"/>
      <c r="J360" s="1"/>
      <c r="K360" s="1"/>
      <c r="L360" s="1"/>
      <c r="M360" s="1"/>
      <c r="N360" s="1"/>
      <c r="O360" s="1"/>
      <c r="P360" s="1"/>
      <c r="Q360" s="1"/>
      <c r="R360" s="1"/>
      <c r="S360" s="1"/>
      <c r="T360" s="1"/>
      <c r="U360" s="1"/>
      <c r="V360" s="1"/>
      <c r="W360" s="1"/>
      <c r="X360" s="1"/>
      <c r="Y360" s="1"/>
      <c r="Z360" s="1"/>
    </row>
    <row r="361" spans="1:26" ht="21.75" customHeight="1">
      <c r="A361" s="147">
        <v>42278</v>
      </c>
      <c r="B361" s="136">
        <v>5588</v>
      </c>
      <c r="C361" s="136">
        <v>223.52</v>
      </c>
      <c r="D361" s="137">
        <v>27.94</v>
      </c>
      <c r="E361" s="138" t="s">
        <v>129</v>
      </c>
      <c r="F361" s="148" t="s">
        <v>145</v>
      </c>
      <c r="G361" s="1"/>
      <c r="H361" s="1"/>
      <c r="I361" s="1"/>
      <c r="J361" s="1"/>
      <c r="K361" s="1"/>
      <c r="L361" s="1"/>
      <c r="M361" s="1"/>
      <c r="N361" s="1"/>
      <c r="O361" s="1"/>
      <c r="P361" s="1"/>
      <c r="Q361" s="1"/>
      <c r="R361" s="1"/>
      <c r="S361" s="1"/>
      <c r="T361" s="1"/>
      <c r="U361" s="1"/>
      <c r="V361" s="1"/>
      <c r="W361" s="1"/>
      <c r="X361" s="1"/>
      <c r="Y361" s="1"/>
      <c r="Z361" s="1"/>
    </row>
    <row r="362" spans="1:26" ht="21.75" customHeight="1">
      <c r="A362" s="147">
        <v>42309</v>
      </c>
      <c r="B362" s="136">
        <v>5588</v>
      </c>
      <c r="C362" s="136">
        <v>223.52</v>
      </c>
      <c r="D362" s="137">
        <v>27.94</v>
      </c>
      <c r="E362" s="138" t="s">
        <v>129</v>
      </c>
      <c r="F362" s="148" t="s">
        <v>145</v>
      </c>
      <c r="G362" s="1"/>
      <c r="H362" s="1"/>
      <c r="I362" s="1"/>
      <c r="J362" s="1"/>
      <c r="K362" s="1"/>
      <c r="L362" s="1"/>
      <c r="M362" s="1"/>
      <c r="N362" s="1"/>
      <c r="O362" s="1"/>
      <c r="P362" s="1"/>
      <c r="Q362" s="1"/>
      <c r="R362" s="1"/>
      <c r="S362" s="1"/>
      <c r="T362" s="1"/>
      <c r="U362" s="1"/>
      <c r="V362" s="1"/>
      <c r="W362" s="1"/>
      <c r="X362" s="1"/>
      <c r="Y362" s="1"/>
      <c r="Z362" s="1"/>
    </row>
    <row r="363" spans="1:26" ht="21.75" customHeight="1">
      <c r="A363" s="147">
        <v>42339</v>
      </c>
      <c r="B363" s="136">
        <v>5588</v>
      </c>
      <c r="C363" s="136">
        <v>223.52</v>
      </c>
      <c r="D363" s="137">
        <v>27.94</v>
      </c>
      <c r="E363" s="138" t="s">
        <v>129</v>
      </c>
      <c r="F363" s="148" t="s">
        <v>145</v>
      </c>
      <c r="G363" s="1"/>
      <c r="H363" s="1"/>
      <c r="I363" s="1"/>
      <c r="J363" s="1"/>
      <c r="K363" s="1"/>
      <c r="L363" s="1"/>
      <c r="M363" s="1"/>
      <c r="N363" s="1"/>
      <c r="O363" s="1"/>
      <c r="P363" s="1"/>
      <c r="Q363" s="1"/>
      <c r="R363" s="1"/>
      <c r="S363" s="1"/>
      <c r="T363" s="1"/>
      <c r="U363" s="1"/>
      <c r="V363" s="1"/>
      <c r="W363" s="1"/>
      <c r="X363" s="1"/>
      <c r="Y363" s="1"/>
      <c r="Z363" s="1"/>
    </row>
    <row r="364" spans="1:26" ht="21.75" customHeight="1">
      <c r="A364" s="147">
        <v>42370</v>
      </c>
      <c r="B364" s="136">
        <v>6060</v>
      </c>
      <c r="C364" s="136">
        <v>242.4</v>
      </c>
      <c r="D364" s="137">
        <v>30.3</v>
      </c>
      <c r="E364" s="138" t="s">
        <v>129</v>
      </c>
      <c r="F364" s="148" t="s">
        <v>145</v>
      </c>
      <c r="G364" s="1"/>
      <c r="H364" s="1"/>
      <c r="I364" s="1"/>
      <c r="J364" s="1"/>
      <c r="K364" s="1"/>
      <c r="L364" s="1"/>
      <c r="M364" s="1"/>
      <c r="N364" s="1"/>
      <c r="O364" s="1"/>
      <c r="P364" s="1"/>
      <c r="Q364" s="1"/>
      <c r="R364" s="1"/>
      <c r="S364" s="1"/>
      <c r="T364" s="1"/>
      <c r="U364" s="1"/>
      <c r="V364" s="1"/>
      <c r="W364" s="1"/>
      <c r="X364" s="1"/>
      <c r="Y364" s="1"/>
      <c r="Z364" s="1"/>
    </row>
    <row r="365" spans="1:26" ht="21.75" customHeight="1">
      <c r="A365" s="147">
        <v>42401</v>
      </c>
      <c r="B365" s="136">
        <v>6060</v>
      </c>
      <c r="C365" s="136">
        <v>242.4</v>
      </c>
      <c r="D365" s="137">
        <v>30.3</v>
      </c>
      <c r="E365" s="138" t="s">
        <v>129</v>
      </c>
      <c r="F365" s="148" t="s">
        <v>145</v>
      </c>
      <c r="G365" s="1"/>
      <c r="H365" s="1"/>
      <c r="I365" s="1"/>
      <c r="J365" s="1"/>
      <c r="K365" s="1"/>
      <c r="L365" s="1"/>
      <c r="M365" s="1"/>
      <c r="N365" s="1"/>
      <c r="O365" s="1"/>
      <c r="P365" s="1"/>
      <c r="Q365" s="1"/>
      <c r="R365" s="1"/>
      <c r="S365" s="1"/>
      <c r="T365" s="1"/>
      <c r="U365" s="1"/>
      <c r="V365" s="1"/>
      <c r="W365" s="1"/>
      <c r="X365" s="1"/>
      <c r="Y365" s="1"/>
      <c r="Z365" s="1"/>
    </row>
    <row r="366" spans="1:26" ht="21.75" customHeight="1">
      <c r="A366" s="147">
        <v>42430</v>
      </c>
      <c r="B366" s="136">
        <v>6060</v>
      </c>
      <c r="C366" s="136">
        <v>242.4</v>
      </c>
      <c r="D366" s="137">
        <v>30.3</v>
      </c>
      <c r="E366" s="138" t="s">
        <v>129</v>
      </c>
      <c r="F366" s="148" t="s">
        <v>145</v>
      </c>
      <c r="G366" s="1"/>
      <c r="H366" s="1"/>
      <c r="I366" s="1"/>
      <c r="J366" s="1"/>
      <c r="K366" s="1"/>
      <c r="L366" s="1"/>
      <c r="M366" s="1"/>
      <c r="N366" s="1"/>
      <c r="O366" s="1"/>
      <c r="P366" s="1"/>
      <c r="Q366" s="1"/>
      <c r="R366" s="1"/>
      <c r="S366" s="1"/>
      <c r="T366" s="1"/>
      <c r="U366" s="1"/>
      <c r="V366" s="1"/>
      <c r="W366" s="1"/>
      <c r="X366" s="1"/>
      <c r="Y366" s="1"/>
      <c r="Z366" s="1"/>
    </row>
    <row r="367" spans="1:26" ht="21.75" customHeight="1">
      <c r="A367" s="147">
        <v>42461</v>
      </c>
      <c r="B367" s="136">
        <v>6060</v>
      </c>
      <c r="C367" s="136">
        <v>242.4</v>
      </c>
      <c r="D367" s="137">
        <v>30.3</v>
      </c>
      <c r="E367" s="138" t="s">
        <v>129</v>
      </c>
      <c r="F367" s="148" t="s">
        <v>145</v>
      </c>
      <c r="G367" s="1"/>
      <c r="H367" s="1"/>
      <c r="I367" s="1"/>
      <c r="J367" s="1"/>
      <c r="K367" s="1"/>
      <c r="L367" s="1"/>
      <c r="M367" s="1"/>
      <c r="N367" s="1"/>
      <c r="O367" s="1"/>
      <c r="P367" s="1"/>
      <c r="Q367" s="1"/>
      <c r="R367" s="1"/>
      <c r="S367" s="1"/>
      <c r="T367" s="1"/>
      <c r="U367" s="1"/>
      <c r="V367" s="1"/>
      <c r="W367" s="1"/>
      <c r="X367" s="1"/>
      <c r="Y367" s="1"/>
      <c r="Z367" s="1"/>
    </row>
    <row r="368" spans="1:26" ht="21.75" customHeight="1">
      <c r="A368" s="147">
        <v>42491</v>
      </c>
      <c r="B368" s="136">
        <v>6060</v>
      </c>
      <c r="C368" s="136">
        <v>242.4</v>
      </c>
      <c r="D368" s="137">
        <v>30.3</v>
      </c>
      <c r="E368" s="138" t="s">
        <v>129</v>
      </c>
      <c r="F368" s="148" t="s">
        <v>145</v>
      </c>
      <c r="G368" s="1"/>
      <c r="H368" s="1"/>
      <c r="I368" s="1"/>
      <c r="J368" s="1"/>
      <c r="K368" s="1"/>
      <c r="L368" s="1"/>
      <c r="M368" s="1"/>
      <c r="N368" s="1"/>
      <c r="O368" s="1"/>
      <c r="P368" s="1"/>
      <c r="Q368" s="1"/>
      <c r="R368" s="1"/>
      <c r="S368" s="1"/>
      <c r="T368" s="1"/>
      <c r="U368" s="1"/>
      <c r="V368" s="1"/>
      <c r="W368" s="1"/>
      <c r="X368" s="1"/>
      <c r="Y368" s="1"/>
      <c r="Z368" s="1"/>
    </row>
    <row r="369" spans="1:26" ht="21.75" customHeight="1">
      <c r="A369" s="147">
        <v>42522</v>
      </c>
      <c r="B369" s="136">
        <v>6810</v>
      </c>
      <c r="C369" s="136">
        <v>272.39999999999998</v>
      </c>
      <c r="D369" s="137">
        <v>34.049999999999997</v>
      </c>
      <c r="E369" s="138" t="s">
        <v>129</v>
      </c>
      <c r="F369" s="148" t="s">
        <v>146</v>
      </c>
      <c r="G369" s="1"/>
      <c r="H369" s="1"/>
      <c r="I369" s="1"/>
      <c r="J369" s="1"/>
      <c r="K369" s="1"/>
      <c r="L369" s="1"/>
      <c r="M369" s="1"/>
      <c r="N369" s="1"/>
      <c r="O369" s="1"/>
      <c r="P369" s="1"/>
      <c r="Q369" s="1"/>
      <c r="R369" s="1"/>
      <c r="S369" s="1"/>
      <c r="T369" s="1"/>
      <c r="U369" s="1"/>
      <c r="V369" s="1"/>
      <c r="W369" s="1"/>
      <c r="X369" s="1"/>
      <c r="Y369" s="1"/>
      <c r="Z369" s="1"/>
    </row>
    <row r="370" spans="1:26" ht="21.75" customHeight="1">
      <c r="A370" s="147">
        <v>42552</v>
      </c>
      <c r="B370" s="136">
        <v>6810</v>
      </c>
      <c r="C370" s="136">
        <v>272.39999999999998</v>
      </c>
      <c r="D370" s="137">
        <v>34.049999999999997</v>
      </c>
      <c r="E370" s="138" t="s">
        <v>129</v>
      </c>
      <c r="F370" s="148" t="s">
        <v>146</v>
      </c>
      <c r="G370" s="1"/>
      <c r="H370" s="1"/>
      <c r="I370" s="1"/>
      <c r="J370" s="1"/>
      <c r="K370" s="1"/>
      <c r="L370" s="1"/>
      <c r="M370" s="1"/>
      <c r="N370" s="1"/>
      <c r="O370" s="1"/>
      <c r="P370" s="1"/>
      <c r="Q370" s="1"/>
      <c r="R370" s="1"/>
      <c r="S370" s="1"/>
      <c r="T370" s="1"/>
      <c r="U370" s="1"/>
      <c r="V370" s="1"/>
      <c r="W370" s="1"/>
      <c r="X370" s="1"/>
      <c r="Y370" s="1"/>
      <c r="Z370" s="1"/>
    </row>
    <row r="371" spans="1:26" ht="21.75" customHeight="1">
      <c r="A371" s="147">
        <v>42583</v>
      </c>
      <c r="B371" s="136">
        <v>6810</v>
      </c>
      <c r="C371" s="136">
        <v>272.39999999999998</v>
      </c>
      <c r="D371" s="137">
        <v>34.049999999999997</v>
      </c>
      <c r="E371" s="138" t="s">
        <v>129</v>
      </c>
      <c r="F371" s="148" t="s">
        <v>146</v>
      </c>
      <c r="G371" s="1"/>
      <c r="H371" s="1"/>
      <c r="I371" s="1"/>
      <c r="J371" s="1"/>
      <c r="K371" s="1"/>
      <c r="L371" s="1"/>
      <c r="M371" s="1"/>
      <c r="N371" s="1"/>
      <c r="O371" s="1"/>
      <c r="P371" s="1"/>
      <c r="Q371" s="1"/>
      <c r="R371" s="1"/>
      <c r="S371" s="1"/>
      <c r="T371" s="1"/>
      <c r="U371" s="1"/>
      <c r="V371" s="1"/>
      <c r="W371" s="1"/>
      <c r="X371" s="1"/>
      <c r="Y371" s="1"/>
      <c r="Z371" s="1"/>
    </row>
    <row r="372" spans="1:26" ht="21.75" customHeight="1">
      <c r="A372" s="147">
        <v>42614</v>
      </c>
      <c r="B372" s="136">
        <v>7560</v>
      </c>
      <c r="C372" s="136">
        <v>302.39999999999998</v>
      </c>
      <c r="D372" s="137">
        <v>37.799999999999997</v>
      </c>
      <c r="E372" s="138" t="s">
        <v>129</v>
      </c>
      <c r="F372" s="148" t="s">
        <v>146</v>
      </c>
      <c r="G372" s="1"/>
      <c r="H372" s="1"/>
      <c r="I372" s="1"/>
      <c r="J372" s="1"/>
      <c r="K372" s="1"/>
      <c r="L372" s="1"/>
      <c r="M372" s="1"/>
      <c r="N372" s="1"/>
      <c r="O372" s="1"/>
      <c r="P372" s="1"/>
      <c r="Q372" s="1"/>
      <c r="R372" s="1"/>
      <c r="S372" s="1"/>
      <c r="T372" s="1"/>
      <c r="U372" s="1"/>
      <c r="V372" s="1"/>
      <c r="W372" s="1"/>
      <c r="X372" s="1"/>
      <c r="Y372" s="1"/>
      <c r="Z372" s="1"/>
    </row>
    <row r="373" spans="1:26" ht="21.75" customHeight="1">
      <c r="A373" s="147">
        <v>42644</v>
      </c>
      <c r="B373" s="140">
        <v>7560</v>
      </c>
      <c r="C373" s="140">
        <v>302.39999999999998</v>
      </c>
      <c r="D373" s="141">
        <v>37.799999999999997</v>
      </c>
      <c r="E373" s="138" t="s">
        <v>129</v>
      </c>
      <c r="F373" s="148" t="s">
        <v>146</v>
      </c>
      <c r="G373" s="1"/>
      <c r="H373" s="1"/>
      <c r="I373" s="1"/>
      <c r="J373" s="1"/>
      <c r="K373" s="1"/>
      <c r="L373" s="1"/>
      <c r="M373" s="1"/>
      <c r="N373" s="1"/>
      <c r="O373" s="1"/>
      <c r="P373" s="1"/>
      <c r="Q373" s="1"/>
      <c r="R373" s="1"/>
      <c r="S373" s="1"/>
      <c r="T373" s="1"/>
      <c r="U373" s="1"/>
      <c r="V373" s="1"/>
      <c r="W373" s="1"/>
      <c r="X373" s="1"/>
      <c r="Y373" s="1"/>
      <c r="Z373" s="1"/>
    </row>
    <row r="374" spans="1:26" ht="21.75" customHeight="1">
      <c r="A374" s="147">
        <v>42675</v>
      </c>
      <c r="B374" s="140">
        <v>7560</v>
      </c>
      <c r="C374" s="140">
        <v>302.39999999999998</v>
      </c>
      <c r="D374" s="141">
        <v>37.799999999999997</v>
      </c>
      <c r="E374" s="138" t="s">
        <v>129</v>
      </c>
      <c r="F374" s="148" t="s">
        <v>146</v>
      </c>
      <c r="G374" s="1"/>
      <c r="H374" s="1"/>
      <c r="I374" s="1"/>
      <c r="J374" s="1"/>
      <c r="K374" s="1"/>
      <c r="L374" s="1"/>
      <c r="M374" s="1"/>
      <c r="N374" s="1"/>
      <c r="O374" s="1"/>
      <c r="P374" s="1"/>
      <c r="Q374" s="1"/>
      <c r="R374" s="1"/>
      <c r="S374" s="1"/>
      <c r="T374" s="1"/>
      <c r="U374" s="1"/>
      <c r="V374" s="1"/>
      <c r="W374" s="1"/>
      <c r="X374" s="1"/>
      <c r="Y374" s="1"/>
      <c r="Z374" s="1"/>
    </row>
    <row r="375" spans="1:26" ht="21.75" customHeight="1">
      <c r="A375" s="147">
        <v>42705</v>
      </c>
      <c r="B375" s="140">
        <v>7560</v>
      </c>
      <c r="C375" s="140">
        <v>302.39999999999998</v>
      </c>
      <c r="D375" s="141">
        <v>37.799999999999997</v>
      </c>
      <c r="E375" s="138" t="s">
        <v>129</v>
      </c>
      <c r="F375" s="148" t="s">
        <v>146</v>
      </c>
      <c r="G375" s="1"/>
      <c r="H375" s="1"/>
      <c r="I375" s="1"/>
      <c r="J375" s="1"/>
      <c r="K375" s="1"/>
      <c r="L375" s="1"/>
      <c r="M375" s="1"/>
      <c r="N375" s="1"/>
      <c r="O375" s="1"/>
      <c r="P375" s="1"/>
      <c r="Q375" s="1"/>
      <c r="R375" s="1"/>
      <c r="S375" s="1"/>
      <c r="T375" s="1"/>
      <c r="U375" s="1"/>
      <c r="V375" s="1"/>
      <c r="W375" s="1"/>
      <c r="X375" s="1"/>
      <c r="Y375" s="1"/>
      <c r="Z375" s="1"/>
    </row>
    <row r="376" spans="1:26" ht="21.75" customHeight="1">
      <c r="A376" s="147">
        <v>42736</v>
      </c>
      <c r="B376" s="140">
        <v>8060</v>
      </c>
      <c r="C376" s="140">
        <v>322.39999999999998</v>
      </c>
      <c r="D376" s="141">
        <v>40.299999999999997</v>
      </c>
      <c r="E376" s="138" t="s">
        <v>129</v>
      </c>
      <c r="F376" s="148" t="s">
        <v>146</v>
      </c>
      <c r="G376" s="1"/>
      <c r="H376" s="1"/>
      <c r="I376" s="1"/>
      <c r="J376" s="1"/>
      <c r="K376" s="1"/>
      <c r="L376" s="1"/>
      <c r="M376" s="1"/>
      <c r="N376" s="1"/>
      <c r="O376" s="1"/>
      <c r="P376" s="1"/>
      <c r="Q376" s="1"/>
      <c r="R376" s="1"/>
      <c r="S376" s="1"/>
      <c r="T376" s="1"/>
      <c r="U376" s="1"/>
      <c r="V376" s="1"/>
      <c r="W376" s="1"/>
      <c r="X376" s="1"/>
      <c r="Y376" s="1"/>
      <c r="Z376" s="1"/>
    </row>
    <row r="377" spans="1:26" ht="21.75" customHeight="1">
      <c r="A377" s="147">
        <v>42767</v>
      </c>
      <c r="B377" s="140">
        <v>8060</v>
      </c>
      <c r="C377" s="140">
        <v>322.39999999999998</v>
      </c>
      <c r="D377" s="141">
        <v>40.299999999999997</v>
      </c>
      <c r="E377" s="138" t="s">
        <v>129</v>
      </c>
      <c r="F377" s="148" t="s">
        <v>146</v>
      </c>
      <c r="G377" s="1"/>
      <c r="H377" s="1"/>
      <c r="I377" s="1"/>
      <c r="J377" s="1"/>
      <c r="K377" s="1"/>
      <c r="L377" s="1"/>
      <c r="M377" s="1"/>
      <c r="N377" s="1"/>
      <c r="O377" s="1"/>
      <c r="P377" s="1"/>
      <c r="Q377" s="1"/>
      <c r="R377" s="1"/>
      <c r="S377" s="1"/>
      <c r="T377" s="1"/>
      <c r="U377" s="1"/>
      <c r="V377" s="1"/>
      <c r="W377" s="1"/>
      <c r="X377" s="1"/>
      <c r="Y377" s="1"/>
      <c r="Z377" s="1"/>
    </row>
    <row r="378" spans="1:26" ht="21.75" customHeight="1">
      <c r="A378" s="147">
        <v>42795</v>
      </c>
      <c r="B378" s="140">
        <v>8060</v>
      </c>
      <c r="C378" s="140">
        <v>322.39999999999998</v>
      </c>
      <c r="D378" s="141">
        <v>40.299999999999997</v>
      </c>
      <c r="E378" s="138" t="s">
        <v>129</v>
      </c>
      <c r="F378" s="148" t="s">
        <v>146</v>
      </c>
      <c r="G378" s="1"/>
      <c r="H378" s="1"/>
      <c r="I378" s="1"/>
      <c r="J378" s="1"/>
      <c r="K378" s="1"/>
      <c r="L378" s="1"/>
      <c r="M378" s="1"/>
      <c r="N378" s="1"/>
      <c r="O378" s="1"/>
      <c r="P378" s="1"/>
      <c r="Q378" s="1"/>
      <c r="R378" s="1"/>
      <c r="S378" s="1"/>
      <c r="T378" s="1"/>
      <c r="U378" s="1"/>
      <c r="V378" s="1"/>
      <c r="W378" s="1"/>
      <c r="X378" s="1"/>
      <c r="Y378" s="1"/>
      <c r="Z378" s="1"/>
    </row>
    <row r="379" spans="1:26" ht="21.75" customHeight="1">
      <c r="A379" s="147">
        <v>42826</v>
      </c>
      <c r="B379" s="140">
        <v>8060</v>
      </c>
      <c r="C379" s="140">
        <v>322.39999999999998</v>
      </c>
      <c r="D379" s="141">
        <v>40.299999999999997</v>
      </c>
      <c r="E379" s="138" t="s">
        <v>129</v>
      </c>
      <c r="F379" s="148" t="s">
        <v>146</v>
      </c>
      <c r="G379" s="1"/>
      <c r="H379" s="1"/>
      <c r="I379" s="1"/>
      <c r="J379" s="1"/>
      <c r="K379" s="1"/>
      <c r="L379" s="1"/>
      <c r="M379" s="1"/>
      <c r="N379" s="1"/>
      <c r="O379" s="1"/>
      <c r="P379" s="1"/>
      <c r="Q379" s="1"/>
      <c r="R379" s="1"/>
      <c r="S379" s="1"/>
      <c r="T379" s="1"/>
      <c r="U379" s="1"/>
      <c r="V379" s="1"/>
      <c r="W379" s="1"/>
      <c r="X379" s="1"/>
      <c r="Y379" s="1"/>
      <c r="Z379" s="1"/>
    </row>
    <row r="380" spans="1:26" ht="21.75" customHeight="1">
      <c r="A380" s="147">
        <v>42856</v>
      </c>
      <c r="B380" s="140">
        <v>8060</v>
      </c>
      <c r="C380" s="140">
        <v>322.39999999999998</v>
      </c>
      <c r="D380" s="141">
        <v>40.299999999999997</v>
      </c>
      <c r="E380" s="138" t="s">
        <v>129</v>
      </c>
      <c r="F380" s="148" t="s">
        <v>146</v>
      </c>
      <c r="G380" s="1"/>
      <c r="H380" s="1"/>
      <c r="I380" s="1"/>
      <c r="J380" s="1"/>
      <c r="K380" s="1"/>
      <c r="L380" s="1"/>
      <c r="M380" s="1"/>
      <c r="N380" s="1"/>
      <c r="O380" s="1"/>
      <c r="P380" s="1"/>
      <c r="Q380" s="1"/>
      <c r="R380" s="1"/>
      <c r="S380" s="1"/>
      <c r="T380" s="1"/>
      <c r="U380" s="1"/>
      <c r="V380" s="1"/>
      <c r="W380" s="1"/>
      <c r="X380" s="1"/>
      <c r="Y380" s="1"/>
      <c r="Z380" s="1"/>
    </row>
    <row r="381" spans="1:26" ht="21.75" customHeight="1">
      <c r="A381" s="147">
        <v>42887</v>
      </c>
      <c r="B381" s="140">
        <v>8060</v>
      </c>
      <c r="C381" s="140">
        <v>322.39999999999998</v>
      </c>
      <c r="D381" s="141">
        <v>40.299999999999997</v>
      </c>
      <c r="E381" s="138" t="s">
        <v>129</v>
      </c>
      <c r="F381" s="148" t="s">
        <v>146</v>
      </c>
      <c r="G381" s="1"/>
      <c r="H381" s="1"/>
      <c r="I381" s="1"/>
      <c r="J381" s="1"/>
      <c r="K381" s="1"/>
      <c r="L381" s="1"/>
      <c r="M381" s="1"/>
      <c r="N381" s="1"/>
      <c r="O381" s="1"/>
      <c r="P381" s="1"/>
      <c r="Q381" s="1"/>
      <c r="R381" s="1"/>
      <c r="S381" s="1"/>
      <c r="T381" s="1"/>
      <c r="U381" s="1"/>
      <c r="V381" s="1"/>
      <c r="W381" s="1"/>
      <c r="X381" s="1"/>
      <c r="Y381" s="1"/>
      <c r="Z381" s="1"/>
    </row>
    <row r="382" spans="1:26" ht="21.75" customHeight="1">
      <c r="A382" s="147">
        <v>42917</v>
      </c>
      <c r="B382" s="140">
        <v>8860</v>
      </c>
      <c r="C382" s="140">
        <v>354.4</v>
      </c>
      <c r="D382" s="141">
        <v>44.3</v>
      </c>
      <c r="E382" s="138" t="s">
        <v>129</v>
      </c>
      <c r="F382" s="148" t="s">
        <v>147</v>
      </c>
      <c r="G382" s="1"/>
      <c r="H382" s="1"/>
      <c r="I382" s="1"/>
      <c r="J382" s="1"/>
      <c r="K382" s="1"/>
      <c r="L382" s="1"/>
      <c r="M382" s="1"/>
      <c r="N382" s="1"/>
      <c r="O382" s="1"/>
      <c r="P382" s="1"/>
      <c r="Q382" s="1"/>
      <c r="R382" s="1"/>
      <c r="S382" s="1"/>
      <c r="T382" s="1"/>
      <c r="U382" s="1"/>
      <c r="V382" s="1"/>
      <c r="W382" s="1"/>
      <c r="X382" s="1"/>
      <c r="Y382" s="1"/>
      <c r="Z382" s="1"/>
    </row>
    <row r="383" spans="1:26" ht="21.75" customHeight="1">
      <c r="A383" s="147">
        <v>42948</v>
      </c>
      <c r="B383" s="140">
        <v>8860</v>
      </c>
      <c r="C383" s="140">
        <v>354.4</v>
      </c>
      <c r="D383" s="141">
        <v>44.3</v>
      </c>
      <c r="E383" s="138" t="s">
        <v>129</v>
      </c>
      <c r="F383" s="148" t="s">
        <v>147</v>
      </c>
      <c r="G383" s="1"/>
      <c r="H383" s="1"/>
      <c r="I383" s="1"/>
      <c r="J383" s="1"/>
      <c r="K383" s="1"/>
      <c r="L383" s="1"/>
      <c r="M383" s="1"/>
      <c r="N383" s="1"/>
      <c r="O383" s="1"/>
      <c r="P383" s="1"/>
      <c r="Q383" s="1"/>
      <c r="R383" s="1"/>
      <c r="S383" s="1"/>
      <c r="T383" s="1"/>
      <c r="U383" s="1"/>
      <c r="V383" s="1"/>
      <c r="W383" s="1"/>
      <c r="X383" s="1"/>
      <c r="Y383" s="1"/>
      <c r="Z383" s="1"/>
    </row>
    <row r="384" spans="1:26" ht="21.75" customHeight="1">
      <c r="A384" s="147">
        <v>42979</v>
      </c>
      <c r="B384" s="140">
        <v>8860</v>
      </c>
      <c r="C384" s="140">
        <v>354.4</v>
      </c>
      <c r="D384" s="141">
        <v>44.3</v>
      </c>
      <c r="E384" s="138" t="s">
        <v>129</v>
      </c>
      <c r="F384" s="148" t="s">
        <v>147</v>
      </c>
      <c r="G384" s="1"/>
      <c r="H384" s="1"/>
      <c r="I384" s="1"/>
      <c r="J384" s="1"/>
      <c r="K384" s="1"/>
      <c r="L384" s="1"/>
      <c r="M384" s="1"/>
      <c r="N384" s="1"/>
      <c r="O384" s="1"/>
      <c r="P384" s="1"/>
      <c r="Q384" s="1"/>
      <c r="R384" s="1"/>
      <c r="S384" s="1"/>
      <c r="T384" s="1"/>
      <c r="U384" s="1"/>
      <c r="V384" s="1"/>
      <c r="W384" s="1"/>
      <c r="X384" s="1"/>
      <c r="Y384" s="1"/>
      <c r="Z384" s="1"/>
    </row>
    <row r="385" spans="1:26" ht="21.75" customHeight="1">
      <c r="A385" s="147">
        <v>43009</v>
      </c>
      <c r="B385" s="140">
        <v>8860</v>
      </c>
      <c r="C385" s="140">
        <v>354.4</v>
      </c>
      <c r="D385" s="141">
        <v>44.3</v>
      </c>
      <c r="E385" s="138" t="s">
        <v>129</v>
      </c>
      <c r="F385" s="148" t="s">
        <v>147</v>
      </c>
      <c r="G385" s="1"/>
      <c r="H385" s="1"/>
      <c r="I385" s="1"/>
      <c r="J385" s="1"/>
      <c r="K385" s="1"/>
      <c r="L385" s="1"/>
      <c r="M385" s="1"/>
      <c r="N385" s="1"/>
      <c r="O385" s="1"/>
      <c r="P385" s="1"/>
      <c r="Q385" s="1"/>
      <c r="R385" s="1"/>
      <c r="S385" s="1"/>
      <c r="T385" s="1"/>
      <c r="U385" s="1"/>
      <c r="V385" s="1"/>
      <c r="W385" s="1"/>
      <c r="X385" s="1"/>
      <c r="Y385" s="1"/>
      <c r="Z385" s="1"/>
    </row>
    <row r="386" spans="1:26" ht="21.75" customHeight="1">
      <c r="A386" s="147">
        <v>43040</v>
      </c>
      <c r="B386" s="140">
        <v>8860</v>
      </c>
      <c r="C386" s="140">
        <v>354.4</v>
      </c>
      <c r="D386" s="141">
        <v>44.3</v>
      </c>
      <c r="E386" s="138" t="s">
        <v>129</v>
      </c>
      <c r="F386" s="148" t="s">
        <v>147</v>
      </c>
      <c r="G386" s="1"/>
      <c r="H386" s="1"/>
      <c r="I386" s="1"/>
      <c r="J386" s="1"/>
      <c r="K386" s="1"/>
      <c r="L386" s="1"/>
      <c r="M386" s="1"/>
      <c r="N386" s="1"/>
      <c r="O386" s="1"/>
      <c r="P386" s="1"/>
      <c r="Q386" s="1"/>
      <c r="R386" s="1"/>
      <c r="S386" s="1"/>
      <c r="T386" s="1"/>
      <c r="U386" s="1"/>
      <c r="V386" s="1"/>
      <c r="W386" s="1"/>
      <c r="X386" s="1"/>
      <c r="Y386" s="1"/>
      <c r="Z386" s="1"/>
    </row>
    <row r="387" spans="1:26" ht="21.75" customHeight="1">
      <c r="A387" s="147">
        <v>43070</v>
      </c>
      <c r="B387" s="140">
        <v>8860</v>
      </c>
      <c r="C387" s="140">
        <v>354.4</v>
      </c>
      <c r="D387" s="141">
        <v>44.3</v>
      </c>
      <c r="E387" s="138" t="s">
        <v>129</v>
      </c>
      <c r="F387" s="148" t="s">
        <v>147</v>
      </c>
      <c r="G387" s="1"/>
      <c r="H387" s="1"/>
      <c r="I387" s="1"/>
      <c r="J387" s="1"/>
      <c r="K387" s="1"/>
      <c r="L387" s="1"/>
      <c r="M387" s="1"/>
      <c r="N387" s="1"/>
      <c r="O387" s="1"/>
      <c r="P387" s="1"/>
      <c r="Q387" s="1"/>
      <c r="R387" s="1"/>
      <c r="S387" s="1"/>
      <c r="T387" s="1"/>
      <c r="U387" s="1"/>
      <c r="V387" s="1"/>
      <c r="W387" s="1"/>
      <c r="X387" s="1"/>
      <c r="Y387" s="1"/>
      <c r="Z387" s="1"/>
    </row>
    <row r="388" spans="1:26" ht="21.75" customHeight="1">
      <c r="A388" s="147">
        <v>43101</v>
      </c>
      <c r="B388" s="140">
        <v>9500</v>
      </c>
      <c r="C388" s="140">
        <v>380</v>
      </c>
      <c r="D388" s="141">
        <v>47.5</v>
      </c>
      <c r="E388" s="138" t="s">
        <v>129</v>
      </c>
      <c r="F388" s="148" t="s">
        <v>147</v>
      </c>
      <c r="G388" s="1"/>
      <c r="H388" s="1"/>
      <c r="I388" s="1"/>
      <c r="J388" s="1"/>
      <c r="K388" s="1"/>
      <c r="L388" s="1"/>
      <c r="M388" s="1"/>
      <c r="N388" s="1"/>
      <c r="O388" s="1"/>
      <c r="P388" s="1"/>
      <c r="Q388" s="1"/>
      <c r="R388" s="1"/>
      <c r="S388" s="1"/>
      <c r="T388" s="1"/>
      <c r="U388" s="1"/>
      <c r="V388" s="1"/>
      <c r="W388" s="1"/>
      <c r="X388" s="1"/>
      <c r="Y388" s="1"/>
      <c r="Z388" s="1"/>
    </row>
    <row r="389" spans="1:26" ht="21.75" customHeight="1">
      <c r="A389" s="147">
        <v>43132</v>
      </c>
      <c r="B389" s="140">
        <v>9500</v>
      </c>
      <c r="C389" s="140">
        <v>380</v>
      </c>
      <c r="D389" s="141">
        <v>47.5</v>
      </c>
      <c r="E389" s="138" t="s">
        <v>129</v>
      </c>
      <c r="F389" s="148" t="s">
        <v>147</v>
      </c>
      <c r="G389" s="1"/>
      <c r="H389" s="1"/>
      <c r="I389" s="1"/>
      <c r="J389" s="1"/>
      <c r="K389" s="1"/>
      <c r="L389" s="1"/>
      <c r="M389" s="1"/>
      <c r="N389" s="1"/>
      <c r="O389" s="1"/>
      <c r="P389" s="1"/>
      <c r="Q389" s="1"/>
      <c r="R389" s="1"/>
      <c r="S389" s="1"/>
      <c r="T389" s="1"/>
      <c r="U389" s="1"/>
      <c r="V389" s="1"/>
      <c r="W389" s="1"/>
      <c r="X389" s="1"/>
      <c r="Y389" s="1"/>
      <c r="Z389" s="1"/>
    </row>
    <row r="390" spans="1:26" ht="21.75" customHeight="1">
      <c r="A390" s="147">
        <v>43160</v>
      </c>
      <c r="B390" s="140">
        <v>9500</v>
      </c>
      <c r="C390" s="140">
        <v>380</v>
      </c>
      <c r="D390" s="141">
        <v>47.5</v>
      </c>
      <c r="E390" s="138" t="s">
        <v>129</v>
      </c>
      <c r="F390" s="148" t="s">
        <v>147</v>
      </c>
      <c r="G390" s="1"/>
      <c r="H390" s="1"/>
      <c r="I390" s="1"/>
      <c r="J390" s="1"/>
      <c r="K390" s="1"/>
      <c r="L390" s="1"/>
      <c r="M390" s="1"/>
      <c r="N390" s="1"/>
      <c r="O390" s="1"/>
      <c r="P390" s="1"/>
      <c r="Q390" s="1"/>
      <c r="R390" s="1"/>
      <c r="S390" s="1"/>
      <c r="T390" s="1"/>
      <c r="U390" s="1"/>
      <c r="V390" s="1"/>
      <c r="W390" s="1"/>
      <c r="X390" s="1"/>
      <c r="Y390" s="1"/>
      <c r="Z390" s="1"/>
    </row>
    <row r="391" spans="1:26" ht="21.75" customHeight="1">
      <c r="A391" s="147">
        <v>43191</v>
      </c>
      <c r="B391" s="140">
        <v>9500</v>
      </c>
      <c r="C391" s="140">
        <v>380</v>
      </c>
      <c r="D391" s="141">
        <v>47.5</v>
      </c>
      <c r="E391" s="138" t="s">
        <v>129</v>
      </c>
      <c r="F391" s="148" t="s">
        <v>147</v>
      </c>
      <c r="G391" s="1"/>
      <c r="H391" s="1"/>
      <c r="I391" s="1"/>
      <c r="J391" s="1"/>
      <c r="K391" s="1"/>
      <c r="L391" s="1"/>
      <c r="M391" s="1"/>
      <c r="N391" s="1"/>
      <c r="O391" s="1"/>
      <c r="P391" s="1"/>
      <c r="Q391" s="1"/>
      <c r="R391" s="1"/>
      <c r="S391" s="1"/>
      <c r="T391" s="1"/>
      <c r="U391" s="1"/>
      <c r="V391" s="1"/>
      <c r="W391" s="1"/>
      <c r="X391" s="1"/>
      <c r="Y391" s="1"/>
      <c r="Z391" s="1"/>
    </row>
    <row r="392" spans="1:26" ht="21.75" customHeight="1">
      <c r="A392" s="147">
        <v>43221</v>
      </c>
      <c r="B392" s="140">
        <v>9500</v>
      </c>
      <c r="C392" s="140">
        <v>380</v>
      </c>
      <c r="D392" s="141">
        <v>47.5</v>
      </c>
      <c r="E392" s="138" t="s">
        <v>129</v>
      </c>
      <c r="F392" s="148" t="s">
        <v>147</v>
      </c>
      <c r="G392" s="1"/>
      <c r="H392" s="1"/>
      <c r="I392" s="1"/>
      <c r="J392" s="1"/>
      <c r="K392" s="1"/>
      <c r="L392" s="1"/>
      <c r="M392" s="1"/>
      <c r="N392" s="1"/>
      <c r="O392" s="1"/>
      <c r="P392" s="1"/>
      <c r="Q392" s="1"/>
      <c r="R392" s="1"/>
      <c r="S392" s="1"/>
      <c r="T392" s="1"/>
      <c r="U392" s="1"/>
      <c r="V392" s="1"/>
      <c r="W392" s="1"/>
      <c r="X392" s="1"/>
      <c r="Y392" s="1"/>
      <c r="Z392" s="1"/>
    </row>
    <row r="393" spans="1:26" ht="21.75" customHeight="1">
      <c r="A393" s="147">
        <v>43252</v>
      </c>
      <c r="B393" s="140">
        <v>9500</v>
      </c>
      <c r="C393" s="140">
        <v>380</v>
      </c>
      <c r="D393" s="141">
        <v>47.5</v>
      </c>
      <c r="E393" s="138" t="s">
        <v>129</v>
      </c>
      <c r="F393" s="148" t="s">
        <v>147</v>
      </c>
      <c r="G393" s="1"/>
      <c r="H393" s="1"/>
      <c r="I393" s="1"/>
      <c r="J393" s="1"/>
      <c r="K393" s="1"/>
      <c r="L393" s="1"/>
      <c r="M393" s="1"/>
      <c r="N393" s="1"/>
      <c r="O393" s="1"/>
      <c r="P393" s="1"/>
      <c r="Q393" s="1"/>
      <c r="R393" s="1"/>
      <c r="S393" s="1"/>
      <c r="T393" s="1"/>
      <c r="U393" s="1"/>
      <c r="V393" s="1"/>
      <c r="W393" s="1"/>
      <c r="X393" s="1"/>
      <c r="Y393" s="1"/>
      <c r="Z393" s="1"/>
    </row>
    <row r="394" spans="1:26" ht="21.75" customHeight="1">
      <c r="A394" s="147">
        <v>43282</v>
      </c>
      <c r="B394" s="140">
        <v>10000</v>
      </c>
      <c r="C394" s="140">
        <v>400</v>
      </c>
      <c r="D394" s="141">
        <v>50</v>
      </c>
      <c r="E394" s="138" t="s">
        <v>129</v>
      </c>
      <c r="F394" s="148" t="s">
        <v>148</v>
      </c>
      <c r="G394" s="1"/>
      <c r="H394" s="1"/>
      <c r="I394" s="1"/>
      <c r="J394" s="1"/>
      <c r="K394" s="1"/>
      <c r="L394" s="1"/>
      <c r="M394" s="1"/>
      <c r="N394" s="1"/>
      <c r="O394" s="1"/>
      <c r="P394" s="1"/>
      <c r="Q394" s="1"/>
      <c r="R394" s="1"/>
      <c r="S394" s="1"/>
      <c r="T394" s="1"/>
      <c r="U394" s="1"/>
      <c r="V394" s="1"/>
      <c r="W394" s="1"/>
      <c r="X394" s="1"/>
      <c r="Y394" s="1"/>
      <c r="Z394" s="1"/>
    </row>
    <row r="395" spans="1:26" ht="21.75" customHeight="1">
      <c r="A395" s="147">
        <v>43313</v>
      </c>
      <c r="B395" s="140">
        <v>10000</v>
      </c>
      <c r="C395" s="140">
        <v>400</v>
      </c>
      <c r="D395" s="141">
        <v>50</v>
      </c>
      <c r="E395" s="138" t="s">
        <v>129</v>
      </c>
      <c r="F395" s="148" t="s">
        <v>148</v>
      </c>
      <c r="G395" s="1"/>
      <c r="H395" s="1"/>
      <c r="I395" s="1"/>
      <c r="J395" s="1"/>
      <c r="K395" s="1"/>
      <c r="L395" s="1"/>
      <c r="M395" s="1"/>
      <c r="N395" s="1"/>
      <c r="O395" s="1"/>
      <c r="P395" s="1"/>
      <c r="Q395" s="1"/>
      <c r="R395" s="1"/>
      <c r="S395" s="1"/>
      <c r="T395" s="1"/>
      <c r="U395" s="1"/>
      <c r="V395" s="1"/>
      <c r="W395" s="1"/>
      <c r="X395" s="1"/>
      <c r="Y395" s="1"/>
      <c r="Z395" s="1"/>
    </row>
    <row r="396" spans="1:26" ht="21.75" customHeight="1">
      <c r="A396" s="147">
        <v>43344</v>
      </c>
      <c r="B396" s="140">
        <v>10700</v>
      </c>
      <c r="C396" s="140">
        <v>428</v>
      </c>
      <c r="D396" s="141">
        <v>53.5</v>
      </c>
      <c r="E396" s="138" t="s">
        <v>129</v>
      </c>
      <c r="F396" s="148" t="s">
        <v>148</v>
      </c>
      <c r="G396" s="1"/>
      <c r="H396" s="1"/>
      <c r="I396" s="1"/>
      <c r="J396" s="1"/>
      <c r="K396" s="1"/>
      <c r="L396" s="1"/>
      <c r="M396" s="1"/>
      <c r="N396" s="1"/>
      <c r="O396" s="1"/>
      <c r="P396" s="1"/>
      <c r="Q396" s="1"/>
      <c r="R396" s="1"/>
      <c r="S396" s="1"/>
      <c r="T396" s="1"/>
      <c r="U396" s="1"/>
      <c r="V396" s="1"/>
      <c r="W396" s="1"/>
      <c r="X396" s="1"/>
      <c r="Y396" s="1"/>
      <c r="Z396" s="1"/>
    </row>
    <row r="397" spans="1:26" ht="21.75" customHeight="1">
      <c r="A397" s="147">
        <v>43374</v>
      </c>
      <c r="B397" s="140">
        <v>10700</v>
      </c>
      <c r="C397" s="140">
        <v>428</v>
      </c>
      <c r="D397" s="141">
        <v>53.5</v>
      </c>
      <c r="E397" s="138" t="s">
        <v>129</v>
      </c>
      <c r="F397" s="148" t="s">
        <v>148</v>
      </c>
      <c r="G397" s="1"/>
      <c r="H397" s="1"/>
      <c r="I397" s="1"/>
      <c r="J397" s="1"/>
      <c r="K397" s="1"/>
      <c r="L397" s="1"/>
      <c r="M397" s="1"/>
      <c r="N397" s="1"/>
      <c r="O397" s="1"/>
      <c r="P397" s="1"/>
      <c r="Q397" s="1"/>
      <c r="R397" s="1"/>
      <c r="S397" s="1"/>
      <c r="T397" s="1"/>
      <c r="U397" s="1"/>
      <c r="V397" s="1"/>
      <c r="W397" s="1"/>
      <c r="X397" s="1"/>
      <c r="Y397" s="1"/>
      <c r="Z397" s="1"/>
    </row>
    <row r="398" spans="1:26" ht="21.75" customHeight="1">
      <c r="A398" s="147">
        <v>43405</v>
      </c>
      <c r="B398" s="140">
        <v>10700</v>
      </c>
      <c r="C398" s="140">
        <v>428</v>
      </c>
      <c r="D398" s="141">
        <v>53.5</v>
      </c>
      <c r="E398" s="138" t="s">
        <v>129</v>
      </c>
      <c r="F398" s="148" t="s">
        <v>148</v>
      </c>
      <c r="G398" s="1"/>
      <c r="H398" s="1"/>
      <c r="I398" s="1"/>
      <c r="J398" s="1"/>
      <c r="K398" s="1"/>
      <c r="L398" s="1"/>
      <c r="M398" s="1"/>
      <c r="N398" s="1"/>
      <c r="O398" s="1"/>
      <c r="P398" s="1"/>
      <c r="Q398" s="1"/>
      <c r="R398" s="1"/>
      <c r="S398" s="1"/>
      <c r="T398" s="1"/>
      <c r="U398" s="1"/>
      <c r="V398" s="1"/>
      <c r="W398" s="1"/>
      <c r="X398" s="1"/>
      <c r="Y398" s="1"/>
      <c r="Z398" s="1"/>
    </row>
    <row r="399" spans="1:26" ht="21.75" customHeight="1">
      <c r="A399" s="147">
        <v>43435</v>
      </c>
      <c r="B399" s="140">
        <v>11300</v>
      </c>
      <c r="C399" s="140">
        <v>452</v>
      </c>
      <c r="D399" s="141">
        <v>56.5</v>
      </c>
      <c r="E399" s="138" t="s">
        <v>129</v>
      </c>
      <c r="F399" s="148" t="s">
        <v>148</v>
      </c>
      <c r="G399" s="1"/>
      <c r="H399" s="1"/>
      <c r="I399" s="1"/>
      <c r="J399" s="1"/>
      <c r="K399" s="1"/>
      <c r="L399" s="1"/>
      <c r="M399" s="1"/>
      <c r="N399" s="1"/>
      <c r="O399" s="1"/>
      <c r="P399" s="1"/>
      <c r="Q399" s="1"/>
      <c r="R399" s="1"/>
      <c r="S399" s="1"/>
      <c r="T399" s="1"/>
      <c r="U399" s="1"/>
      <c r="V399" s="1"/>
      <c r="W399" s="1"/>
      <c r="X399" s="1"/>
      <c r="Y399" s="1"/>
      <c r="Z399" s="1"/>
    </row>
    <row r="400" spans="1:26" ht="21.75" customHeight="1">
      <c r="A400" s="147">
        <v>43466</v>
      </c>
      <c r="B400" s="140">
        <v>11300</v>
      </c>
      <c r="C400" s="140">
        <v>452</v>
      </c>
      <c r="D400" s="141">
        <v>56.5</v>
      </c>
      <c r="E400" s="138" t="s">
        <v>129</v>
      </c>
      <c r="F400" s="148" t="s">
        <v>148</v>
      </c>
      <c r="G400" s="1"/>
      <c r="H400" s="1"/>
      <c r="I400" s="1"/>
      <c r="J400" s="1"/>
      <c r="K400" s="1"/>
      <c r="L400" s="1"/>
      <c r="M400" s="1"/>
      <c r="N400" s="1"/>
      <c r="O400" s="1"/>
      <c r="P400" s="1"/>
      <c r="Q400" s="1"/>
      <c r="R400" s="1"/>
      <c r="S400" s="1"/>
      <c r="T400" s="1"/>
      <c r="U400" s="1"/>
      <c r="V400" s="1"/>
      <c r="W400" s="1"/>
      <c r="X400" s="1"/>
      <c r="Y400" s="1"/>
      <c r="Z400" s="1"/>
    </row>
    <row r="401" spans="1:26" ht="21.75" customHeight="1">
      <c r="A401" s="147">
        <v>43497</v>
      </c>
      <c r="B401" s="140">
        <v>11300</v>
      </c>
      <c r="C401" s="140">
        <v>452</v>
      </c>
      <c r="D401" s="141">
        <v>56.5</v>
      </c>
      <c r="E401" s="138" t="s">
        <v>129</v>
      </c>
      <c r="F401" s="148" t="s">
        <v>148</v>
      </c>
      <c r="G401" s="1"/>
      <c r="H401" s="1"/>
      <c r="I401" s="1"/>
      <c r="J401" s="1"/>
      <c r="K401" s="1"/>
      <c r="L401" s="1"/>
      <c r="M401" s="1"/>
      <c r="N401" s="1"/>
      <c r="O401" s="1"/>
      <c r="P401" s="1"/>
      <c r="Q401" s="1"/>
      <c r="R401" s="1"/>
      <c r="S401" s="1"/>
      <c r="T401" s="1"/>
      <c r="U401" s="1"/>
      <c r="V401" s="1"/>
      <c r="W401" s="1"/>
      <c r="X401" s="1"/>
      <c r="Y401" s="1"/>
      <c r="Z401" s="1"/>
    </row>
    <row r="402" spans="1:26" ht="21.75" customHeight="1">
      <c r="A402" s="147">
        <v>43525</v>
      </c>
      <c r="B402" s="140">
        <v>12500</v>
      </c>
      <c r="C402" s="140">
        <v>500</v>
      </c>
      <c r="D402" s="141">
        <v>62.5</v>
      </c>
      <c r="E402" s="138" t="s">
        <v>129</v>
      </c>
      <c r="F402" s="148" t="s">
        <v>148</v>
      </c>
      <c r="G402" s="1"/>
      <c r="H402" s="1"/>
      <c r="I402" s="1"/>
      <c r="J402" s="1"/>
      <c r="K402" s="1"/>
      <c r="L402" s="1"/>
      <c r="M402" s="1"/>
      <c r="N402" s="1"/>
      <c r="O402" s="1"/>
      <c r="P402" s="1"/>
      <c r="Q402" s="1"/>
      <c r="R402" s="1"/>
      <c r="S402" s="1"/>
      <c r="T402" s="1"/>
      <c r="U402" s="1"/>
      <c r="V402" s="1"/>
      <c r="W402" s="1"/>
      <c r="X402" s="1"/>
      <c r="Y402" s="1"/>
      <c r="Z402" s="1"/>
    </row>
    <row r="403" spans="1:26" ht="21.75" customHeight="1">
      <c r="A403" s="147">
        <v>43556</v>
      </c>
      <c r="B403" s="140">
        <v>12500</v>
      </c>
      <c r="C403" s="140">
        <v>500</v>
      </c>
      <c r="D403" s="141">
        <v>62.5</v>
      </c>
      <c r="E403" s="138" t="s">
        <v>129</v>
      </c>
      <c r="F403" s="148" t="s">
        <v>148</v>
      </c>
      <c r="G403" s="1"/>
      <c r="H403" s="1"/>
      <c r="I403" s="1"/>
      <c r="J403" s="1"/>
      <c r="K403" s="1"/>
      <c r="L403" s="1"/>
      <c r="M403" s="1"/>
      <c r="N403" s="1"/>
      <c r="O403" s="1"/>
      <c r="P403" s="1"/>
      <c r="Q403" s="1"/>
      <c r="R403" s="1"/>
      <c r="S403" s="1"/>
      <c r="T403" s="1"/>
      <c r="U403" s="1"/>
      <c r="V403" s="1"/>
      <c r="W403" s="1"/>
      <c r="X403" s="1"/>
      <c r="Y403" s="1"/>
      <c r="Z403" s="1"/>
    </row>
    <row r="404" spans="1:26" ht="21.75" customHeight="1">
      <c r="A404" s="147">
        <v>43586</v>
      </c>
      <c r="B404" s="140">
        <v>12500</v>
      </c>
      <c r="C404" s="140">
        <v>500</v>
      </c>
      <c r="D404" s="141">
        <v>62.5</v>
      </c>
      <c r="E404" s="138" t="s">
        <v>129</v>
      </c>
      <c r="F404" s="148" t="s">
        <v>148</v>
      </c>
      <c r="G404" s="1"/>
      <c r="H404" s="1"/>
      <c r="I404" s="1"/>
      <c r="J404" s="1"/>
      <c r="K404" s="1"/>
      <c r="L404" s="1"/>
      <c r="M404" s="1"/>
      <c r="N404" s="1"/>
      <c r="O404" s="1"/>
      <c r="P404" s="1"/>
      <c r="Q404" s="1"/>
      <c r="R404" s="1"/>
      <c r="S404" s="1"/>
      <c r="T404" s="1"/>
      <c r="U404" s="1"/>
      <c r="V404" s="1"/>
      <c r="W404" s="1"/>
      <c r="X404" s="1"/>
      <c r="Y404" s="1"/>
      <c r="Z404" s="1"/>
    </row>
    <row r="405" spans="1:26" ht="21.75" customHeight="1">
      <c r="A405" s="147">
        <v>43617</v>
      </c>
      <c r="B405" s="140">
        <v>12500</v>
      </c>
      <c r="C405" s="140">
        <v>500</v>
      </c>
      <c r="D405" s="141">
        <v>62.5</v>
      </c>
      <c r="E405" s="138" t="s">
        <v>129</v>
      </c>
      <c r="F405" s="148" t="s">
        <v>148</v>
      </c>
      <c r="G405" s="1"/>
      <c r="H405" s="1"/>
      <c r="I405" s="1"/>
      <c r="J405" s="1"/>
      <c r="K405" s="1"/>
      <c r="L405" s="1"/>
      <c r="M405" s="1"/>
      <c r="N405" s="1"/>
      <c r="O405" s="1"/>
      <c r="P405" s="1"/>
      <c r="Q405" s="1"/>
      <c r="R405" s="1"/>
      <c r="S405" s="1"/>
      <c r="T405" s="1"/>
      <c r="U405" s="1"/>
      <c r="V405" s="1"/>
      <c r="W405" s="1"/>
      <c r="X405" s="1"/>
      <c r="Y405" s="1"/>
      <c r="Z405" s="1"/>
    </row>
    <row r="406" spans="1:26" ht="21.75" customHeight="1">
      <c r="A406" s="147">
        <v>43647</v>
      </c>
      <c r="B406" s="140">
        <v>12500</v>
      </c>
      <c r="C406" s="140">
        <v>500</v>
      </c>
      <c r="D406" s="141">
        <v>62.5</v>
      </c>
      <c r="E406" s="138" t="s">
        <v>129</v>
      </c>
      <c r="F406" s="148" t="s">
        <v>148</v>
      </c>
      <c r="G406" s="1"/>
      <c r="H406" s="1"/>
      <c r="I406" s="1"/>
      <c r="J406" s="1"/>
      <c r="K406" s="1"/>
      <c r="L406" s="1"/>
      <c r="M406" s="1"/>
      <c r="N406" s="1"/>
      <c r="O406" s="1"/>
      <c r="P406" s="1"/>
      <c r="Q406" s="1"/>
      <c r="R406" s="1"/>
      <c r="S406" s="1"/>
      <c r="T406" s="1"/>
      <c r="U406" s="1"/>
      <c r="V406" s="1"/>
      <c r="W406" s="1"/>
      <c r="X406" s="1"/>
      <c r="Y406" s="1"/>
      <c r="Z406" s="1"/>
    </row>
    <row r="407" spans="1:26" ht="21.75" customHeight="1">
      <c r="A407" s="147">
        <v>43678</v>
      </c>
      <c r="B407" s="140">
        <v>14125</v>
      </c>
      <c r="C407" s="140">
        <v>565</v>
      </c>
      <c r="D407" s="141">
        <v>70.63</v>
      </c>
      <c r="E407" s="138" t="s">
        <v>129</v>
      </c>
      <c r="F407" s="148" t="s">
        <v>148</v>
      </c>
      <c r="G407" s="1"/>
      <c r="H407" s="1"/>
      <c r="I407" s="1"/>
      <c r="J407" s="1"/>
      <c r="K407" s="1"/>
      <c r="L407" s="1"/>
      <c r="M407" s="1"/>
      <c r="N407" s="1"/>
      <c r="O407" s="1"/>
      <c r="P407" s="1"/>
      <c r="Q407" s="1"/>
      <c r="R407" s="1"/>
      <c r="S407" s="1"/>
      <c r="T407" s="1"/>
      <c r="U407" s="1"/>
      <c r="V407" s="1"/>
      <c r="W407" s="1"/>
      <c r="X407" s="1"/>
      <c r="Y407" s="1"/>
      <c r="Z407" s="1"/>
    </row>
    <row r="408" spans="1:26" ht="21.75" customHeight="1">
      <c r="A408" s="147">
        <v>43709</v>
      </c>
      <c r="B408" s="140">
        <v>15625</v>
      </c>
      <c r="C408" s="140">
        <v>625</v>
      </c>
      <c r="D408" s="141">
        <v>78.13</v>
      </c>
      <c r="E408" s="138" t="s">
        <v>129</v>
      </c>
      <c r="F408" s="148" t="s">
        <v>148</v>
      </c>
      <c r="G408" s="1"/>
      <c r="H408" s="1"/>
      <c r="I408" s="1"/>
      <c r="J408" s="1"/>
      <c r="K408" s="1"/>
      <c r="L408" s="1"/>
      <c r="M408" s="1"/>
      <c r="N408" s="1"/>
      <c r="O408" s="1"/>
      <c r="P408" s="1"/>
      <c r="Q408" s="1"/>
      <c r="R408" s="1"/>
      <c r="S408" s="1"/>
      <c r="T408" s="1"/>
      <c r="U408" s="1"/>
      <c r="V408" s="1"/>
      <c r="W408" s="1"/>
      <c r="X408" s="1"/>
      <c r="Y408" s="1"/>
      <c r="Z408" s="1"/>
    </row>
    <row r="409" spans="1:26" ht="21.75" customHeight="1">
      <c r="A409" s="147">
        <v>43739</v>
      </c>
      <c r="B409" s="140">
        <v>16875</v>
      </c>
      <c r="C409" s="140">
        <v>675</v>
      </c>
      <c r="D409" s="141">
        <v>84.38</v>
      </c>
      <c r="E409" s="138" t="s">
        <v>129</v>
      </c>
      <c r="F409" s="148" t="s">
        <v>149</v>
      </c>
      <c r="G409" s="1"/>
      <c r="H409" s="1"/>
      <c r="I409" s="1"/>
      <c r="J409" s="1"/>
      <c r="K409" s="1"/>
      <c r="L409" s="1"/>
      <c r="M409" s="1"/>
      <c r="N409" s="1"/>
      <c r="O409" s="1"/>
      <c r="P409" s="1"/>
      <c r="Q409" s="1"/>
      <c r="R409" s="1"/>
      <c r="S409" s="1"/>
      <c r="T409" s="1"/>
      <c r="U409" s="1"/>
      <c r="V409" s="1"/>
      <c r="W409" s="1"/>
      <c r="X409" s="1"/>
      <c r="Y409" s="1"/>
      <c r="Z409" s="1"/>
    </row>
    <row r="410" spans="1:26" ht="21.75" customHeight="1">
      <c r="A410" s="147">
        <v>43770</v>
      </c>
      <c r="B410" s="140">
        <v>16875</v>
      </c>
      <c r="C410" s="140">
        <v>675</v>
      </c>
      <c r="D410" s="141">
        <v>84.38</v>
      </c>
      <c r="E410" s="138" t="s">
        <v>129</v>
      </c>
      <c r="F410" s="148" t="s">
        <v>149</v>
      </c>
      <c r="G410" s="1"/>
      <c r="H410" s="1"/>
      <c r="I410" s="1"/>
      <c r="J410" s="1"/>
      <c r="K410" s="1"/>
      <c r="L410" s="1"/>
      <c r="M410" s="1"/>
      <c r="N410" s="1"/>
      <c r="O410" s="1"/>
      <c r="P410" s="1"/>
      <c r="Q410" s="1"/>
      <c r="R410" s="1"/>
      <c r="S410" s="1"/>
      <c r="T410" s="1"/>
      <c r="U410" s="1"/>
      <c r="V410" s="1"/>
      <c r="W410" s="1"/>
      <c r="X410" s="1"/>
      <c r="Y410" s="1"/>
      <c r="Z410" s="1"/>
    </row>
    <row r="411" spans="1:26" ht="21.75" customHeight="1">
      <c r="A411" s="147">
        <v>43800</v>
      </c>
      <c r="B411" s="140">
        <v>16875</v>
      </c>
      <c r="C411" s="140">
        <v>675</v>
      </c>
      <c r="D411" s="141">
        <v>84.38</v>
      </c>
      <c r="E411" s="138" t="s">
        <v>129</v>
      </c>
      <c r="F411" s="148" t="s">
        <v>149</v>
      </c>
      <c r="G411" s="1"/>
      <c r="H411" s="1"/>
      <c r="I411" s="1"/>
      <c r="J411" s="1"/>
      <c r="K411" s="1"/>
      <c r="L411" s="1"/>
      <c r="M411" s="1"/>
      <c r="N411" s="1"/>
      <c r="O411" s="1"/>
      <c r="P411" s="1"/>
      <c r="Q411" s="1"/>
      <c r="R411" s="1"/>
      <c r="S411" s="1"/>
      <c r="T411" s="1"/>
      <c r="U411" s="1"/>
      <c r="V411" s="1"/>
      <c r="W411" s="1"/>
      <c r="X411" s="1"/>
      <c r="Y411" s="1"/>
      <c r="Z411" s="1"/>
    </row>
    <row r="412" spans="1:26" ht="21.75" customHeight="1">
      <c r="A412" s="147">
        <v>43831</v>
      </c>
      <c r="B412" s="140">
        <v>16875</v>
      </c>
      <c r="C412" s="140">
        <v>675</v>
      </c>
      <c r="D412" s="141">
        <v>84.38</v>
      </c>
      <c r="E412" s="138" t="s">
        <v>129</v>
      </c>
      <c r="F412" s="148" t="s">
        <v>149</v>
      </c>
      <c r="G412" s="1"/>
      <c r="H412" s="1"/>
      <c r="I412" s="1"/>
      <c r="J412" s="1"/>
      <c r="K412" s="1"/>
      <c r="L412" s="1"/>
      <c r="M412" s="1"/>
      <c r="N412" s="1"/>
      <c r="O412" s="1"/>
      <c r="P412" s="1"/>
      <c r="Q412" s="1"/>
      <c r="R412" s="1"/>
      <c r="S412" s="1"/>
      <c r="T412" s="1"/>
      <c r="U412" s="1"/>
      <c r="V412" s="1"/>
      <c r="W412" s="1"/>
      <c r="X412" s="1"/>
      <c r="Y412" s="1"/>
      <c r="Z412" s="1"/>
    </row>
    <row r="413" spans="1:26" ht="21.75" customHeight="1">
      <c r="A413" s="147">
        <v>43862</v>
      </c>
      <c r="B413" s="140">
        <v>16875</v>
      </c>
      <c r="C413" s="140">
        <v>675</v>
      </c>
      <c r="D413" s="141">
        <v>84.38</v>
      </c>
      <c r="E413" s="138" t="s">
        <v>129</v>
      </c>
      <c r="F413" s="148" t="s">
        <v>149</v>
      </c>
      <c r="G413" s="1"/>
      <c r="H413" s="1"/>
      <c r="I413" s="1"/>
      <c r="J413" s="1"/>
      <c r="K413" s="1"/>
      <c r="L413" s="1"/>
      <c r="M413" s="1"/>
      <c r="N413" s="1"/>
      <c r="O413" s="1"/>
      <c r="P413" s="1"/>
      <c r="Q413" s="1"/>
      <c r="R413" s="1"/>
      <c r="S413" s="1"/>
      <c r="T413" s="1"/>
      <c r="U413" s="1"/>
      <c r="V413" s="1"/>
      <c r="W413" s="1"/>
      <c r="X413" s="1"/>
      <c r="Y413" s="1"/>
      <c r="Z413" s="1"/>
    </row>
    <row r="414" spans="1:26" ht="21.75" customHeight="1">
      <c r="A414" s="147">
        <v>43891</v>
      </c>
      <c r="B414" s="140">
        <v>16875</v>
      </c>
      <c r="C414" s="140">
        <v>675</v>
      </c>
      <c r="D414" s="141">
        <v>84.38</v>
      </c>
      <c r="E414" s="138" t="s">
        <v>129</v>
      </c>
      <c r="F414" s="148" t="s">
        <v>149</v>
      </c>
      <c r="G414" s="1"/>
      <c r="H414" s="1"/>
      <c r="I414" s="1"/>
      <c r="J414" s="1"/>
      <c r="K414" s="1"/>
      <c r="L414" s="1"/>
      <c r="M414" s="1"/>
      <c r="N414" s="1"/>
      <c r="O414" s="1"/>
      <c r="P414" s="1"/>
      <c r="Q414" s="1"/>
      <c r="R414" s="1"/>
      <c r="S414" s="1"/>
      <c r="T414" s="1"/>
      <c r="U414" s="1"/>
      <c r="V414" s="1"/>
      <c r="W414" s="1"/>
      <c r="X414" s="1"/>
      <c r="Y414" s="1"/>
      <c r="Z414" s="1"/>
    </row>
    <row r="415" spans="1:26" ht="21.75" customHeight="1">
      <c r="A415" s="147">
        <v>43922</v>
      </c>
      <c r="B415" s="140">
        <v>16875</v>
      </c>
      <c r="C415" s="140">
        <v>675</v>
      </c>
      <c r="D415" s="141">
        <v>84.38</v>
      </c>
      <c r="E415" s="138" t="s">
        <v>129</v>
      </c>
      <c r="F415" s="148" t="s">
        <v>149</v>
      </c>
      <c r="G415" s="1"/>
      <c r="H415" s="1"/>
      <c r="I415" s="1"/>
      <c r="J415" s="1"/>
      <c r="K415" s="1"/>
      <c r="L415" s="1"/>
      <c r="M415" s="1"/>
      <c r="N415" s="1"/>
      <c r="O415" s="1"/>
      <c r="P415" s="1"/>
      <c r="Q415" s="1"/>
      <c r="R415" s="1"/>
      <c r="S415" s="1"/>
      <c r="T415" s="1"/>
      <c r="U415" s="1"/>
      <c r="V415" s="1"/>
      <c r="W415" s="1"/>
      <c r="X415" s="1"/>
      <c r="Y415" s="1"/>
      <c r="Z415" s="1"/>
    </row>
    <row r="416" spans="1:26" ht="21.75" customHeight="1">
      <c r="A416" s="147">
        <v>43952</v>
      </c>
      <c r="B416" s="140">
        <v>16875</v>
      </c>
      <c r="C416" s="140">
        <v>675</v>
      </c>
      <c r="D416" s="141">
        <v>84.38</v>
      </c>
      <c r="E416" s="138" t="s">
        <v>129</v>
      </c>
      <c r="F416" s="148" t="s">
        <v>149</v>
      </c>
      <c r="G416" s="1"/>
      <c r="H416" s="1"/>
      <c r="I416" s="1"/>
      <c r="J416" s="1"/>
      <c r="K416" s="1"/>
      <c r="L416" s="1"/>
      <c r="M416" s="1"/>
      <c r="N416" s="1"/>
      <c r="O416" s="1"/>
      <c r="P416" s="1"/>
      <c r="Q416" s="1"/>
      <c r="R416" s="1"/>
      <c r="S416" s="1"/>
      <c r="T416" s="1"/>
      <c r="U416" s="1"/>
      <c r="V416" s="1"/>
      <c r="W416" s="1"/>
      <c r="X416" s="1"/>
      <c r="Y416" s="1"/>
      <c r="Z416" s="1"/>
    </row>
    <row r="417" spans="1:26" ht="21.75" customHeight="1">
      <c r="A417" s="147">
        <v>43983</v>
      </c>
      <c r="B417" s="140">
        <v>16875</v>
      </c>
      <c r="C417" s="140">
        <v>675</v>
      </c>
      <c r="D417" s="141">
        <v>84.38</v>
      </c>
      <c r="E417" s="138" t="s">
        <v>129</v>
      </c>
      <c r="F417" s="148" t="s">
        <v>149</v>
      </c>
      <c r="G417" s="1"/>
      <c r="H417" s="1"/>
      <c r="I417" s="1"/>
      <c r="J417" s="1"/>
      <c r="K417" s="1"/>
      <c r="L417" s="1"/>
      <c r="M417" s="1"/>
      <c r="N417" s="1"/>
      <c r="O417" s="1"/>
      <c r="P417" s="1"/>
      <c r="Q417" s="1"/>
      <c r="R417" s="1"/>
      <c r="S417" s="1"/>
      <c r="T417" s="1"/>
      <c r="U417" s="1"/>
      <c r="V417" s="1"/>
      <c r="W417" s="1"/>
      <c r="X417" s="1"/>
      <c r="Y417" s="1"/>
      <c r="Z417" s="1"/>
    </row>
    <row r="418" spans="1:26" ht="21.75" customHeight="1">
      <c r="A418" s="147">
        <v>44013</v>
      </c>
      <c r="B418" s="140">
        <v>16875</v>
      </c>
      <c r="C418" s="140">
        <v>675</v>
      </c>
      <c r="D418" s="141">
        <v>84.38</v>
      </c>
      <c r="E418" s="138" t="s">
        <v>129</v>
      </c>
      <c r="F418" s="148" t="s">
        <v>149</v>
      </c>
      <c r="G418" s="1"/>
      <c r="H418" s="1"/>
      <c r="I418" s="1"/>
      <c r="J418" s="1"/>
      <c r="K418" s="1"/>
      <c r="L418" s="1"/>
      <c r="M418" s="1"/>
      <c r="N418" s="1"/>
      <c r="O418" s="1"/>
      <c r="P418" s="1"/>
      <c r="Q418" s="1"/>
      <c r="R418" s="1"/>
      <c r="S418" s="1"/>
      <c r="T418" s="1"/>
      <c r="U418" s="1"/>
      <c r="V418" s="1"/>
      <c r="W418" s="1"/>
      <c r="X418" s="1"/>
      <c r="Y418" s="1"/>
      <c r="Z418" s="1"/>
    </row>
    <row r="419" spans="1:26" ht="21.75" customHeight="1">
      <c r="A419" s="147">
        <v>44044</v>
      </c>
      <c r="B419" s="140">
        <v>16875</v>
      </c>
      <c r="C419" s="140">
        <v>675</v>
      </c>
      <c r="D419" s="141">
        <v>84.38</v>
      </c>
      <c r="E419" s="138" t="s">
        <v>129</v>
      </c>
      <c r="F419" s="148" t="s">
        <v>149</v>
      </c>
      <c r="G419" s="1"/>
      <c r="H419" s="1"/>
      <c r="I419" s="1"/>
      <c r="J419" s="1"/>
      <c r="K419" s="1"/>
      <c r="L419" s="1"/>
      <c r="M419" s="1"/>
      <c r="N419" s="1"/>
      <c r="O419" s="1"/>
      <c r="P419" s="1"/>
      <c r="Q419" s="1"/>
      <c r="R419" s="1"/>
      <c r="S419" s="1"/>
      <c r="T419" s="1"/>
      <c r="U419" s="1"/>
      <c r="V419" s="1"/>
      <c r="W419" s="1"/>
      <c r="X419" s="1"/>
      <c r="Y419" s="1"/>
      <c r="Z419" s="1"/>
    </row>
    <row r="420" spans="1:26" ht="21.75" customHeight="1">
      <c r="A420" s="147">
        <v>44075</v>
      </c>
      <c r="B420" s="140">
        <v>16875</v>
      </c>
      <c r="C420" s="140">
        <v>675</v>
      </c>
      <c r="D420" s="141">
        <v>84.38</v>
      </c>
      <c r="E420" s="138" t="s">
        <v>129</v>
      </c>
      <c r="F420" s="148" t="s">
        <v>149</v>
      </c>
      <c r="G420" s="1"/>
      <c r="H420" s="1"/>
      <c r="I420" s="1"/>
      <c r="J420" s="1"/>
      <c r="K420" s="1"/>
      <c r="L420" s="1"/>
      <c r="M420" s="1"/>
      <c r="N420" s="1"/>
      <c r="O420" s="1"/>
      <c r="P420" s="1"/>
      <c r="Q420" s="1"/>
      <c r="R420" s="1"/>
      <c r="S420" s="1"/>
      <c r="T420" s="1"/>
      <c r="U420" s="1"/>
      <c r="V420" s="1"/>
      <c r="W420" s="1"/>
      <c r="X420" s="1"/>
      <c r="Y420" s="1"/>
      <c r="Z420" s="1"/>
    </row>
    <row r="421" spans="1:26" ht="21.75" customHeight="1">
      <c r="A421" s="147">
        <v>44105</v>
      </c>
      <c r="B421" s="140">
        <v>18900</v>
      </c>
      <c r="C421" s="140">
        <v>756</v>
      </c>
      <c r="D421" s="141">
        <v>94.5</v>
      </c>
      <c r="E421" s="138" t="s">
        <v>129</v>
      </c>
      <c r="F421" s="148" t="s">
        <v>150</v>
      </c>
      <c r="G421" s="1"/>
      <c r="H421" s="1"/>
      <c r="I421" s="1"/>
      <c r="J421" s="1"/>
      <c r="K421" s="1"/>
      <c r="L421" s="1"/>
      <c r="M421" s="1"/>
      <c r="N421" s="1"/>
      <c r="O421" s="1"/>
      <c r="P421" s="1"/>
      <c r="Q421" s="1"/>
      <c r="R421" s="1"/>
      <c r="S421" s="1"/>
      <c r="T421" s="1"/>
      <c r="U421" s="1"/>
      <c r="V421" s="1"/>
      <c r="W421" s="1"/>
      <c r="X421" s="1"/>
      <c r="Y421" s="1"/>
      <c r="Z421" s="1"/>
    </row>
    <row r="422" spans="1:26" ht="21.75" customHeight="1">
      <c r="A422" s="147">
        <v>44136</v>
      </c>
      <c r="B422" s="140">
        <v>18900</v>
      </c>
      <c r="C422" s="140">
        <v>756</v>
      </c>
      <c r="D422" s="141">
        <v>94.5</v>
      </c>
      <c r="E422" s="138" t="s">
        <v>129</v>
      </c>
      <c r="F422" s="148" t="s">
        <v>150</v>
      </c>
      <c r="G422" s="1"/>
      <c r="H422" s="1"/>
      <c r="I422" s="1"/>
      <c r="J422" s="1"/>
      <c r="K422" s="1"/>
      <c r="L422" s="1"/>
      <c r="M422" s="1"/>
      <c r="N422" s="1"/>
      <c r="O422" s="1"/>
      <c r="P422" s="1"/>
      <c r="Q422" s="1"/>
      <c r="R422" s="1"/>
      <c r="S422" s="1"/>
      <c r="T422" s="1"/>
      <c r="U422" s="1"/>
      <c r="V422" s="1"/>
      <c r="W422" s="1"/>
      <c r="X422" s="1"/>
      <c r="Y422" s="1"/>
      <c r="Z422" s="1"/>
    </row>
    <row r="423" spans="1:26" ht="21.75" customHeight="1">
      <c r="A423" s="147">
        <v>44166</v>
      </c>
      <c r="B423" s="140">
        <v>20587.5</v>
      </c>
      <c r="C423" s="140">
        <v>823.5</v>
      </c>
      <c r="D423" s="141">
        <v>102.94</v>
      </c>
      <c r="E423" s="138" t="s">
        <v>129</v>
      </c>
      <c r="F423" s="148" t="s">
        <v>150</v>
      </c>
      <c r="G423" s="1"/>
      <c r="H423" s="1"/>
      <c r="I423" s="1"/>
      <c r="J423" s="1"/>
      <c r="K423" s="1"/>
      <c r="L423" s="1"/>
      <c r="M423" s="1"/>
      <c r="N423" s="1"/>
      <c r="O423" s="1"/>
      <c r="P423" s="1"/>
      <c r="Q423" s="1"/>
      <c r="R423" s="1"/>
      <c r="S423" s="1"/>
      <c r="T423" s="1"/>
      <c r="U423" s="1"/>
      <c r="V423" s="1"/>
      <c r="W423" s="1"/>
      <c r="X423" s="1"/>
      <c r="Y423" s="1"/>
      <c r="Z423" s="1"/>
    </row>
    <row r="424" spans="1:26" ht="21.75" customHeight="1">
      <c r="A424" s="147">
        <v>44197</v>
      </c>
      <c r="B424" s="140">
        <v>20587.5</v>
      </c>
      <c r="C424" s="140">
        <v>823.5</v>
      </c>
      <c r="D424" s="141">
        <v>102.94</v>
      </c>
      <c r="E424" s="138" t="s">
        <v>129</v>
      </c>
      <c r="F424" s="148" t="s">
        <v>150</v>
      </c>
      <c r="G424" s="1"/>
      <c r="H424" s="1"/>
      <c r="I424" s="1"/>
      <c r="J424" s="1"/>
      <c r="K424" s="1"/>
      <c r="L424" s="1"/>
      <c r="M424" s="1"/>
      <c r="N424" s="1"/>
      <c r="O424" s="1"/>
      <c r="P424" s="1"/>
      <c r="Q424" s="1"/>
      <c r="R424" s="1"/>
      <c r="S424" s="1"/>
      <c r="T424" s="1"/>
      <c r="U424" s="1"/>
      <c r="V424" s="1"/>
      <c r="W424" s="1"/>
      <c r="X424" s="1"/>
      <c r="Y424" s="1"/>
      <c r="Z424" s="1"/>
    </row>
    <row r="425" spans="1:26" ht="21.75" customHeight="1">
      <c r="A425" s="147">
        <v>44228</v>
      </c>
      <c r="B425" s="140">
        <v>20587.5</v>
      </c>
      <c r="C425" s="140">
        <v>823.5</v>
      </c>
      <c r="D425" s="141">
        <v>102.94</v>
      </c>
      <c r="E425" s="138" t="s">
        <v>129</v>
      </c>
      <c r="F425" s="148" t="s">
        <v>150</v>
      </c>
      <c r="G425" s="1"/>
      <c r="H425" s="1"/>
      <c r="I425" s="1"/>
      <c r="J425" s="1"/>
      <c r="K425" s="1"/>
      <c r="L425" s="1"/>
      <c r="M425" s="1"/>
      <c r="N425" s="1"/>
      <c r="O425" s="1"/>
      <c r="P425" s="1"/>
      <c r="Q425" s="1"/>
      <c r="R425" s="1"/>
      <c r="S425" s="1"/>
      <c r="T425" s="1"/>
      <c r="U425" s="1"/>
      <c r="V425" s="1"/>
      <c r="W425" s="1"/>
      <c r="X425" s="1"/>
      <c r="Y425" s="1"/>
      <c r="Z425" s="1"/>
    </row>
    <row r="426" spans="1:26" ht="21.75" customHeight="1">
      <c r="A426" s="147">
        <v>44256</v>
      </c>
      <c r="B426" s="140">
        <v>21600</v>
      </c>
      <c r="C426" s="140">
        <v>864</v>
      </c>
      <c r="D426" s="141">
        <v>108</v>
      </c>
      <c r="E426" s="138" t="s">
        <v>129</v>
      </c>
      <c r="F426" s="148" t="s">
        <v>150</v>
      </c>
      <c r="G426" s="1"/>
      <c r="H426" s="1"/>
      <c r="I426" s="1"/>
      <c r="J426" s="1"/>
      <c r="K426" s="1"/>
      <c r="L426" s="1"/>
      <c r="M426" s="1"/>
      <c r="N426" s="1"/>
      <c r="O426" s="1"/>
      <c r="P426" s="1"/>
      <c r="Q426" s="1"/>
      <c r="R426" s="1"/>
      <c r="S426" s="1"/>
      <c r="T426" s="1"/>
      <c r="U426" s="1"/>
      <c r="V426" s="1"/>
      <c r="W426" s="1"/>
      <c r="X426" s="1"/>
      <c r="Y426" s="1"/>
      <c r="Z426" s="1"/>
    </row>
    <row r="427" spans="1:26" ht="21.75" customHeight="1">
      <c r="A427" s="147">
        <v>44287</v>
      </c>
      <c r="B427" s="140">
        <v>23554</v>
      </c>
      <c r="C427" s="140">
        <v>942.16</v>
      </c>
      <c r="D427" s="141">
        <v>117.77</v>
      </c>
      <c r="E427" s="138" t="s">
        <v>129</v>
      </c>
      <c r="F427" s="148" t="s">
        <v>151</v>
      </c>
      <c r="G427" s="1"/>
      <c r="H427" s="1"/>
      <c r="I427" s="1"/>
      <c r="J427" s="1"/>
      <c r="K427" s="1"/>
      <c r="L427" s="1"/>
      <c r="M427" s="1"/>
      <c r="N427" s="1"/>
      <c r="O427" s="1"/>
      <c r="P427" s="1"/>
      <c r="Q427" s="1"/>
      <c r="R427" s="1"/>
      <c r="S427" s="1"/>
      <c r="T427" s="1"/>
      <c r="U427" s="1"/>
      <c r="V427" s="1"/>
      <c r="W427" s="1"/>
      <c r="X427" s="1"/>
      <c r="Y427" s="1"/>
      <c r="Z427" s="1"/>
    </row>
    <row r="428" spans="1:26" ht="21.75" customHeight="1">
      <c r="A428" s="147">
        <v>44317</v>
      </c>
      <c r="B428" s="140">
        <v>24408</v>
      </c>
      <c r="C428" s="140">
        <v>976.32</v>
      </c>
      <c r="D428" s="141">
        <v>122.04</v>
      </c>
      <c r="E428" s="138" t="s">
        <v>129</v>
      </c>
      <c r="F428" s="148" t="s">
        <v>151</v>
      </c>
      <c r="G428" s="1"/>
      <c r="H428" s="1"/>
      <c r="I428" s="1"/>
      <c r="J428" s="1"/>
      <c r="K428" s="1"/>
      <c r="L428" s="1"/>
      <c r="M428" s="1"/>
      <c r="N428" s="1"/>
      <c r="O428" s="1"/>
      <c r="P428" s="1"/>
      <c r="Q428" s="1"/>
      <c r="R428" s="1"/>
      <c r="S428" s="1"/>
      <c r="T428" s="1"/>
      <c r="U428" s="1"/>
      <c r="V428" s="1"/>
      <c r="W428" s="1"/>
      <c r="X428" s="1"/>
      <c r="Y428" s="1"/>
      <c r="Z428" s="1"/>
    </row>
    <row r="429" spans="1:26" ht="21.75" customHeight="1">
      <c r="A429" s="147">
        <v>44348</v>
      </c>
      <c r="B429" s="140">
        <v>25572</v>
      </c>
      <c r="C429" s="140">
        <v>1022.88</v>
      </c>
      <c r="D429" s="141">
        <v>127.86</v>
      </c>
      <c r="E429" s="138" t="s">
        <v>129</v>
      </c>
      <c r="F429" s="148" t="s">
        <v>151</v>
      </c>
      <c r="G429" s="1"/>
      <c r="H429" s="1"/>
      <c r="I429" s="1"/>
      <c r="J429" s="1"/>
      <c r="K429" s="1"/>
      <c r="L429" s="1"/>
      <c r="M429" s="1"/>
      <c r="N429" s="1"/>
      <c r="O429" s="1"/>
      <c r="P429" s="1"/>
      <c r="Q429" s="1"/>
      <c r="R429" s="1"/>
      <c r="S429" s="1"/>
      <c r="T429" s="1"/>
      <c r="U429" s="1"/>
      <c r="V429" s="1"/>
      <c r="W429" s="1"/>
      <c r="X429" s="1"/>
      <c r="Y429" s="1"/>
      <c r="Z429" s="1"/>
    </row>
    <row r="430" spans="1:26" ht="21.75" customHeight="1">
      <c r="A430" s="147">
        <v>44378</v>
      </c>
      <c r="B430" s="140">
        <v>27216</v>
      </c>
      <c r="C430" s="140">
        <v>1088.6400000000001</v>
      </c>
      <c r="D430" s="141">
        <v>136.08000000000001</v>
      </c>
      <c r="E430" s="138" t="s">
        <v>129</v>
      </c>
      <c r="F430" s="148" t="s">
        <v>152</v>
      </c>
      <c r="G430" s="1"/>
      <c r="H430" s="1"/>
      <c r="I430" s="1"/>
      <c r="J430" s="1"/>
      <c r="K430" s="1"/>
      <c r="L430" s="1"/>
      <c r="M430" s="1"/>
      <c r="N430" s="1"/>
      <c r="O430" s="1"/>
      <c r="P430" s="1"/>
      <c r="Q430" s="1"/>
      <c r="R430" s="1"/>
      <c r="S430" s="1"/>
      <c r="T430" s="1"/>
      <c r="U430" s="1"/>
      <c r="V430" s="1"/>
      <c r="W430" s="1"/>
      <c r="X430" s="1"/>
      <c r="Y430" s="1"/>
      <c r="Z430" s="1"/>
    </row>
    <row r="431" spans="1:26" ht="21.75" customHeight="1">
      <c r="A431" s="147">
        <v>44409</v>
      </c>
      <c r="B431" s="140">
        <v>28080</v>
      </c>
      <c r="C431" s="140">
        <v>1123.2</v>
      </c>
      <c r="D431" s="141">
        <v>140.4</v>
      </c>
      <c r="E431" s="138" t="s">
        <v>129</v>
      </c>
      <c r="F431" s="148" t="s">
        <v>152</v>
      </c>
      <c r="G431" s="1"/>
      <c r="H431" s="1"/>
      <c r="I431" s="1"/>
      <c r="J431" s="1"/>
      <c r="K431" s="1"/>
      <c r="L431" s="1"/>
      <c r="M431" s="1"/>
      <c r="N431" s="1"/>
      <c r="O431" s="1"/>
      <c r="P431" s="1"/>
      <c r="Q431" s="1"/>
      <c r="R431" s="1"/>
      <c r="S431" s="1"/>
      <c r="T431" s="1"/>
      <c r="U431" s="1"/>
      <c r="V431" s="1"/>
      <c r="W431" s="1"/>
      <c r="X431" s="1"/>
      <c r="Y431" s="1"/>
      <c r="Z431" s="1"/>
    </row>
    <row r="432" spans="1:26" ht="21.75" customHeight="1">
      <c r="A432" s="147">
        <v>44440</v>
      </c>
      <c r="B432" s="140">
        <v>31104</v>
      </c>
      <c r="C432" s="140">
        <v>1244.1600000000001</v>
      </c>
      <c r="D432" s="141">
        <v>155.52000000000001</v>
      </c>
      <c r="E432" s="138" t="s">
        <v>129</v>
      </c>
      <c r="F432" s="148" t="s">
        <v>153</v>
      </c>
      <c r="G432" s="1"/>
      <c r="H432" s="1"/>
      <c r="I432" s="1"/>
      <c r="J432" s="1"/>
      <c r="K432" s="1"/>
      <c r="L432" s="1"/>
      <c r="M432" s="1"/>
      <c r="N432" s="1"/>
      <c r="O432" s="1"/>
      <c r="P432" s="1"/>
      <c r="Q432" s="1"/>
      <c r="R432" s="1"/>
      <c r="S432" s="1"/>
      <c r="T432" s="1"/>
      <c r="U432" s="1"/>
      <c r="V432" s="1"/>
      <c r="W432" s="1"/>
      <c r="X432" s="1"/>
      <c r="Y432" s="1"/>
      <c r="Z432" s="1"/>
    </row>
    <row r="433" spans="1:26" ht="21.75" customHeight="1">
      <c r="A433" s="147">
        <v>44470</v>
      </c>
      <c r="B433" s="140">
        <v>32000</v>
      </c>
      <c r="C433" s="140">
        <v>1280</v>
      </c>
      <c r="D433" s="141">
        <v>160</v>
      </c>
      <c r="E433" s="138" t="s">
        <v>129</v>
      </c>
      <c r="F433" s="148" t="s">
        <v>153</v>
      </c>
      <c r="G433" s="1"/>
      <c r="H433" s="1"/>
      <c r="I433" s="1"/>
      <c r="J433" s="1"/>
      <c r="K433" s="1"/>
      <c r="L433" s="1"/>
      <c r="M433" s="1"/>
      <c r="N433" s="1"/>
      <c r="O433" s="1"/>
      <c r="P433" s="1"/>
      <c r="Q433" s="1"/>
      <c r="R433" s="1"/>
      <c r="S433" s="1"/>
      <c r="T433" s="1"/>
      <c r="U433" s="1"/>
      <c r="V433" s="1"/>
      <c r="W433" s="1"/>
      <c r="X433" s="1"/>
      <c r="Y433" s="1"/>
      <c r="Z433" s="1"/>
    </row>
    <row r="434" spans="1:26" ht="21.75" customHeight="1">
      <c r="A434" s="147">
        <v>44501</v>
      </c>
      <c r="B434" s="140">
        <v>32000</v>
      </c>
      <c r="C434" s="140">
        <v>1280</v>
      </c>
      <c r="D434" s="141">
        <v>160</v>
      </c>
      <c r="E434" s="138" t="s">
        <v>129</v>
      </c>
      <c r="F434" s="148" t="s">
        <v>153</v>
      </c>
      <c r="G434" s="1"/>
      <c r="H434" s="1"/>
      <c r="I434" s="1"/>
      <c r="J434" s="1"/>
      <c r="K434" s="1"/>
      <c r="L434" s="1"/>
      <c r="M434" s="1"/>
      <c r="N434" s="1"/>
      <c r="O434" s="1"/>
      <c r="P434" s="1"/>
      <c r="Q434" s="1"/>
      <c r="R434" s="1"/>
      <c r="S434" s="1"/>
      <c r="T434" s="1"/>
      <c r="U434" s="1"/>
      <c r="V434" s="1"/>
      <c r="W434" s="1"/>
      <c r="X434" s="1"/>
      <c r="Y434" s="1"/>
      <c r="Z434" s="1"/>
    </row>
    <row r="435" spans="1:26" ht="21.75" customHeight="1">
      <c r="A435" s="147">
        <v>44531</v>
      </c>
      <c r="B435" s="140">
        <v>32000</v>
      </c>
      <c r="C435" s="140">
        <v>1280</v>
      </c>
      <c r="D435" s="141">
        <v>160</v>
      </c>
      <c r="E435" s="138" t="s">
        <v>129</v>
      </c>
      <c r="F435" s="148" t="s">
        <v>153</v>
      </c>
      <c r="G435" s="1"/>
      <c r="H435" s="1"/>
      <c r="I435" s="1"/>
      <c r="J435" s="1"/>
      <c r="K435" s="1"/>
      <c r="L435" s="1"/>
      <c r="M435" s="1"/>
      <c r="N435" s="1"/>
      <c r="O435" s="1"/>
      <c r="P435" s="1"/>
      <c r="Q435" s="1"/>
      <c r="R435" s="1"/>
      <c r="S435" s="1"/>
      <c r="T435" s="1"/>
      <c r="U435" s="1"/>
      <c r="V435" s="1"/>
      <c r="W435" s="1"/>
      <c r="X435" s="1"/>
      <c r="Y435" s="1"/>
      <c r="Z435" s="1"/>
    </row>
    <row r="436" spans="1:26" ht="21.75" customHeight="1">
      <c r="A436" s="147">
        <v>44562</v>
      </c>
      <c r="B436" s="140">
        <v>32000</v>
      </c>
      <c r="C436" s="140">
        <v>1280</v>
      </c>
      <c r="D436" s="141">
        <v>160</v>
      </c>
      <c r="E436" s="138" t="s">
        <v>129</v>
      </c>
      <c r="F436" s="148" t="s">
        <v>153</v>
      </c>
      <c r="G436" s="1"/>
      <c r="H436" s="1"/>
      <c r="I436" s="1"/>
      <c r="J436" s="1"/>
      <c r="K436" s="1"/>
      <c r="L436" s="1"/>
      <c r="M436" s="1"/>
      <c r="N436" s="1"/>
      <c r="O436" s="1"/>
      <c r="P436" s="1"/>
      <c r="Q436" s="1"/>
      <c r="R436" s="1"/>
      <c r="S436" s="1"/>
      <c r="T436" s="1"/>
      <c r="U436" s="1"/>
      <c r="V436" s="1"/>
      <c r="W436" s="1"/>
      <c r="X436" s="1"/>
      <c r="Y436" s="1"/>
      <c r="Z436" s="1"/>
    </row>
    <row r="437" spans="1:26" ht="21.75" customHeight="1">
      <c r="A437" s="147">
        <v>44593</v>
      </c>
      <c r="B437" s="140">
        <v>33000</v>
      </c>
      <c r="C437" s="140">
        <v>1320</v>
      </c>
      <c r="D437" s="141">
        <v>165</v>
      </c>
      <c r="E437" s="138" t="s">
        <v>129</v>
      </c>
      <c r="F437" s="148" t="s">
        <v>153</v>
      </c>
      <c r="G437" s="1"/>
      <c r="H437" s="1"/>
      <c r="I437" s="1"/>
      <c r="J437" s="1"/>
      <c r="K437" s="1"/>
      <c r="L437" s="1"/>
      <c r="M437" s="1"/>
      <c r="N437" s="1"/>
      <c r="O437" s="1"/>
      <c r="P437" s="1"/>
      <c r="Q437" s="1"/>
      <c r="R437" s="1"/>
      <c r="S437" s="1"/>
      <c r="T437" s="1"/>
      <c r="U437" s="1"/>
      <c r="V437" s="1"/>
      <c r="W437" s="1"/>
      <c r="X437" s="1"/>
      <c r="Y437" s="1"/>
      <c r="Z437" s="1"/>
    </row>
    <row r="438" spans="1:26" ht="21.75" customHeight="1">
      <c r="A438" s="147">
        <v>44621</v>
      </c>
      <c r="B438" s="140">
        <v>33000</v>
      </c>
      <c r="C438" s="140">
        <v>1320</v>
      </c>
      <c r="D438" s="141">
        <v>165</v>
      </c>
      <c r="E438" s="138" t="s">
        <v>129</v>
      </c>
      <c r="F438" s="148" t="s">
        <v>153</v>
      </c>
      <c r="G438" s="1"/>
      <c r="H438" s="1"/>
      <c r="I438" s="1"/>
      <c r="J438" s="1"/>
      <c r="K438" s="1"/>
      <c r="L438" s="1"/>
      <c r="M438" s="1"/>
      <c r="N438" s="1"/>
      <c r="O438" s="1"/>
      <c r="P438" s="1"/>
      <c r="Q438" s="1"/>
      <c r="R438" s="1"/>
      <c r="S438" s="1"/>
      <c r="T438" s="1"/>
      <c r="U438" s="1"/>
      <c r="V438" s="1"/>
      <c r="W438" s="1"/>
      <c r="X438" s="1"/>
      <c r="Y438" s="1"/>
      <c r="Z438" s="1"/>
    </row>
    <row r="439" spans="1:26" ht="21.75" customHeight="1">
      <c r="A439" s="147">
        <v>44652</v>
      </c>
      <c r="B439" s="140">
        <v>38940</v>
      </c>
      <c r="C439" s="140">
        <v>1557.6</v>
      </c>
      <c r="D439" s="141">
        <v>194.7</v>
      </c>
      <c r="E439" s="138" t="s">
        <v>129</v>
      </c>
      <c r="F439" s="148" t="s">
        <v>154</v>
      </c>
      <c r="G439" s="1"/>
      <c r="H439" s="1"/>
      <c r="I439" s="1"/>
      <c r="J439" s="1"/>
      <c r="K439" s="1"/>
      <c r="L439" s="1"/>
      <c r="M439" s="1"/>
      <c r="N439" s="1"/>
      <c r="O439" s="1"/>
      <c r="P439" s="1"/>
      <c r="Q439" s="1"/>
      <c r="R439" s="1"/>
      <c r="S439" s="1"/>
      <c r="T439" s="1"/>
      <c r="U439" s="1"/>
      <c r="V439" s="1"/>
      <c r="W439" s="1"/>
      <c r="X439" s="1"/>
      <c r="Y439" s="1"/>
      <c r="Z439" s="1"/>
    </row>
    <row r="440" spans="1:26" ht="21.75" customHeight="1">
      <c r="A440" s="147">
        <v>44682</v>
      </c>
      <c r="B440" s="140">
        <v>38940</v>
      </c>
      <c r="C440" s="140">
        <v>1557.6</v>
      </c>
      <c r="D440" s="141">
        <v>194.7</v>
      </c>
      <c r="E440" s="138" t="s">
        <v>129</v>
      </c>
      <c r="F440" s="148" t="s">
        <v>154</v>
      </c>
      <c r="G440" s="1"/>
      <c r="H440" s="1"/>
      <c r="I440" s="1"/>
      <c r="J440" s="1"/>
      <c r="K440" s="1"/>
      <c r="L440" s="1"/>
      <c r="M440" s="1"/>
      <c r="N440" s="1"/>
      <c r="O440" s="1"/>
      <c r="P440" s="1"/>
      <c r="Q440" s="1"/>
      <c r="R440" s="1"/>
      <c r="S440" s="1"/>
      <c r="T440" s="1"/>
      <c r="U440" s="1"/>
      <c r="V440" s="1"/>
      <c r="W440" s="1"/>
      <c r="X440" s="1"/>
      <c r="Y440" s="1"/>
      <c r="Z440" s="1"/>
    </row>
    <row r="441" spans="1:26" ht="21.75" customHeight="1">
      <c r="A441" s="147">
        <v>44713</v>
      </c>
      <c r="B441" s="140">
        <v>45540</v>
      </c>
      <c r="C441" s="140">
        <f t="shared" ref="C441:C456" si="2">+B441/25</f>
        <v>1821.6</v>
      </c>
      <c r="D441" s="141">
        <f t="shared" ref="D441:D456" si="3">+B441/200</f>
        <v>227.7</v>
      </c>
      <c r="E441" s="138" t="s">
        <v>129</v>
      </c>
      <c r="F441" s="148" t="s">
        <v>155</v>
      </c>
      <c r="G441" s="1"/>
      <c r="H441" s="1"/>
      <c r="I441" s="1"/>
      <c r="J441" s="1"/>
      <c r="K441" s="1"/>
      <c r="L441" s="1"/>
      <c r="M441" s="1"/>
      <c r="N441" s="1"/>
      <c r="O441" s="1"/>
      <c r="P441" s="1"/>
      <c r="Q441" s="1"/>
      <c r="R441" s="1"/>
      <c r="S441" s="1"/>
      <c r="T441" s="1"/>
      <c r="U441" s="1"/>
      <c r="V441" s="1"/>
      <c r="W441" s="1"/>
      <c r="X441" s="1"/>
      <c r="Y441" s="1"/>
      <c r="Z441" s="1"/>
    </row>
    <row r="442" spans="1:26" ht="21.75" customHeight="1">
      <c r="A442" s="147">
        <v>44743</v>
      </c>
      <c r="B442" s="140">
        <v>45540</v>
      </c>
      <c r="C442" s="140">
        <f t="shared" si="2"/>
        <v>1821.6</v>
      </c>
      <c r="D442" s="141">
        <f t="shared" si="3"/>
        <v>227.7</v>
      </c>
      <c r="E442" s="138" t="s">
        <v>129</v>
      </c>
      <c r="F442" s="148" t="s">
        <v>155</v>
      </c>
      <c r="G442" s="1"/>
      <c r="H442" s="1"/>
      <c r="I442" s="1"/>
      <c r="J442" s="1"/>
      <c r="K442" s="1"/>
      <c r="L442" s="1"/>
      <c r="M442" s="1"/>
      <c r="N442" s="1"/>
      <c r="O442" s="1"/>
      <c r="P442" s="1"/>
      <c r="Q442" s="1"/>
      <c r="R442" s="1"/>
      <c r="S442" s="1"/>
      <c r="T442" s="1"/>
      <c r="U442" s="1"/>
      <c r="V442" s="1"/>
      <c r="W442" s="1"/>
      <c r="X442" s="1"/>
      <c r="Y442" s="1"/>
      <c r="Z442" s="1"/>
    </row>
    <row r="443" spans="1:26" ht="21.75" customHeight="1">
      <c r="A443" s="147">
        <v>44774</v>
      </c>
      <c r="B443" s="140">
        <v>47850</v>
      </c>
      <c r="C443" s="140">
        <f t="shared" si="2"/>
        <v>1914</v>
      </c>
      <c r="D443" s="141">
        <f t="shared" si="3"/>
        <v>239.25</v>
      </c>
      <c r="E443" s="138" t="s">
        <v>129</v>
      </c>
      <c r="F443" s="148" t="s">
        <v>155</v>
      </c>
      <c r="G443" s="1"/>
      <c r="H443" s="1"/>
      <c r="I443" s="1"/>
      <c r="J443" s="1"/>
      <c r="K443" s="1"/>
      <c r="L443" s="1"/>
      <c r="M443" s="1"/>
      <c r="N443" s="1"/>
      <c r="O443" s="1"/>
      <c r="P443" s="1"/>
      <c r="Q443" s="1"/>
      <c r="R443" s="1"/>
      <c r="S443" s="1"/>
      <c r="T443" s="1"/>
      <c r="U443" s="1"/>
      <c r="V443" s="1"/>
      <c r="W443" s="1"/>
      <c r="X443" s="1"/>
      <c r="Y443" s="1"/>
      <c r="Z443" s="1"/>
    </row>
    <row r="444" spans="1:26" ht="21.75" customHeight="1">
      <c r="A444" s="147">
        <v>44805</v>
      </c>
      <c r="B444" s="140">
        <v>51200</v>
      </c>
      <c r="C444" s="140">
        <f t="shared" si="2"/>
        <v>2048</v>
      </c>
      <c r="D444" s="141">
        <f t="shared" si="3"/>
        <v>256</v>
      </c>
      <c r="E444" s="138" t="s">
        <v>129</v>
      </c>
      <c r="F444" s="148" t="s">
        <v>156</v>
      </c>
      <c r="G444" s="1"/>
      <c r="H444" s="1"/>
      <c r="I444" s="1"/>
      <c r="J444" s="1"/>
      <c r="K444" s="1"/>
      <c r="L444" s="1"/>
      <c r="M444" s="1"/>
      <c r="N444" s="1"/>
      <c r="O444" s="1"/>
      <c r="P444" s="1"/>
      <c r="Q444" s="1"/>
      <c r="R444" s="1"/>
      <c r="S444" s="1"/>
      <c r="T444" s="1"/>
      <c r="U444" s="1"/>
      <c r="V444" s="1"/>
      <c r="W444" s="1"/>
      <c r="X444" s="1"/>
      <c r="Y444" s="1"/>
      <c r="Z444" s="1"/>
    </row>
    <row r="445" spans="1:26" ht="21.75" customHeight="1">
      <c r="A445" s="147">
        <v>44835</v>
      </c>
      <c r="B445" s="140">
        <v>54550</v>
      </c>
      <c r="C445" s="140">
        <f t="shared" si="2"/>
        <v>2182</v>
      </c>
      <c r="D445" s="141">
        <f t="shared" si="3"/>
        <v>272.75</v>
      </c>
      <c r="E445" s="138" t="s">
        <v>129</v>
      </c>
      <c r="F445" s="148" t="s">
        <v>156</v>
      </c>
      <c r="G445" s="1"/>
      <c r="H445" s="1"/>
      <c r="I445" s="1"/>
      <c r="J445" s="1"/>
      <c r="K445" s="1"/>
      <c r="L445" s="1"/>
      <c r="M445" s="1"/>
      <c r="N445" s="1"/>
      <c r="O445" s="1"/>
      <c r="P445" s="1"/>
      <c r="Q445" s="1"/>
      <c r="R445" s="1"/>
      <c r="S445" s="1"/>
      <c r="T445" s="1"/>
      <c r="U445" s="1"/>
      <c r="V445" s="1"/>
      <c r="W445" s="1"/>
      <c r="X445" s="1"/>
      <c r="Y445" s="1"/>
      <c r="Z445" s="1"/>
    </row>
    <row r="446" spans="1:26" ht="21.75" customHeight="1">
      <c r="A446" s="147">
        <v>44866</v>
      </c>
      <c r="B446" s="140">
        <v>57900</v>
      </c>
      <c r="C446" s="140">
        <f t="shared" si="2"/>
        <v>2316</v>
      </c>
      <c r="D446" s="141">
        <f t="shared" si="3"/>
        <v>289.5</v>
      </c>
      <c r="E446" s="138" t="s">
        <v>129</v>
      </c>
      <c r="F446" s="148" t="s">
        <v>156</v>
      </c>
      <c r="G446" s="1"/>
      <c r="H446" s="1"/>
      <c r="I446" s="1"/>
      <c r="J446" s="1"/>
      <c r="K446" s="1"/>
      <c r="L446" s="1"/>
      <c r="M446" s="1"/>
      <c r="N446" s="1"/>
      <c r="O446" s="1"/>
      <c r="P446" s="1"/>
      <c r="Q446" s="1"/>
      <c r="R446" s="1"/>
      <c r="S446" s="1"/>
      <c r="T446" s="1"/>
      <c r="U446" s="1"/>
      <c r="V446" s="1"/>
      <c r="W446" s="1"/>
      <c r="X446" s="1"/>
      <c r="Y446" s="1"/>
      <c r="Z446" s="1"/>
    </row>
    <row r="447" spans="1:26" ht="21.75" customHeight="1">
      <c r="A447" s="147" t="s">
        <v>157</v>
      </c>
      <c r="B447" s="140">
        <v>61953</v>
      </c>
      <c r="C447" s="140">
        <f t="shared" si="2"/>
        <v>2478.12</v>
      </c>
      <c r="D447" s="141">
        <f t="shared" si="3"/>
        <v>309.76499999999999</v>
      </c>
      <c r="E447" s="138" t="s">
        <v>129</v>
      </c>
      <c r="F447" s="148" t="s">
        <v>158</v>
      </c>
      <c r="G447" s="1"/>
      <c r="H447" s="1"/>
      <c r="I447" s="1"/>
      <c r="J447" s="1"/>
      <c r="K447" s="1"/>
      <c r="L447" s="1"/>
      <c r="M447" s="1"/>
      <c r="N447" s="1"/>
      <c r="O447" s="1"/>
      <c r="P447" s="1"/>
      <c r="Q447" s="1"/>
      <c r="R447" s="1"/>
      <c r="S447" s="1"/>
      <c r="T447" s="1"/>
      <c r="U447" s="1"/>
      <c r="V447" s="1"/>
      <c r="W447" s="1"/>
      <c r="X447" s="1"/>
      <c r="Y447" s="1"/>
      <c r="Z447" s="1"/>
    </row>
    <row r="448" spans="1:26" ht="21.75" customHeight="1">
      <c r="A448" s="147" t="s">
        <v>159</v>
      </c>
      <c r="B448" s="140">
        <v>65427</v>
      </c>
      <c r="C448" s="140">
        <f t="shared" si="2"/>
        <v>2617.08</v>
      </c>
      <c r="D448" s="141">
        <f t="shared" si="3"/>
        <v>327.13499999999999</v>
      </c>
      <c r="E448" s="138" t="s">
        <v>129</v>
      </c>
      <c r="F448" s="148" t="s">
        <v>158</v>
      </c>
      <c r="G448" s="1"/>
      <c r="H448" s="1"/>
      <c r="I448" s="1"/>
      <c r="J448" s="1"/>
      <c r="K448" s="1"/>
      <c r="L448" s="1"/>
      <c r="M448" s="1"/>
      <c r="N448" s="1"/>
      <c r="O448" s="1"/>
      <c r="P448" s="1"/>
      <c r="Q448" s="1"/>
      <c r="R448" s="1"/>
      <c r="S448" s="1"/>
      <c r="T448" s="1"/>
      <c r="U448" s="1"/>
      <c r="V448" s="1"/>
      <c r="W448" s="1"/>
      <c r="X448" s="1"/>
      <c r="Y448" s="1"/>
      <c r="Z448" s="1"/>
    </row>
    <row r="449" spans="1:26" ht="21.75" customHeight="1">
      <c r="A449" s="147">
        <v>44958</v>
      </c>
      <c r="B449" s="140">
        <v>67743</v>
      </c>
      <c r="C449" s="140">
        <f t="shared" si="2"/>
        <v>2709.72</v>
      </c>
      <c r="D449" s="141">
        <f t="shared" si="3"/>
        <v>338.71499999999997</v>
      </c>
      <c r="E449" s="138" t="s">
        <v>129</v>
      </c>
      <c r="F449" s="148" t="s">
        <v>158</v>
      </c>
      <c r="G449" s="1"/>
      <c r="H449" s="1"/>
      <c r="I449" s="1"/>
      <c r="J449" s="1"/>
      <c r="K449" s="1"/>
      <c r="L449" s="1"/>
      <c r="M449" s="1"/>
      <c r="N449" s="1"/>
      <c r="O449" s="1"/>
      <c r="P449" s="1"/>
      <c r="Q449" s="1"/>
      <c r="R449" s="1"/>
      <c r="S449" s="1"/>
      <c r="T449" s="1"/>
      <c r="U449" s="1"/>
      <c r="V449" s="1"/>
      <c r="W449" s="1"/>
      <c r="X449" s="1"/>
      <c r="Y449" s="1"/>
      <c r="Z449" s="1"/>
    </row>
    <row r="450" spans="1:26" ht="21.75" customHeight="1">
      <c r="A450" s="147">
        <v>44986</v>
      </c>
      <c r="B450" s="140">
        <v>69500</v>
      </c>
      <c r="C450" s="140">
        <f t="shared" si="2"/>
        <v>2780</v>
      </c>
      <c r="D450" s="141">
        <f t="shared" si="3"/>
        <v>347.5</v>
      </c>
      <c r="E450" s="138" t="s">
        <v>129</v>
      </c>
      <c r="F450" s="148" t="s">
        <v>158</v>
      </c>
      <c r="G450" s="1"/>
      <c r="H450" s="1"/>
      <c r="I450" s="1"/>
      <c r="J450" s="1"/>
      <c r="K450" s="1"/>
      <c r="L450" s="1"/>
      <c r="M450" s="1"/>
      <c r="N450" s="1"/>
      <c r="O450" s="1"/>
      <c r="P450" s="1"/>
      <c r="Q450" s="1"/>
      <c r="R450" s="1"/>
      <c r="S450" s="1"/>
      <c r="T450" s="1"/>
      <c r="U450" s="1"/>
      <c r="V450" s="1"/>
      <c r="W450" s="1"/>
      <c r="X450" s="1"/>
      <c r="Y450" s="1"/>
      <c r="Z450" s="1"/>
    </row>
    <row r="451" spans="1:26" ht="21.75" customHeight="1">
      <c r="A451" s="147">
        <v>45017</v>
      </c>
      <c r="B451" s="140">
        <v>80342</v>
      </c>
      <c r="C451" s="140">
        <f t="shared" si="2"/>
        <v>3213.68</v>
      </c>
      <c r="D451" s="141">
        <f t="shared" si="3"/>
        <v>401.71</v>
      </c>
      <c r="E451" s="138" t="s">
        <v>129</v>
      </c>
      <c r="F451" s="148" t="s">
        <v>160</v>
      </c>
      <c r="G451" s="1"/>
      <c r="H451" s="1"/>
      <c r="I451" s="1"/>
      <c r="J451" s="1"/>
      <c r="K451" s="1"/>
      <c r="L451" s="1"/>
      <c r="M451" s="1"/>
      <c r="N451" s="1"/>
      <c r="O451" s="1"/>
      <c r="P451" s="1"/>
      <c r="Q451" s="1"/>
      <c r="R451" s="1"/>
      <c r="S451" s="1"/>
      <c r="T451" s="1"/>
      <c r="U451" s="1"/>
      <c r="V451" s="1"/>
      <c r="W451" s="1"/>
      <c r="X451" s="1"/>
      <c r="Y451" s="1"/>
      <c r="Z451" s="1"/>
    </row>
    <row r="452" spans="1:26" ht="21.75" customHeight="1">
      <c r="A452" s="147">
        <v>45047</v>
      </c>
      <c r="B452" s="140">
        <v>84512</v>
      </c>
      <c r="C452" s="140">
        <f t="shared" si="2"/>
        <v>3380.48</v>
      </c>
      <c r="D452" s="141">
        <f t="shared" si="3"/>
        <v>422.56</v>
      </c>
      <c r="E452" s="138" t="s">
        <v>129</v>
      </c>
      <c r="F452" s="148" t="s">
        <v>160</v>
      </c>
      <c r="G452" s="1"/>
      <c r="H452" s="1"/>
      <c r="I452" s="1"/>
      <c r="J452" s="1"/>
      <c r="K452" s="1"/>
      <c r="L452" s="1"/>
      <c r="M452" s="1"/>
      <c r="N452" s="1"/>
      <c r="O452" s="1"/>
      <c r="P452" s="1"/>
      <c r="Q452" s="1"/>
      <c r="R452" s="1"/>
      <c r="S452" s="1"/>
      <c r="T452" s="1"/>
      <c r="U452" s="1"/>
      <c r="V452" s="1"/>
      <c r="W452" s="1"/>
      <c r="X452" s="1"/>
      <c r="Y452" s="1"/>
      <c r="Z452" s="1"/>
    </row>
    <row r="453" spans="1:26" ht="21.75" customHeight="1">
      <c r="A453" s="147">
        <v>45078</v>
      </c>
      <c r="B453" s="140">
        <v>87987</v>
      </c>
      <c r="C453" s="140">
        <f t="shared" si="2"/>
        <v>3519.48</v>
      </c>
      <c r="D453" s="141">
        <f t="shared" si="3"/>
        <v>439.935</v>
      </c>
      <c r="E453" s="138" t="s">
        <v>129</v>
      </c>
      <c r="F453" s="148" t="s">
        <v>160</v>
      </c>
      <c r="G453" s="1"/>
      <c r="H453" s="1"/>
      <c r="I453" s="1"/>
      <c r="J453" s="1"/>
      <c r="K453" s="1"/>
      <c r="L453" s="1"/>
      <c r="M453" s="1"/>
      <c r="N453" s="1"/>
      <c r="O453" s="1"/>
      <c r="P453" s="1"/>
      <c r="Q453" s="1"/>
      <c r="R453" s="1"/>
      <c r="S453" s="1"/>
      <c r="T453" s="1"/>
      <c r="U453" s="1"/>
      <c r="V453" s="1"/>
      <c r="W453" s="1"/>
      <c r="X453" s="1"/>
      <c r="Y453" s="1"/>
      <c r="Z453" s="1"/>
    </row>
    <row r="454" spans="1:26" ht="21.75" customHeight="1">
      <c r="A454" s="147">
        <v>45108</v>
      </c>
      <c r="B454" s="140">
        <v>105500</v>
      </c>
      <c r="C454" s="140">
        <f t="shared" si="2"/>
        <v>4220</v>
      </c>
      <c r="D454" s="141">
        <f t="shared" si="3"/>
        <v>527.5</v>
      </c>
      <c r="E454" s="138" t="s">
        <v>129</v>
      </c>
      <c r="F454" s="148" t="s">
        <v>161</v>
      </c>
      <c r="G454" s="1"/>
      <c r="H454" s="1"/>
      <c r="I454" s="1"/>
      <c r="J454" s="1"/>
      <c r="K454" s="1"/>
      <c r="L454" s="1"/>
      <c r="M454" s="1"/>
      <c r="N454" s="1"/>
      <c r="O454" s="1"/>
      <c r="P454" s="1"/>
      <c r="Q454" s="1"/>
      <c r="R454" s="1"/>
      <c r="S454" s="1"/>
      <c r="T454" s="1"/>
      <c r="U454" s="1"/>
      <c r="V454" s="1"/>
      <c r="W454" s="1"/>
      <c r="X454" s="1"/>
      <c r="Y454" s="1"/>
      <c r="Z454" s="1"/>
    </row>
    <row r="455" spans="1:26" ht="21.75" customHeight="1">
      <c r="A455" s="147">
        <v>45139</v>
      </c>
      <c r="B455" s="140">
        <v>112500</v>
      </c>
      <c r="C455" s="140">
        <f t="shared" si="2"/>
        <v>4500</v>
      </c>
      <c r="D455" s="141">
        <f t="shared" si="3"/>
        <v>562.5</v>
      </c>
      <c r="E455" s="138" t="s">
        <v>129</v>
      </c>
      <c r="F455" s="148" t="s">
        <v>161</v>
      </c>
      <c r="G455" s="1"/>
      <c r="H455" s="1"/>
      <c r="I455" s="1"/>
      <c r="J455" s="1"/>
      <c r="K455" s="1"/>
      <c r="L455" s="1"/>
      <c r="M455" s="1"/>
      <c r="N455" s="1"/>
      <c r="O455" s="1"/>
      <c r="P455" s="1"/>
      <c r="Q455" s="1"/>
      <c r="R455" s="1"/>
      <c r="S455" s="1"/>
      <c r="T455" s="1"/>
      <c r="U455" s="1"/>
      <c r="V455" s="1"/>
      <c r="W455" s="1"/>
      <c r="X455" s="1"/>
      <c r="Y455" s="1"/>
      <c r="Z455" s="1"/>
    </row>
    <row r="456" spans="1:26" ht="21.75" customHeight="1">
      <c r="A456" s="147">
        <v>45170</v>
      </c>
      <c r="B456" s="140">
        <v>118000</v>
      </c>
      <c r="C456" s="140">
        <f t="shared" si="2"/>
        <v>4720</v>
      </c>
      <c r="D456" s="141">
        <f t="shared" si="3"/>
        <v>590</v>
      </c>
      <c r="E456" s="138" t="s">
        <v>129</v>
      </c>
      <c r="F456" s="148" t="s">
        <v>161</v>
      </c>
      <c r="G456" s="1"/>
      <c r="H456" s="1"/>
      <c r="I456" s="1"/>
      <c r="J456" s="1"/>
      <c r="K456" s="1"/>
      <c r="L456" s="1"/>
      <c r="M456" s="1"/>
      <c r="N456" s="1"/>
      <c r="O456" s="1"/>
      <c r="P456" s="1"/>
      <c r="Q456" s="1"/>
      <c r="R456" s="1"/>
      <c r="S456" s="1"/>
      <c r="T456" s="1"/>
      <c r="U456" s="1"/>
      <c r="V456" s="1"/>
      <c r="W456" s="1"/>
      <c r="X456" s="1"/>
      <c r="Y456" s="1"/>
      <c r="Z456" s="1"/>
    </row>
    <row r="457" spans="1:26" ht="21.75" customHeight="1">
      <c r="A457" s="147">
        <v>45200</v>
      </c>
      <c r="B457" s="140">
        <v>132000</v>
      </c>
      <c r="C457" s="140">
        <v>5280</v>
      </c>
      <c r="D457" s="141">
        <v>660</v>
      </c>
      <c r="E457" s="138" t="s">
        <v>129</v>
      </c>
      <c r="F457" s="148" t="s">
        <v>162</v>
      </c>
      <c r="G457" s="1"/>
      <c r="H457" s="1"/>
      <c r="I457" s="1"/>
      <c r="J457" s="1"/>
      <c r="K457" s="1"/>
      <c r="L457" s="1"/>
      <c r="M457" s="1"/>
      <c r="N457" s="1"/>
      <c r="O457" s="1"/>
      <c r="P457" s="1"/>
      <c r="Q457" s="1"/>
      <c r="R457" s="1"/>
      <c r="S457" s="1"/>
      <c r="T457" s="1"/>
      <c r="U457" s="1"/>
      <c r="V457" s="1"/>
      <c r="W457" s="1"/>
      <c r="X457" s="1"/>
      <c r="Y457" s="1"/>
      <c r="Z457" s="1"/>
    </row>
    <row r="458" spans="1:26" ht="21.75" customHeight="1">
      <c r="A458" s="147">
        <v>45231</v>
      </c>
      <c r="B458" s="140">
        <v>146000</v>
      </c>
      <c r="C458" s="140">
        <v>5840</v>
      </c>
      <c r="D458" s="141">
        <v>730</v>
      </c>
      <c r="E458" s="138" t="s">
        <v>129</v>
      </c>
      <c r="F458" s="148" t="s">
        <v>162</v>
      </c>
      <c r="G458" s="1"/>
      <c r="H458" s="1"/>
      <c r="I458" s="1"/>
      <c r="J458" s="1"/>
      <c r="K458" s="1"/>
      <c r="L458" s="1"/>
      <c r="M458" s="1"/>
      <c r="N458" s="1"/>
      <c r="O458" s="1"/>
      <c r="P458" s="1"/>
      <c r="Q458" s="1"/>
      <c r="R458" s="1"/>
      <c r="S458" s="1"/>
      <c r="T458" s="1"/>
      <c r="U458" s="1"/>
      <c r="V458" s="1"/>
      <c r="W458" s="1"/>
      <c r="X458" s="1"/>
      <c r="Y458" s="1"/>
      <c r="Z458" s="1"/>
    </row>
    <row r="459" spans="1:26" ht="21.75" customHeight="1">
      <c r="A459" s="147" t="s">
        <v>163</v>
      </c>
      <c r="B459" s="140">
        <v>156000</v>
      </c>
      <c r="C459" s="140">
        <v>6240</v>
      </c>
      <c r="D459" s="141">
        <v>780</v>
      </c>
      <c r="E459" s="138" t="s">
        <v>129</v>
      </c>
      <c r="F459" s="148" t="s">
        <v>162</v>
      </c>
      <c r="G459" s="1"/>
      <c r="H459" s="1"/>
      <c r="I459" s="1"/>
      <c r="J459" s="1"/>
      <c r="K459" s="1"/>
      <c r="L459" s="1"/>
      <c r="M459" s="1"/>
      <c r="N459" s="1"/>
      <c r="O459" s="1"/>
      <c r="P459" s="1"/>
      <c r="Q459" s="1"/>
      <c r="R459" s="1"/>
      <c r="S459" s="1"/>
      <c r="T459" s="1"/>
      <c r="U459" s="1"/>
      <c r="V459" s="1"/>
      <c r="W459" s="1"/>
      <c r="X459" s="1"/>
      <c r="Y459" s="1"/>
      <c r="Z459" s="1"/>
    </row>
    <row r="460" spans="1:26" ht="21.75" customHeight="1">
      <c r="A460" s="147">
        <v>45292</v>
      </c>
      <c r="B460" s="140">
        <v>156000</v>
      </c>
      <c r="C460" s="140">
        <v>6240</v>
      </c>
      <c r="D460" s="141">
        <v>780</v>
      </c>
      <c r="E460" s="138" t="s">
        <v>129</v>
      </c>
      <c r="F460" s="148" t="s">
        <v>164</v>
      </c>
      <c r="G460" s="1"/>
      <c r="H460" s="1"/>
      <c r="I460" s="1"/>
      <c r="J460" s="1"/>
      <c r="K460" s="1"/>
      <c r="L460" s="1"/>
      <c r="M460" s="1"/>
      <c r="N460" s="1"/>
      <c r="O460" s="1"/>
      <c r="P460" s="1"/>
      <c r="Q460" s="1"/>
      <c r="R460" s="1"/>
      <c r="S460" s="1"/>
      <c r="T460" s="1"/>
      <c r="U460" s="1"/>
      <c r="V460" s="1"/>
      <c r="W460" s="1"/>
      <c r="X460" s="1"/>
      <c r="Y460" s="1"/>
      <c r="Z460" s="1"/>
    </row>
    <row r="461" spans="1:26" ht="21.75" customHeight="1">
      <c r="A461" s="147">
        <v>45323</v>
      </c>
      <c r="B461" s="140">
        <v>180000</v>
      </c>
      <c r="C461" s="140">
        <v>2000</v>
      </c>
      <c r="D461" s="141">
        <v>900</v>
      </c>
      <c r="E461" s="138" t="s">
        <v>129</v>
      </c>
      <c r="F461" s="148" t="s">
        <v>164</v>
      </c>
      <c r="G461" s="1"/>
      <c r="H461" s="1"/>
      <c r="I461" s="1"/>
      <c r="J461" s="1"/>
      <c r="K461" s="1"/>
      <c r="L461" s="1"/>
      <c r="M461" s="1"/>
      <c r="N461" s="1"/>
      <c r="O461" s="1"/>
      <c r="P461" s="1"/>
      <c r="Q461" s="1"/>
      <c r="R461" s="1"/>
      <c r="S461" s="1"/>
      <c r="T461" s="1"/>
      <c r="U461" s="1"/>
      <c r="V461" s="1"/>
      <c r="W461" s="1"/>
      <c r="X461" s="1"/>
      <c r="Y461" s="1"/>
      <c r="Z461" s="1"/>
    </row>
    <row r="462" spans="1:26" ht="21.75" customHeight="1">
      <c r="A462" s="147">
        <v>45352</v>
      </c>
      <c r="B462" s="140">
        <v>202800</v>
      </c>
      <c r="C462" s="140">
        <v>8112</v>
      </c>
      <c r="D462" s="141">
        <v>1014</v>
      </c>
      <c r="E462" s="138" t="s">
        <v>129</v>
      </c>
      <c r="F462" s="148" t="s">
        <v>164</v>
      </c>
      <c r="G462" s="1"/>
      <c r="H462" s="1"/>
      <c r="I462" s="1"/>
      <c r="J462" s="1"/>
      <c r="K462" s="1"/>
      <c r="L462" s="1"/>
      <c r="M462" s="1"/>
      <c r="N462" s="1"/>
      <c r="O462" s="1"/>
      <c r="P462" s="1"/>
      <c r="Q462" s="1"/>
      <c r="R462" s="1"/>
      <c r="S462" s="1"/>
      <c r="T462" s="1"/>
      <c r="U462" s="1"/>
      <c r="V462" s="1"/>
      <c r="W462" s="1"/>
      <c r="X462" s="1"/>
      <c r="Y462" s="1"/>
      <c r="Z462" s="1"/>
    </row>
    <row r="463" spans="1:26" ht="21.75" customHeight="1">
      <c r="A463" s="147">
        <v>45383</v>
      </c>
      <c r="B463" s="140">
        <v>221052</v>
      </c>
      <c r="C463" s="140">
        <v>8842.08</v>
      </c>
      <c r="D463" s="141">
        <v>1105.26</v>
      </c>
      <c r="E463" s="138" t="s">
        <v>129</v>
      </c>
      <c r="F463" s="148" t="s">
        <v>165</v>
      </c>
      <c r="G463" s="1"/>
      <c r="H463" s="1"/>
      <c r="I463" s="1"/>
      <c r="J463" s="1"/>
      <c r="K463" s="1"/>
      <c r="L463" s="1"/>
      <c r="M463" s="1"/>
      <c r="N463" s="1"/>
      <c r="O463" s="1"/>
      <c r="P463" s="1"/>
      <c r="Q463" s="1"/>
      <c r="R463" s="1"/>
      <c r="S463" s="1"/>
      <c r="T463" s="1"/>
      <c r="U463" s="1"/>
      <c r="V463" s="1"/>
      <c r="W463" s="1"/>
      <c r="X463" s="1"/>
      <c r="Y463" s="1"/>
      <c r="Z463" s="1"/>
    </row>
    <row r="464" spans="1:26" ht="21.75" customHeight="1">
      <c r="A464" s="147">
        <v>45413</v>
      </c>
      <c r="B464" s="140">
        <v>234315.12</v>
      </c>
      <c r="C464" s="140">
        <v>9372.6</v>
      </c>
      <c r="D464" s="141">
        <v>1171.58</v>
      </c>
      <c r="E464" s="138" t="s">
        <v>129</v>
      </c>
      <c r="F464" s="148" t="s">
        <v>165</v>
      </c>
      <c r="G464" s="1"/>
      <c r="H464" s="1"/>
      <c r="I464" s="1"/>
      <c r="J464" s="1"/>
      <c r="K464" s="1"/>
      <c r="L464" s="1"/>
      <c r="M464" s="1"/>
      <c r="N464" s="1"/>
      <c r="O464" s="1"/>
      <c r="P464" s="1"/>
      <c r="Q464" s="1"/>
      <c r="R464" s="1"/>
      <c r="S464" s="1"/>
      <c r="T464" s="1"/>
      <c r="U464" s="1"/>
      <c r="V464" s="1"/>
      <c r="W464" s="1"/>
      <c r="X464" s="1"/>
      <c r="Y464" s="1"/>
      <c r="Z464" s="1"/>
    </row>
    <row r="465" spans="1:26" ht="21.75" customHeight="1">
      <c r="A465" s="147">
        <v>45444</v>
      </c>
      <c r="B465" s="140">
        <v>234315.12</v>
      </c>
      <c r="C465" s="140">
        <v>9372.6047999999992</v>
      </c>
      <c r="D465" s="141">
        <v>1171.5755999999999</v>
      </c>
      <c r="E465" s="138" t="s">
        <v>129</v>
      </c>
      <c r="F465" s="148" t="s">
        <v>165</v>
      </c>
      <c r="G465" s="1"/>
      <c r="H465" s="1"/>
      <c r="I465" s="1"/>
      <c r="J465" s="1"/>
      <c r="K465" s="1"/>
      <c r="L465" s="1"/>
      <c r="M465" s="1"/>
      <c r="N465" s="1"/>
      <c r="O465" s="1"/>
      <c r="P465" s="1"/>
      <c r="Q465" s="1"/>
      <c r="R465" s="1"/>
      <c r="S465" s="1"/>
      <c r="T465" s="1"/>
      <c r="U465" s="1"/>
      <c r="V465" s="1"/>
      <c r="W465" s="1"/>
      <c r="X465" s="1"/>
      <c r="Y465" s="1"/>
      <c r="Z465" s="1"/>
    </row>
    <row r="466" spans="1:26" ht="21.75" customHeight="1">
      <c r="A466" s="147">
        <v>45474</v>
      </c>
      <c r="B466" s="140">
        <v>254231.90519999899</v>
      </c>
      <c r="C466" s="140">
        <v>10169.276207999999</v>
      </c>
      <c r="D466" s="141">
        <v>1271.1595259999999</v>
      </c>
      <c r="E466" s="138" t="s">
        <v>129</v>
      </c>
      <c r="F466" s="148" t="s">
        <v>166</v>
      </c>
      <c r="G466" s="1"/>
      <c r="H466" s="1"/>
      <c r="I466" s="1"/>
      <c r="J466" s="1"/>
      <c r="K466" s="1"/>
      <c r="L466" s="1"/>
      <c r="M466" s="1"/>
      <c r="N466" s="1"/>
      <c r="O466" s="1"/>
      <c r="P466" s="1"/>
      <c r="Q466" s="1"/>
      <c r="R466" s="1"/>
      <c r="S466" s="1"/>
      <c r="T466" s="1"/>
      <c r="U466" s="1"/>
      <c r="V466" s="1"/>
      <c r="W466" s="1"/>
      <c r="X466" s="1"/>
      <c r="Y466" s="1"/>
      <c r="Z466" s="1"/>
    </row>
    <row r="467" spans="1:26" ht="21.75" customHeight="1">
      <c r="A467" s="147">
        <v>45505</v>
      </c>
      <c r="B467" s="140">
        <v>262432.93440000003</v>
      </c>
      <c r="C467" s="140">
        <v>10497.317376000001</v>
      </c>
      <c r="D467" s="141">
        <v>1312.1646720000001</v>
      </c>
      <c r="E467" s="138" t="s">
        <v>129</v>
      </c>
      <c r="F467" s="148" t="s">
        <v>166</v>
      </c>
      <c r="G467" s="1"/>
      <c r="H467" s="1"/>
      <c r="I467" s="1"/>
      <c r="J467" s="1"/>
      <c r="K467" s="1"/>
      <c r="L467" s="1"/>
      <c r="M467" s="1"/>
      <c r="N467" s="1"/>
      <c r="O467" s="1"/>
      <c r="P467" s="1"/>
      <c r="Q467" s="1"/>
      <c r="R467" s="1"/>
      <c r="S467" s="1"/>
      <c r="T467" s="1"/>
      <c r="U467" s="1"/>
      <c r="V467" s="1"/>
      <c r="W467" s="1"/>
      <c r="X467" s="1"/>
      <c r="Y467" s="1"/>
      <c r="Z467" s="1"/>
    </row>
    <row r="468" spans="1:26" ht="21.75" customHeight="1">
      <c r="A468" s="147">
        <v>45536</v>
      </c>
      <c r="B468" s="140">
        <v>268056.49727999902</v>
      </c>
      <c r="C468" s="140">
        <v>10722.259891199899</v>
      </c>
      <c r="D468" s="141">
        <v>1340.2824863999899</v>
      </c>
      <c r="E468" s="138" t="s">
        <v>129</v>
      </c>
      <c r="F468" s="148" t="s">
        <v>166</v>
      </c>
      <c r="G468" s="1"/>
      <c r="H468" s="1"/>
      <c r="I468" s="1"/>
      <c r="J468" s="1"/>
      <c r="K468" s="1"/>
      <c r="L468" s="1"/>
      <c r="M468" s="1"/>
      <c r="N468" s="1"/>
      <c r="O468" s="1"/>
      <c r="P468" s="1"/>
      <c r="Q468" s="1"/>
      <c r="R468" s="1"/>
      <c r="S468" s="1"/>
      <c r="T468" s="1"/>
      <c r="U468" s="1"/>
      <c r="V468" s="1"/>
      <c r="W468" s="1"/>
      <c r="X468" s="1"/>
      <c r="Y468" s="1"/>
      <c r="Z468" s="1"/>
    </row>
    <row r="469" spans="1:26" ht="21.75" customHeight="1">
      <c r="A469" s="147">
        <v>45566</v>
      </c>
      <c r="B469" s="140">
        <v>271571.22408000001</v>
      </c>
      <c r="C469" s="140">
        <v>10862.8489632</v>
      </c>
      <c r="D469" s="141">
        <v>1357.8561204</v>
      </c>
      <c r="E469" s="138" t="s">
        <v>129</v>
      </c>
      <c r="F469" s="148" t="s">
        <v>166</v>
      </c>
      <c r="G469" s="1"/>
      <c r="H469" s="1"/>
      <c r="I469" s="1"/>
      <c r="J469" s="1"/>
      <c r="K469" s="1"/>
      <c r="L469" s="1"/>
      <c r="M469" s="1"/>
      <c r="N469" s="1"/>
      <c r="O469" s="1"/>
      <c r="P469" s="1"/>
      <c r="Q469" s="1"/>
      <c r="R469" s="1"/>
      <c r="S469" s="1"/>
      <c r="T469" s="1"/>
      <c r="U469" s="1"/>
      <c r="V469" s="1"/>
      <c r="W469" s="1"/>
      <c r="X469" s="1"/>
      <c r="Y469" s="1"/>
      <c r="Z469" s="1"/>
    </row>
    <row r="470" spans="1:26" ht="21.75" customHeight="1">
      <c r="A470" s="147">
        <v>45597</v>
      </c>
      <c r="B470" s="140">
        <v>271571.22408000001</v>
      </c>
      <c r="C470" s="140">
        <v>10862.8489632</v>
      </c>
      <c r="D470" s="141">
        <v>1357.8561204</v>
      </c>
      <c r="E470" s="138" t="s">
        <v>129</v>
      </c>
      <c r="F470" s="148" t="s">
        <v>166</v>
      </c>
      <c r="G470" s="1"/>
      <c r="H470" s="1"/>
      <c r="I470" s="1"/>
      <c r="J470" s="1"/>
      <c r="K470" s="1"/>
      <c r="L470" s="1"/>
      <c r="M470" s="1"/>
      <c r="N470" s="1"/>
      <c r="O470" s="1"/>
      <c r="P470" s="1"/>
      <c r="Q470" s="1"/>
      <c r="R470" s="1"/>
      <c r="S470" s="1"/>
      <c r="T470" s="1"/>
      <c r="U470" s="1"/>
      <c r="V470" s="1"/>
      <c r="W470" s="1"/>
      <c r="X470" s="1"/>
      <c r="Y470" s="1"/>
      <c r="Z470" s="1"/>
    </row>
    <row r="471" spans="1:26" ht="21.75" customHeight="1">
      <c r="A471" s="147">
        <v>45627</v>
      </c>
      <c r="B471" s="140">
        <v>279718</v>
      </c>
      <c r="C471" s="140">
        <v>11188.72</v>
      </c>
      <c r="D471" s="141">
        <v>1398.59</v>
      </c>
      <c r="E471" s="138" t="s">
        <v>129</v>
      </c>
      <c r="F471" s="148" t="s">
        <v>167</v>
      </c>
      <c r="G471" s="1"/>
      <c r="H471" s="1"/>
      <c r="I471" s="1"/>
      <c r="J471" s="1"/>
      <c r="K471" s="1"/>
      <c r="L471" s="1"/>
      <c r="M471" s="1"/>
      <c r="N471" s="1"/>
      <c r="O471" s="1"/>
      <c r="P471" s="1"/>
      <c r="Q471" s="1"/>
      <c r="R471" s="1"/>
      <c r="S471" s="1"/>
      <c r="T471" s="1"/>
      <c r="U471" s="1"/>
      <c r="V471" s="1"/>
      <c r="W471" s="1"/>
      <c r="X471" s="1"/>
      <c r="Y471" s="1"/>
      <c r="Z471" s="1"/>
    </row>
    <row r="472" spans="1:26" ht="21.75" customHeight="1">
      <c r="A472" s="147">
        <v>45658</v>
      </c>
      <c r="B472" s="142">
        <v>286711</v>
      </c>
      <c r="C472" s="142">
        <v>11468.44</v>
      </c>
      <c r="D472" s="143">
        <v>1433.5550000000001</v>
      </c>
      <c r="E472" s="144" t="s">
        <v>129</v>
      </c>
      <c r="F472" s="149" t="s">
        <v>167</v>
      </c>
      <c r="G472" s="5"/>
      <c r="H472" s="1"/>
      <c r="I472" s="1"/>
      <c r="J472" s="1"/>
      <c r="K472" s="1"/>
      <c r="L472" s="1"/>
      <c r="M472" s="1"/>
      <c r="N472" s="1"/>
      <c r="O472" s="1"/>
      <c r="P472" s="1"/>
      <c r="Q472" s="1"/>
      <c r="R472" s="1"/>
      <c r="S472" s="1"/>
      <c r="T472" s="1"/>
      <c r="U472" s="1"/>
      <c r="V472" s="1"/>
      <c r="W472" s="1"/>
      <c r="X472" s="1"/>
      <c r="Y472" s="1"/>
      <c r="Z472" s="1"/>
    </row>
    <row r="473" spans="1:26" ht="21.75" customHeight="1">
      <c r="A473" s="147">
        <v>45689</v>
      </c>
      <c r="B473" s="142">
        <v>292446</v>
      </c>
      <c r="C473" s="142">
        <v>11697.84</v>
      </c>
      <c r="D473" s="143">
        <v>1462.23</v>
      </c>
      <c r="E473" s="144" t="s">
        <v>129</v>
      </c>
      <c r="F473" s="149" t="s">
        <v>167</v>
      </c>
      <c r="G473" s="5"/>
      <c r="H473" s="1"/>
      <c r="I473" s="1"/>
      <c r="J473" s="1"/>
      <c r="K473" s="1"/>
      <c r="L473" s="1"/>
      <c r="M473" s="1"/>
      <c r="N473" s="1"/>
      <c r="O473" s="1"/>
      <c r="P473" s="1"/>
      <c r="Q473" s="1"/>
      <c r="R473" s="1"/>
      <c r="S473" s="1"/>
      <c r="T473" s="1"/>
      <c r="U473" s="1"/>
      <c r="V473" s="1"/>
      <c r="W473" s="1"/>
      <c r="X473" s="1"/>
      <c r="Y473" s="1"/>
      <c r="Z473" s="1"/>
    </row>
    <row r="474" spans="1:26" ht="21.75" customHeight="1">
      <c r="A474" s="147">
        <v>45717</v>
      </c>
      <c r="B474" s="142">
        <v>296832</v>
      </c>
      <c r="C474" s="142">
        <v>11873.28</v>
      </c>
      <c r="D474" s="143">
        <v>1484.16</v>
      </c>
      <c r="E474" s="144" t="s">
        <v>129</v>
      </c>
      <c r="F474" s="149" t="s">
        <v>167</v>
      </c>
      <c r="G474" s="5"/>
      <c r="H474" s="1"/>
      <c r="I474" s="1"/>
      <c r="J474" s="1"/>
      <c r="K474" s="1"/>
      <c r="L474" s="1"/>
      <c r="M474" s="1"/>
      <c r="N474" s="1"/>
      <c r="O474" s="1"/>
      <c r="P474" s="1"/>
      <c r="Q474" s="1"/>
      <c r="R474" s="1"/>
      <c r="S474" s="1"/>
      <c r="T474" s="1"/>
      <c r="U474" s="1"/>
      <c r="V474" s="1"/>
      <c r="W474" s="1"/>
      <c r="X474" s="1"/>
      <c r="Y474" s="1"/>
      <c r="Z474" s="1"/>
    </row>
    <row r="475" spans="1:26" ht="21.75" customHeight="1">
      <c r="A475" s="147">
        <v>45748</v>
      </c>
      <c r="B475" s="142">
        <v>302600</v>
      </c>
      <c r="C475" s="142">
        <f t="shared" ref="C475:C479" si="4">+B475/25</f>
        <v>12104</v>
      </c>
      <c r="D475" s="143">
        <f t="shared" ref="D475:D479" si="5">+B475/200</f>
        <v>1513</v>
      </c>
      <c r="E475" s="144" t="s">
        <v>129</v>
      </c>
      <c r="F475" s="149" t="s">
        <v>168</v>
      </c>
      <c r="G475" s="5"/>
      <c r="H475" s="1"/>
      <c r="I475" s="1"/>
      <c r="J475" s="1"/>
      <c r="K475" s="1"/>
      <c r="L475" s="1"/>
      <c r="M475" s="1"/>
      <c r="N475" s="1"/>
      <c r="O475" s="1"/>
      <c r="P475" s="1"/>
      <c r="Q475" s="1"/>
      <c r="R475" s="1"/>
      <c r="S475" s="1"/>
      <c r="T475" s="1"/>
      <c r="U475" s="1"/>
      <c r="V475" s="1"/>
      <c r="W475" s="1"/>
      <c r="X475" s="1"/>
      <c r="Y475" s="1"/>
      <c r="Z475" s="1"/>
    </row>
    <row r="476" spans="1:26" ht="21.75" customHeight="1">
      <c r="A476" s="147">
        <v>45778</v>
      </c>
      <c r="B476" s="142">
        <v>308200</v>
      </c>
      <c r="C476" s="142">
        <f t="shared" si="4"/>
        <v>12328</v>
      </c>
      <c r="D476" s="143">
        <f t="shared" si="5"/>
        <v>1541</v>
      </c>
      <c r="E476" s="144" t="s">
        <v>129</v>
      </c>
      <c r="F476" s="149" t="s">
        <v>168</v>
      </c>
      <c r="G476" s="5"/>
      <c r="H476" s="1"/>
      <c r="I476" s="1"/>
      <c r="J476" s="1"/>
      <c r="K476" s="1"/>
      <c r="L476" s="1"/>
      <c r="M476" s="1"/>
      <c r="N476" s="1"/>
      <c r="O476" s="1"/>
      <c r="P476" s="1"/>
      <c r="Q476" s="1"/>
      <c r="R476" s="1"/>
      <c r="S476" s="1"/>
      <c r="T476" s="1"/>
      <c r="U476" s="1"/>
      <c r="V476" s="1"/>
      <c r="W476" s="1"/>
      <c r="X476" s="1"/>
      <c r="Y476" s="1"/>
      <c r="Z476" s="1"/>
    </row>
    <row r="477" spans="1:26" ht="21.75" customHeight="1">
      <c r="A477" s="147">
        <v>45809</v>
      </c>
      <c r="B477" s="142">
        <v>313400</v>
      </c>
      <c r="C477" s="142">
        <f t="shared" si="4"/>
        <v>12536</v>
      </c>
      <c r="D477" s="143">
        <f t="shared" si="5"/>
        <v>1567</v>
      </c>
      <c r="E477" s="144" t="s">
        <v>129</v>
      </c>
      <c r="F477" s="149" t="s">
        <v>168</v>
      </c>
      <c r="G477" s="5"/>
      <c r="H477" s="1"/>
      <c r="I477" s="1"/>
      <c r="J477" s="1"/>
      <c r="K477" s="1"/>
      <c r="L477" s="1"/>
      <c r="M477" s="1"/>
      <c r="N477" s="1"/>
      <c r="O477" s="1"/>
      <c r="P477" s="1"/>
      <c r="Q477" s="1"/>
      <c r="R477" s="1"/>
      <c r="S477" s="1"/>
      <c r="T477" s="1"/>
      <c r="U477" s="1"/>
      <c r="V477" s="1"/>
      <c r="W477" s="1"/>
      <c r="X477" s="1"/>
      <c r="Y477" s="1"/>
      <c r="Z477" s="1"/>
    </row>
    <row r="478" spans="1:26" ht="21.75" customHeight="1">
      <c r="A478" s="147">
        <v>45839</v>
      </c>
      <c r="B478" s="142">
        <v>317800</v>
      </c>
      <c r="C478" s="142">
        <f t="shared" si="4"/>
        <v>12712</v>
      </c>
      <c r="D478" s="143">
        <f t="shared" si="5"/>
        <v>1589</v>
      </c>
      <c r="E478" s="144" t="s">
        <v>129</v>
      </c>
      <c r="F478" s="149" t="s">
        <v>168</v>
      </c>
      <c r="G478" s="5"/>
      <c r="H478" s="1"/>
      <c r="I478" s="1"/>
      <c r="J478" s="1"/>
      <c r="K478" s="1"/>
      <c r="L478" s="1"/>
      <c r="M478" s="1"/>
      <c r="N478" s="1"/>
      <c r="O478" s="1"/>
      <c r="P478" s="1"/>
      <c r="Q478" s="1"/>
      <c r="R478" s="1"/>
      <c r="S478" s="1"/>
      <c r="T478" s="1"/>
      <c r="U478" s="1"/>
      <c r="V478" s="1"/>
      <c r="W478" s="1"/>
      <c r="X478" s="1"/>
      <c r="Y478" s="1"/>
      <c r="Z478" s="1"/>
    </row>
    <row r="479" spans="1:26" ht="21.75" customHeight="1">
      <c r="A479" s="147">
        <v>45870</v>
      </c>
      <c r="B479" s="142">
        <v>322000</v>
      </c>
      <c r="C479" s="142">
        <f t="shared" si="4"/>
        <v>12880</v>
      </c>
      <c r="D479" s="143">
        <f t="shared" si="5"/>
        <v>1610</v>
      </c>
      <c r="E479" s="144" t="s">
        <v>129</v>
      </c>
      <c r="F479" s="149" t="s">
        <v>168</v>
      </c>
      <c r="G479" s="5"/>
      <c r="H479" s="16"/>
      <c r="I479" s="16"/>
      <c r="J479" s="16"/>
      <c r="K479" s="16"/>
      <c r="L479" s="16"/>
      <c r="M479" s="16"/>
      <c r="N479" s="16"/>
      <c r="O479" s="16"/>
      <c r="P479" s="16"/>
      <c r="Q479" s="16"/>
      <c r="R479" s="16"/>
      <c r="S479" s="16"/>
      <c r="T479" s="16"/>
      <c r="U479" s="16"/>
      <c r="V479" s="16"/>
      <c r="W479" s="16"/>
      <c r="X479" s="16"/>
      <c r="Y479" s="16"/>
      <c r="Z479" s="16"/>
    </row>
    <row r="480" spans="1:26" ht="21.75" customHeight="1">
      <c r="A480" s="147">
        <v>45901</v>
      </c>
      <c r="B480" s="142">
        <v>322000</v>
      </c>
      <c r="C480" s="142">
        <f t="shared" ref="C480:C491" si="6">+B480/25</f>
        <v>12880</v>
      </c>
      <c r="D480" s="143">
        <f t="shared" ref="D480:D491" si="7">+B480/200</f>
        <v>1610</v>
      </c>
      <c r="E480" s="144" t="s">
        <v>129</v>
      </c>
      <c r="F480" s="149" t="s">
        <v>168</v>
      </c>
      <c r="G480" s="5"/>
      <c r="H480" s="16"/>
      <c r="I480" s="16"/>
      <c r="J480" s="16"/>
      <c r="K480" s="16"/>
      <c r="L480" s="16"/>
      <c r="M480" s="16"/>
      <c r="N480" s="16"/>
      <c r="O480" s="16"/>
      <c r="P480" s="16"/>
      <c r="Q480" s="16"/>
      <c r="R480" s="16"/>
      <c r="S480" s="16"/>
      <c r="T480" s="16"/>
      <c r="U480" s="16"/>
      <c r="V480" s="16"/>
      <c r="W480" s="16"/>
      <c r="X480" s="16"/>
      <c r="Y480" s="16"/>
      <c r="Z480" s="16"/>
    </row>
    <row r="481" spans="1:26" ht="21.75" customHeight="1">
      <c r="A481" s="147">
        <v>45931</v>
      </c>
      <c r="B481" s="142">
        <v>322000</v>
      </c>
      <c r="C481" s="142">
        <f t="shared" si="6"/>
        <v>12880</v>
      </c>
      <c r="D481" s="143">
        <f t="shared" si="7"/>
        <v>1610</v>
      </c>
      <c r="E481" s="144" t="s">
        <v>129</v>
      </c>
      <c r="F481" s="149" t="s">
        <v>168</v>
      </c>
      <c r="G481" s="5"/>
      <c r="H481" s="16"/>
      <c r="I481" s="16"/>
      <c r="J481" s="16"/>
      <c r="K481" s="16"/>
      <c r="L481" s="16"/>
      <c r="M481" s="16"/>
      <c r="N481" s="16"/>
      <c r="O481" s="16"/>
      <c r="P481" s="16"/>
      <c r="Q481" s="16"/>
      <c r="R481" s="16"/>
      <c r="S481" s="16"/>
      <c r="T481" s="16"/>
      <c r="U481" s="16"/>
      <c r="V481" s="16"/>
      <c r="W481" s="16"/>
      <c r="X481" s="16"/>
      <c r="Y481" s="16"/>
      <c r="Z481" s="16"/>
    </row>
    <row r="482" spans="1:26" ht="21.75" customHeight="1">
      <c r="A482" s="147">
        <v>45962</v>
      </c>
      <c r="B482" s="142">
        <v>328400</v>
      </c>
      <c r="C482" s="142">
        <f t="shared" si="6"/>
        <v>13136</v>
      </c>
      <c r="D482" s="143">
        <f t="shared" si="7"/>
        <v>1642</v>
      </c>
      <c r="E482" s="144" t="s">
        <v>129</v>
      </c>
      <c r="F482" s="149" t="s">
        <v>300</v>
      </c>
      <c r="G482" s="5"/>
      <c r="H482" s="16"/>
      <c r="I482" s="16"/>
      <c r="J482" s="16"/>
      <c r="K482" s="16"/>
      <c r="L482" s="16"/>
      <c r="M482" s="16"/>
      <c r="N482" s="16"/>
      <c r="O482" s="16"/>
      <c r="P482" s="16"/>
      <c r="Q482" s="16"/>
      <c r="R482" s="16"/>
      <c r="S482" s="16"/>
      <c r="T482" s="16"/>
      <c r="U482" s="16"/>
      <c r="V482" s="16"/>
      <c r="W482" s="16"/>
      <c r="X482" s="16"/>
      <c r="Y482" s="16"/>
      <c r="Z482" s="16"/>
    </row>
    <row r="483" spans="1:26" ht="21.75" customHeight="1">
      <c r="A483" s="147">
        <v>45992</v>
      </c>
      <c r="B483" s="142">
        <v>334800</v>
      </c>
      <c r="C483" s="142">
        <f t="shared" si="6"/>
        <v>13392</v>
      </c>
      <c r="D483" s="143">
        <f t="shared" si="7"/>
        <v>1674</v>
      </c>
      <c r="E483" s="144" t="s">
        <v>129</v>
      </c>
      <c r="F483" s="149" t="s">
        <v>300</v>
      </c>
      <c r="G483" s="5"/>
      <c r="H483" s="16"/>
      <c r="I483" s="16"/>
      <c r="J483" s="16"/>
      <c r="K483" s="16"/>
      <c r="L483" s="16"/>
      <c r="M483" s="16"/>
      <c r="N483" s="16"/>
      <c r="O483" s="16"/>
      <c r="P483" s="16"/>
      <c r="Q483" s="16"/>
      <c r="R483" s="16"/>
      <c r="S483" s="16"/>
      <c r="T483" s="16"/>
      <c r="U483" s="16"/>
      <c r="V483" s="16"/>
      <c r="W483" s="16"/>
      <c r="X483" s="16"/>
      <c r="Y483" s="16"/>
      <c r="Z483" s="16"/>
    </row>
    <row r="484" spans="1:26" ht="21.75" customHeight="1">
      <c r="A484" s="147">
        <v>46023</v>
      </c>
      <c r="B484" s="142">
        <v>341000</v>
      </c>
      <c r="C484" s="142">
        <f t="shared" si="6"/>
        <v>13640</v>
      </c>
      <c r="D484" s="143">
        <f t="shared" si="7"/>
        <v>1705</v>
      </c>
      <c r="E484" s="144" t="s">
        <v>129</v>
      </c>
      <c r="F484" s="149" t="s">
        <v>300</v>
      </c>
      <c r="G484" s="5"/>
      <c r="H484" s="16"/>
      <c r="I484" s="16"/>
      <c r="J484" s="16"/>
      <c r="K484" s="16"/>
      <c r="L484" s="16"/>
      <c r="M484" s="16"/>
      <c r="N484" s="16"/>
      <c r="O484" s="16"/>
      <c r="P484" s="16"/>
      <c r="Q484" s="16"/>
      <c r="R484" s="16"/>
      <c r="S484" s="16"/>
      <c r="T484" s="16"/>
      <c r="U484" s="16"/>
      <c r="V484" s="16"/>
      <c r="W484" s="16"/>
      <c r="X484" s="16"/>
      <c r="Y484" s="16"/>
      <c r="Z484" s="16"/>
    </row>
    <row r="485" spans="1:26" ht="21.75" customHeight="1">
      <c r="A485" s="147">
        <v>46054</v>
      </c>
      <c r="B485" s="142">
        <v>346800</v>
      </c>
      <c r="C485" s="142">
        <f t="shared" si="6"/>
        <v>13872</v>
      </c>
      <c r="D485" s="143">
        <f t="shared" si="7"/>
        <v>1734</v>
      </c>
      <c r="E485" s="144" t="s">
        <v>129</v>
      </c>
      <c r="F485" s="149" t="s">
        <v>300</v>
      </c>
      <c r="G485" s="5"/>
      <c r="H485" s="16"/>
      <c r="I485" s="16"/>
      <c r="J485" s="16"/>
      <c r="K485" s="16"/>
      <c r="L485" s="16"/>
      <c r="M485" s="16"/>
      <c r="N485" s="16"/>
      <c r="O485" s="16"/>
      <c r="P485" s="16"/>
      <c r="Q485" s="16"/>
      <c r="R485" s="16"/>
      <c r="S485" s="16"/>
      <c r="T485" s="16"/>
      <c r="U485" s="16"/>
      <c r="V485" s="16"/>
      <c r="W485" s="16"/>
      <c r="X485" s="16"/>
      <c r="Y485" s="16"/>
      <c r="Z485" s="16"/>
    </row>
    <row r="486" spans="1:26" ht="21.75" customHeight="1">
      <c r="A486" s="147">
        <v>46082</v>
      </c>
      <c r="B486" s="142">
        <v>352400</v>
      </c>
      <c r="C486" s="142">
        <f t="shared" si="6"/>
        <v>14096</v>
      </c>
      <c r="D486" s="143">
        <f t="shared" si="7"/>
        <v>1762</v>
      </c>
      <c r="E486" s="144" t="s">
        <v>129</v>
      </c>
      <c r="F486" s="149" t="s">
        <v>300</v>
      </c>
      <c r="G486" s="5"/>
      <c r="H486" s="16"/>
      <c r="I486" s="16"/>
      <c r="J486" s="16"/>
      <c r="K486" s="16"/>
      <c r="L486" s="16"/>
      <c r="M486" s="16"/>
      <c r="N486" s="16"/>
      <c r="O486" s="16"/>
      <c r="P486" s="16"/>
      <c r="Q486" s="16"/>
      <c r="R486" s="16"/>
      <c r="S486" s="16"/>
      <c r="T486" s="16"/>
      <c r="U486" s="16"/>
      <c r="V486" s="16"/>
      <c r="W486" s="16"/>
      <c r="X486" s="16"/>
      <c r="Y486" s="16"/>
      <c r="Z486" s="16"/>
    </row>
    <row r="487" spans="1:26" ht="21.75" customHeight="1">
      <c r="A487" s="147">
        <v>46113</v>
      </c>
      <c r="B487" s="142">
        <v>357800</v>
      </c>
      <c r="C487" s="142">
        <f t="shared" si="6"/>
        <v>14312</v>
      </c>
      <c r="D487" s="143">
        <f t="shared" si="7"/>
        <v>1789</v>
      </c>
      <c r="E487" s="144" t="s">
        <v>129</v>
      </c>
      <c r="F487" s="149" t="s">
        <v>300</v>
      </c>
      <c r="G487" s="5"/>
      <c r="H487" s="16"/>
      <c r="I487" s="16"/>
      <c r="J487" s="16"/>
      <c r="K487" s="16"/>
      <c r="L487" s="16"/>
      <c r="M487" s="16"/>
      <c r="N487" s="16"/>
      <c r="O487" s="16"/>
      <c r="P487" s="16"/>
      <c r="Q487" s="16"/>
      <c r="R487" s="16"/>
      <c r="S487" s="16"/>
      <c r="T487" s="16"/>
      <c r="U487" s="16"/>
      <c r="V487" s="16"/>
      <c r="W487" s="16"/>
      <c r="X487" s="16"/>
      <c r="Y487" s="16"/>
      <c r="Z487" s="16"/>
    </row>
    <row r="488" spans="1:26" ht="21.75" customHeight="1">
      <c r="A488" s="147">
        <v>46143</v>
      </c>
      <c r="B488" s="142">
        <v>363000</v>
      </c>
      <c r="C488" s="142">
        <f t="shared" si="6"/>
        <v>14520</v>
      </c>
      <c r="D488" s="143">
        <f t="shared" si="7"/>
        <v>1815</v>
      </c>
      <c r="E488" s="144" t="s">
        <v>129</v>
      </c>
      <c r="F488" s="149" t="s">
        <v>300</v>
      </c>
      <c r="G488" s="5"/>
      <c r="H488" s="16"/>
      <c r="I488" s="16"/>
      <c r="J488" s="16"/>
      <c r="K488" s="16"/>
      <c r="L488" s="16"/>
      <c r="M488" s="16"/>
      <c r="N488" s="16"/>
      <c r="O488" s="16"/>
      <c r="P488" s="16"/>
      <c r="Q488" s="16"/>
      <c r="R488" s="16"/>
      <c r="S488" s="16"/>
      <c r="T488" s="16"/>
      <c r="U488" s="16"/>
      <c r="V488" s="16"/>
      <c r="W488" s="16"/>
      <c r="X488" s="16"/>
      <c r="Y488" s="16"/>
      <c r="Z488" s="16"/>
    </row>
    <row r="489" spans="1:26" ht="21.75" customHeight="1">
      <c r="A489" s="147">
        <v>46174</v>
      </c>
      <c r="B489" s="142">
        <v>367800</v>
      </c>
      <c r="C489" s="142">
        <f t="shared" si="6"/>
        <v>14712</v>
      </c>
      <c r="D489" s="143">
        <f t="shared" si="7"/>
        <v>1839</v>
      </c>
      <c r="E489" s="144" t="s">
        <v>129</v>
      </c>
      <c r="F489" s="149" t="s">
        <v>300</v>
      </c>
      <c r="G489" s="5"/>
      <c r="H489" s="16"/>
      <c r="I489" s="16"/>
      <c r="J489" s="16"/>
      <c r="K489" s="16"/>
      <c r="L489" s="16"/>
      <c r="M489" s="16"/>
      <c r="N489" s="16"/>
      <c r="O489" s="16"/>
      <c r="P489" s="16"/>
      <c r="Q489" s="16"/>
      <c r="R489" s="16"/>
      <c r="S489" s="16"/>
      <c r="T489" s="16"/>
      <c r="U489" s="16"/>
      <c r="V489" s="16"/>
      <c r="W489" s="16"/>
      <c r="X489" s="16"/>
      <c r="Y489" s="16"/>
      <c r="Z489" s="16"/>
    </row>
    <row r="490" spans="1:26" ht="21.75" customHeight="1">
      <c r="A490" s="147">
        <v>46204</v>
      </c>
      <c r="B490" s="142">
        <v>372400</v>
      </c>
      <c r="C490" s="142">
        <f t="shared" si="6"/>
        <v>14896</v>
      </c>
      <c r="D490" s="143">
        <f t="shared" si="7"/>
        <v>1862</v>
      </c>
      <c r="E490" s="144" t="s">
        <v>129</v>
      </c>
      <c r="F490" s="149" t="s">
        <v>300</v>
      </c>
      <c r="G490" s="5"/>
      <c r="H490" s="16"/>
      <c r="I490" s="16"/>
      <c r="J490" s="16"/>
      <c r="K490" s="16"/>
      <c r="L490" s="16"/>
      <c r="M490" s="16"/>
      <c r="N490" s="16"/>
      <c r="O490" s="16"/>
      <c r="P490" s="16"/>
      <c r="Q490" s="16"/>
      <c r="R490" s="16"/>
      <c r="S490" s="16"/>
      <c r="T490" s="16"/>
      <c r="U490" s="16"/>
      <c r="V490" s="16"/>
      <c r="W490" s="16"/>
      <c r="X490" s="16"/>
      <c r="Y490" s="16"/>
      <c r="Z490" s="16"/>
    </row>
    <row r="491" spans="1:26" ht="21.75" customHeight="1">
      <c r="A491" s="150">
        <v>46235</v>
      </c>
      <c r="B491" s="151">
        <v>376600</v>
      </c>
      <c r="C491" s="151">
        <f t="shared" si="6"/>
        <v>15064</v>
      </c>
      <c r="D491" s="152">
        <f t="shared" si="7"/>
        <v>1883</v>
      </c>
      <c r="E491" s="153" t="s">
        <v>129</v>
      </c>
      <c r="F491" s="154" t="s">
        <v>300</v>
      </c>
      <c r="G491" s="5"/>
      <c r="H491" s="16"/>
      <c r="I491" s="16"/>
      <c r="J491" s="16"/>
      <c r="K491" s="16"/>
      <c r="L491" s="16"/>
      <c r="M491" s="16"/>
      <c r="N491" s="16"/>
      <c r="O491" s="16"/>
      <c r="P491" s="16"/>
      <c r="Q491" s="16"/>
      <c r="R491" s="16"/>
      <c r="S491" s="16"/>
      <c r="T491" s="16"/>
      <c r="U491" s="16"/>
      <c r="V491" s="16"/>
      <c r="W491" s="16"/>
      <c r="X491" s="16"/>
      <c r="Y491" s="16"/>
      <c r="Z491" s="16"/>
    </row>
    <row r="492" spans="1:26" ht="15" customHeight="1">
      <c r="A492" s="307"/>
      <c r="B492" s="308"/>
      <c r="C492" s="308"/>
      <c r="D492" s="308"/>
      <c r="E492" s="308"/>
      <c r="F492" s="309"/>
      <c r="G492" s="4"/>
    </row>
    <row r="493" spans="1:26" ht="29.25" customHeight="1">
      <c r="A493" s="272" t="s">
        <v>266</v>
      </c>
      <c r="B493" s="272"/>
      <c r="C493" s="272"/>
      <c r="D493" s="272"/>
      <c r="E493" s="272"/>
      <c r="F493" s="272"/>
      <c r="G493" s="4"/>
    </row>
    <row r="494" spans="1:26" ht="15" hidden="1" customHeight="1">
      <c r="A494" s="4"/>
      <c r="B494" s="4"/>
      <c r="C494" s="4"/>
      <c r="D494" s="4"/>
      <c r="E494" s="4"/>
      <c r="F494" s="4"/>
      <c r="G494" s="4"/>
    </row>
    <row r="495" spans="1:26" ht="15" hidden="1" customHeight="1">
      <c r="A495" s="4"/>
      <c r="B495" s="4"/>
      <c r="C495" s="4"/>
      <c r="D495" s="4"/>
      <c r="E495" s="4"/>
      <c r="F495" s="4"/>
      <c r="G495" s="4"/>
    </row>
    <row r="496" spans="1:26" ht="15" hidden="1" customHeight="1">
      <c r="A496" s="4"/>
      <c r="B496" s="4"/>
      <c r="C496" s="4"/>
      <c r="D496" s="4"/>
      <c r="E496" s="4"/>
      <c r="F496" s="4"/>
      <c r="G496" s="4"/>
    </row>
    <row r="497" spans="1:7" ht="15" hidden="1" customHeight="1">
      <c r="A497" s="4"/>
      <c r="B497" s="4"/>
      <c r="C497" s="4"/>
      <c r="D497" s="4"/>
      <c r="E497" s="4"/>
      <c r="F497" s="4"/>
      <c r="G497" s="4"/>
    </row>
    <row r="498" spans="1:7" ht="15" hidden="1" customHeight="1">
      <c r="A498" s="4"/>
      <c r="B498" s="4"/>
      <c r="C498" s="4"/>
      <c r="D498" s="4"/>
      <c r="E498" s="4"/>
      <c r="F498" s="4"/>
      <c r="G498" s="4"/>
    </row>
    <row r="499" spans="1:7" ht="15" hidden="1" customHeight="1">
      <c r="A499" s="4"/>
      <c r="B499" s="4"/>
      <c r="C499" s="4"/>
      <c r="D499" s="4"/>
      <c r="E499" s="4"/>
      <c r="F499" s="4"/>
      <c r="G499" s="4"/>
    </row>
    <row r="500" spans="1:7" ht="15" hidden="1" customHeight="1">
      <c r="A500" s="4"/>
      <c r="B500" s="4"/>
      <c r="C500" s="4"/>
      <c r="D500" s="4"/>
      <c r="E500" s="4"/>
      <c r="F500" s="4"/>
      <c r="G500" s="4"/>
    </row>
    <row r="501" spans="1:7" ht="15" hidden="1" customHeight="1">
      <c r="A501" s="4"/>
      <c r="B501" s="4"/>
      <c r="C501" s="4"/>
      <c r="D501" s="4"/>
      <c r="E501" s="4"/>
      <c r="F501" s="4"/>
      <c r="G501" s="4"/>
    </row>
    <row r="502" spans="1:7" ht="15" hidden="1" customHeight="1">
      <c r="A502" s="4"/>
      <c r="B502" s="4"/>
      <c r="C502" s="4"/>
      <c r="D502" s="4"/>
      <c r="E502" s="4"/>
      <c r="F502" s="4"/>
      <c r="G502" s="4"/>
    </row>
    <row r="503" spans="1:7" ht="15" hidden="1" customHeight="1">
      <c r="A503" s="4"/>
      <c r="B503" s="4"/>
      <c r="C503" s="4"/>
      <c r="D503" s="4"/>
      <c r="E503" s="4"/>
      <c r="F503" s="4"/>
      <c r="G503" s="4"/>
    </row>
    <row r="504" spans="1:7" ht="15" hidden="1" customHeight="1">
      <c r="A504" s="4"/>
      <c r="B504" s="4"/>
      <c r="C504" s="4"/>
      <c r="D504" s="4"/>
      <c r="E504" s="4"/>
      <c r="F504" s="4"/>
      <c r="G504" s="4"/>
    </row>
    <row r="505" spans="1:7" ht="15" hidden="1" customHeight="1">
      <c r="A505" s="4"/>
      <c r="B505" s="4"/>
      <c r="C505" s="4"/>
      <c r="D505" s="4"/>
      <c r="E505" s="4"/>
      <c r="F505" s="4"/>
      <c r="G505" s="4"/>
    </row>
    <row r="506" spans="1:7" ht="15" hidden="1" customHeight="1">
      <c r="A506" s="4"/>
      <c r="B506" s="4"/>
      <c r="C506" s="4"/>
      <c r="D506" s="4"/>
      <c r="E506" s="4"/>
      <c r="F506" s="4"/>
      <c r="G506" s="4"/>
    </row>
    <row r="507" spans="1:7" ht="15" hidden="1" customHeight="1">
      <c r="A507" s="4"/>
      <c r="B507" s="4"/>
      <c r="C507" s="4"/>
      <c r="D507" s="4"/>
      <c r="E507" s="4"/>
      <c r="F507" s="4"/>
      <c r="G507" s="4"/>
    </row>
    <row r="508" spans="1:7" ht="15" hidden="1" customHeight="1">
      <c r="A508" s="4"/>
      <c r="B508" s="4"/>
      <c r="C508" s="4"/>
      <c r="D508" s="4"/>
      <c r="E508" s="4"/>
      <c r="F508" s="4"/>
      <c r="G508" s="4"/>
    </row>
    <row r="509" spans="1:7" ht="15" hidden="1" customHeight="1">
      <c r="A509" s="4"/>
      <c r="B509" s="4"/>
      <c r="C509" s="4"/>
      <c r="D509" s="4"/>
      <c r="E509" s="4"/>
      <c r="F509" s="4"/>
      <c r="G509" s="4"/>
    </row>
    <row r="510" spans="1:7" ht="15" hidden="1" customHeight="1">
      <c r="A510" s="4"/>
      <c r="B510" s="4"/>
      <c r="C510" s="4"/>
      <c r="D510" s="4"/>
      <c r="E510" s="4"/>
      <c r="F510" s="4"/>
      <c r="G510" s="4"/>
    </row>
    <row r="511" spans="1:7" ht="15" hidden="1" customHeight="1">
      <c r="A511" s="4"/>
      <c r="B511" s="4"/>
      <c r="C511" s="4"/>
      <c r="D511" s="4"/>
      <c r="E511" s="4"/>
      <c r="F511" s="4"/>
      <c r="G511" s="4"/>
    </row>
    <row r="512" spans="1:7" ht="15" hidden="1" customHeight="1">
      <c r="A512" s="4"/>
      <c r="B512" s="4"/>
      <c r="C512" s="4"/>
      <c r="D512" s="4"/>
      <c r="E512" s="4"/>
      <c r="F512" s="4"/>
      <c r="G512" s="4"/>
    </row>
    <row r="513" spans="1:7" ht="15" hidden="1" customHeight="1">
      <c r="A513" s="4"/>
      <c r="B513" s="4"/>
      <c r="C513" s="4"/>
      <c r="D513" s="4"/>
      <c r="E513" s="4"/>
      <c r="F513" s="4"/>
      <c r="G513" s="4"/>
    </row>
    <row r="514" spans="1:7" ht="15" hidden="1" customHeight="1">
      <c r="A514" s="4"/>
      <c r="B514" s="4"/>
      <c r="C514" s="4"/>
      <c r="D514" s="4"/>
      <c r="E514" s="4"/>
      <c r="F514" s="4"/>
      <c r="G514" s="4"/>
    </row>
    <row r="515" spans="1:7" ht="15" hidden="1" customHeight="1">
      <c r="A515" s="4"/>
      <c r="B515" s="4"/>
      <c r="C515" s="4"/>
      <c r="D515" s="4"/>
      <c r="E515" s="4"/>
      <c r="F515" s="4"/>
      <c r="G515" s="4"/>
    </row>
    <row r="516" spans="1:7" ht="15" hidden="1" customHeight="1">
      <c r="A516" s="4"/>
      <c r="B516" s="4"/>
      <c r="C516" s="4"/>
      <c r="D516" s="4"/>
      <c r="E516" s="4"/>
      <c r="F516" s="4"/>
      <c r="G516" s="4"/>
    </row>
    <row r="517" spans="1:7" ht="15" hidden="1" customHeight="1">
      <c r="A517" s="4"/>
      <c r="B517" s="4"/>
      <c r="C517" s="4"/>
      <c r="D517" s="4"/>
      <c r="E517" s="4"/>
      <c r="F517" s="4"/>
      <c r="G517" s="4"/>
    </row>
    <row r="518" spans="1:7" ht="15" hidden="1" customHeight="1">
      <c r="A518" s="4"/>
      <c r="B518" s="4"/>
      <c r="C518" s="4"/>
      <c r="D518" s="4"/>
      <c r="E518" s="4"/>
      <c r="F518" s="4"/>
      <c r="G518" s="4"/>
    </row>
    <row r="519" spans="1:7" ht="15" hidden="1" customHeight="1">
      <c r="A519" s="4"/>
      <c r="B519" s="4"/>
      <c r="C519" s="4"/>
      <c r="D519" s="4"/>
      <c r="E519" s="4"/>
      <c r="F519" s="4"/>
      <c r="G519" s="4"/>
    </row>
    <row r="520" spans="1:7" ht="15" hidden="1" customHeight="1">
      <c r="A520" s="4"/>
      <c r="B520" s="4"/>
      <c r="C520" s="4"/>
      <c r="D520" s="4"/>
      <c r="E520" s="4"/>
      <c r="F520" s="4"/>
      <c r="G520" s="4"/>
    </row>
    <row r="521" spans="1:7" ht="15" hidden="1" customHeight="1">
      <c r="A521" s="4"/>
      <c r="B521" s="4"/>
      <c r="C521" s="4"/>
      <c r="D521" s="4"/>
      <c r="E521" s="4"/>
      <c r="F521" s="4"/>
      <c r="G521" s="4"/>
    </row>
    <row r="522" spans="1:7" ht="15" hidden="1" customHeight="1">
      <c r="A522" s="4"/>
      <c r="B522" s="4"/>
      <c r="C522" s="4"/>
      <c r="D522" s="4"/>
      <c r="E522" s="4"/>
      <c r="F522" s="4"/>
      <c r="G522" s="4"/>
    </row>
    <row r="523" spans="1:7" ht="15" hidden="1" customHeight="1">
      <c r="A523" s="4"/>
      <c r="B523" s="4"/>
      <c r="C523" s="4"/>
      <c r="D523" s="4"/>
      <c r="E523" s="4"/>
      <c r="F523" s="4"/>
      <c r="G523" s="4"/>
    </row>
    <row r="524" spans="1:7" ht="15" hidden="1" customHeight="1">
      <c r="A524" s="4"/>
      <c r="B524" s="4"/>
      <c r="C524" s="4"/>
      <c r="D524" s="4"/>
      <c r="E524" s="4"/>
      <c r="F524" s="4"/>
      <c r="G524" s="4"/>
    </row>
    <row r="525" spans="1:7" ht="15" hidden="1" customHeight="1">
      <c r="A525" s="4"/>
      <c r="B525" s="4"/>
      <c r="C525" s="4"/>
      <c r="D525" s="4"/>
      <c r="E525" s="4"/>
      <c r="F525" s="4"/>
      <c r="G525" s="4"/>
    </row>
    <row r="526" spans="1:7" ht="15" hidden="1" customHeight="1">
      <c r="A526" s="4"/>
      <c r="B526" s="4"/>
      <c r="C526" s="4"/>
      <c r="D526" s="4"/>
      <c r="E526" s="4"/>
      <c r="F526" s="4"/>
      <c r="G526" s="4"/>
    </row>
    <row r="527" spans="1:7" ht="15" hidden="1" customHeight="1">
      <c r="A527" s="4"/>
      <c r="B527" s="4"/>
      <c r="C527" s="4"/>
      <c r="D527" s="4"/>
      <c r="E527" s="4"/>
      <c r="F527" s="4"/>
      <c r="G527" s="4"/>
    </row>
    <row r="528" spans="1:7" ht="15" hidden="1" customHeight="1">
      <c r="A528" s="4"/>
      <c r="B528" s="4"/>
      <c r="C528" s="4"/>
      <c r="D528" s="4"/>
      <c r="E528" s="4"/>
      <c r="F528" s="4"/>
      <c r="G528" s="4"/>
    </row>
    <row r="529" spans="1:7" ht="15" hidden="1" customHeight="1">
      <c r="A529" s="4"/>
      <c r="B529" s="4"/>
      <c r="C529" s="4"/>
      <c r="D529" s="4"/>
      <c r="E529" s="4"/>
      <c r="F529" s="4"/>
      <c r="G529" s="4"/>
    </row>
    <row r="530" spans="1:7" ht="15" hidden="1" customHeight="1">
      <c r="A530" s="4"/>
      <c r="B530" s="4"/>
      <c r="C530" s="4"/>
      <c r="D530" s="4"/>
      <c r="E530" s="4"/>
      <c r="F530" s="4"/>
      <c r="G530" s="4"/>
    </row>
    <row r="531" spans="1:7" ht="15" hidden="1" customHeight="1">
      <c r="A531" s="4"/>
      <c r="B531" s="4"/>
      <c r="C531" s="4"/>
      <c r="D531" s="4"/>
      <c r="E531" s="4"/>
      <c r="F531" s="4"/>
      <c r="G531" s="4"/>
    </row>
    <row r="532" spans="1:7" ht="15" hidden="1" customHeight="1">
      <c r="A532" s="4"/>
      <c r="B532" s="4"/>
      <c r="C532" s="4"/>
      <c r="D532" s="4"/>
      <c r="E532" s="4"/>
      <c r="F532" s="4"/>
      <c r="G532" s="4"/>
    </row>
    <row r="533" spans="1:7" ht="15" hidden="1" customHeight="1">
      <c r="A533" s="4"/>
      <c r="B533" s="4"/>
      <c r="C533" s="4"/>
      <c r="D533" s="4"/>
      <c r="E533" s="4"/>
      <c r="F533" s="4"/>
      <c r="G533" s="4"/>
    </row>
    <row r="534" spans="1:7" ht="15" hidden="1" customHeight="1">
      <c r="A534" s="4"/>
      <c r="B534" s="4"/>
      <c r="C534" s="4"/>
      <c r="D534" s="4"/>
      <c r="E534" s="4"/>
      <c r="F534" s="4"/>
      <c r="G534" s="4"/>
    </row>
    <row r="535" spans="1:7" ht="15" hidden="1" customHeight="1">
      <c r="A535" s="4"/>
      <c r="B535" s="4"/>
      <c r="C535" s="4"/>
      <c r="D535" s="4"/>
      <c r="E535" s="4"/>
      <c r="F535" s="4"/>
      <c r="G535" s="4"/>
    </row>
    <row r="536" spans="1:7" ht="15" hidden="1" customHeight="1">
      <c r="A536" s="4"/>
      <c r="B536" s="4"/>
      <c r="C536" s="4"/>
      <c r="D536" s="4"/>
      <c r="E536" s="4"/>
      <c r="F536" s="4"/>
      <c r="G536" s="4"/>
    </row>
    <row r="537" spans="1:7" ht="15" hidden="1" customHeight="1">
      <c r="A537" s="4"/>
      <c r="B537" s="4"/>
      <c r="C537" s="4"/>
      <c r="D537" s="4"/>
      <c r="E537" s="4"/>
      <c r="F537" s="4"/>
      <c r="G537" s="4"/>
    </row>
    <row r="538" spans="1:7" ht="15" hidden="1" customHeight="1">
      <c r="A538" s="4"/>
      <c r="B538" s="4"/>
      <c r="C538" s="4"/>
      <c r="D538" s="4"/>
      <c r="E538" s="4"/>
      <c r="F538" s="4"/>
      <c r="G538" s="4"/>
    </row>
    <row r="539" spans="1:7" ht="15" hidden="1" customHeight="1">
      <c r="A539" s="4"/>
      <c r="B539" s="4"/>
      <c r="C539" s="4"/>
      <c r="D539" s="4"/>
      <c r="E539" s="4"/>
      <c r="F539" s="4"/>
      <c r="G539" s="4"/>
    </row>
    <row r="540" spans="1:7" ht="15" hidden="1" customHeight="1">
      <c r="A540" s="4"/>
      <c r="B540" s="4"/>
      <c r="C540" s="4"/>
      <c r="D540" s="4"/>
      <c r="E540" s="4"/>
      <c r="F540" s="4"/>
      <c r="G540" s="4"/>
    </row>
    <row r="541" spans="1:7" ht="15" hidden="1" customHeight="1">
      <c r="A541" s="4"/>
      <c r="B541" s="4"/>
      <c r="C541" s="4"/>
      <c r="D541" s="4"/>
      <c r="E541" s="4"/>
      <c r="F541" s="4"/>
      <c r="G541" s="4"/>
    </row>
    <row r="542" spans="1:7" ht="15" hidden="1" customHeight="1">
      <c r="A542" s="4"/>
      <c r="B542" s="4"/>
      <c r="C542" s="4"/>
      <c r="D542" s="4"/>
      <c r="E542" s="4"/>
      <c r="F542" s="4"/>
      <c r="G542" s="4"/>
    </row>
    <row r="543" spans="1:7" ht="15" hidden="1" customHeight="1">
      <c r="A543" s="4"/>
      <c r="B543" s="4"/>
      <c r="C543" s="4"/>
      <c r="D543" s="4"/>
      <c r="E543" s="4"/>
      <c r="F543" s="4"/>
      <c r="G543" s="4"/>
    </row>
    <row r="544" spans="1:7" ht="15" hidden="1" customHeight="1">
      <c r="A544" s="4"/>
      <c r="B544" s="4"/>
      <c r="C544" s="4"/>
      <c r="D544" s="4"/>
      <c r="E544" s="4"/>
      <c r="F544" s="4"/>
      <c r="G544" s="4"/>
    </row>
    <row r="545" spans="1:7" ht="15" hidden="1" customHeight="1">
      <c r="A545" s="4"/>
      <c r="B545" s="4"/>
      <c r="C545" s="4"/>
      <c r="D545" s="4"/>
      <c r="E545" s="4"/>
      <c r="F545" s="4"/>
      <c r="G545" s="4"/>
    </row>
    <row r="546" spans="1:7" ht="15" hidden="1" customHeight="1">
      <c r="A546" s="4"/>
      <c r="B546" s="4"/>
      <c r="C546" s="4"/>
      <c r="D546" s="4"/>
      <c r="E546" s="4"/>
      <c r="F546" s="4"/>
      <c r="G546" s="4"/>
    </row>
    <row r="547" spans="1:7" ht="15" hidden="1" customHeight="1">
      <c r="A547" s="4"/>
      <c r="B547" s="4"/>
      <c r="C547" s="4"/>
      <c r="D547" s="4"/>
      <c r="E547" s="4"/>
      <c r="F547" s="4"/>
      <c r="G547" s="4"/>
    </row>
    <row r="548" spans="1:7" ht="15" hidden="1" customHeight="1">
      <c r="A548" s="4"/>
      <c r="B548" s="4"/>
      <c r="C548" s="4"/>
      <c r="D548" s="4"/>
      <c r="E548" s="4"/>
      <c r="F548" s="4"/>
      <c r="G548" s="4"/>
    </row>
    <row r="549" spans="1:7" ht="15" hidden="1" customHeight="1">
      <c r="A549" s="4"/>
      <c r="B549" s="4"/>
      <c r="C549" s="4"/>
      <c r="D549" s="4"/>
      <c r="E549" s="4"/>
      <c r="F549" s="4"/>
      <c r="G549" s="4"/>
    </row>
    <row r="550" spans="1:7" ht="15" hidden="1" customHeight="1">
      <c r="A550" s="4"/>
      <c r="B550" s="4"/>
      <c r="C550" s="4"/>
      <c r="D550" s="4"/>
      <c r="E550" s="4"/>
      <c r="F550" s="4"/>
      <c r="G550" s="4"/>
    </row>
    <row r="551" spans="1:7" ht="15" hidden="1" customHeight="1">
      <c r="A551" s="4"/>
      <c r="B551" s="4"/>
      <c r="C551" s="4"/>
      <c r="D551" s="4"/>
      <c r="E551" s="4"/>
      <c r="F551" s="4"/>
      <c r="G551" s="4"/>
    </row>
    <row r="552" spans="1:7" ht="15" hidden="1" customHeight="1">
      <c r="A552" s="4"/>
      <c r="B552" s="4"/>
      <c r="C552" s="4"/>
      <c r="D552" s="4"/>
      <c r="E552" s="4"/>
      <c r="F552" s="4"/>
      <c r="G552" s="4"/>
    </row>
    <row r="553" spans="1:7" ht="15" hidden="1" customHeight="1">
      <c r="A553" s="4"/>
      <c r="B553" s="4"/>
      <c r="C553" s="4"/>
      <c r="D553" s="4"/>
      <c r="E553" s="4"/>
      <c r="F553" s="4"/>
      <c r="G553" s="4"/>
    </row>
    <row r="554" spans="1:7" ht="15" hidden="1" customHeight="1">
      <c r="A554" s="4"/>
      <c r="B554" s="4"/>
      <c r="C554" s="4"/>
      <c r="D554" s="4"/>
      <c r="E554" s="4"/>
      <c r="F554" s="4"/>
      <c r="G554" s="4"/>
    </row>
    <row r="555" spans="1:7" ht="15" hidden="1" customHeight="1">
      <c r="A555" s="4"/>
      <c r="B555" s="4"/>
      <c r="C555" s="4"/>
      <c r="D555" s="4"/>
      <c r="E555" s="4"/>
      <c r="F555" s="4"/>
      <c r="G555" s="4"/>
    </row>
    <row r="556" spans="1:7" ht="15" hidden="1" customHeight="1">
      <c r="A556" s="4"/>
      <c r="B556" s="4"/>
      <c r="C556" s="4"/>
      <c r="D556" s="4"/>
      <c r="E556" s="4"/>
      <c r="F556" s="4"/>
      <c r="G556" s="4"/>
    </row>
    <row r="557" spans="1:7" ht="15" hidden="1" customHeight="1">
      <c r="A557" s="4"/>
      <c r="B557" s="4"/>
      <c r="C557" s="4"/>
      <c r="D557" s="4"/>
      <c r="E557" s="4"/>
      <c r="F557" s="4"/>
      <c r="G557" s="4"/>
    </row>
    <row r="558" spans="1:7" ht="15" hidden="1" customHeight="1">
      <c r="A558" s="4"/>
      <c r="B558" s="4"/>
      <c r="C558" s="4"/>
      <c r="D558" s="4"/>
      <c r="E558" s="4"/>
      <c r="F558" s="4"/>
      <c r="G558" s="4"/>
    </row>
    <row r="559" spans="1:7" ht="15" customHeight="1"/>
  </sheetData>
  <mergeCells count="7">
    <mergeCell ref="A493:F493"/>
    <mergeCell ref="A492:F492"/>
    <mergeCell ref="A1:F1"/>
    <mergeCell ref="A2:A3"/>
    <mergeCell ref="B2:D2"/>
    <mergeCell ref="E2:E3"/>
    <mergeCell ref="F2:F3"/>
  </mergeCells>
  <hyperlinks>
    <hyperlink ref="G1" location="'Índice'!A1" display="Volver al Indice"/>
  </hyperlinks>
  <pageMargins left="0.7" right="0.7" top="0.75" bottom="0.75" header="0" footer="0"/>
  <pageSetup orientation="landscape" r:id="rId1"/>
</worksheet>
</file>

<file path=xl/worksheets/sheet10.xml><?xml version="1.0" encoding="utf-8"?>
<worksheet xmlns="http://schemas.openxmlformats.org/spreadsheetml/2006/main" xmlns:r="http://schemas.openxmlformats.org/officeDocument/2006/relationships">
  <dimension ref="A1:AZ991"/>
  <sheetViews>
    <sheetView showGridLines="0" workbookViewId="0">
      <pane xSplit="1" ySplit="3" topLeftCell="B305" activePane="bottomRight" state="frozen"/>
      <selection pane="topRight" activeCell="B1" sqref="B1"/>
      <selection pane="bottomLeft" activeCell="A4" sqref="A4"/>
      <selection pane="bottomRight" activeCell="A314" sqref="A314"/>
    </sheetView>
  </sheetViews>
  <sheetFormatPr baseColWidth="10" defaultColWidth="0" defaultRowHeight="15" customHeight="1" zeroHeight="1"/>
  <cols>
    <col min="1" max="19" width="15.7109375" customWidth="1"/>
    <col min="20" max="20" width="17.5703125" customWidth="1"/>
    <col min="21" max="29" width="15.7109375" customWidth="1"/>
    <col min="30" max="30" width="16.85546875" customWidth="1"/>
    <col min="31" max="52" width="0" hidden="1" customWidth="1"/>
    <col min="53" max="16384" width="14.42578125" hidden="1"/>
  </cols>
  <sheetData>
    <row r="1" spans="1:50" ht="38.25" customHeight="1">
      <c r="A1" s="310" t="s">
        <v>378</v>
      </c>
      <c r="B1" s="319"/>
      <c r="C1" s="319"/>
      <c r="D1" s="319"/>
      <c r="E1" s="319"/>
      <c r="F1" s="319"/>
      <c r="G1" s="319"/>
      <c r="H1" s="319"/>
      <c r="I1" s="319"/>
      <c r="J1" s="319"/>
      <c r="K1" s="319"/>
      <c r="L1" s="319"/>
      <c r="M1" s="319"/>
      <c r="N1" s="319"/>
      <c r="O1" s="319"/>
      <c r="P1" s="319"/>
      <c r="Q1" s="319"/>
      <c r="R1" s="319"/>
      <c r="S1" s="319"/>
      <c r="T1" s="319"/>
      <c r="U1" s="319"/>
      <c r="V1" s="319"/>
      <c r="W1" s="319"/>
      <c r="X1" s="319"/>
      <c r="Y1" s="319"/>
      <c r="Z1" s="319"/>
      <c r="AA1" s="319"/>
      <c r="AB1" s="319"/>
      <c r="AC1" s="320"/>
      <c r="AD1" s="15" t="s">
        <v>263</v>
      </c>
      <c r="AE1" s="22"/>
      <c r="AF1" s="22"/>
      <c r="AG1" s="22"/>
      <c r="AH1" s="5"/>
      <c r="AI1" s="4"/>
      <c r="AJ1" s="4"/>
      <c r="AK1" s="4"/>
      <c r="AL1" s="4"/>
      <c r="AM1" s="4"/>
      <c r="AN1" s="4"/>
      <c r="AO1" s="4"/>
      <c r="AP1" s="4"/>
      <c r="AQ1" s="4"/>
      <c r="AR1" s="4"/>
      <c r="AS1" s="4"/>
      <c r="AT1" s="4"/>
      <c r="AU1" s="4"/>
      <c r="AV1" s="4"/>
      <c r="AW1" s="4"/>
      <c r="AX1" s="4"/>
    </row>
    <row r="2" spans="1:50" ht="21" customHeight="1">
      <c r="A2" s="321" t="s">
        <v>101</v>
      </c>
      <c r="B2" s="323" t="s">
        <v>271</v>
      </c>
      <c r="C2" s="313" t="s">
        <v>295</v>
      </c>
      <c r="D2" s="325"/>
      <c r="E2" s="325"/>
      <c r="F2" s="325"/>
      <c r="G2" s="325"/>
      <c r="H2" s="325"/>
      <c r="I2" s="325"/>
      <c r="J2" s="325"/>
      <c r="K2" s="325"/>
      <c r="L2" s="325"/>
      <c r="M2" s="325"/>
      <c r="N2" s="325"/>
      <c r="O2" s="325"/>
      <c r="P2" s="325"/>
      <c r="Q2" s="325"/>
      <c r="R2" s="325"/>
      <c r="S2" s="325"/>
      <c r="T2" s="325"/>
      <c r="U2" s="325"/>
      <c r="V2" s="325"/>
      <c r="W2" s="325"/>
      <c r="X2" s="325"/>
      <c r="Y2" s="325"/>
      <c r="Z2" s="325"/>
      <c r="AA2" s="325"/>
      <c r="AB2" s="325"/>
      <c r="AC2" s="326"/>
      <c r="AD2" s="216"/>
      <c r="AE2" s="188"/>
      <c r="AF2" s="188"/>
      <c r="AG2" s="188"/>
      <c r="AH2" s="217"/>
      <c r="AI2" s="164"/>
      <c r="AJ2" s="164"/>
      <c r="AK2" s="164"/>
      <c r="AL2" s="164"/>
      <c r="AM2" s="164"/>
      <c r="AN2" s="164"/>
      <c r="AO2" s="164"/>
      <c r="AP2" s="164"/>
      <c r="AQ2" s="164"/>
      <c r="AR2" s="164"/>
      <c r="AS2" s="164"/>
      <c r="AT2" s="164"/>
      <c r="AU2" s="164"/>
      <c r="AV2" s="164"/>
      <c r="AW2" s="164"/>
      <c r="AX2" s="164"/>
    </row>
    <row r="3" spans="1:50" ht="40.5" customHeight="1">
      <c r="A3" s="322"/>
      <c r="B3" s="324"/>
      <c r="C3" s="223" t="s">
        <v>169</v>
      </c>
      <c r="D3" s="223" t="s">
        <v>170</v>
      </c>
      <c r="E3" s="223" t="s">
        <v>171</v>
      </c>
      <c r="F3" s="223" t="s">
        <v>172</v>
      </c>
      <c r="G3" s="223" t="s">
        <v>173</v>
      </c>
      <c r="H3" s="223" t="s">
        <v>174</v>
      </c>
      <c r="I3" s="223" t="s">
        <v>94</v>
      </c>
      <c r="J3" s="223" t="s">
        <v>175</v>
      </c>
      <c r="K3" s="371" t="s">
        <v>93</v>
      </c>
      <c r="L3" s="223" t="s">
        <v>176</v>
      </c>
      <c r="M3" s="223" t="s">
        <v>177</v>
      </c>
      <c r="N3" s="223" t="s">
        <v>178</v>
      </c>
      <c r="O3" s="223" t="s">
        <v>179</v>
      </c>
      <c r="P3" s="223" t="s">
        <v>180</v>
      </c>
      <c r="Q3" s="223" t="s">
        <v>181</v>
      </c>
      <c r="R3" s="223" t="s">
        <v>182</v>
      </c>
      <c r="S3" s="223" t="s">
        <v>183</v>
      </c>
      <c r="T3" s="223" t="s">
        <v>184</v>
      </c>
      <c r="U3" s="223" t="s">
        <v>185</v>
      </c>
      <c r="V3" s="223" t="s">
        <v>186</v>
      </c>
      <c r="W3" s="223" t="s">
        <v>187</v>
      </c>
      <c r="X3" s="223" t="s">
        <v>188</v>
      </c>
      <c r="Y3" s="223" t="s">
        <v>189</v>
      </c>
      <c r="Z3" s="223" t="s">
        <v>190</v>
      </c>
      <c r="AA3" s="223" t="s">
        <v>191</v>
      </c>
      <c r="AB3" s="223" t="s">
        <v>192</v>
      </c>
      <c r="AC3" s="223" t="s">
        <v>193</v>
      </c>
      <c r="AD3" s="23"/>
      <c r="AE3" s="24"/>
      <c r="AF3" s="24"/>
      <c r="AG3" s="24"/>
      <c r="AH3" s="23"/>
      <c r="AI3" s="4"/>
      <c r="AJ3" s="4"/>
      <c r="AK3" s="4"/>
      <c r="AL3" s="4"/>
      <c r="AM3" s="4"/>
      <c r="AN3" s="4"/>
      <c r="AO3" s="4"/>
      <c r="AP3" s="4"/>
      <c r="AQ3" s="4"/>
      <c r="AR3" s="4"/>
      <c r="AS3" s="4"/>
      <c r="AT3" s="4"/>
      <c r="AU3" s="4"/>
      <c r="AV3" s="4"/>
      <c r="AW3" s="4"/>
      <c r="AX3" s="4"/>
    </row>
    <row r="4" spans="1:50" ht="22.5" customHeight="1">
      <c r="A4" s="156">
        <v>36892</v>
      </c>
      <c r="B4" s="189" t="s">
        <v>4</v>
      </c>
      <c r="C4" s="157" t="s">
        <v>4</v>
      </c>
      <c r="D4" s="157">
        <v>352.02331999999899</v>
      </c>
      <c r="E4" s="157">
        <v>455.90240909090898</v>
      </c>
      <c r="F4" s="157">
        <v>394.71666666666601</v>
      </c>
      <c r="G4" s="157">
        <v>714.97649999999896</v>
      </c>
      <c r="H4" s="157" t="s">
        <v>4</v>
      </c>
      <c r="I4" s="157">
        <v>426.19003968253901</v>
      </c>
      <c r="J4" s="157" t="s">
        <v>4</v>
      </c>
      <c r="K4" s="374">
        <v>258.07813333333303</v>
      </c>
      <c r="L4" s="157">
        <v>514.34946428571402</v>
      </c>
      <c r="M4" s="157">
        <v>565.32600000000002</v>
      </c>
      <c r="N4" s="157" t="s">
        <v>4</v>
      </c>
      <c r="O4" s="157">
        <v>468.82303030303001</v>
      </c>
      <c r="P4" s="157">
        <v>393.31700000000001</v>
      </c>
      <c r="Q4" s="157" t="s">
        <v>4</v>
      </c>
      <c r="R4" s="157" t="s">
        <v>4</v>
      </c>
      <c r="S4" s="157">
        <v>306.012</v>
      </c>
      <c r="T4" s="157">
        <v>399.28952380952302</v>
      </c>
      <c r="U4" s="157" t="s">
        <v>4</v>
      </c>
      <c r="V4" s="157">
        <v>446.99462142857101</v>
      </c>
      <c r="W4" s="157">
        <v>0</v>
      </c>
      <c r="X4" s="157" t="s">
        <v>4</v>
      </c>
      <c r="Y4" s="157" t="s">
        <v>4</v>
      </c>
      <c r="Z4" s="157" t="s">
        <v>4</v>
      </c>
      <c r="AA4" s="157">
        <v>375.099999999999</v>
      </c>
      <c r="AB4" s="157">
        <v>289.12975</v>
      </c>
      <c r="AC4" s="157">
        <v>822.87739130434795</v>
      </c>
      <c r="AD4" s="4"/>
      <c r="AE4" s="4"/>
      <c r="AF4" s="4"/>
      <c r="AG4" s="4"/>
      <c r="AH4" s="4"/>
      <c r="AI4" s="4"/>
      <c r="AJ4" s="4"/>
      <c r="AK4" s="4"/>
      <c r="AL4" s="4"/>
      <c r="AM4" s="4"/>
      <c r="AN4" s="4"/>
      <c r="AO4" s="4"/>
      <c r="AP4" s="4"/>
      <c r="AQ4" s="4"/>
      <c r="AR4" s="4"/>
      <c r="AS4" s="4"/>
      <c r="AT4" s="4"/>
      <c r="AU4" s="4"/>
      <c r="AV4" s="4"/>
      <c r="AW4" s="4"/>
      <c r="AX4" s="4"/>
    </row>
    <row r="5" spans="1:50" ht="22.5" customHeight="1">
      <c r="A5" s="158">
        <v>36923</v>
      </c>
      <c r="B5" s="190" t="s">
        <v>4</v>
      </c>
      <c r="C5" s="159" t="s">
        <v>4</v>
      </c>
      <c r="D5" s="159">
        <v>352.02331999999899</v>
      </c>
      <c r="E5" s="159">
        <v>455.90240909090898</v>
      </c>
      <c r="F5" s="159">
        <v>394.71666666666601</v>
      </c>
      <c r="G5" s="159">
        <v>714.97649999999896</v>
      </c>
      <c r="H5" s="159" t="s">
        <v>4</v>
      </c>
      <c r="I5" s="159">
        <v>426.19003968253901</v>
      </c>
      <c r="J5" s="159" t="s">
        <v>4</v>
      </c>
      <c r="K5" s="375">
        <v>258.07813333333303</v>
      </c>
      <c r="L5" s="159">
        <v>514.34946428571402</v>
      </c>
      <c r="M5" s="159">
        <v>565.32600000000002</v>
      </c>
      <c r="N5" s="159" t="s">
        <v>4</v>
      </c>
      <c r="O5" s="159">
        <v>468.82303030303001</v>
      </c>
      <c r="P5" s="159">
        <v>393.31700000000001</v>
      </c>
      <c r="Q5" s="159" t="s">
        <v>4</v>
      </c>
      <c r="R5" s="159" t="s">
        <v>4</v>
      </c>
      <c r="S5" s="159">
        <v>306.012</v>
      </c>
      <c r="T5" s="159">
        <v>399.28952380952302</v>
      </c>
      <c r="U5" s="159" t="s">
        <v>4</v>
      </c>
      <c r="V5" s="159">
        <v>446.99462142857101</v>
      </c>
      <c r="W5" s="159">
        <v>0</v>
      </c>
      <c r="X5" s="159" t="s">
        <v>4</v>
      </c>
      <c r="Y5" s="159" t="s">
        <v>4</v>
      </c>
      <c r="Z5" s="159" t="s">
        <v>4</v>
      </c>
      <c r="AA5" s="159">
        <v>375.099999999999</v>
      </c>
      <c r="AB5" s="159">
        <v>289.12975</v>
      </c>
      <c r="AC5" s="159">
        <v>822.87739130434795</v>
      </c>
      <c r="AD5" s="4"/>
      <c r="AE5" s="4"/>
      <c r="AF5" s="4"/>
      <c r="AG5" s="4"/>
      <c r="AH5" s="4"/>
      <c r="AI5" s="4"/>
      <c r="AJ5" s="4"/>
      <c r="AK5" s="4"/>
      <c r="AL5" s="4"/>
      <c r="AM5" s="4"/>
      <c r="AN5" s="4"/>
      <c r="AO5" s="4"/>
      <c r="AP5" s="4"/>
      <c r="AQ5" s="4"/>
      <c r="AR5" s="4"/>
      <c r="AS5" s="4"/>
      <c r="AT5" s="4"/>
      <c r="AU5" s="4"/>
      <c r="AV5" s="4"/>
      <c r="AW5" s="4"/>
      <c r="AX5" s="4"/>
    </row>
    <row r="6" spans="1:50" ht="22.5" customHeight="1">
      <c r="A6" s="158">
        <v>36951</v>
      </c>
      <c r="B6" s="190" t="s">
        <v>4</v>
      </c>
      <c r="C6" s="159" t="s">
        <v>4</v>
      </c>
      <c r="D6" s="159">
        <v>352.02331999999899</v>
      </c>
      <c r="E6" s="159">
        <v>455.90240909090898</v>
      </c>
      <c r="F6" s="159">
        <v>394.71666666666601</v>
      </c>
      <c r="G6" s="159">
        <v>714.97649999999896</v>
      </c>
      <c r="H6" s="159" t="s">
        <v>4</v>
      </c>
      <c r="I6" s="159">
        <v>426.19003968253901</v>
      </c>
      <c r="J6" s="159" t="s">
        <v>4</v>
      </c>
      <c r="K6" s="375">
        <v>258.07813333333303</v>
      </c>
      <c r="L6" s="159">
        <v>514.34946428571402</v>
      </c>
      <c r="M6" s="159">
        <v>565.32600000000002</v>
      </c>
      <c r="N6" s="159" t="s">
        <v>4</v>
      </c>
      <c r="O6" s="159">
        <v>468.82303030303001</v>
      </c>
      <c r="P6" s="159">
        <v>393.31700000000001</v>
      </c>
      <c r="Q6" s="159" t="s">
        <v>4</v>
      </c>
      <c r="R6" s="159" t="s">
        <v>4</v>
      </c>
      <c r="S6" s="159">
        <v>306.012</v>
      </c>
      <c r="T6" s="159">
        <v>399.28952380952302</v>
      </c>
      <c r="U6" s="159" t="s">
        <v>4</v>
      </c>
      <c r="V6" s="159">
        <v>446.99462142857101</v>
      </c>
      <c r="W6" s="159">
        <v>0</v>
      </c>
      <c r="X6" s="159" t="s">
        <v>4</v>
      </c>
      <c r="Y6" s="159" t="s">
        <v>4</v>
      </c>
      <c r="Z6" s="159" t="s">
        <v>4</v>
      </c>
      <c r="AA6" s="159">
        <v>375.099999999999</v>
      </c>
      <c r="AB6" s="159">
        <v>289.12975</v>
      </c>
      <c r="AC6" s="159">
        <v>822.87739130434795</v>
      </c>
      <c r="AD6" s="4"/>
      <c r="AE6" s="4"/>
      <c r="AF6" s="4"/>
      <c r="AG6" s="4"/>
      <c r="AH6" s="4"/>
      <c r="AI6" s="4"/>
      <c r="AJ6" s="4"/>
      <c r="AK6" s="4"/>
      <c r="AL6" s="4"/>
      <c r="AM6" s="4"/>
      <c r="AN6" s="4"/>
      <c r="AO6" s="4"/>
      <c r="AP6" s="4"/>
      <c r="AQ6" s="4"/>
      <c r="AR6" s="4"/>
      <c r="AS6" s="4"/>
      <c r="AT6" s="4"/>
      <c r="AU6" s="4"/>
      <c r="AV6" s="4"/>
      <c r="AW6" s="4"/>
      <c r="AX6" s="4"/>
    </row>
    <row r="7" spans="1:50" ht="22.5" customHeight="1">
      <c r="A7" s="158">
        <v>36982</v>
      </c>
      <c r="B7" s="190" t="s">
        <v>4</v>
      </c>
      <c r="C7" s="159" t="s">
        <v>4</v>
      </c>
      <c r="D7" s="159">
        <v>352.02331999999899</v>
      </c>
      <c r="E7" s="159">
        <v>455.90240909090898</v>
      </c>
      <c r="F7" s="159">
        <v>394.71666666666601</v>
      </c>
      <c r="G7" s="159">
        <v>714.97649999999896</v>
      </c>
      <c r="H7" s="159" t="s">
        <v>4</v>
      </c>
      <c r="I7" s="159">
        <v>426.19003968253901</v>
      </c>
      <c r="J7" s="159" t="s">
        <v>4</v>
      </c>
      <c r="K7" s="375">
        <v>258.07813333333303</v>
      </c>
      <c r="L7" s="159">
        <v>514.34946428571402</v>
      </c>
      <c r="M7" s="159">
        <v>565.32600000000002</v>
      </c>
      <c r="N7" s="159" t="s">
        <v>4</v>
      </c>
      <c r="O7" s="159">
        <v>468.82303030303001</v>
      </c>
      <c r="P7" s="159">
        <v>393.31700000000001</v>
      </c>
      <c r="Q7" s="159" t="s">
        <v>4</v>
      </c>
      <c r="R7" s="159" t="s">
        <v>4</v>
      </c>
      <c r="S7" s="159">
        <v>306.012</v>
      </c>
      <c r="T7" s="159">
        <v>399.28952380952302</v>
      </c>
      <c r="U7" s="159" t="s">
        <v>4</v>
      </c>
      <c r="V7" s="159">
        <v>446.99462142857101</v>
      </c>
      <c r="W7" s="159">
        <v>0</v>
      </c>
      <c r="X7" s="159" t="s">
        <v>4</v>
      </c>
      <c r="Y7" s="159" t="s">
        <v>4</v>
      </c>
      <c r="Z7" s="159" t="s">
        <v>4</v>
      </c>
      <c r="AA7" s="159">
        <v>375.099999999999</v>
      </c>
      <c r="AB7" s="159">
        <v>289.12975</v>
      </c>
      <c r="AC7" s="159">
        <v>822.87739130434795</v>
      </c>
      <c r="AD7" s="4"/>
      <c r="AE7" s="4"/>
      <c r="AF7" s="4"/>
      <c r="AG7" s="4"/>
      <c r="AH7" s="4"/>
      <c r="AI7" s="4"/>
      <c r="AJ7" s="4"/>
      <c r="AK7" s="4"/>
      <c r="AL7" s="4"/>
      <c r="AM7" s="4"/>
      <c r="AN7" s="4"/>
      <c r="AO7" s="4"/>
      <c r="AP7" s="4"/>
      <c r="AQ7" s="4"/>
      <c r="AR7" s="4"/>
      <c r="AS7" s="4"/>
      <c r="AT7" s="4"/>
      <c r="AU7" s="4"/>
      <c r="AV7" s="4"/>
      <c r="AW7" s="4"/>
      <c r="AX7" s="4"/>
    </row>
    <row r="8" spans="1:50" ht="22.5" customHeight="1">
      <c r="A8" s="158">
        <v>37012</v>
      </c>
      <c r="B8" s="190" t="s">
        <v>4</v>
      </c>
      <c r="C8" s="159" t="s">
        <v>4</v>
      </c>
      <c r="D8" s="159">
        <v>352.02331999999899</v>
      </c>
      <c r="E8" s="159">
        <v>455.90240909090898</v>
      </c>
      <c r="F8" s="159">
        <v>394.71666666666601</v>
      </c>
      <c r="G8" s="159">
        <v>714.97649999999896</v>
      </c>
      <c r="H8" s="159" t="s">
        <v>4</v>
      </c>
      <c r="I8" s="159">
        <v>426.19003968253901</v>
      </c>
      <c r="J8" s="159" t="s">
        <v>4</v>
      </c>
      <c r="K8" s="375">
        <v>258.07813333333303</v>
      </c>
      <c r="L8" s="159">
        <v>514.34946428571402</v>
      </c>
      <c r="M8" s="159">
        <v>565.32600000000002</v>
      </c>
      <c r="N8" s="159" t="s">
        <v>4</v>
      </c>
      <c r="O8" s="159">
        <v>468.82303030303001</v>
      </c>
      <c r="P8" s="159">
        <v>393.31700000000001</v>
      </c>
      <c r="Q8" s="159" t="s">
        <v>4</v>
      </c>
      <c r="R8" s="159" t="s">
        <v>4</v>
      </c>
      <c r="S8" s="159">
        <v>306.012</v>
      </c>
      <c r="T8" s="159">
        <v>399.28952380952302</v>
      </c>
      <c r="U8" s="159" t="s">
        <v>4</v>
      </c>
      <c r="V8" s="159">
        <v>446.99462142857101</v>
      </c>
      <c r="W8" s="159">
        <v>0</v>
      </c>
      <c r="X8" s="159" t="s">
        <v>4</v>
      </c>
      <c r="Y8" s="159" t="s">
        <v>4</v>
      </c>
      <c r="Z8" s="159" t="s">
        <v>4</v>
      </c>
      <c r="AA8" s="159">
        <v>375.099999999999</v>
      </c>
      <c r="AB8" s="159">
        <v>289.12975</v>
      </c>
      <c r="AC8" s="159">
        <v>822.87739130434795</v>
      </c>
      <c r="AD8" s="4"/>
      <c r="AE8" s="4"/>
      <c r="AF8" s="4"/>
      <c r="AG8" s="4"/>
      <c r="AH8" s="4"/>
      <c r="AI8" s="4"/>
      <c r="AJ8" s="4"/>
      <c r="AK8" s="4"/>
      <c r="AL8" s="4"/>
      <c r="AM8" s="4"/>
      <c r="AN8" s="4"/>
      <c r="AO8" s="4"/>
      <c r="AP8" s="4"/>
      <c r="AQ8" s="4"/>
      <c r="AR8" s="4"/>
      <c r="AS8" s="4"/>
      <c r="AT8" s="4"/>
      <c r="AU8" s="4"/>
      <c r="AV8" s="4"/>
      <c r="AW8" s="4"/>
      <c r="AX8" s="4"/>
    </row>
    <row r="9" spans="1:50" ht="22.5" customHeight="1">
      <c r="A9" s="158">
        <v>37043</v>
      </c>
      <c r="B9" s="190" t="s">
        <v>4</v>
      </c>
      <c r="C9" s="159" t="s">
        <v>4</v>
      </c>
      <c r="D9" s="159">
        <v>352.02331999999899</v>
      </c>
      <c r="E9" s="159">
        <v>455.90240909090898</v>
      </c>
      <c r="F9" s="159">
        <v>394.71666666666601</v>
      </c>
      <c r="G9" s="159">
        <v>714.97649999999896</v>
      </c>
      <c r="H9" s="159" t="s">
        <v>4</v>
      </c>
      <c r="I9" s="159">
        <v>426.19003968253901</v>
      </c>
      <c r="J9" s="159" t="s">
        <v>4</v>
      </c>
      <c r="K9" s="375">
        <v>258.07813333333303</v>
      </c>
      <c r="L9" s="159">
        <v>514.34946428571402</v>
      </c>
      <c r="M9" s="159">
        <v>565.32600000000002</v>
      </c>
      <c r="N9" s="159" t="s">
        <v>4</v>
      </c>
      <c r="O9" s="159">
        <v>468.82303030303001</v>
      </c>
      <c r="P9" s="159">
        <v>393.31700000000001</v>
      </c>
      <c r="Q9" s="159" t="s">
        <v>4</v>
      </c>
      <c r="R9" s="159" t="s">
        <v>4</v>
      </c>
      <c r="S9" s="159">
        <v>306.012</v>
      </c>
      <c r="T9" s="159">
        <v>399.28952380952302</v>
      </c>
      <c r="U9" s="159" t="s">
        <v>4</v>
      </c>
      <c r="V9" s="159">
        <v>446.99462142857101</v>
      </c>
      <c r="W9" s="159">
        <v>0</v>
      </c>
      <c r="X9" s="159" t="s">
        <v>4</v>
      </c>
      <c r="Y9" s="159" t="s">
        <v>4</v>
      </c>
      <c r="Z9" s="159" t="s">
        <v>4</v>
      </c>
      <c r="AA9" s="159">
        <v>375.099999999999</v>
      </c>
      <c r="AB9" s="159">
        <v>289.12975</v>
      </c>
      <c r="AC9" s="159">
        <v>822.87739130434795</v>
      </c>
      <c r="AD9" s="4"/>
      <c r="AE9" s="4"/>
      <c r="AF9" s="4"/>
      <c r="AG9" s="4"/>
      <c r="AH9" s="4"/>
      <c r="AI9" s="4"/>
      <c r="AJ9" s="4"/>
      <c r="AK9" s="4"/>
      <c r="AL9" s="4"/>
      <c r="AM9" s="4"/>
      <c r="AN9" s="4"/>
      <c r="AO9" s="4"/>
      <c r="AP9" s="4"/>
      <c r="AQ9" s="4"/>
      <c r="AR9" s="4"/>
      <c r="AS9" s="4"/>
      <c r="AT9" s="4"/>
      <c r="AU9" s="4"/>
      <c r="AV9" s="4"/>
      <c r="AW9" s="4"/>
      <c r="AX9" s="4"/>
    </row>
    <row r="10" spans="1:50" ht="22.5" customHeight="1">
      <c r="A10" s="158">
        <v>37073</v>
      </c>
      <c r="B10" s="190" t="s">
        <v>4</v>
      </c>
      <c r="C10" s="159" t="s">
        <v>4</v>
      </c>
      <c r="D10" s="159">
        <v>352.02331999999899</v>
      </c>
      <c r="E10" s="159">
        <v>455.90240909090898</v>
      </c>
      <c r="F10" s="159">
        <v>394.71666666666601</v>
      </c>
      <c r="G10" s="159">
        <v>714.97649999999896</v>
      </c>
      <c r="H10" s="159" t="s">
        <v>4</v>
      </c>
      <c r="I10" s="159">
        <v>426.19003968253901</v>
      </c>
      <c r="J10" s="159" t="s">
        <v>4</v>
      </c>
      <c r="K10" s="375">
        <v>258.07813333333303</v>
      </c>
      <c r="L10" s="159">
        <v>514.34946428571402</v>
      </c>
      <c r="M10" s="159">
        <v>565.32600000000002</v>
      </c>
      <c r="N10" s="159" t="s">
        <v>4</v>
      </c>
      <c r="O10" s="159">
        <v>468.82303030303001</v>
      </c>
      <c r="P10" s="159">
        <v>393.31700000000001</v>
      </c>
      <c r="Q10" s="159" t="s">
        <v>4</v>
      </c>
      <c r="R10" s="159" t="s">
        <v>4</v>
      </c>
      <c r="S10" s="159">
        <v>306.012</v>
      </c>
      <c r="T10" s="159">
        <v>399.28952380952302</v>
      </c>
      <c r="U10" s="159" t="s">
        <v>4</v>
      </c>
      <c r="V10" s="159">
        <v>446.99462142857101</v>
      </c>
      <c r="W10" s="159">
        <v>0</v>
      </c>
      <c r="X10" s="159" t="s">
        <v>4</v>
      </c>
      <c r="Y10" s="159" t="s">
        <v>4</v>
      </c>
      <c r="Z10" s="159" t="s">
        <v>4</v>
      </c>
      <c r="AA10" s="159">
        <v>375.099999999999</v>
      </c>
      <c r="AB10" s="159">
        <v>289.12975</v>
      </c>
      <c r="AC10" s="159">
        <v>822.87739130434795</v>
      </c>
      <c r="AD10" s="4"/>
      <c r="AE10" s="4"/>
      <c r="AF10" s="4"/>
      <c r="AG10" s="4"/>
      <c r="AH10" s="4"/>
      <c r="AI10" s="4"/>
      <c r="AJ10" s="4"/>
      <c r="AK10" s="4"/>
      <c r="AL10" s="4"/>
      <c r="AM10" s="4"/>
      <c r="AN10" s="4"/>
      <c r="AO10" s="4"/>
      <c r="AP10" s="4"/>
      <c r="AQ10" s="4"/>
      <c r="AR10" s="4"/>
      <c r="AS10" s="4"/>
      <c r="AT10" s="4"/>
      <c r="AU10" s="4"/>
      <c r="AV10" s="4"/>
      <c r="AW10" s="4"/>
      <c r="AX10" s="4"/>
    </row>
    <row r="11" spans="1:50" ht="22.5" customHeight="1">
      <c r="A11" s="158">
        <v>37104</v>
      </c>
      <c r="B11" s="190" t="s">
        <v>4</v>
      </c>
      <c r="C11" s="159" t="s">
        <v>4</v>
      </c>
      <c r="D11" s="159">
        <v>352.02331999999899</v>
      </c>
      <c r="E11" s="159">
        <v>455.90240909090898</v>
      </c>
      <c r="F11" s="159">
        <v>394.71666666666601</v>
      </c>
      <c r="G11" s="159">
        <v>714.97649999999896</v>
      </c>
      <c r="H11" s="159" t="s">
        <v>4</v>
      </c>
      <c r="I11" s="159">
        <v>426.19003968253901</v>
      </c>
      <c r="J11" s="159" t="s">
        <v>4</v>
      </c>
      <c r="K11" s="375">
        <v>258.07813333333303</v>
      </c>
      <c r="L11" s="159">
        <v>514.34946428571402</v>
      </c>
      <c r="M11" s="159">
        <v>565.32600000000002</v>
      </c>
      <c r="N11" s="159" t="s">
        <v>4</v>
      </c>
      <c r="O11" s="159">
        <v>468.82303030303001</v>
      </c>
      <c r="P11" s="159">
        <v>393.31700000000001</v>
      </c>
      <c r="Q11" s="159" t="s">
        <v>4</v>
      </c>
      <c r="R11" s="159" t="s">
        <v>4</v>
      </c>
      <c r="S11" s="159">
        <v>306.012</v>
      </c>
      <c r="T11" s="159">
        <v>399.28952380952302</v>
      </c>
      <c r="U11" s="159" t="s">
        <v>4</v>
      </c>
      <c r="V11" s="159">
        <v>446.99462142857101</v>
      </c>
      <c r="W11" s="159">
        <v>0</v>
      </c>
      <c r="X11" s="159" t="s">
        <v>4</v>
      </c>
      <c r="Y11" s="159" t="s">
        <v>4</v>
      </c>
      <c r="Z11" s="159" t="s">
        <v>4</v>
      </c>
      <c r="AA11" s="159">
        <v>375.099999999999</v>
      </c>
      <c r="AB11" s="159">
        <v>289.12975</v>
      </c>
      <c r="AC11" s="159">
        <v>822.87739130434795</v>
      </c>
      <c r="AD11" s="4"/>
      <c r="AE11" s="4"/>
      <c r="AF11" s="4"/>
      <c r="AG11" s="4"/>
      <c r="AH11" s="4"/>
      <c r="AI11" s="4"/>
      <c r="AJ11" s="4"/>
      <c r="AK11" s="4"/>
      <c r="AL11" s="4"/>
      <c r="AM11" s="4"/>
      <c r="AN11" s="4"/>
      <c r="AO11" s="4"/>
      <c r="AP11" s="4"/>
      <c r="AQ11" s="4"/>
      <c r="AR11" s="4"/>
      <c r="AS11" s="4"/>
      <c r="AT11" s="4"/>
      <c r="AU11" s="4"/>
      <c r="AV11" s="4"/>
      <c r="AW11" s="4"/>
      <c r="AX11" s="4"/>
    </row>
    <row r="12" spans="1:50" ht="22.5" customHeight="1">
      <c r="A12" s="158">
        <v>37135</v>
      </c>
      <c r="B12" s="190" t="s">
        <v>4</v>
      </c>
      <c r="C12" s="159" t="s">
        <v>4</v>
      </c>
      <c r="D12" s="159">
        <v>352.02331999999899</v>
      </c>
      <c r="E12" s="159">
        <v>455.90240909090898</v>
      </c>
      <c r="F12" s="159">
        <v>394.71666666666601</v>
      </c>
      <c r="G12" s="159">
        <v>714.97649999999896</v>
      </c>
      <c r="H12" s="159" t="s">
        <v>4</v>
      </c>
      <c r="I12" s="159">
        <v>426.19003968253901</v>
      </c>
      <c r="J12" s="159" t="s">
        <v>4</v>
      </c>
      <c r="K12" s="375">
        <v>258.07813333333303</v>
      </c>
      <c r="L12" s="159">
        <v>514.34946428571402</v>
      </c>
      <c r="M12" s="159">
        <v>565.32600000000002</v>
      </c>
      <c r="N12" s="159" t="s">
        <v>4</v>
      </c>
      <c r="O12" s="159">
        <v>468.82303030303001</v>
      </c>
      <c r="P12" s="159">
        <v>393.31700000000001</v>
      </c>
      <c r="Q12" s="159" t="s">
        <v>4</v>
      </c>
      <c r="R12" s="159" t="s">
        <v>4</v>
      </c>
      <c r="S12" s="159">
        <v>306.012</v>
      </c>
      <c r="T12" s="159">
        <v>399.28952380952302</v>
      </c>
      <c r="U12" s="159" t="s">
        <v>4</v>
      </c>
      <c r="V12" s="159">
        <v>446.99462142857101</v>
      </c>
      <c r="W12" s="159">
        <v>0</v>
      </c>
      <c r="X12" s="159" t="s">
        <v>4</v>
      </c>
      <c r="Y12" s="159" t="s">
        <v>4</v>
      </c>
      <c r="Z12" s="159" t="s">
        <v>4</v>
      </c>
      <c r="AA12" s="159">
        <v>375.099999999999</v>
      </c>
      <c r="AB12" s="159">
        <v>289.12975</v>
      </c>
      <c r="AC12" s="159">
        <v>822.87739130434795</v>
      </c>
      <c r="AD12" s="4"/>
      <c r="AE12" s="4"/>
      <c r="AF12" s="4"/>
      <c r="AG12" s="4"/>
      <c r="AH12" s="4"/>
      <c r="AI12" s="4"/>
      <c r="AJ12" s="4"/>
      <c r="AK12" s="4"/>
      <c r="AL12" s="4"/>
      <c r="AM12" s="4"/>
      <c r="AN12" s="4"/>
      <c r="AO12" s="4"/>
      <c r="AP12" s="4"/>
      <c r="AQ12" s="4"/>
      <c r="AR12" s="4"/>
      <c r="AS12" s="4"/>
      <c r="AT12" s="4"/>
      <c r="AU12" s="4"/>
      <c r="AV12" s="4"/>
      <c r="AW12" s="4"/>
      <c r="AX12" s="4"/>
    </row>
    <row r="13" spans="1:50" ht="22.5" customHeight="1">
      <c r="A13" s="158">
        <v>37165</v>
      </c>
      <c r="B13" s="190" t="s">
        <v>4</v>
      </c>
      <c r="C13" s="159" t="s">
        <v>4</v>
      </c>
      <c r="D13" s="159">
        <v>352.02331999999899</v>
      </c>
      <c r="E13" s="159">
        <v>455.90240909090898</v>
      </c>
      <c r="F13" s="159">
        <v>394.71666666666601</v>
      </c>
      <c r="G13" s="159">
        <v>714.97649999999896</v>
      </c>
      <c r="H13" s="159" t="s">
        <v>4</v>
      </c>
      <c r="I13" s="159">
        <v>426.19003968253901</v>
      </c>
      <c r="J13" s="159" t="s">
        <v>4</v>
      </c>
      <c r="K13" s="375">
        <v>258.07813333333303</v>
      </c>
      <c r="L13" s="159">
        <v>514.34946428571402</v>
      </c>
      <c r="M13" s="159">
        <v>565.32600000000002</v>
      </c>
      <c r="N13" s="159" t="s">
        <v>4</v>
      </c>
      <c r="O13" s="159">
        <v>468.82303030303001</v>
      </c>
      <c r="P13" s="159">
        <v>393.31700000000001</v>
      </c>
      <c r="Q13" s="159" t="s">
        <v>4</v>
      </c>
      <c r="R13" s="159" t="s">
        <v>4</v>
      </c>
      <c r="S13" s="159">
        <v>306.012</v>
      </c>
      <c r="T13" s="159">
        <v>399.28952380952302</v>
      </c>
      <c r="U13" s="159" t="s">
        <v>4</v>
      </c>
      <c r="V13" s="159">
        <v>446.99462142857101</v>
      </c>
      <c r="W13" s="159">
        <v>0</v>
      </c>
      <c r="X13" s="159" t="s">
        <v>4</v>
      </c>
      <c r="Y13" s="159" t="s">
        <v>4</v>
      </c>
      <c r="Z13" s="159" t="s">
        <v>4</v>
      </c>
      <c r="AA13" s="159">
        <v>375.099999999999</v>
      </c>
      <c r="AB13" s="159">
        <v>289.12975</v>
      </c>
      <c r="AC13" s="159">
        <v>822.87739130434795</v>
      </c>
      <c r="AD13" s="4"/>
      <c r="AE13" s="4"/>
      <c r="AF13" s="4"/>
      <c r="AG13" s="4"/>
      <c r="AH13" s="4"/>
      <c r="AI13" s="4"/>
      <c r="AJ13" s="4"/>
      <c r="AK13" s="4"/>
      <c r="AL13" s="4"/>
      <c r="AM13" s="4"/>
      <c r="AN13" s="4"/>
      <c r="AO13" s="4"/>
      <c r="AP13" s="4"/>
      <c r="AQ13" s="4"/>
      <c r="AR13" s="4"/>
      <c r="AS13" s="4"/>
      <c r="AT13" s="4"/>
      <c r="AU13" s="4"/>
      <c r="AV13" s="4"/>
      <c r="AW13" s="4"/>
      <c r="AX13" s="4"/>
    </row>
    <row r="14" spans="1:50" ht="22.5" customHeight="1">
      <c r="A14" s="158">
        <v>37196</v>
      </c>
      <c r="B14" s="190" t="s">
        <v>4</v>
      </c>
      <c r="C14" s="159" t="s">
        <v>4</v>
      </c>
      <c r="D14" s="159">
        <v>352.02331999999899</v>
      </c>
      <c r="E14" s="159">
        <v>455.90240909090898</v>
      </c>
      <c r="F14" s="159">
        <v>394.71666666666601</v>
      </c>
      <c r="G14" s="159">
        <v>714.97649999999896</v>
      </c>
      <c r="H14" s="159" t="s">
        <v>4</v>
      </c>
      <c r="I14" s="159">
        <v>426.19003968253901</v>
      </c>
      <c r="J14" s="159" t="s">
        <v>4</v>
      </c>
      <c r="K14" s="375">
        <v>258.07813333333303</v>
      </c>
      <c r="L14" s="159">
        <v>514.34946428571402</v>
      </c>
      <c r="M14" s="159">
        <v>565.32600000000002</v>
      </c>
      <c r="N14" s="159" t="s">
        <v>4</v>
      </c>
      <c r="O14" s="159">
        <v>468.82303030303001</v>
      </c>
      <c r="P14" s="159">
        <v>393.31700000000001</v>
      </c>
      <c r="Q14" s="159" t="s">
        <v>4</v>
      </c>
      <c r="R14" s="159" t="s">
        <v>4</v>
      </c>
      <c r="S14" s="159">
        <v>306.012</v>
      </c>
      <c r="T14" s="159">
        <v>399.28952380952302</v>
      </c>
      <c r="U14" s="159" t="s">
        <v>4</v>
      </c>
      <c r="V14" s="159">
        <v>446.99462142857101</v>
      </c>
      <c r="W14" s="159">
        <v>0</v>
      </c>
      <c r="X14" s="159" t="s">
        <v>4</v>
      </c>
      <c r="Y14" s="159" t="s">
        <v>4</v>
      </c>
      <c r="Z14" s="159" t="s">
        <v>4</v>
      </c>
      <c r="AA14" s="159">
        <v>375.099999999999</v>
      </c>
      <c r="AB14" s="159">
        <v>289.12975</v>
      </c>
      <c r="AC14" s="159">
        <v>822.87739130434795</v>
      </c>
      <c r="AD14" s="4"/>
      <c r="AE14" s="4"/>
      <c r="AF14" s="4"/>
      <c r="AG14" s="4"/>
      <c r="AH14" s="4"/>
      <c r="AI14" s="4"/>
      <c r="AJ14" s="4"/>
      <c r="AK14" s="4"/>
      <c r="AL14" s="4"/>
      <c r="AM14" s="4"/>
      <c r="AN14" s="4"/>
      <c r="AO14" s="4"/>
      <c r="AP14" s="4"/>
      <c r="AQ14" s="4"/>
      <c r="AR14" s="4"/>
      <c r="AS14" s="4"/>
      <c r="AT14" s="4"/>
      <c r="AU14" s="4"/>
      <c r="AV14" s="4"/>
      <c r="AW14" s="4"/>
      <c r="AX14" s="4"/>
    </row>
    <row r="15" spans="1:50" ht="22.5" customHeight="1">
      <c r="A15" s="158">
        <v>37226</v>
      </c>
      <c r="B15" s="190" t="s">
        <v>4</v>
      </c>
      <c r="C15" s="159" t="s">
        <v>4</v>
      </c>
      <c r="D15" s="159">
        <v>352.02331999999899</v>
      </c>
      <c r="E15" s="159">
        <v>455.90240909090898</v>
      </c>
      <c r="F15" s="159">
        <v>394.71666666666601</v>
      </c>
      <c r="G15" s="159">
        <v>714.97649999999896</v>
      </c>
      <c r="H15" s="159" t="s">
        <v>4</v>
      </c>
      <c r="I15" s="159">
        <v>426.19003968253901</v>
      </c>
      <c r="J15" s="159" t="s">
        <v>4</v>
      </c>
      <c r="K15" s="375">
        <v>258.07813333333303</v>
      </c>
      <c r="L15" s="159">
        <v>514.34946428571402</v>
      </c>
      <c r="M15" s="159">
        <v>565.32600000000002</v>
      </c>
      <c r="N15" s="159" t="s">
        <v>4</v>
      </c>
      <c r="O15" s="159">
        <v>468.82303030303001</v>
      </c>
      <c r="P15" s="159">
        <v>393.31700000000001</v>
      </c>
      <c r="Q15" s="159" t="s">
        <v>4</v>
      </c>
      <c r="R15" s="159" t="s">
        <v>4</v>
      </c>
      <c r="S15" s="159">
        <v>306.012</v>
      </c>
      <c r="T15" s="159">
        <v>399.28952380952302</v>
      </c>
      <c r="U15" s="159" t="s">
        <v>4</v>
      </c>
      <c r="V15" s="159">
        <v>446.99462142857101</v>
      </c>
      <c r="W15" s="159">
        <v>410.84632894736802</v>
      </c>
      <c r="X15" s="159" t="s">
        <v>4</v>
      </c>
      <c r="Y15" s="159" t="s">
        <v>4</v>
      </c>
      <c r="Z15" s="159" t="s">
        <v>4</v>
      </c>
      <c r="AA15" s="159">
        <v>375.099999999999</v>
      </c>
      <c r="AB15" s="159">
        <v>289.12975</v>
      </c>
      <c r="AC15" s="159">
        <v>822.87739130434795</v>
      </c>
      <c r="AD15" s="4"/>
      <c r="AE15" s="4"/>
      <c r="AF15" s="4"/>
      <c r="AG15" s="4"/>
      <c r="AH15" s="4"/>
      <c r="AI15" s="4"/>
      <c r="AJ15" s="4"/>
      <c r="AK15" s="4"/>
      <c r="AL15" s="4"/>
      <c r="AM15" s="4"/>
      <c r="AN15" s="4"/>
      <c r="AO15" s="4"/>
      <c r="AP15" s="4"/>
      <c r="AQ15" s="4"/>
      <c r="AR15" s="4"/>
      <c r="AS15" s="4"/>
      <c r="AT15" s="4"/>
      <c r="AU15" s="4"/>
      <c r="AV15" s="4"/>
      <c r="AW15" s="4"/>
      <c r="AX15" s="4"/>
    </row>
    <row r="16" spans="1:50" ht="22.5" customHeight="1">
      <c r="A16" s="158">
        <v>37257</v>
      </c>
      <c r="B16" s="190" t="s">
        <v>4</v>
      </c>
      <c r="C16" s="159" t="s">
        <v>4</v>
      </c>
      <c r="D16" s="159">
        <v>352.02331999999899</v>
      </c>
      <c r="E16" s="159">
        <v>455.90240909090898</v>
      </c>
      <c r="F16" s="159">
        <v>394.71666666666601</v>
      </c>
      <c r="G16" s="159">
        <v>714.97649999999896</v>
      </c>
      <c r="H16" s="159" t="s">
        <v>4</v>
      </c>
      <c r="I16" s="159">
        <v>426.19003968253901</v>
      </c>
      <c r="J16" s="159" t="s">
        <v>4</v>
      </c>
      <c r="K16" s="375">
        <v>258.07813333333303</v>
      </c>
      <c r="L16" s="159">
        <v>514.34946428571402</v>
      </c>
      <c r="M16" s="159">
        <v>565.32600000000002</v>
      </c>
      <c r="N16" s="159" t="s">
        <v>4</v>
      </c>
      <c r="O16" s="159">
        <v>468.82303030303001</v>
      </c>
      <c r="P16" s="159">
        <v>393.31700000000001</v>
      </c>
      <c r="Q16" s="159" t="s">
        <v>4</v>
      </c>
      <c r="R16" s="159" t="s">
        <v>4</v>
      </c>
      <c r="S16" s="159">
        <v>306.012</v>
      </c>
      <c r="T16" s="159">
        <v>399.28952380952302</v>
      </c>
      <c r="U16" s="159" t="s">
        <v>4</v>
      </c>
      <c r="V16" s="159">
        <v>446.99462142857101</v>
      </c>
      <c r="W16" s="159">
        <v>410.84632894736802</v>
      </c>
      <c r="X16" s="159" t="s">
        <v>4</v>
      </c>
      <c r="Y16" s="159" t="s">
        <v>4</v>
      </c>
      <c r="Z16" s="159" t="s">
        <v>4</v>
      </c>
      <c r="AA16" s="159">
        <v>375.099999999999</v>
      </c>
      <c r="AB16" s="159">
        <v>289.12975</v>
      </c>
      <c r="AC16" s="159">
        <v>822.87739130434795</v>
      </c>
      <c r="AD16" s="4"/>
      <c r="AE16" s="4"/>
      <c r="AF16" s="4"/>
      <c r="AG16" s="4"/>
      <c r="AH16" s="4"/>
      <c r="AI16" s="4"/>
      <c r="AJ16" s="4"/>
      <c r="AK16" s="4"/>
      <c r="AL16" s="4"/>
      <c r="AM16" s="4"/>
      <c r="AN16" s="4"/>
      <c r="AO16" s="4"/>
      <c r="AP16" s="4"/>
      <c r="AQ16" s="4"/>
      <c r="AR16" s="4"/>
      <c r="AS16" s="4"/>
      <c r="AT16" s="4"/>
      <c r="AU16" s="4"/>
      <c r="AV16" s="4"/>
      <c r="AW16" s="4"/>
      <c r="AX16" s="4"/>
    </row>
    <row r="17" spans="1:50" ht="22.5" customHeight="1">
      <c r="A17" s="158">
        <v>37288</v>
      </c>
      <c r="B17" s="190" t="s">
        <v>4</v>
      </c>
      <c r="C17" s="159" t="s">
        <v>4</v>
      </c>
      <c r="D17" s="159">
        <v>352.02331999999899</v>
      </c>
      <c r="E17" s="159">
        <v>455.90240909090898</v>
      </c>
      <c r="F17" s="159">
        <v>394.71666666666601</v>
      </c>
      <c r="G17" s="159">
        <v>714.97649999999896</v>
      </c>
      <c r="H17" s="159" t="s">
        <v>4</v>
      </c>
      <c r="I17" s="159">
        <v>426.19003968253901</v>
      </c>
      <c r="J17" s="159" t="s">
        <v>4</v>
      </c>
      <c r="K17" s="375">
        <v>258.07813333333303</v>
      </c>
      <c r="L17" s="159">
        <v>514.34946428571402</v>
      </c>
      <c r="M17" s="159">
        <v>565.32600000000002</v>
      </c>
      <c r="N17" s="159" t="s">
        <v>4</v>
      </c>
      <c r="O17" s="159">
        <v>468.82303030303001</v>
      </c>
      <c r="P17" s="159">
        <v>393.31700000000001</v>
      </c>
      <c r="Q17" s="159" t="s">
        <v>4</v>
      </c>
      <c r="R17" s="159" t="s">
        <v>4</v>
      </c>
      <c r="S17" s="159">
        <v>306.012</v>
      </c>
      <c r="T17" s="159">
        <v>399.28952380952302</v>
      </c>
      <c r="U17" s="159" t="s">
        <v>4</v>
      </c>
      <c r="V17" s="159">
        <v>446.99462142857101</v>
      </c>
      <c r="W17" s="159">
        <v>410.84632894736802</v>
      </c>
      <c r="X17" s="159" t="s">
        <v>4</v>
      </c>
      <c r="Y17" s="159" t="s">
        <v>4</v>
      </c>
      <c r="Z17" s="159" t="s">
        <v>4</v>
      </c>
      <c r="AA17" s="159">
        <v>375.099999999999</v>
      </c>
      <c r="AB17" s="159">
        <v>289.12975</v>
      </c>
      <c r="AC17" s="159">
        <v>822.87739130434795</v>
      </c>
      <c r="AD17" s="4"/>
      <c r="AE17" s="4"/>
      <c r="AF17" s="4"/>
      <c r="AG17" s="4"/>
      <c r="AH17" s="4"/>
      <c r="AI17" s="4"/>
      <c r="AJ17" s="4"/>
      <c r="AK17" s="4"/>
      <c r="AL17" s="4"/>
      <c r="AM17" s="4"/>
      <c r="AN17" s="4"/>
      <c r="AO17" s="4"/>
      <c r="AP17" s="4"/>
      <c r="AQ17" s="4"/>
      <c r="AR17" s="4"/>
      <c r="AS17" s="4"/>
      <c r="AT17" s="4"/>
      <c r="AU17" s="4"/>
      <c r="AV17" s="4"/>
      <c r="AW17" s="4"/>
      <c r="AX17" s="4"/>
    </row>
    <row r="18" spans="1:50" ht="22.5" customHeight="1">
      <c r="A18" s="158">
        <v>37316</v>
      </c>
      <c r="B18" s="190" t="s">
        <v>4</v>
      </c>
      <c r="C18" s="159" t="s">
        <v>4</v>
      </c>
      <c r="D18" s="159">
        <v>352.02331999999899</v>
      </c>
      <c r="E18" s="159">
        <v>455.90240909090898</v>
      </c>
      <c r="F18" s="159">
        <v>394.71666666666601</v>
      </c>
      <c r="G18" s="159">
        <v>714.97649999999896</v>
      </c>
      <c r="H18" s="159" t="s">
        <v>4</v>
      </c>
      <c r="I18" s="159">
        <v>426.19003968253901</v>
      </c>
      <c r="J18" s="159" t="s">
        <v>4</v>
      </c>
      <c r="K18" s="375">
        <v>258.07813333333303</v>
      </c>
      <c r="L18" s="159">
        <v>514.34946428571402</v>
      </c>
      <c r="M18" s="159">
        <v>565.32600000000002</v>
      </c>
      <c r="N18" s="159" t="s">
        <v>4</v>
      </c>
      <c r="O18" s="159">
        <v>468.82303030303001</v>
      </c>
      <c r="P18" s="159">
        <v>393.31700000000001</v>
      </c>
      <c r="Q18" s="159" t="s">
        <v>4</v>
      </c>
      <c r="R18" s="159" t="s">
        <v>4</v>
      </c>
      <c r="S18" s="159">
        <v>306.012</v>
      </c>
      <c r="T18" s="159">
        <v>399.28952380952302</v>
      </c>
      <c r="U18" s="159" t="s">
        <v>4</v>
      </c>
      <c r="V18" s="159">
        <v>446.99462142857101</v>
      </c>
      <c r="W18" s="159">
        <v>410.84632894736802</v>
      </c>
      <c r="X18" s="159" t="s">
        <v>4</v>
      </c>
      <c r="Y18" s="159" t="s">
        <v>4</v>
      </c>
      <c r="Z18" s="159" t="s">
        <v>4</v>
      </c>
      <c r="AA18" s="159">
        <v>375.099999999999</v>
      </c>
      <c r="AB18" s="159">
        <v>289.12975</v>
      </c>
      <c r="AC18" s="159">
        <v>822.87739130434795</v>
      </c>
      <c r="AD18" s="4"/>
      <c r="AE18" s="4"/>
      <c r="AF18" s="4"/>
      <c r="AG18" s="4"/>
      <c r="AH18" s="4"/>
      <c r="AI18" s="4"/>
      <c r="AJ18" s="4"/>
      <c r="AK18" s="4"/>
      <c r="AL18" s="4"/>
      <c r="AM18" s="4"/>
      <c r="AN18" s="4"/>
      <c r="AO18" s="4"/>
      <c r="AP18" s="4"/>
      <c r="AQ18" s="4"/>
      <c r="AR18" s="4"/>
      <c r="AS18" s="4"/>
      <c r="AT18" s="4"/>
      <c r="AU18" s="4"/>
      <c r="AV18" s="4"/>
      <c r="AW18" s="4"/>
      <c r="AX18" s="4"/>
    </row>
    <row r="19" spans="1:50" ht="22.5" customHeight="1">
      <c r="A19" s="158">
        <v>37347</v>
      </c>
      <c r="B19" s="190" t="s">
        <v>4</v>
      </c>
      <c r="C19" s="159" t="s">
        <v>4</v>
      </c>
      <c r="D19" s="159">
        <v>352.02331999999899</v>
      </c>
      <c r="E19" s="159">
        <v>455.90240909090898</v>
      </c>
      <c r="F19" s="159">
        <v>394.71666666666601</v>
      </c>
      <c r="G19" s="159">
        <v>714.97649999999896</v>
      </c>
      <c r="H19" s="159" t="s">
        <v>4</v>
      </c>
      <c r="I19" s="159">
        <v>426.19003968253901</v>
      </c>
      <c r="J19" s="159" t="s">
        <v>4</v>
      </c>
      <c r="K19" s="375">
        <v>258.07813333333303</v>
      </c>
      <c r="L19" s="159">
        <v>514.34946428571402</v>
      </c>
      <c r="M19" s="159">
        <v>565.32600000000002</v>
      </c>
      <c r="N19" s="159" t="s">
        <v>4</v>
      </c>
      <c r="O19" s="159">
        <v>468.82303030303001</v>
      </c>
      <c r="P19" s="159">
        <v>393.31700000000001</v>
      </c>
      <c r="Q19" s="159" t="s">
        <v>4</v>
      </c>
      <c r="R19" s="159" t="s">
        <v>4</v>
      </c>
      <c r="S19" s="159">
        <v>306.012</v>
      </c>
      <c r="T19" s="159">
        <v>399.28952380952302</v>
      </c>
      <c r="U19" s="159" t="s">
        <v>4</v>
      </c>
      <c r="V19" s="159">
        <v>446.99462142857101</v>
      </c>
      <c r="W19" s="159">
        <v>410.84632894736802</v>
      </c>
      <c r="X19" s="159" t="s">
        <v>4</v>
      </c>
      <c r="Y19" s="159" t="s">
        <v>4</v>
      </c>
      <c r="Z19" s="159" t="s">
        <v>4</v>
      </c>
      <c r="AA19" s="159">
        <v>375.099999999999</v>
      </c>
      <c r="AB19" s="159">
        <v>289.12975</v>
      </c>
      <c r="AC19" s="159">
        <v>822.87739130434795</v>
      </c>
      <c r="AD19" s="4"/>
      <c r="AE19" s="4"/>
      <c r="AF19" s="4"/>
      <c r="AG19" s="4"/>
      <c r="AH19" s="4"/>
      <c r="AI19" s="4"/>
      <c r="AJ19" s="4"/>
      <c r="AK19" s="4"/>
      <c r="AL19" s="4"/>
      <c r="AM19" s="4"/>
      <c r="AN19" s="4"/>
      <c r="AO19" s="4"/>
      <c r="AP19" s="4"/>
      <c r="AQ19" s="4"/>
      <c r="AR19" s="4"/>
      <c r="AS19" s="4"/>
      <c r="AT19" s="4"/>
      <c r="AU19" s="4"/>
      <c r="AV19" s="4"/>
      <c r="AW19" s="4"/>
      <c r="AX19" s="4"/>
    </row>
    <row r="20" spans="1:50" ht="22.5" customHeight="1">
      <c r="A20" s="158">
        <v>37377</v>
      </c>
      <c r="B20" s="190" t="s">
        <v>4</v>
      </c>
      <c r="C20" s="159" t="s">
        <v>4</v>
      </c>
      <c r="D20" s="159">
        <v>352.02331999999899</v>
      </c>
      <c r="E20" s="159">
        <v>455.90240909090898</v>
      </c>
      <c r="F20" s="159">
        <v>394.71666666666601</v>
      </c>
      <c r="G20" s="159">
        <v>714.97649999999896</v>
      </c>
      <c r="H20" s="159" t="s">
        <v>4</v>
      </c>
      <c r="I20" s="159">
        <v>426.19003968253901</v>
      </c>
      <c r="J20" s="159" t="s">
        <v>4</v>
      </c>
      <c r="K20" s="375">
        <v>258.07813333333303</v>
      </c>
      <c r="L20" s="159">
        <v>514.34946428571402</v>
      </c>
      <c r="M20" s="159">
        <v>565.32600000000002</v>
      </c>
      <c r="N20" s="159" t="s">
        <v>4</v>
      </c>
      <c r="O20" s="159">
        <v>468.82303030303001</v>
      </c>
      <c r="P20" s="159">
        <v>393.31700000000001</v>
      </c>
      <c r="Q20" s="159" t="s">
        <v>4</v>
      </c>
      <c r="R20" s="159" t="s">
        <v>4</v>
      </c>
      <c r="S20" s="159">
        <v>306.012</v>
      </c>
      <c r="T20" s="159">
        <v>399.28952380952302</v>
      </c>
      <c r="U20" s="159" t="s">
        <v>4</v>
      </c>
      <c r="V20" s="159">
        <v>446.99462142857101</v>
      </c>
      <c r="W20" s="159">
        <v>410.84632894736802</v>
      </c>
      <c r="X20" s="159" t="s">
        <v>4</v>
      </c>
      <c r="Y20" s="159" t="s">
        <v>4</v>
      </c>
      <c r="Z20" s="159" t="s">
        <v>4</v>
      </c>
      <c r="AA20" s="159">
        <v>375.099999999999</v>
      </c>
      <c r="AB20" s="159">
        <v>289.12975</v>
      </c>
      <c r="AC20" s="159">
        <v>822.87739130434795</v>
      </c>
      <c r="AD20" s="4"/>
      <c r="AE20" s="4"/>
      <c r="AF20" s="4"/>
      <c r="AG20" s="4"/>
      <c r="AH20" s="4"/>
      <c r="AI20" s="4"/>
      <c r="AJ20" s="4"/>
      <c r="AK20" s="4"/>
      <c r="AL20" s="4"/>
      <c r="AM20" s="4"/>
      <c r="AN20" s="4"/>
      <c r="AO20" s="4"/>
      <c r="AP20" s="4"/>
      <c r="AQ20" s="4"/>
      <c r="AR20" s="4"/>
      <c r="AS20" s="4"/>
      <c r="AT20" s="4"/>
      <c r="AU20" s="4"/>
      <c r="AV20" s="4"/>
      <c r="AW20" s="4"/>
      <c r="AX20" s="4"/>
    </row>
    <row r="21" spans="1:50" ht="22.5" customHeight="1">
      <c r="A21" s="158">
        <v>37408</v>
      </c>
      <c r="B21" s="190" t="s">
        <v>4</v>
      </c>
      <c r="C21" s="159" t="s">
        <v>4</v>
      </c>
      <c r="D21" s="159">
        <v>352.02331999999899</v>
      </c>
      <c r="E21" s="159">
        <v>455.90240909090898</v>
      </c>
      <c r="F21" s="159">
        <v>394.71666666666601</v>
      </c>
      <c r="G21" s="159">
        <v>714.97649999999896</v>
      </c>
      <c r="H21" s="159" t="s">
        <v>4</v>
      </c>
      <c r="I21" s="159">
        <v>426.19003968253901</v>
      </c>
      <c r="J21" s="159" t="s">
        <v>4</v>
      </c>
      <c r="K21" s="375">
        <v>258.07813333333303</v>
      </c>
      <c r="L21" s="159">
        <v>514.34946428571402</v>
      </c>
      <c r="M21" s="159">
        <v>565.32600000000002</v>
      </c>
      <c r="N21" s="159" t="s">
        <v>4</v>
      </c>
      <c r="O21" s="159">
        <v>468.82303030303001</v>
      </c>
      <c r="P21" s="159">
        <v>393.31700000000001</v>
      </c>
      <c r="Q21" s="159" t="s">
        <v>4</v>
      </c>
      <c r="R21" s="159" t="s">
        <v>4</v>
      </c>
      <c r="S21" s="159">
        <v>306.012</v>
      </c>
      <c r="T21" s="159">
        <v>399.28952380952302</v>
      </c>
      <c r="U21" s="159" t="s">
        <v>4</v>
      </c>
      <c r="V21" s="159">
        <v>446.99462142857101</v>
      </c>
      <c r="W21" s="159">
        <v>410.84632894736802</v>
      </c>
      <c r="X21" s="159" t="s">
        <v>4</v>
      </c>
      <c r="Y21" s="159" t="s">
        <v>4</v>
      </c>
      <c r="Z21" s="159" t="s">
        <v>4</v>
      </c>
      <c r="AA21" s="159">
        <v>375.099999999999</v>
      </c>
      <c r="AB21" s="159">
        <v>289.12975</v>
      </c>
      <c r="AC21" s="159">
        <v>822.87739130434795</v>
      </c>
      <c r="AD21" s="4"/>
      <c r="AE21" s="4"/>
      <c r="AF21" s="4"/>
      <c r="AG21" s="4"/>
      <c r="AH21" s="4"/>
      <c r="AI21" s="4"/>
      <c r="AJ21" s="4"/>
      <c r="AK21" s="4"/>
      <c r="AL21" s="4"/>
      <c r="AM21" s="4"/>
      <c r="AN21" s="4"/>
      <c r="AO21" s="4"/>
      <c r="AP21" s="4"/>
      <c r="AQ21" s="4"/>
      <c r="AR21" s="4"/>
      <c r="AS21" s="4"/>
      <c r="AT21" s="4"/>
      <c r="AU21" s="4"/>
      <c r="AV21" s="4"/>
      <c r="AW21" s="4"/>
      <c r="AX21" s="4"/>
    </row>
    <row r="22" spans="1:50" ht="22.5" customHeight="1">
      <c r="A22" s="158">
        <v>37438</v>
      </c>
      <c r="B22" s="190" t="s">
        <v>4</v>
      </c>
      <c r="C22" s="159" t="s">
        <v>4</v>
      </c>
      <c r="D22" s="159">
        <v>452.02332000000001</v>
      </c>
      <c r="E22" s="159">
        <v>555.90240909090903</v>
      </c>
      <c r="F22" s="159">
        <v>494.71666666666601</v>
      </c>
      <c r="G22" s="159">
        <v>814.97649999999896</v>
      </c>
      <c r="H22" s="159" t="s">
        <v>4</v>
      </c>
      <c r="I22" s="159">
        <v>526.19003968253901</v>
      </c>
      <c r="J22" s="159" t="s">
        <v>4</v>
      </c>
      <c r="K22" s="375">
        <v>358.07813333333303</v>
      </c>
      <c r="L22" s="159">
        <v>614.34946428571402</v>
      </c>
      <c r="M22" s="159">
        <v>665.32600000000002</v>
      </c>
      <c r="N22" s="159" t="s">
        <v>4</v>
      </c>
      <c r="O22" s="159">
        <v>568.82303030303001</v>
      </c>
      <c r="P22" s="159">
        <v>493.31700000000001</v>
      </c>
      <c r="Q22" s="159" t="s">
        <v>4</v>
      </c>
      <c r="R22" s="159" t="s">
        <v>4</v>
      </c>
      <c r="S22" s="159">
        <v>406.012</v>
      </c>
      <c r="T22" s="159">
        <v>499.28952380952302</v>
      </c>
      <c r="U22" s="159" t="s">
        <v>4</v>
      </c>
      <c r="V22" s="159">
        <v>546.99462142857101</v>
      </c>
      <c r="W22" s="159">
        <v>510.84632894736802</v>
      </c>
      <c r="X22" s="159" t="s">
        <v>4</v>
      </c>
      <c r="Y22" s="159" t="s">
        <v>4</v>
      </c>
      <c r="Z22" s="159" t="s">
        <v>4</v>
      </c>
      <c r="AA22" s="159">
        <v>475.099999999999</v>
      </c>
      <c r="AB22" s="159">
        <v>389.12975</v>
      </c>
      <c r="AC22" s="159">
        <v>922.87739130434795</v>
      </c>
      <c r="AD22" s="4"/>
      <c r="AE22" s="4"/>
      <c r="AF22" s="4"/>
      <c r="AG22" s="4"/>
      <c r="AH22" s="4"/>
      <c r="AI22" s="4"/>
      <c r="AJ22" s="4"/>
      <c r="AK22" s="4"/>
      <c r="AL22" s="4"/>
      <c r="AM22" s="4"/>
      <c r="AN22" s="4"/>
      <c r="AO22" s="4"/>
      <c r="AP22" s="4"/>
      <c r="AQ22" s="4"/>
      <c r="AR22" s="4"/>
      <c r="AS22" s="4"/>
      <c r="AT22" s="4"/>
      <c r="AU22" s="4"/>
      <c r="AV22" s="4"/>
      <c r="AW22" s="4"/>
      <c r="AX22" s="4"/>
    </row>
    <row r="23" spans="1:50" ht="22.5" customHeight="1">
      <c r="A23" s="158">
        <v>37469</v>
      </c>
      <c r="B23" s="190" t="s">
        <v>4</v>
      </c>
      <c r="C23" s="159" t="s">
        <v>4</v>
      </c>
      <c r="D23" s="159">
        <v>452.02332000000001</v>
      </c>
      <c r="E23" s="159">
        <v>555.90240909090903</v>
      </c>
      <c r="F23" s="159">
        <v>494.71666666666601</v>
      </c>
      <c r="G23" s="159">
        <v>814.97649999999896</v>
      </c>
      <c r="H23" s="159" t="s">
        <v>4</v>
      </c>
      <c r="I23" s="159">
        <v>526.19003968253901</v>
      </c>
      <c r="J23" s="159" t="s">
        <v>4</v>
      </c>
      <c r="K23" s="375">
        <v>358.07813333333303</v>
      </c>
      <c r="L23" s="159">
        <v>614.34946428571402</v>
      </c>
      <c r="M23" s="159">
        <v>665.32600000000002</v>
      </c>
      <c r="N23" s="159" t="s">
        <v>4</v>
      </c>
      <c r="O23" s="159">
        <v>568.82303030303001</v>
      </c>
      <c r="P23" s="159">
        <v>493.31700000000001</v>
      </c>
      <c r="Q23" s="159" t="s">
        <v>4</v>
      </c>
      <c r="R23" s="159" t="s">
        <v>4</v>
      </c>
      <c r="S23" s="159">
        <v>406.012</v>
      </c>
      <c r="T23" s="159">
        <v>499.28952380952302</v>
      </c>
      <c r="U23" s="159" t="s">
        <v>4</v>
      </c>
      <c r="V23" s="159">
        <v>546.99462142857101</v>
      </c>
      <c r="W23" s="159">
        <v>510.84632894736802</v>
      </c>
      <c r="X23" s="159" t="s">
        <v>4</v>
      </c>
      <c r="Y23" s="159" t="s">
        <v>4</v>
      </c>
      <c r="Z23" s="159" t="s">
        <v>4</v>
      </c>
      <c r="AA23" s="159">
        <v>475.099999999999</v>
      </c>
      <c r="AB23" s="159">
        <v>389.12975</v>
      </c>
      <c r="AC23" s="159">
        <v>922.87739130434795</v>
      </c>
      <c r="AD23" s="4"/>
      <c r="AE23" s="4"/>
      <c r="AF23" s="4"/>
      <c r="AG23" s="4"/>
      <c r="AH23" s="4"/>
      <c r="AI23" s="4"/>
      <c r="AJ23" s="4"/>
      <c r="AK23" s="4"/>
      <c r="AL23" s="4"/>
      <c r="AM23" s="4"/>
      <c r="AN23" s="4"/>
      <c r="AO23" s="4"/>
      <c r="AP23" s="4"/>
      <c r="AQ23" s="4"/>
      <c r="AR23" s="4"/>
      <c r="AS23" s="4"/>
      <c r="AT23" s="4"/>
      <c r="AU23" s="4"/>
      <c r="AV23" s="4"/>
      <c r="AW23" s="4"/>
      <c r="AX23" s="4"/>
    </row>
    <row r="24" spans="1:50" ht="22.5" customHeight="1">
      <c r="A24" s="158">
        <v>37500</v>
      </c>
      <c r="B24" s="190" t="s">
        <v>4</v>
      </c>
      <c r="C24" s="159" t="s">
        <v>4</v>
      </c>
      <c r="D24" s="159">
        <v>452.02332000000001</v>
      </c>
      <c r="E24" s="159">
        <v>555.90240909090903</v>
      </c>
      <c r="F24" s="159">
        <v>494.71666666666601</v>
      </c>
      <c r="G24" s="159">
        <v>814.97649999999896</v>
      </c>
      <c r="H24" s="159" t="s">
        <v>4</v>
      </c>
      <c r="I24" s="159">
        <v>526.19003968253901</v>
      </c>
      <c r="J24" s="159" t="s">
        <v>4</v>
      </c>
      <c r="K24" s="375">
        <v>358.07813333333303</v>
      </c>
      <c r="L24" s="159">
        <v>614.34946428571402</v>
      </c>
      <c r="M24" s="159">
        <v>665.32600000000002</v>
      </c>
      <c r="N24" s="159" t="s">
        <v>4</v>
      </c>
      <c r="O24" s="159">
        <v>568.82303030303001</v>
      </c>
      <c r="P24" s="159">
        <v>493.31700000000001</v>
      </c>
      <c r="Q24" s="159" t="s">
        <v>4</v>
      </c>
      <c r="R24" s="159" t="s">
        <v>4</v>
      </c>
      <c r="S24" s="159">
        <v>406.012</v>
      </c>
      <c r="T24" s="159">
        <v>499.28952380952302</v>
      </c>
      <c r="U24" s="159" t="s">
        <v>4</v>
      </c>
      <c r="V24" s="159">
        <v>546.99462142857101</v>
      </c>
      <c r="W24" s="159">
        <v>510.84632894736802</v>
      </c>
      <c r="X24" s="159" t="s">
        <v>4</v>
      </c>
      <c r="Y24" s="159" t="s">
        <v>4</v>
      </c>
      <c r="Z24" s="159" t="s">
        <v>4</v>
      </c>
      <c r="AA24" s="159">
        <v>475.099999999999</v>
      </c>
      <c r="AB24" s="159">
        <v>389.12975</v>
      </c>
      <c r="AC24" s="159">
        <v>922.87739130434795</v>
      </c>
      <c r="AD24" s="4"/>
      <c r="AE24" s="4"/>
      <c r="AF24" s="4"/>
      <c r="AG24" s="4"/>
      <c r="AH24" s="4"/>
      <c r="AI24" s="4"/>
      <c r="AJ24" s="4"/>
      <c r="AK24" s="4"/>
      <c r="AL24" s="4"/>
      <c r="AM24" s="4"/>
      <c r="AN24" s="4"/>
      <c r="AO24" s="4"/>
      <c r="AP24" s="4"/>
      <c r="AQ24" s="4"/>
      <c r="AR24" s="4"/>
      <c r="AS24" s="4"/>
      <c r="AT24" s="4"/>
      <c r="AU24" s="4"/>
      <c r="AV24" s="4"/>
      <c r="AW24" s="4"/>
      <c r="AX24" s="4"/>
    </row>
    <row r="25" spans="1:50" ht="22.5" customHeight="1">
      <c r="A25" s="158">
        <v>37530</v>
      </c>
      <c r="B25" s="190" t="s">
        <v>4</v>
      </c>
      <c r="C25" s="159" t="s">
        <v>4</v>
      </c>
      <c r="D25" s="159">
        <v>452.02332000000001</v>
      </c>
      <c r="E25" s="159">
        <v>555.90240909090903</v>
      </c>
      <c r="F25" s="159">
        <v>494.71666666666601</v>
      </c>
      <c r="G25" s="159">
        <v>814.97649999999896</v>
      </c>
      <c r="H25" s="159" t="s">
        <v>4</v>
      </c>
      <c r="I25" s="159">
        <v>526.19003968253901</v>
      </c>
      <c r="J25" s="159" t="s">
        <v>4</v>
      </c>
      <c r="K25" s="375">
        <v>358.07813333333303</v>
      </c>
      <c r="L25" s="159">
        <v>614.34946428571402</v>
      </c>
      <c r="M25" s="159">
        <v>665.32600000000002</v>
      </c>
      <c r="N25" s="159" t="s">
        <v>4</v>
      </c>
      <c r="O25" s="159">
        <v>568.82303030303001</v>
      </c>
      <c r="P25" s="159">
        <v>493.31700000000001</v>
      </c>
      <c r="Q25" s="159" t="s">
        <v>4</v>
      </c>
      <c r="R25" s="159" t="s">
        <v>4</v>
      </c>
      <c r="S25" s="159">
        <v>406.012</v>
      </c>
      <c r="T25" s="159">
        <v>499.28952380952302</v>
      </c>
      <c r="U25" s="159" t="s">
        <v>4</v>
      </c>
      <c r="V25" s="159">
        <v>546.99462142857101</v>
      </c>
      <c r="W25" s="159">
        <v>510.84632894736802</v>
      </c>
      <c r="X25" s="159" t="s">
        <v>4</v>
      </c>
      <c r="Y25" s="159" t="s">
        <v>4</v>
      </c>
      <c r="Z25" s="159" t="s">
        <v>4</v>
      </c>
      <c r="AA25" s="159">
        <v>475.099999999999</v>
      </c>
      <c r="AB25" s="159">
        <v>389.12975</v>
      </c>
      <c r="AC25" s="159">
        <v>922.87739130434795</v>
      </c>
      <c r="AD25" s="4"/>
      <c r="AE25" s="4"/>
      <c r="AF25" s="4"/>
      <c r="AG25" s="4"/>
      <c r="AH25" s="4"/>
      <c r="AI25" s="4"/>
      <c r="AJ25" s="4"/>
      <c r="AK25" s="4"/>
      <c r="AL25" s="4"/>
      <c r="AM25" s="4"/>
      <c r="AN25" s="4"/>
      <c r="AO25" s="4"/>
      <c r="AP25" s="4"/>
      <c r="AQ25" s="4"/>
      <c r="AR25" s="4"/>
      <c r="AS25" s="4"/>
      <c r="AT25" s="4"/>
      <c r="AU25" s="4"/>
      <c r="AV25" s="4"/>
      <c r="AW25" s="4"/>
      <c r="AX25" s="4"/>
    </row>
    <row r="26" spans="1:50" ht="22.5" customHeight="1">
      <c r="A26" s="158">
        <v>37561</v>
      </c>
      <c r="B26" s="190" t="s">
        <v>4</v>
      </c>
      <c r="C26" s="159" t="s">
        <v>4</v>
      </c>
      <c r="D26" s="159">
        <v>452.02332000000001</v>
      </c>
      <c r="E26" s="159">
        <v>555.90240909090903</v>
      </c>
      <c r="F26" s="159">
        <v>494.71666666666601</v>
      </c>
      <c r="G26" s="159">
        <v>814.97649999999896</v>
      </c>
      <c r="H26" s="159" t="s">
        <v>4</v>
      </c>
      <c r="I26" s="159">
        <v>526.19003968253901</v>
      </c>
      <c r="J26" s="159" t="s">
        <v>4</v>
      </c>
      <c r="K26" s="375">
        <v>358.07813333333303</v>
      </c>
      <c r="L26" s="159">
        <v>614.34946428571402</v>
      </c>
      <c r="M26" s="159">
        <v>665.32600000000002</v>
      </c>
      <c r="N26" s="159" t="s">
        <v>4</v>
      </c>
      <c r="O26" s="159">
        <v>568.82303030303001</v>
      </c>
      <c r="P26" s="159">
        <v>493.31700000000001</v>
      </c>
      <c r="Q26" s="159" t="s">
        <v>4</v>
      </c>
      <c r="R26" s="159" t="s">
        <v>4</v>
      </c>
      <c r="S26" s="159">
        <v>406.012</v>
      </c>
      <c r="T26" s="159">
        <v>499.28952380952302</v>
      </c>
      <c r="U26" s="159" t="s">
        <v>4</v>
      </c>
      <c r="V26" s="159">
        <v>546.99462142857101</v>
      </c>
      <c r="W26" s="159">
        <v>510.84632894736802</v>
      </c>
      <c r="X26" s="159" t="s">
        <v>4</v>
      </c>
      <c r="Y26" s="159" t="s">
        <v>4</v>
      </c>
      <c r="Z26" s="159" t="s">
        <v>4</v>
      </c>
      <c r="AA26" s="159">
        <v>475.099999999999</v>
      </c>
      <c r="AB26" s="159">
        <v>389.12975</v>
      </c>
      <c r="AC26" s="159">
        <v>922.87739130434795</v>
      </c>
      <c r="AD26" s="4"/>
      <c r="AE26" s="4"/>
      <c r="AF26" s="4"/>
      <c r="AG26" s="4"/>
      <c r="AH26" s="4"/>
      <c r="AI26" s="4"/>
      <c r="AJ26" s="4"/>
      <c r="AK26" s="4"/>
      <c r="AL26" s="4"/>
      <c r="AM26" s="4"/>
      <c r="AN26" s="4"/>
      <c r="AO26" s="4"/>
      <c r="AP26" s="4"/>
      <c r="AQ26" s="4"/>
      <c r="AR26" s="4"/>
      <c r="AS26" s="4"/>
      <c r="AT26" s="4"/>
      <c r="AU26" s="4"/>
      <c r="AV26" s="4"/>
      <c r="AW26" s="4"/>
      <c r="AX26" s="4"/>
    </row>
    <row r="27" spans="1:50" ht="22.5" customHeight="1">
      <c r="A27" s="158">
        <v>37591</v>
      </c>
      <c r="B27" s="190" t="s">
        <v>4</v>
      </c>
      <c r="C27" s="159" t="s">
        <v>4</v>
      </c>
      <c r="D27" s="159">
        <v>452.02332000000001</v>
      </c>
      <c r="E27" s="159">
        <v>555.90240909090903</v>
      </c>
      <c r="F27" s="159">
        <v>494.71666666666601</v>
      </c>
      <c r="G27" s="159">
        <v>814.97649999999896</v>
      </c>
      <c r="H27" s="159" t="s">
        <v>4</v>
      </c>
      <c r="I27" s="159">
        <v>526.19003968253901</v>
      </c>
      <c r="J27" s="159" t="s">
        <v>4</v>
      </c>
      <c r="K27" s="375">
        <v>358.07813333333303</v>
      </c>
      <c r="L27" s="159">
        <v>614.34946428571402</v>
      </c>
      <c r="M27" s="159">
        <v>665.32600000000002</v>
      </c>
      <c r="N27" s="159" t="s">
        <v>4</v>
      </c>
      <c r="O27" s="159">
        <v>568.82303030303001</v>
      </c>
      <c r="P27" s="159">
        <v>493.31700000000001</v>
      </c>
      <c r="Q27" s="159" t="s">
        <v>4</v>
      </c>
      <c r="R27" s="159" t="s">
        <v>4</v>
      </c>
      <c r="S27" s="159">
        <v>406.012</v>
      </c>
      <c r="T27" s="159">
        <v>499.28952380952302</v>
      </c>
      <c r="U27" s="159" t="s">
        <v>4</v>
      </c>
      <c r="V27" s="159">
        <v>546.99462142857101</v>
      </c>
      <c r="W27" s="159">
        <v>510.84632894736802</v>
      </c>
      <c r="X27" s="159" t="s">
        <v>4</v>
      </c>
      <c r="Y27" s="159" t="s">
        <v>4</v>
      </c>
      <c r="Z27" s="159" t="s">
        <v>4</v>
      </c>
      <c r="AA27" s="159">
        <v>475.099999999999</v>
      </c>
      <c r="AB27" s="159">
        <v>389.12975</v>
      </c>
      <c r="AC27" s="159">
        <v>922.87739130434795</v>
      </c>
      <c r="AD27" s="4"/>
      <c r="AE27" s="4"/>
      <c r="AF27" s="4"/>
      <c r="AG27" s="4"/>
      <c r="AH27" s="4"/>
      <c r="AI27" s="4"/>
      <c r="AJ27" s="4"/>
      <c r="AK27" s="4"/>
      <c r="AL27" s="4"/>
      <c r="AM27" s="4"/>
      <c r="AN27" s="4"/>
      <c r="AO27" s="4"/>
      <c r="AP27" s="4"/>
      <c r="AQ27" s="4"/>
      <c r="AR27" s="4"/>
      <c r="AS27" s="4"/>
      <c r="AT27" s="4"/>
      <c r="AU27" s="4"/>
      <c r="AV27" s="4"/>
      <c r="AW27" s="4"/>
      <c r="AX27" s="4"/>
    </row>
    <row r="28" spans="1:50" ht="22.5" customHeight="1">
      <c r="A28" s="158">
        <v>37622</v>
      </c>
      <c r="B28" s="190" t="s">
        <v>4</v>
      </c>
      <c r="C28" s="159" t="s">
        <v>4</v>
      </c>
      <c r="D28" s="159">
        <v>482.02332000000001</v>
      </c>
      <c r="E28" s="159">
        <v>585.90240909090903</v>
      </c>
      <c r="F28" s="159">
        <v>524.71666666666601</v>
      </c>
      <c r="G28" s="159">
        <v>844.97649999999896</v>
      </c>
      <c r="H28" s="159" t="s">
        <v>4</v>
      </c>
      <c r="I28" s="159">
        <v>556.19003968253901</v>
      </c>
      <c r="J28" s="159" t="s">
        <v>4</v>
      </c>
      <c r="K28" s="375">
        <v>388.07813333333303</v>
      </c>
      <c r="L28" s="159">
        <v>644.34946428571402</v>
      </c>
      <c r="M28" s="159">
        <v>695.32600000000002</v>
      </c>
      <c r="N28" s="159" t="s">
        <v>4</v>
      </c>
      <c r="O28" s="159">
        <v>598.82303030303001</v>
      </c>
      <c r="P28" s="159">
        <v>523.31700000000001</v>
      </c>
      <c r="Q28" s="159" t="s">
        <v>4</v>
      </c>
      <c r="R28" s="159" t="s">
        <v>4</v>
      </c>
      <c r="S28" s="159">
        <v>436.012</v>
      </c>
      <c r="T28" s="159">
        <v>529.28952380952296</v>
      </c>
      <c r="U28" s="159" t="s">
        <v>4</v>
      </c>
      <c r="V28" s="159">
        <v>576.99462142857101</v>
      </c>
      <c r="W28" s="159">
        <v>540.84632894736797</v>
      </c>
      <c r="X28" s="159" t="s">
        <v>4</v>
      </c>
      <c r="Y28" s="159" t="s">
        <v>4</v>
      </c>
      <c r="Z28" s="159" t="s">
        <v>4</v>
      </c>
      <c r="AA28" s="159">
        <v>505.1</v>
      </c>
      <c r="AB28" s="159">
        <v>419.12975</v>
      </c>
      <c r="AC28" s="159">
        <v>952.87739130434795</v>
      </c>
      <c r="AD28" s="4"/>
      <c r="AE28" s="4"/>
      <c r="AF28" s="4"/>
      <c r="AG28" s="4"/>
      <c r="AH28" s="4"/>
      <c r="AI28" s="4"/>
      <c r="AJ28" s="4"/>
      <c r="AK28" s="4"/>
      <c r="AL28" s="4"/>
      <c r="AM28" s="4"/>
      <c r="AN28" s="4"/>
      <c r="AO28" s="4"/>
      <c r="AP28" s="4"/>
      <c r="AQ28" s="4"/>
      <c r="AR28" s="4"/>
      <c r="AS28" s="4"/>
      <c r="AT28" s="4"/>
      <c r="AU28" s="4"/>
      <c r="AV28" s="4"/>
      <c r="AW28" s="4"/>
      <c r="AX28" s="4"/>
    </row>
    <row r="29" spans="1:50" ht="22.5" customHeight="1">
      <c r="A29" s="158">
        <v>37653</v>
      </c>
      <c r="B29" s="190" t="s">
        <v>4</v>
      </c>
      <c r="C29" s="159" t="s">
        <v>4</v>
      </c>
      <c r="D29" s="159">
        <v>482.02332000000001</v>
      </c>
      <c r="E29" s="159">
        <v>585.90240909090903</v>
      </c>
      <c r="F29" s="159">
        <v>524.71666666666601</v>
      </c>
      <c r="G29" s="159">
        <v>844.97649999999896</v>
      </c>
      <c r="H29" s="159" t="s">
        <v>4</v>
      </c>
      <c r="I29" s="159">
        <v>556.19003968253901</v>
      </c>
      <c r="J29" s="159" t="s">
        <v>4</v>
      </c>
      <c r="K29" s="375">
        <v>388.07813333333303</v>
      </c>
      <c r="L29" s="159">
        <v>644.34946428571402</v>
      </c>
      <c r="M29" s="159">
        <v>695.32600000000002</v>
      </c>
      <c r="N29" s="159" t="s">
        <v>4</v>
      </c>
      <c r="O29" s="159">
        <v>598.82303030303001</v>
      </c>
      <c r="P29" s="159">
        <v>523.31700000000001</v>
      </c>
      <c r="Q29" s="159" t="s">
        <v>4</v>
      </c>
      <c r="R29" s="159" t="s">
        <v>4</v>
      </c>
      <c r="S29" s="159">
        <v>436.012</v>
      </c>
      <c r="T29" s="159">
        <v>529.28952380952296</v>
      </c>
      <c r="U29" s="159" t="s">
        <v>4</v>
      </c>
      <c r="V29" s="159">
        <v>576.99462142857101</v>
      </c>
      <c r="W29" s="159">
        <v>540.84632894736797</v>
      </c>
      <c r="X29" s="159" t="s">
        <v>4</v>
      </c>
      <c r="Y29" s="159" t="s">
        <v>4</v>
      </c>
      <c r="Z29" s="159" t="s">
        <v>4</v>
      </c>
      <c r="AA29" s="159">
        <v>505.1</v>
      </c>
      <c r="AB29" s="159">
        <v>419.12975</v>
      </c>
      <c r="AC29" s="159">
        <v>952.87739130434795</v>
      </c>
      <c r="AD29" s="4"/>
      <c r="AE29" s="4"/>
      <c r="AF29" s="4"/>
      <c r="AG29" s="4"/>
      <c r="AH29" s="4"/>
      <c r="AI29" s="4"/>
      <c r="AJ29" s="4"/>
      <c r="AK29" s="4"/>
      <c r="AL29" s="4"/>
      <c r="AM29" s="4"/>
      <c r="AN29" s="4"/>
      <c r="AO29" s="4"/>
      <c r="AP29" s="4"/>
      <c r="AQ29" s="4"/>
      <c r="AR29" s="4"/>
      <c r="AS29" s="4"/>
      <c r="AT29" s="4"/>
      <c r="AU29" s="4"/>
      <c r="AV29" s="4"/>
      <c r="AW29" s="4"/>
      <c r="AX29" s="4"/>
    </row>
    <row r="30" spans="1:50" ht="22.5" customHeight="1">
      <c r="A30" s="158">
        <v>37681</v>
      </c>
      <c r="B30" s="190" t="s">
        <v>4</v>
      </c>
      <c r="C30" s="159" t="s">
        <v>4</v>
      </c>
      <c r="D30" s="159">
        <v>502.02332000000001</v>
      </c>
      <c r="E30" s="159">
        <v>605.90240909090903</v>
      </c>
      <c r="F30" s="159">
        <v>544.71666666666601</v>
      </c>
      <c r="G30" s="159">
        <v>864.97649999999999</v>
      </c>
      <c r="H30" s="159" t="s">
        <v>4</v>
      </c>
      <c r="I30" s="159">
        <v>576.19003968253901</v>
      </c>
      <c r="J30" s="159" t="s">
        <v>4</v>
      </c>
      <c r="K30" s="375">
        <v>408.07813333333303</v>
      </c>
      <c r="L30" s="159">
        <v>664.34946428571402</v>
      </c>
      <c r="M30" s="159">
        <v>715.32600000000002</v>
      </c>
      <c r="N30" s="159" t="s">
        <v>4</v>
      </c>
      <c r="O30" s="159">
        <v>618.82303030303001</v>
      </c>
      <c r="P30" s="159">
        <v>543.31700000000001</v>
      </c>
      <c r="Q30" s="159" t="s">
        <v>4</v>
      </c>
      <c r="R30" s="159" t="s">
        <v>4</v>
      </c>
      <c r="S30" s="159">
        <v>456.012</v>
      </c>
      <c r="T30" s="159">
        <v>549.28952380952296</v>
      </c>
      <c r="U30" s="159" t="s">
        <v>4</v>
      </c>
      <c r="V30" s="159">
        <v>596.99462142857101</v>
      </c>
      <c r="W30" s="159">
        <v>560.84632894736797</v>
      </c>
      <c r="X30" s="159" t="s">
        <v>4</v>
      </c>
      <c r="Y30" s="159" t="s">
        <v>4</v>
      </c>
      <c r="Z30" s="159" t="s">
        <v>4</v>
      </c>
      <c r="AA30" s="159">
        <v>525.1</v>
      </c>
      <c r="AB30" s="159">
        <v>439.12975</v>
      </c>
      <c r="AC30" s="159">
        <v>972.87739130434795</v>
      </c>
      <c r="AD30" s="4"/>
      <c r="AE30" s="4"/>
      <c r="AF30" s="4"/>
      <c r="AG30" s="4"/>
      <c r="AH30" s="4"/>
      <c r="AI30" s="4"/>
      <c r="AJ30" s="4"/>
      <c r="AK30" s="4"/>
      <c r="AL30" s="4"/>
      <c r="AM30" s="4"/>
      <c r="AN30" s="4"/>
      <c r="AO30" s="4"/>
      <c r="AP30" s="4"/>
      <c r="AQ30" s="4"/>
      <c r="AR30" s="4"/>
      <c r="AS30" s="4"/>
      <c r="AT30" s="4"/>
      <c r="AU30" s="4"/>
      <c r="AV30" s="4"/>
      <c r="AW30" s="4"/>
      <c r="AX30" s="4"/>
    </row>
    <row r="31" spans="1:50" ht="22.5" customHeight="1">
      <c r="A31" s="158">
        <v>37712</v>
      </c>
      <c r="B31" s="190" t="s">
        <v>4</v>
      </c>
      <c r="C31" s="159" t="s">
        <v>4</v>
      </c>
      <c r="D31" s="159">
        <v>502.02332000000001</v>
      </c>
      <c r="E31" s="159">
        <v>605.90240909090903</v>
      </c>
      <c r="F31" s="159">
        <v>544.71666666666601</v>
      </c>
      <c r="G31" s="159">
        <v>904.28250000000003</v>
      </c>
      <c r="H31" s="159" t="s">
        <v>4</v>
      </c>
      <c r="I31" s="159">
        <v>576.19003968253901</v>
      </c>
      <c r="J31" s="159" t="s">
        <v>4</v>
      </c>
      <c r="K31" s="375">
        <v>408.07813333333303</v>
      </c>
      <c r="L31" s="159">
        <v>664.34946428571402</v>
      </c>
      <c r="M31" s="159">
        <v>715.32600000000002</v>
      </c>
      <c r="N31" s="159" t="s">
        <v>4</v>
      </c>
      <c r="O31" s="159">
        <v>618.82303030303001</v>
      </c>
      <c r="P31" s="159">
        <v>543.31700000000001</v>
      </c>
      <c r="Q31" s="159" t="s">
        <v>4</v>
      </c>
      <c r="R31" s="159" t="s">
        <v>4</v>
      </c>
      <c r="S31" s="159">
        <v>456.012</v>
      </c>
      <c r="T31" s="159">
        <v>549.28952380952296</v>
      </c>
      <c r="U31" s="159" t="s">
        <v>4</v>
      </c>
      <c r="V31" s="159">
        <v>596.99462142857101</v>
      </c>
      <c r="W31" s="159">
        <v>560.84632894736797</v>
      </c>
      <c r="X31" s="159" t="s">
        <v>4</v>
      </c>
      <c r="Y31" s="159" t="s">
        <v>4</v>
      </c>
      <c r="Z31" s="159" t="s">
        <v>4</v>
      </c>
      <c r="AA31" s="159">
        <v>525.1</v>
      </c>
      <c r="AB31" s="159">
        <v>439.12975</v>
      </c>
      <c r="AC31" s="159">
        <v>972.87739130434795</v>
      </c>
      <c r="AD31" s="4"/>
      <c r="AE31" s="4"/>
      <c r="AF31" s="4"/>
      <c r="AG31" s="4"/>
      <c r="AH31" s="4"/>
      <c r="AI31" s="4"/>
      <c r="AJ31" s="4"/>
      <c r="AK31" s="4"/>
      <c r="AL31" s="4"/>
      <c r="AM31" s="4"/>
      <c r="AN31" s="4"/>
      <c r="AO31" s="4"/>
      <c r="AP31" s="4"/>
      <c r="AQ31" s="4"/>
      <c r="AR31" s="4"/>
      <c r="AS31" s="4"/>
      <c r="AT31" s="4"/>
      <c r="AU31" s="4"/>
      <c r="AV31" s="4"/>
      <c r="AW31" s="4"/>
      <c r="AX31" s="4"/>
    </row>
    <row r="32" spans="1:50" ht="22.5" customHeight="1">
      <c r="A32" s="158">
        <v>37742</v>
      </c>
      <c r="B32" s="190" t="s">
        <v>4</v>
      </c>
      <c r="C32" s="159" t="s">
        <v>4</v>
      </c>
      <c r="D32" s="159">
        <v>552.02332000000001</v>
      </c>
      <c r="E32" s="159">
        <v>655.90240909090903</v>
      </c>
      <c r="F32" s="159">
        <v>594.71666666666601</v>
      </c>
      <c r="G32" s="159">
        <v>954.28250000000003</v>
      </c>
      <c r="H32" s="159" t="s">
        <v>4</v>
      </c>
      <c r="I32" s="159">
        <v>626.19003968253901</v>
      </c>
      <c r="J32" s="159" t="s">
        <v>4</v>
      </c>
      <c r="K32" s="375">
        <v>458.07813333333303</v>
      </c>
      <c r="L32" s="159">
        <v>714.34946428571402</v>
      </c>
      <c r="M32" s="159">
        <v>765.32600000000002</v>
      </c>
      <c r="N32" s="159" t="s">
        <v>4</v>
      </c>
      <c r="O32" s="159">
        <v>668.82303030303001</v>
      </c>
      <c r="P32" s="159">
        <v>593.31699999999898</v>
      </c>
      <c r="Q32" s="159" t="s">
        <v>4</v>
      </c>
      <c r="R32" s="159" t="s">
        <v>4</v>
      </c>
      <c r="S32" s="159">
        <v>506.012</v>
      </c>
      <c r="T32" s="159">
        <v>599.28952380952296</v>
      </c>
      <c r="U32" s="159" t="s">
        <v>4</v>
      </c>
      <c r="V32" s="159">
        <v>646.99462142857101</v>
      </c>
      <c r="W32" s="159">
        <v>610.84632894736797</v>
      </c>
      <c r="X32" s="159" t="s">
        <v>4</v>
      </c>
      <c r="Y32" s="159" t="s">
        <v>4</v>
      </c>
      <c r="Z32" s="159" t="s">
        <v>4</v>
      </c>
      <c r="AA32" s="159">
        <v>575.1</v>
      </c>
      <c r="AB32" s="159">
        <v>489.12975</v>
      </c>
      <c r="AC32" s="159">
        <v>1022.87739130434</v>
      </c>
      <c r="AD32" s="4"/>
      <c r="AE32" s="4"/>
      <c r="AF32" s="4"/>
      <c r="AG32" s="4"/>
      <c r="AH32" s="4"/>
      <c r="AI32" s="4"/>
      <c r="AJ32" s="4"/>
      <c r="AK32" s="4"/>
      <c r="AL32" s="4"/>
      <c r="AM32" s="4"/>
      <c r="AN32" s="4"/>
      <c r="AO32" s="4"/>
      <c r="AP32" s="4"/>
      <c r="AQ32" s="4"/>
      <c r="AR32" s="4"/>
      <c r="AS32" s="4"/>
      <c r="AT32" s="4"/>
      <c r="AU32" s="4"/>
      <c r="AV32" s="4"/>
      <c r="AW32" s="4"/>
      <c r="AX32" s="4"/>
    </row>
    <row r="33" spans="1:50" ht="22.5" customHeight="1">
      <c r="A33" s="158">
        <v>37773</v>
      </c>
      <c r="B33" s="190" t="s">
        <v>4</v>
      </c>
      <c r="C33" s="159" t="s">
        <v>4</v>
      </c>
      <c r="D33" s="159">
        <v>552.02332000000001</v>
      </c>
      <c r="E33" s="159">
        <v>655.90240909090903</v>
      </c>
      <c r="F33" s="159">
        <v>594.71666666666601</v>
      </c>
      <c r="G33" s="159">
        <v>996.22424999999896</v>
      </c>
      <c r="H33" s="159" t="s">
        <v>4</v>
      </c>
      <c r="I33" s="159">
        <v>626.19003968253901</v>
      </c>
      <c r="J33" s="159" t="s">
        <v>4</v>
      </c>
      <c r="K33" s="375">
        <v>458.07813333333303</v>
      </c>
      <c r="L33" s="159">
        <v>714.34946428571402</v>
      </c>
      <c r="M33" s="159">
        <v>765.32600000000002</v>
      </c>
      <c r="N33" s="159" t="s">
        <v>4</v>
      </c>
      <c r="O33" s="159">
        <v>668.82303030303001</v>
      </c>
      <c r="P33" s="159">
        <v>593.31699999999898</v>
      </c>
      <c r="Q33" s="159" t="s">
        <v>4</v>
      </c>
      <c r="R33" s="159" t="s">
        <v>4</v>
      </c>
      <c r="S33" s="159">
        <v>506.012</v>
      </c>
      <c r="T33" s="159">
        <v>599.28952380952296</v>
      </c>
      <c r="U33" s="159" t="s">
        <v>4</v>
      </c>
      <c r="V33" s="159">
        <v>646.99462142857101</v>
      </c>
      <c r="W33" s="159">
        <v>620.70973684210503</v>
      </c>
      <c r="X33" s="159" t="s">
        <v>4</v>
      </c>
      <c r="Y33" s="159" t="s">
        <v>4</v>
      </c>
      <c r="Z33" s="159" t="s">
        <v>4</v>
      </c>
      <c r="AA33" s="159">
        <v>575.1</v>
      </c>
      <c r="AB33" s="159">
        <v>489.12975</v>
      </c>
      <c r="AC33" s="159">
        <v>1022.87739130434</v>
      </c>
      <c r="AD33" s="4"/>
      <c r="AE33" s="4"/>
      <c r="AF33" s="4"/>
      <c r="AG33" s="4"/>
      <c r="AH33" s="4"/>
      <c r="AI33" s="4"/>
      <c r="AJ33" s="4"/>
      <c r="AK33" s="4"/>
      <c r="AL33" s="4"/>
      <c r="AM33" s="4"/>
      <c r="AN33" s="4"/>
      <c r="AO33" s="4"/>
      <c r="AP33" s="4"/>
      <c r="AQ33" s="4"/>
      <c r="AR33" s="4"/>
      <c r="AS33" s="4"/>
      <c r="AT33" s="4"/>
      <c r="AU33" s="4"/>
      <c r="AV33" s="4"/>
      <c r="AW33" s="4"/>
      <c r="AX33" s="4"/>
    </row>
    <row r="34" spans="1:50" ht="22.5" customHeight="1">
      <c r="A34" s="158">
        <v>37803</v>
      </c>
      <c r="B34" s="190" t="s">
        <v>4</v>
      </c>
      <c r="C34" s="159" t="s">
        <v>4</v>
      </c>
      <c r="D34" s="159">
        <v>557.82331999999997</v>
      </c>
      <c r="E34" s="159">
        <v>658.90240909090903</v>
      </c>
      <c r="F34" s="159">
        <v>599.81666666666604</v>
      </c>
      <c r="G34" s="159">
        <v>1014.57275</v>
      </c>
      <c r="H34" s="159" t="s">
        <v>4</v>
      </c>
      <c r="I34" s="159">
        <v>631.52337301587295</v>
      </c>
      <c r="J34" s="159" t="s">
        <v>4</v>
      </c>
      <c r="K34" s="375">
        <v>482.95667878787799</v>
      </c>
      <c r="L34" s="159">
        <v>717.34946428571402</v>
      </c>
      <c r="M34" s="159">
        <v>782.88599999999997</v>
      </c>
      <c r="N34" s="159" t="s">
        <v>4</v>
      </c>
      <c r="O34" s="159">
        <v>685.26303030302995</v>
      </c>
      <c r="P34" s="159">
        <v>593.31699999999898</v>
      </c>
      <c r="Q34" s="159" t="s">
        <v>4</v>
      </c>
      <c r="R34" s="159" t="s">
        <v>4</v>
      </c>
      <c r="S34" s="159">
        <v>509.012</v>
      </c>
      <c r="T34" s="159">
        <v>605.08952380952303</v>
      </c>
      <c r="U34" s="159" t="s">
        <v>4</v>
      </c>
      <c r="V34" s="159">
        <v>675.85032857142801</v>
      </c>
      <c r="W34" s="159">
        <v>633.73078947368401</v>
      </c>
      <c r="X34" s="159" t="s">
        <v>4</v>
      </c>
      <c r="Y34" s="159" t="s">
        <v>4</v>
      </c>
      <c r="Z34" s="159" t="s">
        <v>4</v>
      </c>
      <c r="AA34" s="159">
        <v>580.9</v>
      </c>
      <c r="AB34" s="159">
        <v>503.32974999999902</v>
      </c>
      <c r="AC34" s="159">
        <v>1025.8773913043401</v>
      </c>
      <c r="AD34" s="4"/>
      <c r="AE34" s="4"/>
      <c r="AF34" s="4"/>
      <c r="AG34" s="4"/>
      <c r="AH34" s="4"/>
      <c r="AI34" s="4"/>
      <c r="AJ34" s="4"/>
      <c r="AK34" s="4"/>
      <c r="AL34" s="4"/>
      <c r="AM34" s="4"/>
      <c r="AN34" s="4"/>
      <c r="AO34" s="4"/>
      <c r="AP34" s="4"/>
      <c r="AQ34" s="4"/>
      <c r="AR34" s="4"/>
      <c r="AS34" s="4"/>
      <c r="AT34" s="4"/>
      <c r="AU34" s="4"/>
      <c r="AV34" s="4"/>
      <c r="AW34" s="4"/>
      <c r="AX34" s="4"/>
    </row>
    <row r="35" spans="1:50" ht="22.5" customHeight="1">
      <c r="A35" s="158">
        <v>37834</v>
      </c>
      <c r="B35" s="190" t="s">
        <v>4</v>
      </c>
      <c r="C35" s="159" t="s">
        <v>4</v>
      </c>
      <c r="D35" s="159">
        <v>563.62331999999901</v>
      </c>
      <c r="E35" s="159">
        <v>661.90240909090903</v>
      </c>
      <c r="F35" s="159">
        <v>604.91666666666595</v>
      </c>
      <c r="G35" s="159">
        <v>1074.6895</v>
      </c>
      <c r="H35" s="159" t="s">
        <v>4</v>
      </c>
      <c r="I35" s="159">
        <v>636.85670634920598</v>
      </c>
      <c r="J35" s="159" t="s">
        <v>4</v>
      </c>
      <c r="K35" s="375">
        <v>478.09019999999998</v>
      </c>
      <c r="L35" s="159">
        <v>720.34946428571402</v>
      </c>
      <c r="M35" s="159">
        <v>800.445999999999</v>
      </c>
      <c r="N35" s="159" t="s">
        <v>4</v>
      </c>
      <c r="O35" s="159">
        <v>701.70303030303</v>
      </c>
      <c r="P35" s="159">
        <v>593.31699999999898</v>
      </c>
      <c r="Q35" s="159" t="s">
        <v>4</v>
      </c>
      <c r="R35" s="159" t="s">
        <v>4</v>
      </c>
      <c r="S35" s="159">
        <v>512.01199999999994</v>
      </c>
      <c r="T35" s="159">
        <v>610.88952380952298</v>
      </c>
      <c r="U35" s="159" t="s">
        <v>4</v>
      </c>
      <c r="V35" s="159">
        <v>692.73756428571403</v>
      </c>
      <c r="W35" s="159">
        <v>656.61185526315705</v>
      </c>
      <c r="X35" s="159" t="s">
        <v>4</v>
      </c>
      <c r="Y35" s="159" t="s">
        <v>4</v>
      </c>
      <c r="Z35" s="159" t="s">
        <v>4</v>
      </c>
      <c r="AA35" s="159">
        <v>586.70000000000005</v>
      </c>
      <c r="AB35" s="159">
        <v>517.52975000000004</v>
      </c>
      <c r="AC35" s="159">
        <v>1028.8773913043401</v>
      </c>
      <c r="AD35" s="4"/>
      <c r="AE35" s="4"/>
      <c r="AF35" s="4"/>
      <c r="AG35" s="4"/>
      <c r="AH35" s="4"/>
      <c r="AI35" s="4"/>
      <c r="AJ35" s="4"/>
      <c r="AK35" s="4"/>
      <c r="AL35" s="4"/>
      <c r="AM35" s="4"/>
      <c r="AN35" s="4"/>
      <c r="AO35" s="4"/>
      <c r="AP35" s="4"/>
      <c r="AQ35" s="4"/>
      <c r="AR35" s="4"/>
      <c r="AS35" s="4"/>
      <c r="AT35" s="4"/>
      <c r="AU35" s="4"/>
      <c r="AV35" s="4"/>
      <c r="AW35" s="4"/>
      <c r="AX35" s="4"/>
    </row>
    <row r="36" spans="1:50" ht="22.5" customHeight="1">
      <c r="A36" s="158">
        <v>37865</v>
      </c>
      <c r="B36" s="190" t="s">
        <v>4</v>
      </c>
      <c r="C36" s="159" t="s">
        <v>4</v>
      </c>
      <c r="D36" s="159">
        <v>747.56</v>
      </c>
      <c r="E36" s="159">
        <v>664.90240909090903</v>
      </c>
      <c r="F36" s="159">
        <v>610.01666666666597</v>
      </c>
      <c r="G36" s="159">
        <v>1102.25775</v>
      </c>
      <c r="H36" s="159" t="s">
        <v>4</v>
      </c>
      <c r="I36" s="159">
        <v>642.19003968253901</v>
      </c>
      <c r="J36" s="159" t="s">
        <v>4</v>
      </c>
      <c r="K36" s="375">
        <v>485.35539393939399</v>
      </c>
      <c r="L36" s="159">
        <v>723.34946428571402</v>
      </c>
      <c r="M36" s="159">
        <v>818.00599999999997</v>
      </c>
      <c r="N36" s="159" t="s">
        <v>4</v>
      </c>
      <c r="O36" s="159">
        <v>718.14303030302995</v>
      </c>
      <c r="P36" s="159">
        <v>593.31699999999898</v>
      </c>
      <c r="Q36" s="159" t="s">
        <v>4</v>
      </c>
      <c r="R36" s="159" t="s">
        <v>4</v>
      </c>
      <c r="S36" s="159">
        <v>515.01199999999994</v>
      </c>
      <c r="T36" s="159">
        <v>616.68952380952305</v>
      </c>
      <c r="U36" s="159" t="s">
        <v>4</v>
      </c>
      <c r="V36" s="159">
        <v>749.29122857142795</v>
      </c>
      <c r="W36" s="159">
        <v>679.43011842105204</v>
      </c>
      <c r="X36" s="159" t="s">
        <v>4</v>
      </c>
      <c r="Y36" s="159" t="s">
        <v>4</v>
      </c>
      <c r="Z36" s="159" t="s">
        <v>4</v>
      </c>
      <c r="AA36" s="159">
        <v>592.5</v>
      </c>
      <c r="AB36" s="159">
        <v>531.72974999999997</v>
      </c>
      <c r="AC36" s="159">
        <v>1031.8773913043401</v>
      </c>
      <c r="AD36" s="4"/>
      <c r="AE36" s="4"/>
      <c r="AF36" s="4"/>
      <c r="AG36" s="4"/>
      <c r="AH36" s="4"/>
      <c r="AI36" s="4"/>
      <c r="AJ36" s="4"/>
      <c r="AK36" s="4"/>
      <c r="AL36" s="4"/>
      <c r="AM36" s="4"/>
      <c r="AN36" s="4"/>
      <c r="AO36" s="4"/>
      <c r="AP36" s="4"/>
      <c r="AQ36" s="4"/>
      <c r="AR36" s="4"/>
      <c r="AS36" s="4"/>
      <c r="AT36" s="4"/>
      <c r="AU36" s="4"/>
      <c r="AV36" s="4"/>
      <c r="AW36" s="4"/>
      <c r="AX36" s="4"/>
    </row>
    <row r="37" spans="1:50" ht="22.5" customHeight="1">
      <c r="A37" s="158">
        <v>37895</v>
      </c>
      <c r="B37" s="190" t="s">
        <v>4</v>
      </c>
      <c r="C37" s="159" t="s">
        <v>4</v>
      </c>
      <c r="D37" s="159">
        <v>747.56</v>
      </c>
      <c r="E37" s="159">
        <v>943.68714545454498</v>
      </c>
      <c r="F37" s="159">
        <v>615.11666666666599</v>
      </c>
      <c r="G37" s="159">
        <v>1123.6669999999899</v>
      </c>
      <c r="H37" s="159" t="s">
        <v>4</v>
      </c>
      <c r="I37" s="159">
        <v>647.52337301587295</v>
      </c>
      <c r="J37" s="159" t="s">
        <v>4</v>
      </c>
      <c r="K37" s="375">
        <v>494.38158666666601</v>
      </c>
      <c r="L37" s="159">
        <v>726.34946428571402</v>
      </c>
      <c r="M37" s="159">
        <v>835.56600000000003</v>
      </c>
      <c r="N37" s="159" t="s">
        <v>4</v>
      </c>
      <c r="O37" s="159">
        <v>734.58303030303</v>
      </c>
      <c r="P37" s="159">
        <v>593.31699999999898</v>
      </c>
      <c r="Q37" s="159" t="s">
        <v>4</v>
      </c>
      <c r="R37" s="159" t="s">
        <v>4</v>
      </c>
      <c r="S37" s="159">
        <v>518.01199999999994</v>
      </c>
      <c r="T37" s="159">
        <v>656.25390476190398</v>
      </c>
      <c r="U37" s="159" t="s">
        <v>4</v>
      </c>
      <c r="V37" s="159">
        <v>749.29122857142795</v>
      </c>
      <c r="W37" s="159">
        <v>702.27893421052602</v>
      </c>
      <c r="X37" s="159" t="s">
        <v>4</v>
      </c>
      <c r="Y37" s="159" t="s">
        <v>4</v>
      </c>
      <c r="Z37" s="159" t="s">
        <v>4</v>
      </c>
      <c r="AA37" s="159">
        <v>598.29999999999995</v>
      </c>
      <c r="AB37" s="159">
        <v>545.92975000000001</v>
      </c>
      <c r="AC37" s="159">
        <v>1036.6926086956501</v>
      </c>
      <c r="AD37" s="4"/>
      <c r="AE37" s="4"/>
      <c r="AF37" s="4"/>
      <c r="AG37" s="4"/>
      <c r="AH37" s="4"/>
      <c r="AI37" s="4"/>
      <c r="AJ37" s="4"/>
      <c r="AK37" s="4"/>
      <c r="AL37" s="4"/>
      <c r="AM37" s="4"/>
      <c r="AN37" s="4"/>
      <c r="AO37" s="4"/>
      <c r="AP37" s="4"/>
      <c r="AQ37" s="4"/>
      <c r="AR37" s="4"/>
      <c r="AS37" s="4"/>
      <c r="AT37" s="4"/>
      <c r="AU37" s="4"/>
      <c r="AV37" s="4"/>
      <c r="AW37" s="4"/>
      <c r="AX37" s="4"/>
    </row>
    <row r="38" spans="1:50" ht="22.5" customHeight="1">
      <c r="A38" s="158">
        <v>37926</v>
      </c>
      <c r="B38" s="190" t="s">
        <v>4</v>
      </c>
      <c r="C38" s="159" t="s">
        <v>4</v>
      </c>
      <c r="D38" s="159">
        <v>747.56</v>
      </c>
      <c r="E38" s="159">
        <v>972.12136363636296</v>
      </c>
      <c r="F38" s="159">
        <v>620.21666666666601</v>
      </c>
      <c r="G38" s="159">
        <v>1144.5767499999899</v>
      </c>
      <c r="H38" s="159" t="s">
        <v>4</v>
      </c>
      <c r="I38" s="159">
        <v>652.85670634920598</v>
      </c>
      <c r="J38" s="159" t="s">
        <v>4</v>
      </c>
      <c r="K38" s="375">
        <v>503.41167999999999</v>
      </c>
      <c r="L38" s="159">
        <v>729.34946428571402</v>
      </c>
      <c r="M38" s="159">
        <v>853.12599999999895</v>
      </c>
      <c r="N38" s="159" t="s">
        <v>4</v>
      </c>
      <c r="O38" s="159">
        <v>751.02303030303005</v>
      </c>
      <c r="P38" s="159">
        <v>593.26699999999903</v>
      </c>
      <c r="Q38" s="159" t="s">
        <v>4</v>
      </c>
      <c r="R38" s="159" t="s">
        <v>4</v>
      </c>
      <c r="S38" s="159">
        <v>521.01199999999994</v>
      </c>
      <c r="T38" s="159">
        <v>668.10509523809503</v>
      </c>
      <c r="U38" s="159" t="s">
        <v>4</v>
      </c>
      <c r="V38" s="159">
        <v>749.29122857142795</v>
      </c>
      <c r="W38" s="159">
        <v>725.16169736842096</v>
      </c>
      <c r="X38" s="159" t="s">
        <v>4</v>
      </c>
      <c r="Y38" s="159" t="s">
        <v>4</v>
      </c>
      <c r="Z38" s="159" t="s">
        <v>4</v>
      </c>
      <c r="AA38" s="159">
        <v>604.1</v>
      </c>
      <c r="AB38" s="159">
        <v>762.56500000000005</v>
      </c>
      <c r="AC38" s="159">
        <v>1041.50782608695</v>
      </c>
      <c r="AD38" s="4"/>
      <c r="AE38" s="4"/>
      <c r="AF38" s="4"/>
      <c r="AG38" s="4"/>
      <c r="AH38" s="4"/>
      <c r="AI38" s="4"/>
      <c r="AJ38" s="4"/>
      <c r="AK38" s="4"/>
      <c r="AL38" s="4"/>
      <c r="AM38" s="4"/>
      <c r="AN38" s="4"/>
      <c r="AO38" s="4"/>
      <c r="AP38" s="4"/>
      <c r="AQ38" s="4"/>
      <c r="AR38" s="4"/>
      <c r="AS38" s="4"/>
      <c r="AT38" s="4"/>
      <c r="AU38" s="4"/>
      <c r="AV38" s="4"/>
      <c r="AW38" s="4"/>
      <c r="AX38" s="4"/>
    </row>
    <row r="39" spans="1:50" ht="22.5" customHeight="1">
      <c r="A39" s="158">
        <v>37956</v>
      </c>
      <c r="B39" s="190" t="s">
        <v>4</v>
      </c>
      <c r="C39" s="159" t="s">
        <v>4</v>
      </c>
      <c r="D39" s="159">
        <v>810.7</v>
      </c>
      <c r="E39" s="159">
        <v>975.12136363636296</v>
      </c>
      <c r="F39" s="159">
        <v>625.31666666666604</v>
      </c>
      <c r="G39" s="159">
        <v>1166.4862499999999</v>
      </c>
      <c r="H39" s="159" t="s">
        <v>4</v>
      </c>
      <c r="I39" s="159">
        <v>658.19003968253901</v>
      </c>
      <c r="J39" s="159" t="s">
        <v>4</v>
      </c>
      <c r="K39" s="375">
        <v>512.42031999999995</v>
      </c>
      <c r="L39" s="159">
        <v>732.34946428571402</v>
      </c>
      <c r="M39" s="159">
        <v>870.68600000000004</v>
      </c>
      <c r="N39" s="159" t="s">
        <v>4</v>
      </c>
      <c r="O39" s="159">
        <v>767.46303030303</v>
      </c>
      <c r="P39" s="159">
        <v>617.31699999999898</v>
      </c>
      <c r="Q39" s="159" t="s">
        <v>4</v>
      </c>
      <c r="R39" s="159" t="s">
        <v>4</v>
      </c>
      <c r="S39" s="159">
        <v>524.01199999999994</v>
      </c>
      <c r="T39" s="159">
        <v>685.01323407109305</v>
      </c>
      <c r="U39" s="159" t="s">
        <v>4</v>
      </c>
      <c r="V39" s="159">
        <v>749.29122857142795</v>
      </c>
      <c r="W39" s="159">
        <v>747.97826315789405</v>
      </c>
      <c r="X39" s="159" t="s">
        <v>4</v>
      </c>
      <c r="Y39" s="159" t="s">
        <v>4</v>
      </c>
      <c r="Z39" s="159" t="s">
        <v>4</v>
      </c>
      <c r="AA39" s="159">
        <v>609.9</v>
      </c>
      <c r="AB39" s="159">
        <v>762.56500000000005</v>
      </c>
      <c r="AC39" s="159">
        <v>1046.3121739130399</v>
      </c>
      <c r="AD39" s="4"/>
      <c r="AE39" s="4"/>
      <c r="AF39" s="4"/>
      <c r="AG39" s="4"/>
      <c r="AH39" s="4"/>
      <c r="AI39" s="4"/>
      <c r="AJ39" s="4"/>
      <c r="AK39" s="4"/>
      <c r="AL39" s="4"/>
      <c r="AM39" s="4"/>
      <c r="AN39" s="4"/>
      <c r="AO39" s="4"/>
      <c r="AP39" s="4"/>
      <c r="AQ39" s="4"/>
      <c r="AR39" s="4"/>
      <c r="AS39" s="4"/>
      <c r="AT39" s="4"/>
      <c r="AU39" s="4"/>
      <c r="AV39" s="4"/>
      <c r="AW39" s="4"/>
      <c r="AX39" s="4"/>
    </row>
    <row r="40" spans="1:50" ht="22.5" customHeight="1">
      <c r="A40" s="158">
        <v>37987</v>
      </c>
      <c r="B40" s="190" t="s">
        <v>4</v>
      </c>
      <c r="C40" s="159" t="s">
        <v>4</v>
      </c>
      <c r="D40" s="159">
        <v>810.7</v>
      </c>
      <c r="E40" s="159">
        <v>1028.12136363636</v>
      </c>
      <c r="F40" s="159">
        <v>680.41666666666595</v>
      </c>
      <c r="G40" s="159">
        <v>1237.89275</v>
      </c>
      <c r="H40" s="159" t="s">
        <v>4</v>
      </c>
      <c r="I40" s="159">
        <v>713.52337301587295</v>
      </c>
      <c r="J40" s="159" t="s">
        <v>4</v>
      </c>
      <c r="K40" s="375">
        <v>571.45041333333302</v>
      </c>
      <c r="L40" s="159">
        <v>785.349464285713</v>
      </c>
      <c r="M40" s="159">
        <v>938.24599999999896</v>
      </c>
      <c r="N40" s="159" t="s">
        <v>4</v>
      </c>
      <c r="O40" s="159">
        <v>833.90303030303005</v>
      </c>
      <c r="P40" s="159">
        <v>667.31699999999898</v>
      </c>
      <c r="Q40" s="159" t="s">
        <v>4</v>
      </c>
      <c r="R40" s="159" t="s">
        <v>4</v>
      </c>
      <c r="S40" s="159">
        <v>576.99199999999996</v>
      </c>
      <c r="T40" s="159">
        <v>751.81661099932899</v>
      </c>
      <c r="U40" s="159" t="s">
        <v>4</v>
      </c>
      <c r="V40" s="159">
        <v>799.29122857142795</v>
      </c>
      <c r="W40" s="159">
        <v>820.82877631578901</v>
      </c>
      <c r="X40" s="159" t="s">
        <v>4</v>
      </c>
      <c r="Y40" s="159" t="s">
        <v>4</v>
      </c>
      <c r="Z40" s="159" t="s">
        <v>4</v>
      </c>
      <c r="AA40" s="159">
        <v>665.7</v>
      </c>
      <c r="AB40" s="159">
        <v>812.56500000000005</v>
      </c>
      <c r="AC40" s="159">
        <v>1099.3121739130399</v>
      </c>
      <c r="AD40" s="4"/>
      <c r="AE40" s="4"/>
      <c r="AF40" s="4"/>
      <c r="AG40" s="4"/>
      <c r="AH40" s="4"/>
      <c r="AI40" s="4"/>
      <c r="AJ40" s="4"/>
      <c r="AK40" s="4"/>
      <c r="AL40" s="4"/>
      <c r="AM40" s="4"/>
      <c r="AN40" s="4"/>
      <c r="AO40" s="4"/>
      <c r="AP40" s="4"/>
      <c r="AQ40" s="4"/>
      <c r="AR40" s="4"/>
      <c r="AS40" s="4"/>
      <c r="AT40" s="4"/>
      <c r="AU40" s="4"/>
      <c r="AV40" s="4"/>
      <c r="AW40" s="4"/>
      <c r="AX40" s="4"/>
    </row>
    <row r="41" spans="1:50" ht="22.5" customHeight="1">
      <c r="A41" s="158">
        <v>38018</v>
      </c>
      <c r="B41" s="190" t="s">
        <v>4</v>
      </c>
      <c r="C41" s="159" t="s">
        <v>4</v>
      </c>
      <c r="D41" s="159">
        <v>810.7</v>
      </c>
      <c r="E41" s="159">
        <v>1031.12136363636</v>
      </c>
      <c r="F41" s="159">
        <v>685.51666666666597</v>
      </c>
      <c r="G41" s="159">
        <v>1258.8005000000001</v>
      </c>
      <c r="H41" s="159" t="s">
        <v>4</v>
      </c>
      <c r="I41" s="159">
        <v>718.85670634920598</v>
      </c>
      <c r="J41" s="159" t="s">
        <v>4</v>
      </c>
      <c r="K41" s="375">
        <v>580.48050666666597</v>
      </c>
      <c r="L41" s="159">
        <v>788.349464285713</v>
      </c>
      <c r="M41" s="159">
        <v>955.80600000000004</v>
      </c>
      <c r="N41" s="159" t="s">
        <v>4</v>
      </c>
      <c r="O41" s="159">
        <v>850.34303030302999</v>
      </c>
      <c r="P41" s="159">
        <v>667.31699999999898</v>
      </c>
      <c r="Q41" s="159" t="s">
        <v>4</v>
      </c>
      <c r="R41" s="159" t="s">
        <v>4</v>
      </c>
      <c r="S41" s="159">
        <v>579.99199999999996</v>
      </c>
      <c r="T41" s="159">
        <v>768.59541414743603</v>
      </c>
      <c r="U41" s="159" t="s">
        <v>4</v>
      </c>
      <c r="V41" s="159">
        <v>799.29122857142795</v>
      </c>
      <c r="W41" s="159">
        <v>843.64364473684202</v>
      </c>
      <c r="X41" s="159" t="s">
        <v>4</v>
      </c>
      <c r="Y41" s="159" t="s">
        <v>4</v>
      </c>
      <c r="Z41" s="159" t="s">
        <v>4</v>
      </c>
      <c r="AA41" s="159">
        <v>671.5</v>
      </c>
      <c r="AB41" s="159">
        <v>812.56500000000005</v>
      </c>
      <c r="AC41" s="159">
        <v>1102.3121739130399</v>
      </c>
      <c r="AD41" s="4"/>
      <c r="AE41" s="4"/>
      <c r="AF41" s="4"/>
      <c r="AG41" s="4"/>
      <c r="AH41" s="4"/>
      <c r="AI41" s="4"/>
      <c r="AJ41" s="4"/>
      <c r="AK41" s="4"/>
      <c r="AL41" s="4"/>
      <c r="AM41" s="4"/>
      <c r="AN41" s="4"/>
      <c r="AO41" s="4"/>
      <c r="AP41" s="4"/>
      <c r="AQ41" s="4"/>
      <c r="AR41" s="4"/>
      <c r="AS41" s="4"/>
      <c r="AT41" s="4"/>
      <c r="AU41" s="4"/>
      <c r="AV41" s="4"/>
      <c r="AW41" s="4"/>
      <c r="AX41" s="4"/>
    </row>
    <row r="42" spans="1:50" ht="22.5" customHeight="1">
      <c r="A42" s="158">
        <v>38047</v>
      </c>
      <c r="B42" s="190" t="s">
        <v>4</v>
      </c>
      <c r="C42" s="159" t="s">
        <v>4</v>
      </c>
      <c r="D42" s="159">
        <v>874.28</v>
      </c>
      <c r="E42" s="159">
        <v>1031.12136363636</v>
      </c>
      <c r="F42" s="159">
        <v>802.56666666666604</v>
      </c>
      <c r="G42" s="159">
        <v>1258.8005000000001</v>
      </c>
      <c r="H42" s="159" t="s">
        <v>4</v>
      </c>
      <c r="I42" s="159">
        <v>718.85670634920598</v>
      </c>
      <c r="J42" s="159" t="s">
        <v>4</v>
      </c>
      <c r="K42" s="375">
        <v>580.48050666666597</v>
      </c>
      <c r="L42" s="159">
        <v>788.349464285713</v>
      </c>
      <c r="M42" s="159">
        <v>955.80600000000004</v>
      </c>
      <c r="N42" s="159" t="s">
        <v>4</v>
      </c>
      <c r="O42" s="159">
        <v>882.57030303030297</v>
      </c>
      <c r="P42" s="159">
        <v>750.18399999999997</v>
      </c>
      <c r="Q42" s="159" t="s">
        <v>4</v>
      </c>
      <c r="R42" s="159" t="s">
        <v>4</v>
      </c>
      <c r="S42" s="159">
        <v>579.99199999999996</v>
      </c>
      <c r="T42" s="159">
        <v>768.59541414743603</v>
      </c>
      <c r="U42" s="159" t="s">
        <v>4</v>
      </c>
      <c r="V42" s="159">
        <v>799.29122857142795</v>
      </c>
      <c r="W42" s="159">
        <v>843.64364473684202</v>
      </c>
      <c r="X42" s="159" t="s">
        <v>4</v>
      </c>
      <c r="Y42" s="159" t="s">
        <v>4</v>
      </c>
      <c r="Z42" s="159" t="s">
        <v>4</v>
      </c>
      <c r="AA42" s="159">
        <v>671.5</v>
      </c>
      <c r="AB42" s="159">
        <v>812.56500000000005</v>
      </c>
      <c r="AC42" s="159">
        <v>1102.3121739130399</v>
      </c>
      <c r="AD42" s="4"/>
      <c r="AE42" s="4"/>
      <c r="AF42" s="4"/>
      <c r="AG42" s="4"/>
      <c r="AH42" s="4"/>
      <c r="AI42" s="4"/>
      <c r="AJ42" s="4"/>
      <c r="AK42" s="4"/>
      <c r="AL42" s="4"/>
      <c r="AM42" s="4"/>
      <c r="AN42" s="4"/>
      <c r="AO42" s="4"/>
      <c r="AP42" s="4"/>
      <c r="AQ42" s="4"/>
      <c r="AR42" s="4"/>
      <c r="AS42" s="4"/>
      <c r="AT42" s="4"/>
      <c r="AU42" s="4"/>
      <c r="AV42" s="4"/>
      <c r="AW42" s="4"/>
      <c r="AX42" s="4"/>
    </row>
    <row r="43" spans="1:50" ht="22.5" customHeight="1">
      <c r="A43" s="158">
        <v>38078</v>
      </c>
      <c r="B43" s="190" t="s">
        <v>4</v>
      </c>
      <c r="C43" s="159" t="s">
        <v>4</v>
      </c>
      <c r="D43" s="159">
        <v>874.28</v>
      </c>
      <c r="E43" s="159">
        <v>1031.12136363636</v>
      </c>
      <c r="F43" s="159">
        <v>812.56666666666604</v>
      </c>
      <c r="G43" s="159">
        <v>1258.8005000000001</v>
      </c>
      <c r="H43" s="159" t="s">
        <v>4</v>
      </c>
      <c r="I43" s="159">
        <v>718.85670634920598</v>
      </c>
      <c r="J43" s="159" t="s">
        <v>4</v>
      </c>
      <c r="K43" s="375">
        <v>580.48050666666597</v>
      </c>
      <c r="L43" s="159">
        <v>844.06857142857098</v>
      </c>
      <c r="M43" s="159">
        <v>955.80600000000004</v>
      </c>
      <c r="N43" s="159" t="s">
        <v>4</v>
      </c>
      <c r="O43" s="159">
        <v>882.57030303030297</v>
      </c>
      <c r="P43" s="159">
        <v>756.18399999999997</v>
      </c>
      <c r="Q43" s="159" t="s">
        <v>4</v>
      </c>
      <c r="R43" s="159" t="s">
        <v>4</v>
      </c>
      <c r="S43" s="159">
        <v>579.99199999999996</v>
      </c>
      <c r="T43" s="159">
        <v>768.59541414743603</v>
      </c>
      <c r="U43" s="159" t="s">
        <v>4</v>
      </c>
      <c r="V43" s="159">
        <v>799.29122857142795</v>
      </c>
      <c r="W43" s="159">
        <v>843.64364473684202</v>
      </c>
      <c r="X43" s="159" t="s">
        <v>4</v>
      </c>
      <c r="Y43" s="159" t="s">
        <v>4</v>
      </c>
      <c r="Z43" s="159" t="s">
        <v>4</v>
      </c>
      <c r="AA43" s="159">
        <v>671.5</v>
      </c>
      <c r="AB43" s="159">
        <v>812.56500000000005</v>
      </c>
      <c r="AC43" s="159">
        <v>1102.3121739130399</v>
      </c>
      <c r="AD43" s="4"/>
      <c r="AE43" s="4"/>
      <c r="AF43" s="4"/>
      <c r="AG43" s="4"/>
      <c r="AH43" s="4"/>
      <c r="AI43" s="4"/>
      <c r="AJ43" s="4"/>
      <c r="AK43" s="4"/>
      <c r="AL43" s="4"/>
      <c r="AM43" s="4"/>
      <c r="AN43" s="4"/>
      <c r="AO43" s="4"/>
      <c r="AP43" s="4"/>
      <c r="AQ43" s="4"/>
      <c r="AR43" s="4"/>
      <c r="AS43" s="4"/>
      <c r="AT43" s="4"/>
      <c r="AU43" s="4"/>
      <c r="AV43" s="4"/>
      <c r="AW43" s="4"/>
      <c r="AX43" s="4"/>
    </row>
    <row r="44" spans="1:50" ht="22.5" customHeight="1">
      <c r="A44" s="158">
        <v>38108</v>
      </c>
      <c r="B44" s="190" t="s">
        <v>4</v>
      </c>
      <c r="C44" s="159" t="s">
        <v>4</v>
      </c>
      <c r="D44" s="159">
        <v>874.28</v>
      </c>
      <c r="E44" s="159">
        <v>1031.12136363636</v>
      </c>
      <c r="F44" s="159">
        <v>822.56666666666604</v>
      </c>
      <c r="G44" s="159">
        <v>1258.8005000000001</v>
      </c>
      <c r="H44" s="159" t="s">
        <v>4</v>
      </c>
      <c r="I44" s="159">
        <v>718.85670634920598</v>
      </c>
      <c r="J44" s="159" t="s">
        <v>4</v>
      </c>
      <c r="K44" s="375">
        <v>580.48050666666597</v>
      </c>
      <c r="L44" s="159">
        <v>844.06857142857098</v>
      </c>
      <c r="M44" s="159">
        <v>955.80600000000004</v>
      </c>
      <c r="N44" s="159" t="s">
        <v>4</v>
      </c>
      <c r="O44" s="159">
        <v>882.57030303030297</v>
      </c>
      <c r="P44" s="159">
        <v>756.18399999999997</v>
      </c>
      <c r="Q44" s="159" t="s">
        <v>4</v>
      </c>
      <c r="R44" s="159" t="s">
        <v>4</v>
      </c>
      <c r="S44" s="159">
        <v>579.99199999999996</v>
      </c>
      <c r="T44" s="159">
        <v>768.59541414743603</v>
      </c>
      <c r="U44" s="159" t="s">
        <v>4</v>
      </c>
      <c r="V44" s="159">
        <v>799.29122857142795</v>
      </c>
      <c r="W44" s="159">
        <v>843.64364473684202</v>
      </c>
      <c r="X44" s="159" t="s">
        <v>4</v>
      </c>
      <c r="Y44" s="159" t="s">
        <v>4</v>
      </c>
      <c r="Z44" s="159" t="s">
        <v>4</v>
      </c>
      <c r="AA44" s="159">
        <v>671.5</v>
      </c>
      <c r="AB44" s="159">
        <v>812.56500000000005</v>
      </c>
      <c r="AC44" s="159">
        <v>1102.3121739130399</v>
      </c>
      <c r="AD44" s="4"/>
      <c r="AE44" s="4"/>
      <c r="AF44" s="4"/>
      <c r="AG44" s="4"/>
      <c r="AH44" s="4"/>
      <c r="AI44" s="4"/>
      <c r="AJ44" s="4"/>
      <c r="AK44" s="4"/>
      <c r="AL44" s="4"/>
      <c r="AM44" s="4"/>
      <c r="AN44" s="4"/>
      <c r="AO44" s="4"/>
      <c r="AP44" s="4"/>
      <c r="AQ44" s="4"/>
      <c r="AR44" s="4"/>
      <c r="AS44" s="4"/>
      <c r="AT44" s="4"/>
      <c r="AU44" s="4"/>
      <c r="AV44" s="4"/>
      <c r="AW44" s="4"/>
      <c r="AX44" s="4"/>
    </row>
    <row r="45" spans="1:50" ht="22.5" customHeight="1">
      <c r="A45" s="158">
        <v>38139</v>
      </c>
      <c r="B45" s="190" t="s">
        <v>4</v>
      </c>
      <c r="C45" s="159" t="s">
        <v>4</v>
      </c>
      <c r="D45" s="159">
        <v>874.28</v>
      </c>
      <c r="E45" s="159">
        <v>1031.12136363636</v>
      </c>
      <c r="F45" s="159">
        <v>822.56666666666604</v>
      </c>
      <c r="G45" s="159">
        <v>1258.8005000000001</v>
      </c>
      <c r="H45" s="159" t="s">
        <v>4</v>
      </c>
      <c r="I45" s="159">
        <v>718.85670634920598</v>
      </c>
      <c r="J45" s="159" t="s">
        <v>4</v>
      </c>
      <c r="K45" s="375">
        <v>580.48050666666597</v>
      </c>
      <c r="L45" s="159">
        <v>844.06857142857098</v>
      </c>
      <c r="M45" s="159">
        <v>955.80600000000004</v>
      </c>
      <c r="N45" s="159" t="s">
        <v>4</v>
      </c>
      <c r="O45" s="159">
        <v>882.57030303030297</v>
      </c>
      <c r="P45" s="159">
        <v>756.18399999999997</v>
      </c>
      <c r="Q45" s="159" t="s">
        <v>4</v>
      </c>
      <c r="R45" s="159" t="s">
        <v>4</v>
      </c>
      <c r="S45" s="159">
        <v>579.99199999999996</v>
      </c>
      <c r="T45" s="159">
        <v>768.59541414743603</v>
      </c>
      <c r="U45" s="159" t="s">
        <v>4</v>
      </c>
      <c r="V45" s="159">
        <v>799.29122857142795</v>
      </c>
      <c r="W45" s="159">
        <v>843.64364473684202</v>
      </c>
      <c r="X45" s="159" t="s">
        <v>4</v>
      </c>
      <c r="Y45" s="159" t="s">
        <v>4</v>
      </c>
      <c r="Z45" s="159" t="s">
        <v>4</v>
      </c>
      <c r="AA45" s="159">
        <v>671.5</v>
      </c>
      <c r="AB45" s="159">
        <v>812.56500000000005</v>
      </c>
      <c r="AC45" s="159">
        <v>1102.3121739130399</v>
      </c>
      <c r="AD45" s="4"/>
      <c r="AE45" s="4"/>
      <c r="AF45" s="4"/>
      <c r="AG45" s="4"/>
      <c r="AH45" s="4"/>
      <c r="AI45" s="4"/>
      <c r="AJ45" s="4"/>
      <c r="AK45" s="4"/>
      <c r="AL45" s="4"/>
      <c r="AM45" s="4"/>
      <c r="AN45" s="4"/>
      <c r="AO45" s="4"/>
      <c r="AP45" s="4"/>
      <c r="AQ45" s="4"/>
      <c r="AR45" s="4"/>
      <c r="AS45" s="4"/>
      <c r="AT45" s="4"/>
      <c r="AU45" s="4"/>
      <c r="AV45" s="4"/>
      <c r="AW45" s="4"/>
      <c r="AX45" s="4"/>
    </row>
    <row r="46" spans="1:50" ht="22.5" customHeight="1">
      <c r="A46" s="158">
        <v>38169</v>
      </c>
      <c r="B46" s="190" t="s">
        <v>4</v>
      </c>
      <c r="C46" s="159" t="s">
        <v>4</v>
      </c>
      <c r="D46" s="159">
        <v>874.28</v>
      </c>
      <c r="E46" s="159">
        <v>1031.12136363636</v>
      </c>
      <c r="F46" s="159">
        <v>822.56666666666604</v>
      </c>
      <c r="G46" s="159">
        <v>1258.8005000000001</v>
      </c>
      <c r="H46" s="159" t="s">
        <v>4</v>
      </c>
      <c r="I46" s="159">
        <v>718.85670634920598</v>
      </c>
      <c r="J46" s="159" t="s">
        <v>4</v>
      </c>
      <c r="K46" s="375">
        <v>580.48050666666597</v>
      </c>
      <c r="L46" s="159">
        <v>844.06857142857098</v>
      </c>
      <c r="M46" s="159">
        <v>955.80600000000004</v>
      </c>
      <c r="N46" s="159" t="s">
        <v>4</v>
      </c>
      <c r="O46" s="159">
        <v>882.57030303030297</v>
      </c>
      <c r="P46" s="159">
        <v>756.18399999999997</v>
      </c>
      <c r="Q46" s="159" t="s">
        <v>4</v>
      </c>
      <c r="R46" s="159" t="s">
        <v>4</v>
      </c>
      <c r="S46" s="159">
        <v>579.99199999999996</v>
      </c>
      <c r="T46" s="159">
        <v>768.59541414743603</v>
      </c>
      <c r="U46" s="159" t="s">
        <v>4</v>
      </c>
      <c r="V46" s="159">
        <v>889.03337142857094</v>
      </c>
      <c r="W46" s="159">
        <v>843.64364473684202</v>
      </c>
      <c r="X46" s="159" t="s">
        <v>4</v>
      </c>
      <c r="Y46" s="159" t="s">
        <v>4</v>
      </c>
      <c r="Z46" s="159" t="s">
        <v>4</v>
      </c>
      <c r="AA46" s="159">
        <v>671.5</v>
      </c>
      <c r="AB46" s="159">
        <v>812.56500000000005</v>
      </c>
      <c r="AC46" s="159">
        <v>1102.3121739130399</v>
      </c>
      <c r="AD46" s="4"/>
      <c r="AE46" s="4"/>
      <c r="AF46" s="4"/>
      <c r="AG46" s="4"/>
      <c r="AH46" s="4"/>
      <c r="AI46" s="4"/>
      <c r="AJ46" s="4"/>
      <c r="AK46" s="4"/>
      <c r="AL46" s="4"/>
      <c r="AM46" s="4"/>
      <c r="AN46" s="4"/>
      <c r="AO46" s="4"/>
      <c r="AP46" s="4"/>
      <c r="AQ46" s="4"/>
      <c r="AR46" s="4"/>
      <c r="AS46" s="4"/>
      <c r="AT46" s="4"/>
      <c r="AU46" s="4"/>
      <c r="AV46" s="4"/>
      <c r="AW46" s="4"/>
      <c r="AX46" s="4"/>
    </row>
    <row r="47" spans="1:50" ht="22.5" customHeight="1">
      <c r="A47" s="158">
        <v>38200</v>
      </c>
      <c r="B47" s="190" t="s">
        <v>4</v>
      </c>
      <c r="C47" s="159" t="s">
        <v>4</v>
      </c>
      <c r="D47" s="159">
        <v>874.28</v>
      </c>
      <c r="E47" s="159">
        <v>1031.12136363636</v>
      </c>
      <c r="F47" s="159">
        <v>822.56666666666604</v>
      </c>
      <c r="G47" s="159">
        <v>1258.8005000000001</v>
      </c>
      <c r="H47" s="159" t="s">
        <v>4</v>
      </c>
      <c r="I47" s="159">
        <v>718.85670634920598</v>
      </c>
      <c r="J47" s="159" t="s">
        <v>4</v>
      </c>
      <c r="K47" s="375">
        <v>580.48050666666597</v>
      </c>
      <c r="L47" s="159">
        <v>844.06857142857098</v>
      </c>
      <c r="M47" s="159">
        <v>955.80600000000004</v>
      </c>
      <c r="N47" s="159" t="s">
        <v>4</v>
      </c>
      <c r="O47" s="159">
        <v>882.57030303030297</v>
      </c>
      <c r="P47" s="159">
        <v>756.18399999999997</v>
      </c>
      <c r="Q47" s="159" t="s">
        <v>4</v>
      </c>
      <c r="R47" s="159" t="s">
        <v>4</v>
      </c>
      <c r="S47" s="159">
        <v>579.99199999999996</v>
      </c>
      <c r="T47" s="159">
        <v>768.59541414743603</v>
      </c>
      <c r="U47" s="159" t="s">
        <v>4</v>
      </c>
      <c r="V47" s="159">
        <v>889.03337142857094</v>
      </c>
      <c r="W47" s="159">
        <v>843.64364473684202</v>
      </c>
      <c r="X47" s="159" t="s">
        <v>4</v>
      </c>
      <c r="Y47" s="159" t="s">
        <v>4</v>
      </c>
      <c r="Z47" s="159" t="s">
        <v>4</v>
      </c>
      <c r="AA47" s="159">
        <v>671.5</v>
      </c>
      <c r="AB47" s="159">
        <v>812.56500000000005</v>
      </c>
      <c r="AC47" s="159">
        <v>1102.3121739130399</v>
      </c>
      <c r="AD47" s="4"/>
      <c r="AE47" s="4"/>
      <c r="AF47" s="4"/>
      <c r="AG47" s="4"/>
      <c r="AH47" s="4"/>
      <c r="AI47" s="4"/>
      <c r="AJ47" s="4"/>
      <c r="AK47" s="4"/>
      <c r="AL47" s="4"/>
      <c r="AM47" s="4"/>
      <c r="AN47" s="4"/>
      <c r="AO47" s="4"/>
      <c r="AP47" s="4"/>
      <c r="AQ47" s="4"/>
      <c r="AR47" s="4"/>
      <c r="AS47" s="4"/>
      <c r="AT47" s="4"/>
      <c r="AU47" s="4"/>
      <c r="AV47" s="4"/>
      <c r="AW47" s="4"/>
      <c r="AX47" s="4"/>
    </row>
    <row r="48" spans="1:50" ht="22.5" customHeight="1">
      <c r="A48" s="158">
        <v>38231</v>
      </c>
      <c r="B48" s="190" t="s">
        <v>4</v>
      </c>
      <c r="C48" s="159" t="s">
        <v>4</v>
      </c>
      <c r="D48" s="159">
        <v>874.28</v>
      </c>
      <c r="E48" s="159">
        <v>1031.12136363636</v>
      </c>
      <c r="F48" s="159">
        <v>822.56666666666604</v>
      </c>
      <c r="G48" s="159">
        <v>1258.8005000000001</v>
      </c>
      <c r="H48" s="159" t="s">
        <v>4</v>
      </c>
      <c r="I48" s="159">
        <v>718.85670634920598</v>
      </c>
      <c r="J48" s="159" t="s">
        <v>4</v>
      </c>
      <c r="K48" s="375">
        <v>580.48050666666597</v>
      </c>
      <c r="L48" s="159">
        <v>844.06857142857098</v>
      </c>
      <c r="M48" s="159">
        <v>955.80600000000004</v>
      </c>
      <c r="N48" s="159" t="s">
        <v>4</v>
      </c>
      <c r="O48" s="159">
        <v>882.57030303030297</v>
      </c>
      <c r="P48" s="159">
        <v>756.18399999999997</v>
      </c>
      <c r="Q48" s="159" t="s">
        <v>4</v>
      </c>
      <c r="R48" s="159" t="s">
        <v>4</v>
      </c>
      <c r="S48" s="159">
        <v>579.99199999999996</v>
      </c>
      <c r="T48" s="159">
        <v>768.59541414743603</v>
      </c>
      <c r="U48" s="159" t="s">
        <v>4</v>
      </c>
      <c r="V48" s="159">
        <v>889.03337142857094</v>
      </c>
      <c r="W48" s="159">
        <v>843.64364473684202</v>
      </c>
      <c r="X48" s="159" t="s">
        <v>4</v>
      </c>
      <c r="Y48" s="159" t="s">
        <v>4</v>
      </c>
      <c r="Z48" s="159" t="s">
        <v>4</v>
      </c>
      <c r="AA48" s="159">
        <v>671.5</v>
      </c>
      <c r="AB48" s="159">
        <v>812.56500000000005</v>
      </c>
      <c r="AC48" s="159">
        <v>1102.3121739130399</v>
      </c>
      <c r="AD48" s="4"/>
      <c r="AE48" s="4"/>
      <c r="AF48" s="4"/>
      <c r="AG48" s="4"/>
      <c r="AH48" s="4"/>
      <c r="AI48" s="4"/>
      <c r="AJ48" s="4"/>
      <c r="AK48" s="4"/>
      <c r="AL48" s="4"/>
      <c r="AM48" s="4"/>
      <c r="AN48" s="4"/>
      <c r="AO48" s="4"/>
      <c r="AP48" s="4"/>
      <c r="AQ48" s="4"/>
      <c r="AR48" s="4"/>
      <c r="AS48" s="4"/>
      <c r="AT48" s="4"/>
      <c r="AU48" s="4"/>
      <c r="AV48" s="4"/>
      <c r="AW48" s="4"/>
      <c r="AX48" s="4"/>
    </row>
    <row r="49" spans="1:50" ht="22.5" customHeight="1">
      <c r="A49" s="158">
        <v>38261</v>
      </c>
      <c r="B49" s="190" t="s">
        <v>4</v>
      </c>
      <c r="C49" s="159" t="s">
        <v>4</v>
      </c>
      <c r="D49" s="159">
        <v>874.28</v>
      </c>
      <c r="E49" s="159">
        <v>1031.12136363636</v>
      </c>
      <c r="F49" s="159">
        <v>822.56666666666604</v>
      </c>
      <c r="G49" s="159">
        <v>1258.8005000000001</v>
      </c>
      <c r="H49" s="159" t="s">
        <v>4</v>
      </c>
      <c r="I49" s="159">
        <v>718.85670634920598</v>
      </c>
      <c r="J49" s="159" t="s">
        <v>4</v>
      </c>
      <c r="K49" s="375">
        <v>580.48050666666597</v>
      </c>
      <c r="L49" s="159">
        <v>844.06857142857098</v>
      </c>
      <c r="M49" s="159">
        <v>955.80600000000004</v>
      </c>
      <c r="N49" s="159" t="s">
        <v>4</v>
      </c>
      <c r="O49" s="159">
        <v>882.57030303030297</v>
      </c>
      <c r="P49" s="159">
        <v>812.923</v>
      </c>
      <c r="Q49" s="159" t="s">
        <v>4</v>
      </c>
      <c r="R49" s="159" t="s">
        <v>4</v>
      </c>
      <c r="S49" s="159">
        <v>579.99199999999996</v>
      </c>
      <c r="T49" s="159">
        <v>768.59541414743603</v>
      </c>
      <c r="U49" s="159" t="s">
        <v>4</v>
      </c>
      <c r="V49" s="159">
        <v>973.01337142857096</v>
      </c>
      <c r="W49" s="159">
        <v>843.64364473684202</v>
      </c>
      <c r="X49" s="159" t="s">
        <v>4</v>
      </c>
      <c r="Y49" s="159" t="s">
        <v>4</v>
      </c>
      <c r="Z49" s="159" t="s">
        <v>4</v>
      </c>
      <c r="AA49" s="159">
        <v>671.5</v>
      </c>
      <c r="AB49" s="159">
        <v>812.56500000000005</v>
      </c>
      <c r="AC49" s="159">
        <v>1102.3121739130399</v>
      </c>
      <c r="AD49" s="4"/>
      <c r="AE49" s="4"/>
      <c r="AF49" s="4"/>
      <c r="AG49" s="4"/>
      <c r="AH49" s="4"/>
      <c r="AI49" s="4"/>
      <c r="AJ49" s="4"/>
      <c r="AK49" s="4"/>
      <c r="AL49" s="4"/>
      <c r="AM49" s="4"/>
      <c r="AN49" s="4"/>
      <c r="AO49" s="4"/>
      <c r="AP49" s="4"/>
      <c r="AQ49" s="4"/>
      <c r="AR49" s="4"/>
      <c r="AS49" s="4"/>
      <c r="AT49" s="4"/>
      <c r="AU49" s="4"/>
      <c r="AV49" s="4"/>
      <c r="AW49" s="4"/>
      <c r="AX49" s="4"/>
    </row>
    <row r="50" spans="1:50" ht="22.5" customHeight="1">
      <c r="A50" s="158">
        <v>38292</v>
      </c>
      <c r="B50" s="190" t="s">
        <v>4</v>
      </c>
      <c r="C50" s="159" t="s">
        <v>4</v>
      </c>
      <c r="D50" s="159">
        <v>874.28</v>
      </c>
      <c r="E50" s="159">
        <v>1031.12136363636</v>
      </c>
      <c r="F50" s="159">
        <v>822.56666666666604</v>
      </c>
      <c r="G50" s="159">
        <v>1258.8005000000001</v>
      </c>
      <c r="H50" s="159" t="s">
        <v>4</v>
      </c>
      <c r="I50" s="159">
        <v>718.85670634920598</v>
      </c>
      <c r="J50" s="159" t="s">
        <v>4</v>
      </c>
      <c r="K50" s="375">
        <v>580.48050666666597</v>
      </c>
      <c r="L50" s="159">
        <v>844.06857142857098</v>
      </c>
      <c r="M50" s="159">
        <v>955.80600000000004</v>
      </c>
      <c r="N50" s="159" t="s">
        <v>4</v>
      </c>
      <c r="O50" s="159">
        <v>882.57030303030297</v>
      </c>
      <c r="P50" s="159">
        <v>818.923</v>
      </c>
      <c r="Q50" s="159" t="s">
        <v>4</v>
      </c>
      <c r="R50" s="159" t="s">
        <v>4</v>
      </c>
      <c r="S50" s="159">
        <v>579.99199999999996</v>
      </c>
      <c r="T50" s="159">
        <v>768.59541414743603</v>
      </c>
      <c r="U50" s="159" t="s">
        <v>4</v>
      </c>
      <c r="V50" s="159">
        <v>973.01337142857096</v>
      </c>
      <c r="W50" s="159">
        <v>843.64364473684202</v>
      </c>
      <c r="X50" s="159" t="s">
        <v>4</v>
      </c>
      <c r="Y50" s="159" t="s">
        <v>4</v>
      </c>
      <c r="Z50" s="159" t="s">
        <v>4</v>
      </c>
      <c r="AA50" s="159">
        <v>671.5</v>
      </c>
      <c r="AB50" s="159">
        <v>812.56500000000005</v>
      </c>
      <c r="AC50" s="159">
        <v>1102.3121739130399</v>
      </c>
      <c r="AD50" s="4"/>
      <c r="AE50" s="4"/>
      <c r="AF50" s="4"/>
      <c r="AG50" s="4"/>
      <c r="AH50" s="4"/>
      <c r="AI50" s="4"/>
      <c r="AJ50" s="4"/>
      <c r="AK50" s="4"/>
      <c r="AL50" s="4"/>
      <c r="AM50" s="4"/>
      <c r="AN50" s="4"/>
      <c r="AO50" s="4"/>
      <c r="AP50" s="4"/>
      <c r="AQ50" s="4"/>
      <c r="AR50" s="4"/>
      <c r="AS50" s="4"/>
      <c r="AT50" s="4"/>
      <c r="AU50" s="4"/>
      <c r="AV50" s="4"/>
      <c r="AW50" s="4"/>
      <c r="AX50" s="4"/>
    </row>
    <row r="51" spans="1:50" ht="22.5" customHeight="1">
      <c r="A51" s="158">
        <v>38322</v>
      </c>
      <c r="B51" s="190" t="s">
        <v>4</v>
      </c>
      <c r="C51" s="159" t="s">
        <v>4</v>
      </c>
      <c r="D51" s="159">
        <v>874.28</v>
      </c>
      <c r="E51" s="159">
        <v>1031.12136363636</v>
      </c>
      <c r="F51" s="159">
        <v>822.56666666666604</v>
      </c>
      <c r="G51" s="159">
        <v>1258.8005000000001</v>
      </c>
      <c r="H51" s="159" t="s">
        <v>4</v>
      </c>
      <c r="I51" s="159">
        <v>718.85670634920598</v>
      </c>
      <c r="J51" s="159" t="s">
        <v>4</v>
      </c>
      <c r="K51" s="375">
        <v>580.48050666666597</v>
      </c>
      <c r="L51" s="159">
        <v>844.06857142857098</v>
      </c>
      <c r="M51" s="159">
        <v>955.80600000000004</v>
      </c>
      <c r="N51" s="159" t="s">
        <v>4</v>
      </c>
      <c r="O51" s="159">
        <v>882.57030303030297</v>
      </c>
      <c r="P51" s="159">
        <v>818.923</v>
      </c>
      <c r="Q51" s="159" t="s">
        <v>4</v>
      </c>
      <c r="R51" s="159" t="s">
        <v>4</v>
      </c>
      <c r="S51" s="159">
        <v>579.99199999999996</v>
      </c>
      <c r="T51" s="159">
        <v>768.59541414743603</v>
      </c>
      <c r="U51" s="159" t="s">
        <v>4</v>
      </c>
      <c r="V51" s="159">
        <v>973.01337142857096</v>
      </c>
      <c r="W51" s="159">
        <v>843.64364473684202</v>
      </c>
      <c r="X51" s="159" t="s">
        <v>4</v>
      </c>
      <c r="Y51" s="159" t="s">
        <v>4</v>
      </c>
      <c r="Z51" s="159" t="s">
        <v>4</v>
      </c>
      <c r="AA51" s="159">
        <v>671.5</v>
      </c>
      <c r="AB51" s="159">
        <v>812.56500000000005</v>
      </c>
      <c r="AC51" s="159">
        <v>1102.3121739130399</v>
      </c>
      <c r="AD51" s="4"/>
      <c r="AE51" s="4"/>
      <c r="AF51" s="4"/>
      <c r="AG51" s="4"/>
      <c r="AH51" s="4"/>
      <c r="AI51" s="4"/>
      <c r="AJ51" s="4"/>
      <c r="AK51" s="4"/>
      <c r="AL51" s="4"/>
      <c r="AM51" s="4"/>
      <c r="AN51" s="4"/>
      <c r="AO51" s="4"/>
      <c r="AP51" s="4"/>
      <c r="AQ51" s="4"/>
      <c r="AR51" s="4"/>
      <c r="AS51" s="4"/>
      <c r="AT51" s="4"/>
      <c r="AU51" s="4"/>
      <c r="AV51" s="4"/>
      <c r="AW51" s="4"/>
      <c r="AX51" s="4"/>
    </row>
    <row r="52" spans="1:50" ht="22.5" customHeight="1">
      <c r="A52" s="158">
        <v>38353</v>
      </c>
      <c r="B52" s="190" t="s">
        <v>4</v>
      </c>
      <c r="C52" s="159" t="s">
        <v>4</v>
      </c>
      <c r="D52" s="159">
        <v>974.28</v>
      </c>
      <c r="E52" s="159">
        <v>1131.12136363636</v>
      </c>
      <c r="F52" s="159">
        <v>922.56666666666604</v>
      </c>
      <c r="G52" s="159">
        <v>1358.8005000000001</v>
      </c>
      <c r="H52" s="159" t="s">
        <v>4</v>
      </c>
      <c r="I52" s="159">
        <v>818.85670634920598</v>
      </c>
      <c r="J52" s="159" t="s">
        <v>4</v>
      </c>
      <c r="K52" s="375">
        <v>680.48050666666597</v>
      </c>
      <c r="L52" s="159">
        <v>944.06857142857098</v>
      </c>
      <c r="M52" s="159">
        <v>1055.806</v>
      </c>
      <c r="N52" s="159" t="s">
        <v>4</v>
      </c>
      <c r="O52" s="159">
        <v>982.57030303030206</v>
      </c>
      <c r="P52" s="159">
        <v>869.56700000000001</v>
      </c>
      <c r="Q52" s="159" t="s">
        <v>4</v>
      </c>
      <c r="R52" s="159" t="s">
        <v>4</v>
      </c>
      <c r="S52" s="159">
        <v>679.99199999999996</v>
      </c>
      <c r="T52" s="159">
        <v>868.59541414743603</v>
      </c>
      <c r="U52" s="159" t="s">
        <v>4</v>
      </c>
      <c r="V52" s="159">
        <v>1073.0133714285701</v>
      </c>
      <c r="W52" s="159">
        <v>943.64364473684202</v>
      </c>
      <c r="X52" s="159" t="s">
        <v>4</v>
      </c>
      <c r="Y52" s="159" t="s">
        <v>4</v>
      </c>
      <c r="Z52" s="159" t="s">
        <v>4</v>
      </c>
      <c r="AA52" s="159">
        <v>771.5</v>
      </c>
      <c r="AB52" s="159">
        <v>912.56499999999903</v>
      </c>
      <c r="AC52" s="159">
        <v>1202.3121739130399</v>
      </c>
      <c r="AD52" s="4"/>
      <c r="AE52" s="4"/>
      <c r="AF52" s="4"/>
      <c r="AG52" s="4"/>
      <c r="AH52" s="4"/>
      <c r="AI52" s="4"/>
      <c r="AJ52" s="4"/>
      <c r="AK52" s="4"/>
      <c r="AL52" s="4"/>
      <c r="AM52" s="4"/>
      <c r="AN52" s="4"/>
      <c r="AO52" s="4"/>
      <c r="AP52" s="4"/>
      <c r="AQ52" s="4"/>
      <c r="AR52" s="4"/>
      <c r="AS52" s="4"/>
      <c r="AT52" s="4"/>
      <c r="AU52" s="4"/>
      <c r="AV52" s="4"/>
      <c r="AW52" s="4"/>
      <c r="AX52" s="4"/>
    </row>
    <row r="53" spans="1:50" ht="22.5" customHeight="1">
      <c r="A53" s="158">
        <v>38384</v>
      </c>
      <c r="B53" s="190" t="s">
        <v>4</v>
      </c>
      <c r="C53" s="159" t="s">
        <v>4</v>
      </c>
      <c r="D53" s="159">
        <v>974.28</v>
      </c>
      <c r="E53" s="159">
        <v>1131.12136363636</v>
      </c>
      <c r="F53" s="159">
        <v>922.56666666666604</v>
      </c>
      <c r="G53" s="159">
        <v>1358.8005000000001</v>
      </c>
      <c r="H53" s="159" t="s">
        <v>4</v>
      </c>
      <c r="I53" s="159">
        <v>818.85670634920598</v>
      </c>
      <c r="J53" s="159" t="s">
        <v>4</v>
      </c>
      <c r="K53" s="375">
        <v>680.48050666666597</v>
      </c>
      <c r="L53" s="159">
        <v>944.06857142857098</v>
      </c>
      <c r="M53" s="159">
        <v>1055.806</v>
      </c>
      <c r="N53" s="159" t="s">
        <v>4</v>
      </c>
      <c r="O53" s="159">
        <v>982.57030303030206</v>
      </c>
      <c r="P53" s="159">
        <v>869.56700000000001</v>
      </c>
      <c r="Q53" s="159" t="s">
        <v>4</v>
      </c>
      <c r="R53" s="159" t="s">
        <v>4</v>
      </c>
      <c r="S53" s="159">
        <v>679.99199999999996</v>
      </c>
      <c r="T53" s="159">
        <v>868.59541414743603</v>
      </c>
      <c r="U53" s="159" t="s">
        <v>4</v>
      </c>
      <c r="V53" s="159">
        <v>1073.0133714285701</v>
      </c>
      <c r="W53" s="159">
        <v>943.64364473684202</v>
      </c>
      <c r="X53" s="159" t="s">
        <v>4</v>
      </c>
      <c r="Y53" s="159" t="s">
        <v>4</v>
      </c>
      <c r="Z53" s="159" t="s">
        <v>4</v>
      </c>
      <c r="AA53" s="159">
        <v>771.5</v>
      </c>
      <c r="AB53" s="159">
        <v>912.56499999999903</v>
      </c>
      <c r="AC53" s="159">
        <v>1202.3121739130399</v>
      </c>
      <c r="AD53" s="4"/>
      <c r="AE53" s="4"/>
      <c r="AF53" s="4"/>
      <c r="AG53" s="4"/>
      <c r="AH53" s="4"/>
      <c r="AI53" s="4"/>
      <c r="AJ53" s="4"/>
      <c r="AK53" s="4"/>
      <c r="AL53" s="4"/>
      <c r="AM53" s="4"/>
      <c r="AN53" s="4"/>
      <c r="AO53" s="4"/>
      <c r="AP53" s="4"/>
      <c r="AQ53" s="4"/>
      <c r="AR53" s="4"/>
      <c r="AS53" s="4"/>
      <c r="AT53" s="4"/>
      <c r="AU53" s="4"/>
      <c r="AV53" s="4"/>
      <c r="AW53" s="4"/>
      <c r="AX53" s="4"/>
    </row>
    <row r="54" spans="1:50" ht="22.5" customHeight="1">
      <c r="A54" s="158">
        <v>38412</v>
      </c>
      <c r="B54" s="190" t="s">
        <v>4</v>
      </c>
      <c r="C54" s="159" t="s">
        <v>4</v>
      </c>
      <c r="D54" s="159">
        <v>974.28</v>
      </c>
      <c r="E54" s="159">
        <v>1131.12136363636</v>
      </c>
      <c r="F54" s="159">
        <v>922.56666666666604</v>
      </c>
      <c r="G54" s="159">
        <v>1358.8005000000001</v>
      </c>
      <c r="H54" s="159" t="s">
        <v>4</v>
      </c>
      <c r="I54" s="159">
        <v>818.85670634920598</v>
      </c>
      <c r="J54" s="159" t="s">
        <v>4</v>
      </c>
      <c r="K54" s="375">
        <v>869.98453333333305</v>
      </c>
      <c r="L54" s="159">
        <v>944.06857142857098</v>
      </c>
      <c r="M54" s="159">
        <v>1055.806</v>
      </c>
      <c r="N54" s="159" t="s">
        <v>4</v>
      </c>
      <c r="O54" s="159">
        <v>982.57030303030206</v>
      </c>
      <c r="P54" s="159">
        <v>869.56700000000001</v>
      </c>
      <c r="Q54" s="159" t="s">
        <v>4</v>
      </c>
      <c r="R54" s="159" t="s">
        <v>4</v>
      </c>
      <c r="S54" s="159">
        <v>679.99199999999996</v>
      </c>
      <c r="T54" s="159">
        <v>868.59541414743603</v>
      </c>
      <c r="U54" s="159" t="s">
        <v>4</v>
      </c>
      <c r="V54" s="159">
        <v>1073.0133714285701</v>
      </c>
      <c r="W54" s="159">
        <v>943.64364473684202</v>
      </c>
      <c r="X54" s="159" t="s">
        <v>4</v>
      </c>
      <c r="Y54" s="159" t="s">
        <v>4</v>
      </c>
      <c r="Z54" s="159" t="s">
        <v>4</v>
      </c>
      <c r="AA54" s="159">
        <v>771.5</v>
      </c>
      <c r="AB54" s="159">
        <v>912.56499999999903</v>
      </c>
      <c r="AC54" s="159">
        <v>1202.3121739130399</v>
      </c>
      <c r="AD54" s="4"/>
      <c r="AE54" s="4"/>
      <c r="AF54" s="4"/>
      <c r="AG54" s="4"/>
      <c r="AH54" s="4"/>
      <c r="AI54" s="4"/>
      <c r="AJ54" s="4"/>
      <c r="AK54" s="4"/>
      <c r="AL54" s="4"/>
      <c r="AM54" s="4"/>
      <c r="AN54" s="4"/>
      <c r="AO54" s="4"/>
      <c r="AP54" s="4"/>
      <c r="AQ54" s="4"/>
      <c r="AR54" s="4"/>
      <c r="AS54" s="4"/>
      <c r="AT54" s="4"/>
      <c r="AU54" s="4"/>
      <c r="AV54" s="4"/>
      <c r="AW54" s="4"/>
      <c r="AX54" s="4"/>
    </row>
    <row r="55" spans="1:50" ht="22.5" customHeight="1">
      <c r="A55" s="158">
        <v>38443</v>
      </c>
      <c r="B55" s="190" t="s">
        <v>4</v>
      </c>
      <c r="C55" s="159" t="s">
        <v>4</v>
      </c>
      <c r="D55" s="159">
        <v>974.28</v>
      </c>
      <c r="E55" s="159">
        <v>1141.12136363636</v>
      </c>
      <c r="F55" s="159">
        <v>937.06666666666604</v>
      </c>
      <c r="G55" s="159">
        <v>1466.5029999999999</v>
      </c>
      <c r="H55" s="159" t="s">
        <v>4</v>
      </c>
      <c r="I55" s="159">
        <v>825.99956349206298</v>
      </c>
      <c r="J55" s="159" t="s">
        <v>4</v>
      </c>
      <c r="K55" s="375">
        <v>892.73760000000004</v>
      </c>
      <c r="L55" s="159">
        <v>954.06857142857098</v>
      </c>
      <c r="M55" s="159">
        <v>1065.806</v>
      </c>
      <c r="N55" s="159" t="s">
        <v>4</v>
      </c>
      <c r="O55" s="159">
        <v>992.57030303030206</v>
      </c>
      <c r="P55" s="159">
        <v>929.56699999999898</v>
      </c>
      <c r="Q55" s="159" t="s">
        <v>4</v>
      </c>
      <c r="R55" s="159" t="s">
        <v>4</v>
      </c>
      <c r="S55" s="159">
        <v>689.99199999999996</v>
      </c>
      <c r="T55" s="159">
        <v>818.59541414743603</v>
      </c>
      <c r="U55" s="159" t="s">
        <v>4</v>
      </c>
      <c r="V55" s="159">
        <v>1083.0133714285701</v>
      </c>
      <c r="W55" s="159">
        <v>953.64364473684202</v>
      </c>
      <c r="X55" s="159" t="s">
        <v>4</v>
      </c>
      <c r="Y55" s="159" t="s">
        <v>4</v>
      </c>
      <c r="Z55" s="159" t="s">
        <v>4</v>
      </c>
      <c r="AA55" s="159">
        <v>781.5</v>
      </c>
      <c r="AB55" s="159">
        <v>945.125</v>
      </c>
      <c r="AC55" s="159">
        <v>1212.3121739130399</v>
      </c>
      <c r="AD55" s="4"/>
      <c r="AE55" s="4"/>
      <c r="AF55" s="4"/>
      <c r="AG55" s="4"/>
      <c r="AH55" s="4"/>
      <c r="AI55" s="4"/>
      <c r="AJ55" s="4"/>
      <c r="AK55" s="4"/>
      <c r="AL55" s="4"/>
      <c r="AM55" s="4"/>
      <c r="AN55" s="4"/>
      <c r="AO55" s="4"/>
      <c r="AP55" s="4"/>
      <c r="AQ55" s="4"/>
      <c r="AR55" s="4"/>
      <c r="AS55" s="4"/>
      <c r="AT55" s="4"/>
      <c r="AU55" s="4"/>
      <c r="AV55" s="4"/>
      <c r="AW55" s="4"/>
      <c r="AX55" s="4"/>
    </row>
    <row r="56" spans="1:50" ht="22.5" customHeight="1">
      <c r="A56" s="158">
        <v>38473</v>
      </c>
      <c r="B56" s="190" t="s">
        <v>4</v>
      </c>
      <c r="C56" s="159" t="s">
        <v>4</v>
      </c>
      <c r="D56" s="159">
        <v>1191.74</v>
      </c>
      <c r="E56" s="159">
        <v>1533.09318181818</v>
      </c>
      <c r="F56" s="159">
        <v>937.06666666666604</v>
      </c>
      <c r="G56" s="159">
        <v>1466.5029999999999</v>
      </c>
      <c r="H56" s="159" t="s">
        <v>4</v>
      </c>
      <c r="I56" s="159">
        <v>825.99956349206298</v>
      </c>
      <c r="J56" s="159" t="s">
        <v>4</v>
      </c>
      <c r="K56" s="375">
        <v>892.73760000000004</v>
      </c>
      <c r="L56" s="159">
        <v>1008.62142857142</v>
      </c>
      <c r="M56" s="159">
        <v>1065.806</v>
      </c>
      <c r="N56" s="159" t="s">
        <v>4</v>
      </c>
      <c r="O56" s="159">
        <v>992.57030303030206</v>
      </c>
      <c r="P56" s="159">
        <v>879.56700000000001</v>
      </c>
      <c r="Q56" s="159" t="s">
        <v>4</v>
      </c>
      <c r="R56" s="159" t="s">
        <v>4</v>
      </c>
      <c r="S56" s="159">
        <v>689.99199999999996</v>
      </c>
      <c r="T56" s="159">
        <v>903.06238095238098</v>
      </c>
      <c r="U56" s="159" t="s">
        <v>4</v>
      </c>
      <c r="V56" s="159">
        <v>1123.70146428571</v>
      </c>
      <c r="W56" s="159">
        <v>953.64364473684202</v>
      </c>
      <c r="X56" s="159" t="s">
        <v>4</v>
      </c>
      <c r="Y56" s="159" t="s">
        <v>4</v>
      </c>
      <c r="Z56" s="159" t="s">
        <v>4</v>
      </c>
      <c r="AA56" s="159">
        <v>781.5</v>
      </c>
      <c r="AB56" s="159">
        <v>945.125</v>
      </c>
      <c r="AC56" s="159">
        <v>1566.8260869565199</v>
      </c>
      <c r="AD56" s="4"/>
      <c r="AE56" s="4"/>
      <c r="AF56" s="4"/>
      <c r="AG56" s="4"/>
      <c r="AH56" s="4"/>
      <c r="AI56" s="4"/>
      <c r="AJ56" s="4"/>
      <c r="AK56" s="4"/>
      <c r="AL56" s="4"/>
      <c r="AM56" s="4"/>
      <c r="AN56" s="4"/>
      <c r="AO56" s="4"/>
      <c r="AP56" s="4"/>
      <c r="AQ56" s="4"/>
      <c r="AR56" s="4"/>
      <c r="AS56" s="4"/>
      <c r="AT56" s="4"/>
      <c r="AU56" s="4"/>
      <c r="AV56" s="4"/>
      <c r="AW56" s="4"/>
      <c r="AX56" s="4"/>
    </row>
    <row r="57" spans="1:50" ht="22.5" customHeight="1">
      <c r="A57" s="158">
        <v>38504</v>
      </c>
      <c r="B57" s="190" t="s">
        <v>4</v>
      </c>
      <c r="C57" s="159" t="s">
        <v>4</v>
      </c>
      <c r="D57" s="159">
        <v>1191.74</v>
      </c>
      <c r="E57" s="159">
        <v>1533.09318181818</v>
      </c>
      <c r="F57" s="159">
        <v>937.06666666666604</v>
      </c>
      <c r="G57" s="159">
        <v>1466.5029999999999</v>
      </c>
      <c r="H57" s="159" t="s">
        <v>4</v>
      </c>
      <c r="I57" s="159">
        <v>825.99956349206298</v>
      </c>
      <c r="J57" s="159" t="s">
        <v>4</v>
      </c>
      <c r="K57" s="375">
        <v>892.73760000000004</v>
      </c>
      <c r="L57" s="159">
        <v>1008.62142857142</v>
      </c>
      <c r="M57" s="159">
        <v>1065.806</v>
      </c>
      <c r="N57" s="159" t="s">
        <v>4</v>
      </c>
      <c r="O57" s="159">
        <v>992.57030303030206</v>
      </c>
      <c r="P57" s="159">
        <v>920.923</v>
      </c>
      <c r="Q57" s="159" t="s">
        <v>4</v>
      </c>
      <c r="R57" s="159" t="s">
        <v>4</v>
      </c>
      <c r="S57" s="159">
        <v>689.99199999999996</v>
      </c>
      <c r="T57" s="159">
        <v>903.06238095238098</v>
      </c>
      <c r="U57" s="159" t="s">
        <v>4</v>
      </c>
      <c r="V57" s="159">
        <v>1123.70146428571</v>
      </c>
      <c r="W57" s="159">
        <v>1532.4547631578901</v>
      </c>
      <c r="X57" s="159" t="s">
        <v>4</v>
      </c>
      <c r="Y57" s="159" t="s">
        <v>4</v>
      </c>
      <c r="Z57" s="159" t="s">
        <v>4</v>
      </c>
      <c r="AA57" s="159">
        <v>781.5</v>
      </c>
      <c r="AB57" s="159">
        <v>945.125</v>
      </c>
      <c r="AC57" s="159">
        <v>1566.8260869565199</v>
      </c>
      <c r="AD57" s="4"/>
      <c r="AE57" s="4"/>
      <c r="AF57" s="4"/>
      <c r="AG57" s="4"/>
      <c r="AH57" s="4"/>
      <c r="AI57" s="4"/>
      <c r="AJ57" s="4"/>
      <c r="AK57" s="4"/>
      <c r="AL57" s="4"/>
      <c r="AM57" s="4"/>
      <c r="AN57" s="4"/>
      <c r="AO57" s="4"/>
      <c r="AP57" s="4"/>
      <c r="AQ57" s="4"/>
      <c r="AR57" s="4"/>
      <c r="AS57" s="4"/>
      <c r="AT57" s="4"/>
      <c r="AU57" s="4"/>
      <c r="AV57" s="4"/>
      <c r="AW57" s="4"/>
      <c r="AX57" s="4"/>
    </row>
    <row r="58" spans="1:50" ht="22.5" customHeight="1">
      <c r="A58" s="158">
        <v>38534</v>
      </c>
      <c r="B58" s="190" t="s">
        <v>4</v>
      </c>
      <c r="C58" s="159" t="s">
        <v>4</v>
      </c>
      <c r="D58" s="159">
        <v>1191.74</v>
      </c>
      <c r="E58" s="159">
        <v>1533.09318181818</v>
      </c>
      <c r="F58" s="159">
        <v>937.06666666666604</v>
      </c>
      <c r="G58" s="159">
        <v>1466.5029999999999</v>
      </c>
      <c r="H58" s="159" t="s">
        <v>4</v>
      </c>
      <c r="I58" s="159">
        <v>941.12416666666604</v>
      </c>
      <c r="J58" s="159" t="s">
        <v>4</v>
      </c>
      <c r="K58" s="375">
        <v>892.73760000000004</v>
      </c>
      <c r="L58" s="159">
        <v>1061.30357142857</v>
      </c>
      <c r="M58" s="159">
        <v>1065.806</v>
      </c>
      <c r="N58" s="159" t="s">
        <v>4</v>
      </c>
      <c r="O58" s="159">
        <v>992.57030303030206</v>
      </c>
      <c r="P58" s="159">
        <v>970.99400000000003</v>
      </c>
      <c r="Q58" s="159" t="s">
        <v>4</v>
      </c>
      <c r="R58" s="159" t="s">
        <v>4</v>
      </c>
      <c r="S58" s="159">
        <v>808.99199999999996</v>
      </c>
      <c r="T58" s="159">
        <v>903.06238095238098</v>
      </c>
      <c r="U58" s="159" t="s">
        <v>4</v>
      </c>
      <c r="V58" s="159">
        <v>1123.70146428571</v>
      </c>
      <c r="W58" s="159">
        <v>1532.4547631578901</v>
      </c>
      <c r="X58" s="159" t="s">
        <v>4</v>
      </c>
      <c r="Y58" s="159" t="s">
        <v>4</v>
      </c>
      <c r="Z58" s="159" t="s">
        <v>4</v>
      </c>
      <c r="AA58" s="159">
        <v>781.5</v>
      </c>
      <c r="AB58" s="159">
        <v>945.125</v>
      </c>
      <c r="AC58" s="159">
        <v>1566.8260869565199</v>
      </c>
      <c r="AD58" s="4"/>
      <c r="AE58" s="4"/>
      <c r="AF58" s="4"/>
      <c r="AG58" s="4"/>
      <c r="AH58" s="4"/>
      <c r="AI58" s="4"/>
      <c r="AJ58" s="4"/>
      <c r="AK58" s="4"/>
      <c r="AL58" s="4"/>
      <c r="AM58" s="4"/>
      <c r="AN58" s="4"/>
      <c r="AO58" s="4"/>
      <c r="AP58" s="4"/>
      <c r="AQ58" s="4"/>
      <c r="AR58" s="4"/>
      <c r="AS58" s="4"/>
      <c r="AT58" s="4"/>
      <c r="AU58" s="4"/>
      <c r="AV58" s="4"/>
      <c r="AW58" s="4"/>
      <c r="AX58" s="4"/>
    </row>
    <row r="59" spans="1:50" ht="22.5" customHeight="1">
      <c r="A59" s="158">
        <v>38565</v>
      </c>
      <c r="B59" s="190" t="s">
        <v>4</v>
      </c>
      <c r="C59" s="159" t="s">
        <v>4</v>
      </c>
      <c r="D59" s="159">
        <v>1191.74</v>
      </c>
      <c r="E59" s="159">
        <v>1533.09318181818</v>
      </c>
      <c r="F59" s="159">
        <v>1139.1666666666599</v>
      </c>
      <c r="G59" s="159">
        <v>1466.5029999999999</v>
      </c>
      <c r="H59" s="159" t="s">
        <v>4</v>
      </c>
      <c r="I59" s="159">
        <v>1018.36738095238</v>
      </c>
      <c r="J59" s="159" t="s">
        <v>4</v>
      </c>
      <c r="K59" s="375">
        <v>892.73760000000004</v>
      </c>
      <c r="L59" s="159">
        <v>1061.30357142857</v>
      </c>
      <c r="M59" s="159">
        <v>1065.806</v>
      </c>
      <c r="N59" s="159" t="s">
        <v>4</v>
      </c>
      <c r="O59" s="159">
        <v>992.57030303030206</v>
      </c>
      <c r="P59" s="159">
        <v>970.99400000000003</v>
      </c>
      <c r="Q59" s="159" t="s">
        <v>4</v>
      </c>
      <c r="R59" s="159" t="s">
        <v>4</v>
      </c>
      <c r="S59" s="159">
        <v>808.99199999999996</v>
      </c>
      <c r="T59" s="159">
        <v>1010.6753333333299</v>
      </c>
      <c r="U59" s="159" t="s">
        <v>4</v>
      </c>
      <c r="V59" s="159">
        <v>1251.9896142857101</v>
      </c>
      <c r="W59" s="159">
        <v>1532.4547631578901</v>
      </c>
      <c r="X59" s="159" t="s">
        <v>4</v>
      </c>
      <c r="Y59" s="159" t="s">
        <v>4</v>
      </c>
      <c r="Z59" s="159" t="s">
        <v>4</v>
      </c>
      <c r="AA59" s="159">
        <v>781.5</v>
      </c>
      <c r="AB59" s="159">
        <v>1050.76249999999</v>
      </c>
      <c r="AC59" s="159">
        <v>1566.8260869565199</v>
      </c>
      <c r="AD59" s="4"/>
      <c r="AE59" s="4"/>
      <c r="AF59" s="4"/>
      <c r="AG59" s="4"/>
      <c r="AH59" s="4"/>
      <c r="AI59" s="4"/>
      <c r="AJ59" s="4"/>
      <c r="AK59" s="4"/>
      <c r="AL59" s="4"/>
      <c r="AM59" s="4"/>
      <c r="AN59" s="4"/>
      <c r="AO59" s="4"/>
      <c r="AP59" s="4"/>
      <c r="AQ59" s="4"/>
      <c r="AR59" s="4"/>
      <c r="AS59" s="4"/>
      <c r="AT59" s="4"/>
      <c r="AU59" s="4"/>
      <c r="AV59" s="4"/>
      <c r="AW59" s="4"/>
      <c r="AX59" s="4"/>
    </row>
    <row r="60" spans="1:50" ht="22.5" customHeight="1">
      <c r="A60" s="158">
        <v>38596</v>
      </c>
      <c r="B60" s="190" t="s">
        <v>4</v>
      </c>
      <c r="C60" s="159" t="s">
        <v>4</v>
      </c>
      <c r="D60" s="159">
        <v>1191.74</v>
      </c>
      <c r="E60" s="159">
        <v>1533.09318181818</v>
      </c>
      <c r="F60" s="159">
        <v>1139.1666666666599</v>
      </c>
      <c r="G60" s="159">
        <v>1466.5029999999999</v>
      </c>
      <c r="H60" s="159" t="s">
        <v>4</v>
      </c>
      <c r="I60" s="159">
        <v>1018.36738095238</v>
      </c>
      <c r="J60" s="159" t="s">
        <v>4</v>
      </c>
      <c r="K60" s="375">
        <v>892.73760000000004</v>
      </c>
      <c r="L60" s="159">
        <v>1061.30357142857</v>
      </c>
      <c r="M60" s="159">
        <v>1065.806</v>
      </c>
      <c r="N60" s="159" t="s">
        <v>4</v>
      </c>
      <c r="O60" s="159">
        <v>992.57030303030206</v>
      </c>
      <c r="P60" s="159">
        <v>970.99400000000003</v>
      </c>
      <c r="Q60" s="159" t="s">
        <v>4</v>
      </c>
      <c r="R60" s="159" t="s">
        <v>4</v>
      </c>
      <c r="S60" s="159">
        <v>808.99199999999996</v>
      </c>
      <c r="T60" s="159">
        <v>1088.2395714285699</v>
      </c>
      <c r="U60" s="159" t="s">
        <v>4</v>
      </c>
      <c r="V60" s="159">
        <v>1301.9896142857101</v>
      </c>
      <c r="W60" s="159">
        <v>1532.4547631578901</v>
      </c>
      <c r="X60" s="159" t="s">
        <v>4</v>
      </c>
      <c r="Y60" s="159" t="s">
        <v>4</v>
      </c>
      <c r="Z60" s="159" t="s">
        <v>4</v>
      </c>
      <c r="AA60" s="159">
        <v>1074.2857142857099</v>
      </c>
      <c r="AB60" s="159">
        <v>1050.76249999999</v>
      </c>
      <c r="AC60" s="159">
        <v>1566.8260869565199</v>
      </c>
      <c r="AD60" s="4"/>
      <c r="AE60" s="4"/>
      <c r="AF60" s="4"/>
      <c r="AG60" s="4"/>
      <c r="AH60" s="4"/>
      <c r="AI60" s="4"/>
      <c r="AJ60" s="4"/>
      <c r="AK60" s="4"/>
      <c r="AL60" s="4"/>
      <c r="AM60" s="4"/>
      <c r="AN60" s="4"/>
      <c r="AO60" s="4"/>
      <c r="AP60" s="4"/>
      <c r="AQ60" s="4"/>
      <c r="AR60" s="4"/>
      <c r="AS60" s="4"/>
      <c r="AT60" s="4"/>
      <c r="AU60" s="4"/>
      <c r="AV60" s="4"/>
      <c r="AW60" s="4"/>
      <c r="AX60" s="4"/>
    </row>
    <row r="61" spans="1:50" ht="22.5" customHeight="1">
      <c r="A61" s="158">
        <v>38626</v>
      </c>
      <c r="B61" s="190" t="s">
        <v>4</v>
      </c>
      <c r="C61" s="159" t="s">
        <v>4</v>
      </c>
      <c r="D61" s="159">
        <v>1270.72</v>
      </c>
      <c r="E61" s="159">
        <v>1553.09318181818</v>
      </c>
      <c r="F61" s="159">
        <v>1159.1666666666599</v>
      </c>
      <c r="G61" s="159">
        <v>1574.3985</v>
      </c>
      <c r="H61" s="159" t="s">
        <v>4</v>
      </c>
      <c r="I61" s="159">
        <v>1018.36738095238</v>
      </c>
      <c r="J61" s="159" t="s">
        <v>4</v>
      </c>
      <c r="K61" s="375">
        <v>912.73760000000004</v>
      </c>
      <c r="L61" s="159">
        <v>1081.30357142857</v>
      </c>
      <c r="M61" s="159">
        <v>1085.806</v>
      </c>
      <c r="N61" s="159" t="s">
        <v>4</v>
      </c>
      <c r="O61" s="159">
        <v>1012.5703030303</v>
      </c>
      <c r="P61" s="159">
        <v>1109.7080000000001</v>
      </c>
      <c r="Q61" s="159" t="s">
        <v>4</v>
      </c>
      <c r="R61" s="159" t="s">
        <v>4</v>
      </c>
      <c r="S61" s="159">
        <v>808.99199999999996</v>
      </c>
      <c r="T61" s="159">
        <v>1088.2395714285699</v>
      </c>
      <c r="U61" s="159" t="s">
        <v>4</v>
      </c>
      <c r="V61" s="159">
        <v>1351.9896142857101</v>
      </c>
      <c r="W61" s="159">
        <v>1590.0797631578901</v>
      </c>
      <c r="X61" s="159" t="s">
        <v>4</v>
      </c>
      <c r="Y61" s="159" t="s">
        <v>4</v>
      </c>
      <c r="Z61" s="159" t="s">
        <v>4</v>
      </c>
      <c r="AA61" s="159">
        <v>1074.2857142857099</v>
      </c>
      <c r="AB61" s="159">
        <v>1070.7625</v>
      </c>
      <c r="AC61" s="159">
        <v>1586.8260869565199</v>
      </c>
      <c r="AD61" s="4"/>
      <c r="AE61" s="4"/>
      <c r="AF61" s="4"/>
      <c r="AG61" s="4"/>
      <c r="AH61" s="4"/>
      <c r="AI61" s="4"/>
      <c r="AJ61" s="4"/>
      <c r="AK61" s="4"/>
      <c r="AL61" s="4"/>
      <c r="AM61" s="4"/>
      <c r="AN61" s="4"/>
      <c r="AO61" s="4"/>
      <c r="AP61" s="4"/>
      <c r="AQ61" s="4"/>
      <c r="AR61" s="4"/>
      <c r="AS61" s="4"/>
      <c r="AT61" s="4"/>
      <c r="AU61" s="4"/>
      <c r="AV61" s="4"/>
      <c r="AW61" s="4"/>
      <c r="AX61" s="4"/>
    </row>
    <row r="62" spans="1:50" ht="22.5" customHeight="1">
      <c r="A62" s="158">
        <v>38657</v>
      </c>
      <c r="B62" s="190" t="s">
        <v>4</v>
      </c>
      <c r="C62" s="159" t="s">
        <v>4</v>
      </c>
      <c r="D62" s="159">
        <v>1270.72</v>
      </c>
      <c r="E62" s="159">
        <v>1553.09318181818</v>
      </c>
      <c r="F62" s="159">
        <v>1159.1666666666599</v>
      </c>
      <c r="G62" s="159">
        <v>1794.3985</v>
      </c>
      <c r="H62" s="159" t="s">
        <v>4</v>
      </c>
      <c r="I62" s="159">
        <v>1018.36738095238</v>
      </c>
      <c r="J62" s="159" t="s">
        <v>4</v>
      </c>
      <c r="K62" s="375">
        <v>1045.39626666666</v>
      </c>
      <c r="L62" s="159">
        <v>1081.30357142857</v>
      </c>
      <c r="M62" s="159">
        <v>1085.806</v>
      </c>
      <c r="N62" s="159" t="s">
        <v>4</v>
      </c>
      <c r="O62" s="159">
        <v>1365.5157575757501</v>
      </c>
      <c r="P62" s="159">
        <v>1109.7080000000001</v>
      </c>
      <c r="Q62" s="159" t="s">
        <v>4</v>
      </c>
      <c r="R62" s="159" t="s">
        <v>4</v>
      </c>
      <c r="S62" s="159">
        <v>808.99199999999996</v>
      </c>
      <c r="T62" s="159">
        <v>1088.2395714285699</v>
      </c>
      <c r="U62" s="159" t="s">
        <v>4</v>
      </c>
      <c r="V62" s="159">
        <v>1351.9896142857101</v>
      </c>
      <c r="W62" s="159">
        <v>1590.0797631578901</v>
      </c>
      <c r="X62" s="159" t="s">
        <v>4</v>
      </c>
      <c r="Y62" s="159" t="s">
        <v>4</v>
      </c>
      <c r="Z62" s="159" t="s">
        <v>4</v>
      </c>
      <c r="AA62" s="159">
        <v>1074.2857142857099</v>
      </c>
      <c r="AB62" s="159">
        <v>1070.7625</v>
      </c>
      <c r="AC62" s="159">
        <v>1586.8260869565199</v>
      </c>
      <c r="AD62" s="4"/>
      <c r="AE62" s="4"/>
      <c r="AF62" s="4"/>
      <c r="AG62" s="4"/>
      <c r="AH62" s="4"/>
      <c r="AI62" s="4"/>
      <c r="AJ62" s="4"/>
      <c r="AK62" s="4"/>
      <c r="AL62" s="4"/>
      <c r="AM62" s="4"/>
      <c r="AN62" s="4"/>
      <c r="AO62" s="4"/>
      <c r="AP62" s="4"/>
      <c r="AQ62" s="4"/>
      <c r="AR62" s="4"/>
      <c r="AS62" s="4"/>
      <c r="AT62" s="4"/>
      <c r="AU62" s="4"/>
      <c r="AV62" s="4"/>
      <c r="AW62" s="4"/>
      <c r="AX62" s="4"/>
    </row>
    <row r="63" spans="1:50" ht="22.5" customHeight="1">
      <c r="A63" s="158">
        <v>38687</v>
      </c>
      <c r="B63" s="190" t="s">
        <v>4</v>
      </c>
      <c r="C63" s="159" t="s">
        <v>4</v>
      </c>
      <c r="D63" s="159">
        <v>1270.72</v>
      </c>
      <c r="E63" s="159">
        <v>1553.09318181818</v>
      </c>
      <c r="F63" s="159">
        <v>1159.1666666666599</v>
      </c>
      <c r="G63" s="159">
        <v>1794.3985</v>
      </c>
      <c r="H63" s="159" t="s">
        <v>4</v>
      </c>
      <c r="I63" s="159">
        <v>1018.36738095238</v>
      </c>
      <c r="J63" s="159" t="s">
        <v>4</v>
      </c>
      <c r="K63" s="375">
        <v>1045.39626666666</v>
      </c>
      <c r="L63" s="159">
        <v>1081.30357142857</v>
      </c>
      <c r="M63" s="159">
        <v>1235.80599999999</v>
      </c>
      <c r="N63" s="159" t="s">
        <v>4</v>
      </c>
      <c r="O63" s="159">
        <v>1365.5157575757501</v>
      </c>
      <c r="P63" s="159">
        <v>1165.194</v>
      </c>
      <c r="Q63" s="159" t="s">
        <v>4</v>
      </c>
      <c r="R63" s="159" t="s">
        <v>4</v>
      </c>
      <c r="S63" s="159">
        <v>808.99199999999996</v>
      </c>
      <c r="T63" s="159">
        <v>1088.2395714285699</v>
      </c>
      <c r="U63" s="159" t="s">
        <v>4</v>
      </c>
      <c r="V63" s="159">
        <v>1351.9896142857101</v>
      </c>
      <c r="W63" s="159">
        <v>1590.0797631578901</v>
      </c>
      <c r="X63" s="159" t="s">
        <v>4</v>
      </c>
      <c r="Y63" s="159" t="s">
        <v>4</v>
      </c>
      <c r="Z63" s="159" t="s">
        <v>4</v>
      </c>
      <c r="AA63" s="159">
        <v>1074.2857142857099</v>
      </c>
      <c r="AB63" s="159">
        <v>1070.7625</v>
      </c>
      <c r="AC63" s="159">
        <v>1586.8260869565199</v>
      </c>
      <c r="AD63" s="4"/>
      <c r="AE63" s="4"/>
      <c r="AF63" s="4"/>
      <c r="AG63" s="4"/>
      <c r="AH63" s="4"/>
      <c r="AI63" s="4"/>
      <c r="AJ63" s="4"/>
      <c r="AK63" s="4"/>
      <c r="AL63" s="4"/>
      <c r="AM63" s="4"/>
      <c r="AN63" s="4"/>
      <c r="AO63" s="4"/>
      <c r="AP63" s="4"/>
      <c r="AQ63" s="4"/>
      <c r="AR63" s="4"/>
      <c r="AS63" s="4"/>
      <c r="AT63" s="4"/>
      <c r="AU63" s="4"/>
      <c r="AV63" s="4"/>
      <c r="AW63" s="4"/>
      <c r="AX63" s="4"/>
    </row>
    <row r="64" spans="1:50" ht="22.5" customHeight="1">
      <c r="A64" s="158">
        <v>38718</v>
      </c>
      <c r="B64" s="190" t="s">
        <v>4</v>
      </c>
      <c r="C64" s="159" t="s">
        <v>4</v>
      </c>
      <c r="D64" s="159">
        <v>1270.72</v>
      </c>
      <c r="E64" s="159">
        <v>1553.09318181818</v>
      </c>
      <c r="F64" s="159">
        <v>1159.1666666666599</v>
      </c>
      <c r="G64" s="159">
        <v>1794.3985</v>
      </c>
      <c r="H64" s="159" t="s">
        <v>4</v>
      </c>
      <c r="I64" s="159">
        <v>1018.36738095238</v>
      </c>
      <c r="J64" s="159" t="s">
        <v>4</v>
      </c>
      <c r="K64" s="375">
        <v>1055.69626666666</v>
      </c>
      <c r="L64" s="159">
        <v>1081.30357142857</v>
      </c>
      <c r="M64" s="159">
        <v>1235.80599999999</v>
      </c>
      <c r="N64" s="159" t="s">
        <v>4</v>
      </c>
      <c r="O64" s="159">
        <v>1463.28848484848</v>
      </c>
      <c r="P64" s="159">
        <v>1179.1569999999999</v>
      </c>
      <c r="Q64" s="159" t="s">
        <v>4</v>
      </c>
      <c r="R64" s="159" t="s">
        <v>4</v>
      </c>
      <c r="S64" s="159">
        <v>808.99199999999996</v>
      </c>
      <c r="T64" s="159">
        <v>1121.44485714285</v>
      </c>
      <c r="U64" s="159" t="s">
        <v>4</v>
      </c>
      <c r="V64" s="159">
        <v>1351.9896142857101</v>
      </c>
      <c r="W64" s="159">
        <v>1715.6439868421</v>
      </c>
      <c r="X64" s="159" t="s">
        <v>4</v>
      </c>
      <c r="Y64" s="159" t="s">
        <v>4</v>
      </c>
      <c r="Z64" s="159" t="s">
        <v>4</v>
      </c>
      <c r="AA64" s="159">
        <v>1074.2857142857099</v>
      </c>
      <c r="AB64" s="159">
        <v>1120.7625</v>
      </c>
      <c r="AC64" s="159">
        <v>1586.8260869565199</v>
      </c>
      <c r="AD64" s="4"/>
      <c r="AE64" s="4"/>
      <c r="AF64" s="4"/>
      <c r="AG64" s="4"/>
      <c r="AH64" s="4"/>
      <c r="AI64" s="4"/>
      <c r="AJ64" s="4"/>
      <c r="AK64" s="4"/>
      <c r="AL64" s="4"/>
      <c r="AM64" s="4"/>
      <c r="AN64" s="4"/>
      <c r="AO64" s="4"/>
      <c r="AP64" s="4"/>
      <c r="AQ64" s="4"/>
      <c r="AR64" s="4"/>
      <c r="AS64" s="4"/>
      <c r="AT64" s="4"/>
      <c r="AU64" s="4"/>
      <c r="AV64" s="4"/>
      <c r="AW64" s="4"/>
      <c r="AX64" s="4"/>
    </row>
    <row r="65" spans="1:50" ht="22.5" customHeight="1">
      <c r="A65" s="158">
        <v>38749</v>
      </c>
      <c r="B65" s="190" t="s">
        <v>4</v>
      </c>
      <c r="C65" s="159" t="s">
        <v>4</v>
      </c>
      <c r="D65" s="159">
        <v>1270.72</v>
      </c>
      <c r="E65" s="159">
        <v>1553.09318181818</v>
      </c>
      <c r="F65" s="159">
        <v>1159.1666666666599</v>
      </c>
      <c r="G65" s="159">
        <v>1794.3985</v>
      </c>
      <c r="H65" s="159" t="s">
        <v>4</v>
      </c>
      <c r="I65" s="159">
        <v>1018.36738095238</v>
      </c>
      <c r="J65" s="159" t="s">
        <v>4</v>
      </c>
      <c r="K65" s="375">
        <v>1055.69626666666</v>
      </c>
      <c r="L65" s="159">
        <v>1081.30357142857</v>
      </c>
      <c r="M65" s="159">
        <v>1235.80599999999</v>
      </c>
      <c r="N65" s="159" t="s">
        <v>4</v>
      </c>
      <c r="O65" s="159">
        <v>1463.28848484848</v>
      </c>
      <c r="P65" s="159">
        <v>1179.1569999999999</v>
      </c>
      <c r="Q65" s="159" t="s">
        <v>4</v>
      </c>
      <c r="R65" s="159" t="s">
        <v>4</v>
      </c>
      <c r="S65" s="159">
        <v>808.99199999999996</v>
      </c>
      <c r="T65" s="159">
        <v>1121.44485714285</v>
      </c>
      <c r="U65" s="159" t="s">
        <v>4</v>
      </c>
      <c r="V65" s="159">
        <v>1351.9896142857101</v>
      </c>
      <c r="W65" s="159">
        <v>1715.6439868421</v>
      </c>
      <c r="X65" s="159" t="s">
        <v>4</v>
      </c>
      <c r="Y65" s="159" t="s">
        <v>4</v>
      </c>
      <c r="Z65" s="159" t="s">
        <v>4</v>
      </c>
      <c r="AA65" s="159">
        <v>1074.2857142857099</v>
      </c>
      <c r="AB65" s="159">
        <v>1120.7625</v>
      </c>
      <c r="AC65" s="159">
        <v>1586.8260869565199</v>
      </c>
      <c r="AD65" s="4"/>
      <c r="AE65" s="4"/>
      <c r="AF65" s="4"/>
      <c r="AG65" s="4"/>
      <c r="AH65" s="4"/>
      <c r="AI65" s="4"/>
      <c r="AJ65" s="4"/>
      <c r="AK65" s="4"/>
      <c r="AL65" s="4"/>
      <c r="AM65" s="4"/>
      <c r="AN65" s="4"/>
      <c r="AO65" s="4"/>
      <c r="AP65" s="4"/>
      <c r="AQ65" s="4"/>
      <c r="AR65" s="4"/>
      <c r="AS65" s="4"/>
      <c r="AT65" s="4"/>
      <c r="AU65" s="4"/>
      <c r="AV65" s="4"/>
      <c r="AW65" s="4"/>
      <c r="AX65" s="4"/>
    </row>
    <row r="66" spans="1:50" ht="22.5" customHeight="1">
      <c r="A66" s="158">
        <v>38777</v>
      </c>
      <c r="B66" s="190" t="s">
        <v>4</v>
      </c>
      <c r="C66" s="159" t="s">
        <v>4</v>
      </c>
      <c r="D66" s="159">
        <v>1270.72</v>
      </c>
      <c r="E66" s="159">
        <v>1553.09318181818</v>
      </c>
      <c r="F66" s="159">
        <v>1159.1666666666599</v>
      </c>
      <c r="G66" s="159">
        <v>1794.3985</v>
      </c>
      <c r="H66" s="159" t="s">
        <v>4</v>
      </c>
      <c r="I66" s="159">
        <v>1018.36738095238</v>
      </c>
      <c r="J66" s="159" t="s">
        <v>4</v>
      </c>
      <c r="K66" s="375">
        <v>1055.69626666666</v>
      </c>
      <c r="L66" s="159">
        <v>1081.30357142857</v>
      </c>
      <c r="M66" s="159">
        <v>1235.80599999999</v>
      </c>
      <c r="N66" s="159" t="s">
        <v>4</v>
      </c>
      <c r="O66" s="159">
        <v>1463.28848484848</v>
      </c>
      <c r="P66" s="159">
        <v>1179.1569999999999</v>
      </c>
      <c r="Q66" s="159" t="s">
        <v>4</v>
      </c>
      <c r="R66" s="159" t="s">
        <v>4</v>
      </c>
      <c r="S66" s="159">
        <v>808.99199999999996</v>
      </c>
      <c r="T66" s="159">
        <v>1121.44485714285</v>
      </c>
      <c r="U66" s="159" t="s">
        <v>4</v>
      </c>
      <c r="V66" s="159">
        <v>1351.9896142857101</v>
      </c>
      <c r="W66" s="159">
        <v>1715.6439868421</v>
      </c>
      <c r="X66" s="159" t="s">
        <v>4</v>
      </c>
      <c r="Y66" s="159" t="s">
        <v>4</v>
      </c>
      <c r="Z66" s="159" t="s">
        <v>4</v>
      </c>
      <c r="AA66" s="159">
        <v>1074.2857142857099</v>
      </c>
      <c r="AB66" s="159">
        <v>1120.7625</v>
      </c>
      <c r="AC66" s="159">
        <v>1586.8260869565199</v>
      </c>
      <c r="AD66" s="4"/>
      <c r="AE66" s="4"/>
      <c r="AF66" s="4"/>
      <c r="AG66" s="4"/>
      <c r="AH66" s="4"/>
      <c r="AI66" s="4"/>
      <c r="AJ66" s="4"/>
      <c r="AK66" s="4"/>
      <c r="AL66" s="4"/>
      <c r="AM66" s="4"/>
      <c r="AN66" s="4"/>
      <c r="AO66" s="4"/>
      <c r="AP66" s="4"/>
      <c r="AQ66" s="4"/>
      <c r="AR66" s="4"/>
      <c r="AS66" s="4"/>
      <c r="AT66" s="4"/>
      <c r="AU66" s="4"/>
      <c r="AV66" s="4"/>
      <c r="AW66" s="4"/>
      <c r="AX66" s="4"/>
    </row>
    <row r="67" spans="1:50" ht="22.5" customHeight="1">
      <c r="A67" s="158">
        <v>38808</v>
      </c>
      <c r="B67" s="190" t="s">
        <v>4</v>
      </c>
      <c r="C67" s="159" t="s">
        <v>4</v>
      </c>
      <c r="D67" s="159">
        <v>1270.72</v>
      </c>
      <c r="E67" s="159">
        <v>1553.09318181818</v>
      </c>
      <c r="F67" s="159">
        <v>1245.2833333333299</v>
      </c>
      <c r="G67" s="159">
        <v>1961.4735000000001</v>
      </c>
      <c r="H67" s="159" t="s">
        <v>4</v>
      </c>
      <c r="I67" s="159">
        <v>1119.9195935846501</v>
      </c>
      <c r="J67" s="159" t="s">
        <v>4</v>
      </c>
      <c r="K67" s="375">
        <v>1065.9962666666599</v>
      </c>
      <c r="L67" s="159">
        <v>1146.22928571428</v>
      </c>
      <c r="M67" s="159">
        <v>1235.80599999999</v>
      </c>
      <c r="N67" s="159" t="s">
        <v>4</v>
      </c>
      <c r="O67" s="159">
        <v>1463.28848484848</v>
      </c>
      <c r="P67" s="159">
        <v>1296.963</v>
      </c>
      <c r="Q67" s="159" t="s">
        <v>4</v>
      </c>
      <c r="R67" s="159" t="s">
        <v>4</v>
      </c>
      <c r="S67" s="159">
        <v>808.99199999999996</v>
      </c>
      <c r="T67" s="159">
        <v>1181.44485714285</v>
      </c>
      <c r="U67" s="159" t="s">
        <v>4</v>
      </c>
      <c r="V67" s="159">
        <v>1351.9896142857101</v>
      </c>
      <c r="W67" s="159">
        <v>1715.6439868421</v>
      </c>
      <c r="X67" s="159" t="s">
        <v>4</v>
      </c>
      <c r="Y67" s="159" t="s">
        <v>4</v>
      </c>
      <c r="Z67" s="159" t="s">
        <v>4</v>
      </c>
      <c r="AA67" s="159">
        <v>1074.2857142857099</v>
      </c>
      <c r="AB67" s="159">
        <v>1180.7625</v>
      </c>
      <c r="AC67" s="159">
        <v>1803.1530434782601</v>
      </c>
      <c r="AD67" s="4"/>
      <c r="AE67" s="4"/>
      <c r="AF67" s="4"/>
      <c r="AG67" s="4"/>
      <c r="AH67" s="4"/>
      <c r="AI67" s="4"/>
      <c r="AJ67" s="4"/>
      <c r="AK67" s="4"/>
      <c r="AL67" s="4"/>
      <c r="AM67" s="4"/>
      <c r="AN67" s="4"/>
      <c r="AO67" s="4"/>
      <c r="AP67" s="4"/>
      <c r="AQ67" s="4"/>
      <c r="AR67" s="4"/>
      <c r="AS67" s="4"/>
      <c r="AT67" s="4"/>
      <c r="AU67" s="4"/>
      <c r="AV67" s="4"/>
      <c r="AW67" s="4"/>
      <c r="AX67" s="4"/>
    </row>
    <row r="68" spans="1:50" ht="22.5" customHeight="1">
      <c r="A68" s="158">
        <v>38838</v>
      </c>
      <c r="B68" s="190" t="s">
        <v>4</v>
      </c>
      <c r="C68" s="159" t="s">
        <v>4</v>
      </c>
      <c r="D68" s="159">
        <v>1397.924</v>
      </c>
      <c r="E68" s="159">
        <v>2141.3659090909</v>
      </c>
      <c r="F68" s="159">
        <v>1245.2833333333299</v>
      </c>
      <c r="G68" s="159">
        <v>1961.4735000000001</v>
      </c>
      <c r="H68" s="159" t="s">
        <v>4</v>
      </c>
      <c r="I68" s="159">
        <v>1119.9195935846501</v>
      </c>
      <c r="J68" s="159" t="s">
        <v>4</v>
      </c>
      <c r="K68" s="375">
        <v>1171.2380000000001</v>
      </c>
      <c r="L68" s="159">
        <v>1234.32499999999</v>
      </c>
      <c r="M68" s="159">
        <v>1235.80599999999</v>
      </c>
      <c r="N68" s="159" t="s">
        <v>4</v>
      </c>
      <c r="O68" s="159">
        <v>1463.28848484848</v>
      </c>
      <c r="P68" s="159">
        <v>1297.8629999999901</v>
      </c>
      <c r="Q68" s="159" t="s">
        <v>4</v>
      </c>
      <c r="R68" s="159" t="s">
        <v>4</v>
      </c>
      <c r="S68" s="159">
        <v>808.99199999999996</v>
      </c>
      <c r="T68" s="159">
        <v>1121.44485714285</v>
      </c>
      <c r="U68" s="159" t="s">
        <v>4</v>
      </c>
      <c r="V68" s="159">
        <v>1464.65318571428</v>
      </c>
      <c r="W68" s="159">
        <v>1892.7477368421</v>
      </c>
      <c r="X68" s="159" t="s">
        <v>4</v>
      </c>
      <c r="Y68" s="159" t="s">
        <v>4</v>
      </c>
      <c r="Z68" s="159" t="s">
        <v>4</v>
      </c>
      <c r="AA68" s="159">
        <v>1074.2857142857099</v>
      </c>
      <c r="AB68" s="159">
        <v>1231.9937500000001</v>
      </c>
      <c r="AC68" s="159">
        <v>1803.1530434782601</v>
      </c>
      <c r="AD68" s="4"/>
      <c r="AE68" s="4"/>
      <c r="AF68" s="4"/>
      <c r="AG68" s="4"/>
      <c r="AH68" s="4"/>
      <c r="AI68" s="4"/>
      <c r="AJ68" s="4"/>
      <c r="AK68" s="4"/>
      <c r="AL68" s="4"/>
      <c r="AM68" s="4"/>
      <c r="AN68" s="4"/>
      <c r="AO68" s="4"/>
      <c r="AP68" s="4"/>
      <c r="AQ68" s="4"/>
      <c r="AR68" s="4"/>
      <c r="AS68" s="4"/>
      <c r="AT68" s="4"/>
      <c r="AU68" s="4"/>
      <c r="AV68" s="4"/>
      <c r="AW68" s="4"/>
      <c r="AX68" s="4"/>
    </row>
    <row r="69" spans="1:50" ht="22.5" customHeight="1">
      <c r="A69" s="158">
        <v>38869</v>
      </c>
      <c r="B69" s="190" t="s">
        <v>4</v>
      </c>
      <c r="C69" s="159" t="s">
        <v>4</v>
      </c>
      <c r="D69" s="159">
        <v>1397.924</v>
      </c>
      <c r="E69" s="159">
        <v>2141.3659090909</v>
      </c>
      <c r="F69" s="159">
        <v>1245.2833333333299</v>
      </c>
      <c r="G69" s="159">
        <v>1961.4735000000001</v>
      </c>
      <c r="H69" s="159" t="s">
        <v>4</v>
      </c>
      <c r="I69" s="159">
        <v>1170.69569990079</v>
      </c>
      <c r="J69" s="159" t="s">
        <v>4</v>
      </c>
      <c r="K69" s="375">
        <v>1171.2380000000001</v>
      </c>
      <c r="L69" s="159">
        <v>1234.32499999999</v>
      </c>
      <c r="M69" s="159">
        <v>1235.80599999999</v>
      </c>
      <c r="N69" s="159" t="s">
        <v>4</v>
      </c>
      <c r="O69" s="159">
        <v>1463.28848484848</v>
      </c>
      <c r="P69" s="159">
        <v>1297.8629999999901</v>
      </c>
      <c r="Q69" s="159" t="s">
        <v>4</v>
      </c>
      <c r="R69" s="159" t="s">
        <v>4</v>
      </c>
      <c r="S69" s="159">
        <v>808.99199999999996</v>
      </c>
      <c r="T69" s="159">
        <v>1121.44485714285</v>
      </c>
      <c r="U69" s="159" t="s">
        <v>4</v>
      </c>
      <c r="V69" s="159">
        <v>1464.65318571428</v>
      </c>
      <c r="W69" s="159">
        <v>1892.7477368421</v>
      </c>
      <c r="X69" s="159" t="s">
        <v>4</v>
      </c>
      <c r="Y69" s="159" t="s">
        <v>4</v>
      </c>
      <c r="Z69" s="159" t="s">
        <v>4</v>
      </c>
      <c r="AA69" s="159">
        <v>1074.2857142857099</v>
      </c>
      <c r="AB69" s="159">
        <v>1231.9937500000001</v>
      </c>
      <c r="AC69" s="159">
        <v>1803.1530434782601</v>
      </c>
      <c r="AD69" s="4"/>
      <c r="AE69" s="4"/>
      <c r="AF69" s="4"/>
      <c r="AG69" s="4"/>
      <c r="AH69" s="4"/>
      <c r="AI69" s="4"/>
      <c r="AJ69" s="4"/>
      <c r="AK69" s="4"/>
      <c r="AL69" s="4"/>
      <c r="AM69" s="4"/>
      <c r="AN69" s="4"/>
      <c r="AO69" s="4"/>
      <c r="AP69" s="4"/>
      <c r="AQ69" s="4"/>
      <c r="AR69" s="4"/>
      <c r="AS69" s="4"/>
      <c r="AT69" s="4"/>
      <c r="AU69" s="4"/>
      <c r="AV69" s="4"/>
      <c r="AW69" s="4"/>
      <c r="AX69" s="4"/>
    </row>
    <row r="70" spans="1:50" ht="22.5" customHeight="1">
      <c r="A70" s="158">
        <v>38899</v>
      </c>
      <c r="B70" s="190" t="s">
        <v>4</v>
      </c>
      <c r="C70" s="159" t="s">
        <v>4</v>
      </c>
      <c r="D70" s="159">
        <v>1467.7084400000001</v>
      </c>
      <c r="E70" s="159">
        <v>2141.3659090909</v>
      </c>
      <c r="F70" s="159">
        <v>1245.2833333333299</v>
      </c>
      <c r="G70" s="159">
        <v>2103.4677499999998</v>
      </c>
      <c r="H70" s="159" t="s">
        <v>4</v>
      </c>
      <c r="I70" s="159">
        <v>1170.69569990079</v>
      </c>
      <c r="J70" s="159" t="s">
        <v>4</v>
      </c>
      <c r="K70" s="375">
        <v>1181.538</v>
      </c>
      <c r="L70" s="159">
        <v>1329.76285714285</v>
      </c>
      <c r="M70" s="159">
        <v>1560.95</v>
      </c>
      <c r="N70" s="159" t="s">
        <v>4</v>
      </c>
      <c r="O70" s="159">
        <v>1463.28848484848</v>
      </c>
      <c r="P70" s="159">
        <v>1361.837</v>
      </c>
      <c r="Q70" s="159" t="s">
        <v>4</v>
      </c>
      <c r="R70" s="159" t="s">
        <v>4</v>
      </c>
      <c r="S70" s="159">
        <v>881.36</v>
      </c>
      <c r="T70" s="159">
        <v>1318.0823333333301</v>
      </c>
      <c r="U70" s="159" t="s">
        <v>4</v>
      </c>
      <c r="V70" s="159">
        <v>1501.9117571428501</v>
      </c>
      <c r="W70" s="159">
        <v>1919.4415789473601</v>
      </c>
      <c r="X70" s="159" t="s">
        <v>4</v>
      </c>
      <c r="Y70" s="159" t="s">
        <v>4</v>
      </c>
      <c r="Z70" s="159" t="s">
        <v>4</v>
      </c>
      <c r="AA70" s="159">
        <v>1074.2857142857099</v>
      </c>
      <c r="AB70" s="159">
        <v>1261.9937500000001</v>
      </c>
      <c r="AC70" s="159">
        <v>1958.9457971014499</v>
      </c>
      <c r="AD70" s="4"/>
      <c r="AE70" s="4"/>
      <c r="AF70" s="4"/>
      <c r="AG70" s="4"/>
      <c r="AH70" s="4"/>
      <c r="AI70" s="4"/>
      <c r="AJ70" s="4"/>
      <c r="AK70" s="4"/>
      <c r="AL70" s="4"/>
      <c r="AM70" s="4"/>
      <c r="AN70" s="4"/>
      <c r="AO70" s="4"/>
      <c r="AP70" s="4"/>
      <c r="AQ70" s="4"/>
      <c r="AR70" s="4"/>
      <c r="AS70" s="4"/>
      <c r="AT70" s="4"/>
      <c r="AU70" s="4"/>
      <c r="AV70" s="4"/>
      <c r="AW70" s="4"/>
      <c r="AX70" s="4"/>
    </row>
    <row r="71" spans="1:50" ht="22.5" customHeight="1">
      <c r="A71" s="158">
        <v>38930</v>
      </c>
      <c r="B71" s="190" t="s">
        <v>4</v>
      </c>
      <c r="C71" s="159" t="s">
        <v>4</v>
      </c>
      <c r="D71" s="159">
        <v>1467.7084400000001</v>
      </c>
      <c r="E71" s="159">
        <v>2141.3659090909</v>
      </c>
      <c r="F71" s="159">
        <v>1245.2833333333299</v>
      </c>
      <c r="G71" s="159">
        <v>2103.4677499999998</v>
      </c>
      <c r="H71" s="159" t="s">
        <v>4</v>
      </c>
      <c r="I71" s="159">
        <v>1211.3165849536999</v>
      </c>
      <c r="J71" s="159" t="s">
        <v>4</v>
      </c>
      <c r="K71" s="375">
        <v>1181.538</v>
      </c>
      <c r="L71" s="159">
        <v>1329.76285714285</v>
      </c>
      <c r="M71" s="159">
        <v>1560.95</v>
      </c>
      <c r="N71" s="159" t="s">
        <v>4</v>
      </c>
      <c r="O71" s="159">
        <v>1499.2278787878699</v>
      </c>
      <c r="P71" s="159">
        <v>1361.837</v>
      </c>
      <c r="Q71" s="159" t="s">
        <v>4</v>
      </c>
      <c r="R71" s="159" t="s">
        <v>4</v>
      </c>
      <c r="S71" s="159">
        <v>920.36</v>
      </c>
      <c r="T71" s="159">
        <v>1318.0823333333301</v>
      </c>
      <c r="U71" s="159" t="s">
        <v>4</v>
      </c>
      <c r="V71" s="159">
        <v>1501.9117571428501</v>
      </c>
      <c r="W71" s="159">
        <v>1919.4415789473601</v>
      </c>
      <c r="X71" s="159" t="s">
        <v>4</v>
      </c>
      <c r="Y71" s="159" t="s">
        <v>4</v>
      </c>
      <c r="Z71" s="159" t="s">
        <v>4</v>
      </c>
      <c r="AA71" s="159">
        <v>1171.8571428571399</v>
      </c>
      <c r="AB71" s="159">
        <v>1261.9937500000001</v>
      </c>
      <c r="AC71" s="159">
        <v>1958.9457971014499</v>
      </c>
      <c r="AD71" s="4"/>
      <c r="AE71" s="4"/>
      <c r="AF71" s="4"/>
      <c r="AG71" s="4"/>
      <c r="AH71" s="4"/>
      <c r="AI71" s="4"/>
      <c r="AJ71" s="4"/>
      <c r="AK71" s="4"/>
      <c r="AL71" s="4"/>
      <c r="AM71" s="4"/>
      <c r="AN71" s="4"/>
      <c r="AO71" s="4"/>
      <c r="AP71" s="4"/>
      <c r="AQ71" s="4"/>
      <c r="AR71" s="4"/>
      <c r="AS71" s="4"/>
      <c r="AT71" s="4"/>
      <c r="AU71" s="4"/>
      <c r="AV71" s="4"/>
      <c r="AW71" s="4"/>
      <c r="AX71" s="4"/>
    </row>
    <row r="72" spans="1:50" ht="22.5" customHeight="1">
      <c r="A72" s="158">
        <v>38961</v>
      </c>
      <c r="B72" s="190" t="s">
        <v>4</v>
      </c>
      <c r="C72" s="159" t="s">
        <v>4</v>
      </c>
      <c r="D72" s="159">
        <v>1467.7084400000001</v>
      </c>
      <c r="E72" s="159">
        <v>2141.3659090909</v>
      </c>
      <c r="F72" s="159">
        <v>1334.2666666666601</v>
      </c>
      <c r="G72" s="159">
        <v>2103.4677499999998</v>
      </c>
      <c r="H72" s="159" t="s">
        <v>4</v>
      </c>
      <c r="I72" s="159">
        <v>1211.3165849536999</v>
      </c>
      <c r="J72" s="159" t="s">
        <v>4</v>
      </c>
      <c r="K72" s="375">
        <v>1261.184</v>
      </c>
      <c r="L72" s="159">
        <v>1329.76285714285</v>
      </c>
      <c r="M72" s="159">
        <v>1560.95</v>
      </c>
      <c r="N72" s="159" t="s">
        <v>4</v>
      </c>
      <c r="O72" s="159">
        <v>1499.2278787878699</v>
      </c>
      <c r="P72" s="159">
        <v>1361.837</v>
      </c>
      <c r="Q72" s="159" t="s">
        <v>4</v>
      </c>
      <c r="R72" s="159" t="s">
        <v>4</v>
      </c>
      <c r="S72" s="159">
        <v>960.36</v>
      </c>
      <c r="T72" s="159">
        <v>1318.0823333333301</v>
      </c>
      <c r="U72" s="159" t="s">
        <v>4</v>
      </c>
      <c r="V72" s="159">
        <v>1540.6239</v>
      </c>
      <c r="W72" s="159">
        <v>1945.8997763157799</v>
      </c>
      <c r="X72" s="159" t="s">
        <v>4</v>
      </c>
      <c r="Y72" s="159" t="s">
        <v>4</v>
      </c>
      <c r="Z72" s="159" t="s">
        <v>4</v>
      </c>
      <c r="AA72" s="159">
        <v>1171.8571428571399</v>
      </c>
      <c r="AB72" s="159">
        <v>1291.9937500000001</v>
      </c>
      <c r="AC72" s="159">
        <v>1958.9457971014499</v>
      </c>
      <c r="AD72" s="4"/>
      <c r="AE72" s="4"/>
      <c r="AF72" s="4"/>
      <c r="AG72" s="4"/>
      <c r="AH72" s="4"/>
      <c r="AI72" s="4"/>
      <c r="AJ72" s="4"/>
      <c r="AK72" s="4"/>
      <c r="AL72" s="4"/>
      <c r="AM72" s="4"/>
      <c r="AN72" s="4"/>
      <c r="AO72" s="4"/>
      <c r="AP72" s="4"/>
      <c r="AQ72" s="4"/>
      <c r="AR72" s="4"/>
      <c r="AS72" s="4"/>
      <c r="AT72" s="4"/>
      <c r="AU72" s="4"/>
      <c r="AV72" s="4"/>
      <c r="AW72" s="4"/>
      <c r="AX72" s="4"/>
    </row>
    <row r="73" spans="1:50" ht="22.5" customHeight="1">
      <c r="A73" s="158">
        <v>38991</v>
      </c>
      <c r="B73" s="190" t="s">
        <v>4</v>
      </c>
      <c r="C73" s="159" t="s">
        <v>4</v>
      </c>
      <c r="D73" s="159">
        <v>1467.7084400000001</v>
      </c>
      <c r="E73" s="159">
        <v>2141.3659090909</v>
      </c>
      <c r="F73" s="159">
        <v>1334.2666666666601</v>
      </c>
      <c r="G73" s="159">
        <v>2172.7925</v>
      </c>
      <c r="H73" s="159" t="s">
        <v>4</v>
      </c>
      <c r="I73" s="159">
        <v>1211.3165849536999</v>
      </c>
      <c r="J73" s="159" t="s">
        <v>4</v>
      </c>
      <c r="K73" s="375">
        <v>1271.4839999999999</v>
      </c>
      <c r="L73" s="159">
        <v>1329.76285714285</v>
      </c>
      <c r="M73" s="159">
        <v>1560.95</v>
      </c>
      <c r="N73" s="159" t="s">
        <v>4</v>
      </c>
      <c r="O73" s="159">
        <v>1539.9248484848399</v>
      </c>
      <c r="P73" s="159">
        <v>1414.8689999999999</v>
      </c>
      <c r="Q73" s="159" t="s">
        <v>4</v>
      </c>
      <c r="R73" s="159" t="s">
        <v>4</v>
      </c>
      <c r="S73" s="159">
        <v>960.36</v>
      </c>
      <c r="T73" s="159">
        <v>1318.0823333333301</v>
      </c>
      <c r="U73" s="159" t="s">
        <v>4</v>
      </c>
      <c r="V73" s="159">
        <v>1540.6239</v>
      </c>
      <c r="W73" s="159">
        <v>1945.8997763157799</v>
      </c>
      <c r="X73" s="159" t="s">
        <v>4</v>
      </c>
      <c r="Y73" s="159" t="s">
        <v>4</v>
      </c>
      <c r="Z73" s="159" t="s">
        <v>4</v>
      </c>
      <c r="AA73" s="159">
        <v>1220.57142857142</v>
      </c>
      <c r="AB73" s="159">
        <v>1291.9937500000001</v>
      </c>
      <c r="AC73" s="159">
        <v>1958.9457971014499</v>
      </c>
      <c r="AD73" s="4"/>
      <c r="AE73" s="4"/>
      <c r="AF73" s="4"/>
      <c r="AG73" s="4"/>
      <c r="AH73" s="4"/>
      <c r="AI73" s="4"/>
      <c r="AJ73" s="4"/>
      <c r="AK73" s="4"/>
      <c r="AL73" s="4"/>
      <c r="AM73" s="4"/>
      <c r="AN73" s="4"/>
      <c r="AO73" s="4"/>
      <c r="AP73" s="4"/>
      <c r="AQ73" s="4"/>
      <c r="AR73" s="4"/>
      <c r="AS73" s="4"/>
      <c r="AT73" s="4"/>
      <c r="AU73" s="4"/>
      <c r="AV73" s="4"/>
      <c r="AW73" s="4"/>
      <c r="AX73" s="4"/>
    </row>
    <row r="74" spans="1:50" ht="22.5" customHeight="1">
      <c r="A74" s="158">
        <v>39022</v>
      </c>
      <c r="B74" s="190" t="s">
        <v>4</v>
      </c>
      <c r="C74" s="159" t="s">
        <v>4</v>
      </c>
      <c r="D74" s="159">
        <v>1467.7084400000001</v>
      </c>
      <c r="E74" s="159">
        <v>2141.3659090909</v>
      </c>
      <c r="F74" s="159">
        <v>1334.2666666666601</v>
      </c>
      <c r="G74" s="159">
        <v>2172.7925</v>
      </c>
      <c r="H74" s="159" t="s">
        <v>4</v>
      </c>
      <c r="I74" s="159">
        <v>1211.3165849536999</v>
      </c>
      <c r="J74" s="159" t="s">
        <v>4</v>
      </c>
      <c r="K74" s="375">
        <v>1271.4839999999999</v>
      </c>
      <c r="L74" s="159">
        <v>1329.76285714285</v>
      </c>
      <c r="M74" s="159">
        <v>1560.95</v>
      </c>
      <c r="N74" s="159" t="s">
        <v>4</v>
      </c>
      <c r="O74" s="159">
        <v>1539.9248484848399</v>
      </c>
      <c r="P74" s="159">
        <v>1414.8689999999999</v>
      </c>
      <c r="Q74" s="159" t="s">
        <v>4</v>
      </c>
      <c r="R74" s="159" t="s">
        <v>4</v>
      </c>
      <c r="S74" s="159">
        <v>960.36</v>
      </c>
      <c r="T74" s="159">
        <v>1318.0823333333301</v>
      </c>
      <c r="U74" s="159" t="s">
        <v>4</v>
      </c>
      <c r="V74" s="159">
        <v>1629.8039000000001</v>
      </c>
      <c r="W74" s="159">
        <v>1973.17042105263</v>
      </c>
      <c r="X74" s="159" t="s">
        <v>4</v>
      </c>
      <c r="Y74" s="159" t="s">
        <v>4</v>
      </c>
      <c r="Z74" s="159" t="s">
        <v>4</v>
      </c>
      <c r="AA74" s="159">
        <v>1220.57142857142</v>
      </c>
      <c r="AB74" s="159">
        <v>1305.8812499999999</v>
      </c>
      <c r="AC74" s="159">
        <v>1958.9457971014499</v>
      </c>
      <c r="AD74" s="4"/>
      <c r="AE74" s="4"/>
      <c r="AF74" s="4"/>
      <c r="AG74" s="4"/>
      <c r="AH74" s="4"/>
      <c r="AI74" s="4"/>
      <c r="AJ74" s="4"/>
      <c r="AK74" s="4"/>
      <c r="AL74" s="4"/>
      <c r="AM74" s="4"/>
      <c r="AN74" s="4"/>
      <c r="AO74" s="4"/>
      <c r="AP74" s="4"/>
      <c r="AQ74" s="4"/>
      <c r="AR74" s="4"/>
      <c r="AS74" s="4"/>
      <c r="AT74" s="4"/>
      <c r="AU74" s="4"/>
      <c r="AV74" s="4"/>
      <c r="AW74" s="4"/>
      <c r="AX74" s="4"/>
    </row>
    <row r="75" spans="1:50" ht="22.5" customHeight="1">
      <c r="A75" s="158">
        <v>39052</v>
      </c>
      <c r="B75" s="190" t="s">
        <v>4</v>
      </c>
      <c r="C75" s="159" t="s">
        <v>4</v>
      </c>
      <c r="D75" s="159">
        <v>1512.28</v>
      </c>
      <c r="E75" s="159">
        <v>2141.3659090909</v>
      </c>
      <c r="F75" s="159">
        <v>1334.2666666666601</v>
      </c>
      <c r="G75" s="159">
        <v>2172.7925</v>
      </c>
      <c r="H75" s="159" t="s">
        <v>4</v>
      </c>
      <c r="I75" s="159">
        <v>1212.4099206349199</v>
      </c>
      <c r="J75" s="159" t="s">
        <v>4</v>
      </c>
      <c r="K75" s="375">
        <v>1271.4839999999999</v>
      </c>
      <c r="L75" s="159">
        <v>1329.76285714285</v>
      </c>
      <c r="M75" s="159">
        <v>1560.95</v>
      </c>
      <c r="N75" s="159" t="s">
        <v>4</v>
      </c>
      <c r="O75" s="159">
        <v>1565.68242424242</v>
      </c>
      <c r="P75" s="159">
        <v>1414.8689999999999</v>
      </c>
      <c r="Q75" s="159" t="s">
        <v>4</v>
      </c>
      <c r="R75" s="159" t="s">
        <v>4</v>
      </c>
      <c r="S75" s="159">
        <v>960.36</v>
      </c>
      <c r="T75" s="159">
        <v>1318.0823333333301</v>
      </c>
      <c r="U75" s="159" t="s">
        <v>4</v>
      </c>
      <c r="V75" s="159">
        <v>1629.8039000000001</v>
      </c>
      <c r="W75" s="159">
        <v>1973.17042105263</v>
      </c>
      <c r="X75" s="159" t="s">
        <v>4</v>
      </c>
      <c r="Y75" s="159" t="s">
        <v>4</v>
      </c>
      <c r="Z75" s="159" t="s">
        <v>4</v>
      </c>
      <c r="AA75" s="159">
        <v>1220.57142857142</v>
      </c>
      <c r="AB75" s="159">
        <v>1305.8812499999999</v>
      </c>
      <c r="AC75" s="159">
        <v>1958.9457971014499</v>
      </c>
      <c r="AD75" s="4"/>
      <c r="AE75" s="4"/>
      <c r="AF75" s="4"/>
      <c r="AG75" s="4"/>
      <c r="AH75" s="4"/>
      <c r="AI75" s="4"/>
      <c r="AJ75" s="4"/>
      <c r="AK75" s="4"/>
      <c r="AL75" s="4"/>
      <c r="AM75" s="4"/>
      <c r="AN75" s="4"/>
      <c r="AO75" s="4"/>
      <c r="AP75" s="4"/>
      <c r="AQ75" s="4"/>
      <c r="AR75" s="4"/>
      <c r="AS75" s="4"/>
      <c r="AT75" s="4"/>
      <c r="AU75" s="4"/>
      <c r="AV75" s="4"/>
      <c r="AW75" s="4"/>
      <c r="AX75" s="4"/>
    </row>
    <row r="76" spans="1:50" ht="22.5" customHeight="1">
      <c r="A76" s="158">
        <v>39083</v>
      </c>
      <c r="B76" s="190" t="s">
        <v>4</v>
      </c>
      <c r="C76" s="159" t="s">
        <v>4</v>
      </c>
      <c r="D76" s="159">
        <v>1512.28</v>
      </c>
      <c r="E76" s="159">
        <v>2141.3659090909</v>
      </c>
      <c r="F76" s="159">
        <v>1334.2666666666601</v>
      </c>
      <c r="G76" s="159">
        <v>2172.7925</v>
      </c>
      <c r="H76" s="159" t="s">
        <v>4</v>
      </c>
      <c r="I76" s="159">
        <v>1212.4099206349199</v>
      </c>
      <c r="J76" s="159" t="s">
        <v>4</v>
      </c>
      <c r="K76" s="375">
        <v>1317.6837333333301</v>
      </c>
      <c r="L76" s="159">
        <v>1329.76285714285</v>
      </c>
      <c r="M76" s="159">
        <v>1560.95</v>
      </c>
      <c r="N76" s="159" t="s">
        <v>4</v>
      </c>
      <c r="O76" s="159">
        <v>1565.68242424242</v>
      </c>
      <c r="P76" s="159">
        <v>1435.269</v>
      </c>
      <c r="Q76" s="159" t="s">
        <v>4</v>
      </c>
      <c r="R76" s="159" t="s">
        <v>4</v>
      </c>
      <c r="S76" s="159">
        <v>960.36</v>
      </c>
      <c r="T76" s="159">
        <v>1318.0823333333301</v>
      </c>
      <c r="U76" s="159" t="s">
        <v>4</v>
      </c>
      <c r="V76" s="159">
        <v>1654.8634714285699</v>
      </c>
      <c r="W76" s="159">
        <v>1973.17042105263</v>
      </c>
      <c r="X76" s="159" t="s">
        <v>4</v>
      </c>
      <c r="Y76" s="159" t="s">
        <v>4</v>
      </c>
      <c r="Z76" s="159" t="s">
        <v>4</v>
      </c>
      <c r="AA76" s="159">
        <v>1220.57142857142</v>
      </c>
      <c r="AB76" s="159">
        <v>1329.9749999999999</v>
      </c>
      <c r="AC76" s="159">
        <v>2091.2991304347802</v>
      </c>
      <c r="AD76" s="4"/>
      <c r="AE76" s="4"/>
      <c r="AF76" s="4"/>
      <c r="AG76" s="4"/>
      <c r="AH76" s="4"/>
      <c r="AI76" s="4"/>
      <c r="AJ76" s="4"/>
      <c r="AK76" s="4"/>
      <c r="AL76" s="4"/>
      <c r="AM76" s="4"/>
      <c r="AN76" s="4"/>
      <c r="AO76" s="4"/>
      <c r="AP76" s="4"/>
      <c r="AQ76" s="4"/>
      <c r="AR76" s="4"/>
      <c r="AS76" s="4"/>
      <c r="AT76" s="4"/>
      <c r="AU76" s="4"/>
      <c r="AV76" s="4"/>
      <c r="AW76" s="4"/>
      <c r="AX76" s="4"/>
    </row>
    <row r="77" spans="1:50" ht="22.5" customHeight="1">
      <c r="A77" s="158">
        <v>39114</v>
      </c>
      <c r="B77" s="190" t="s">
        <v>4</v>
      </c>
      <c r="C77" s="159" t="s">
        <v>4</v>
      </c>
      <c r="D77" s="159">
        <v>1512.28</v>
      </c>
      <c r="E77" s="159">
        <v>2141.3659090909</v>
      </c>
      <c r="F77" s="159">
        <v>1334.2666666666601</v>
      </c>
      <c r="G77" s="159">
        <v>2172.7925</v>
      </c>
      <c r="H77" s="159" t="s">
        <v>4</v>
      </c>
      <c r="I77" s="159">
        <v>1212.4099206349199</v>
      </c>
      <c r="J77" s="159" t="s">
        <v>4</v>
      </c>
      <c r="K77" s="375">
        <v>1317.6837333333301</v>
      </c>
      <c r="L77" s="159">
        <v>1329.76285714285</v>
      </c>
      <c r="M77" s="159">
        <v>1560.95</v>
      </c>
      <c r="N77" s="159" t="s">
        <v>4</v>
      </c>
      <c r="O77" s="159">
        <v>1613.2278787878699</v>
      </c>
      <c r="P77" s="159">
        <v>1435.269</v>
      </c>
      <c r="Q77" s="159" t="s">
        <v>4</v>
      </c>
      <c r="R77" s="159" t="s">
        <v>4</v>
      </c>
      <c r="S77" s="159">
        <v>960.36</v>
      </c>
      <c r="T77" s="159">
        <v>1318.0823333333301</v>
      </c>
      <c r="U77" s="159" t="s">
        <v>4</v>
      </c>
      <c r="V77" s="159">
        <v>1654.8634714285699</v>
      </c>
      <c r="W77" s="159">
        <v>1973.17042105263</v>
      </c>
      <c r="X77" s="159" t="s">
        <v>4</v>
      </c>
      <c r="Y77" s="159" t="s">
        <v>4</v>
      </c>
      <c r="Z77" s="159" t="s">
        <v>4</v>
      </c>
      <c r="AA77" s="159">
        <v>1220.57142857142</v>
      </c>
      <c r="AB77" s="159">
        <v>1329.9749999999999</v>
      </c>
      <c r="AC77" s="159">
        <v>2091.2991304347802</v>
      </c>
      <c r="AD77" s="4"/>
      <c r="AE77" s="4"/>
      <c r="AF77" s="4"/>
      <c r="AG77" s="4"/>
      <c r="AH77" s="4"/>
      <c r="AI77" s="4"/>
      <c r="AJ77" s="4"/>
      <c r="AK77" s="4"/>
      <c r="AL77" s="4"/>
      <c r="AM77" s="4"/>
      <c r="AN77" s="4"/>
      <c r="AO77" s="4"/>
      <c r="AP77" s="4"/>
      <c r="AQ77" s="4"/>
      <c r="AR77" s="4"/>
      <c r="AS77" s="4"/>
      <c r="AT77" s="4"/>
      <c r="AU77" s="4"/>
      <c r="AV77" s="4"/>
      <c r="AW77" s="4"/>
      <c r="AX77" s="4"/>
    </row>
    <row r="78" spans="1:50" ht="22.5" customHeight="1">
      <c r="A78" s="158">
        <v>39142</v>
      </c>
      <c r="B78" s="190" t="s">
        <v>4</v>
      </c>
      <c r="C78" s="159" t="s">
        <v>4</v>
      </c>
      <c r="D78" s="159">
        <v>1512.28</v>
      </c>
      <c r="E78" s="159">
        <v>2685.6840909090902</v>
      </c>
      <c r="F78" s="159">
        <v>1334.2666666666601</v>
      </c>
      <c r="G78" s="159">
        <v>2172.7925</v>
      </c>
      <c r="H78" s="159" t="s">
        <v>4</v>
      </c>
      <c r="I78" s="159">
        <v>1212.4099206349199</v>
      </c>
      <c r="J78" s="159" t="s">
        <v>4</v>
      </c>
      <c r="K78" s="375">
        <v>1317.6837333333301</v>
      </c>
      <c r="L78" s="159">
        <v>1329.76285714285</v>
      </c>
      <c r="M78" s="159">
        <v>1560.95</v>
      </c>
      <c r="N78" s="159" t="s">
        <v>4</v>
      </c>
      <c r="O78" s="159">
        <v>1613.2278787878699</v>
      </c>
      <c r="P78" s="159">
        <v>1435.269</v>
      </c>
      <c r="Q78" s="159" t="s">
        <v>4</v>
      </c>
      <c r="R78" s="159" t="s">
        <v>4</v>
      </c>
      <c r="S78" s="159">
        <v>960.36</v>
      </c>
      <c r="T78" s="159">
        <v>1318.0823333333301</v>
      </c>
      <c r="U78" s="159" t="s">
        <v>4</v>
      </c>
      <c r="V78" s="159">
        <v>1654.8634714285699</v>
      </c>
      <c r="W78" s="159">
        <v>1973.17042105263</v>
      </c>
      <c r="X78" s="159" t="s">
        <v>4</v>
      </c>
      <c r="Y78" s="159" t="s">
        <v>4</v>
      </c>
      <c r="Z78" s="159" t="s">
        <v>4</v>
      </c>
      <c r="AA78" s="159">
        <v>1220.57142857142</v>
      </c>
      <c r="AB78" s="159">
        <v>1329.9749999999999</v>
      </c>
      <c r="AC78" s="159">
        <v>2091.2991304347802</v>
      </c>
      <c r="AD78" s="4"/>
      <c r="AE78" s="4"/>
      <c r="AF78" s="4"/>
      <c r="AG78" s="4"/>
      <c r="AH78" s="4"/>
      <c r="AI78" s="4"/>
      <c r="AJ78" s="4"/>
      <c r="AK78" s="4"/>
      <c r="AL78" s="4"/>
      <c r="AM78" s="4"/>
      <c r="AN78" s="4"/>
      <c r="AO78" s="4"/>
      <c r="AP78" s="4"/>
      <c r="AQ78" s="4"/>
      <c r="AR78" s="4"/>
      <c r="AS78" s="4"/>
      <c r="AT78" s="4"/>
      <c r="AU78" s="4"/>
      <c r="AV78" s="4"/>
      <c r="AW78" s="4"/>
      <c r="AX78" s="4"/>
    </row>
    <row r="79" spans="1:50" ht="22.5" customHeight="1">
      <c r="A79" s="158">
        <v>39173</v>
      </c>
      <c r="B79" s="190" t="s">
        <v>4</v>
      </c>
      <c r="C79" s="159" t="s">
        <v>4</v>
      </c>
      <c r="D79" s="159">
        <v>1512.28</v>
      </c>
      <c r="E79" s="159">
        <v>2709.6856181818098</v>
      </c>
      <c r="F79" s="159">
        <v>1467.95</v>
      </c>
      <c r="G79" s="159">
        <v>2338.7534999999898</v>
      </c>
      <c r="H79" s="159" t="s">
        <v>4</v>
      </c>
      <c r="I79" s="159">
        <v>1212.4099206349199</v>
      </c>
      <c r="J79" s="159" t="s">
        <v>4</v>
      </c>
      <c r="K79" s="375">
        <v>1317.6837333333301</v>
      </c>
      <c r="L79" s="159">
        <v>1329.76285714285</v>
      </c>
      <c r="M79" s="159">
        <v>1560.95</v>
      </c>
      <c r="N79" s="159" t="s">
        <v>4</v>
      </c>
      <c r="O79" s="159">
        <v>1613.2278787878699</v>
      </c>
      <c r="P79" s="159">
        <v>1649.79899999999</v>
      </c>
      <c r="Q79" s="159" t="s">
        <v>4</v>
      </c>
      <c r="R79" s="159" t="s">
        <v>4</v>
      </c>
      <c r="S79" s="159">
        <v>960.36</v>
      </c>
      <c r="T79" s="159">
        <v>1496.6931999999999</v>
      </c>
      <c r="U79" s="159" t="s">
        <v>4</v>
      </c>
      <c r="V79" s="159">
        <v>1710.24122142857</v>
      </c>
      <c r="W79" s="159">
        <v>1973.17042105263</v>
      </c>
      <c r="X79" s="159" t="s">
        <v>4</v>
      </c>
      <c r="Y79" s="159" t="s">
        <v>4</v>
      </c>
      <c r="Z79" s="159" t="s">
        <v>4</v>
      </c>
      <c r="AA79" s="159">
        <v>1220.57142857142</v>
      </c>
      <c r="AB79" s="159">
        <v>1437.78124999999</v>
      </c>
      <c r="AC79" s="159">
        <v>2091.2991304347802</v>
      </c>
      <c r="AD79" s="4"/>
      <c r="AE79" s="4"/>
      <c r="AF79" s="4"/>
      <c r="AG79" s="4"/>
      <c r="AH79" s="4"/>
      <c r="AI79" s="4"/>
      <c r="AJ79" s="4"/>
      <c r="AK79" s="4"/>
      <c r="AL79" s="4"/>
      <c r="AM79" s="4"/>
      <c r="AN79" s="4"/>
      <c r="AO79" s="4"/>
      <c r="AP79" s="4"/>
      <c r="AQ79" s="4"/>
      <c r="AR79" s="4"/>
      <c r="AS79" s="4"/>
      <c r="AT79" s="4"/>
      <c r="AU79" s="4"/>
      <c r="AV79" s="4"/>
      <c r="AW79" s="4"/>
      <c r="AX79" s="4"/>
    </row>
    <row r="80" spans="1:50" ht="22.5" customHeight="1">
      <c r="A80" s="158">
        <v>39203</v>
      </c>
      <c r="B80" s="190" t="s">
        <v>4</v>
      </c>
      <c r="C80" s="159" t="s">
        <v>4</v>
      </c>
      <c r="D80" s="159">
        <v>1663.6140399999999</v>
      </c>
      <c r="E80" s="159">
        <v>2732.6870818181801</v>
      </c>
      <c r="F80" s="159">
        <v>1467.95</v>
      </c>
      <c r="G80" s="159">
        <v>2338.7534999999898</v>
      </c>
      <c r="H80" s="159" t="s">
        <v>4</v>
      </c>
      <c r="I80" s="159">
        <v>1212.4099206349199</v>
      </c>
      <c r="J80" s="159" t="s">
        <v>4</v>
      </c>
      <c r="K80" s="375">
        <v>1449.0733333333301</v>
      </c>
      <c r="L80" s="159">
        <v>1404.93285714285</v>
      </c>
      <c r="M80" s="159">
        <v>1560.95</v>
      </c>
      <c r="N80" s="159" t="s">
        <v>4</v>
      </c>
      <c r="O80" s="159">
        <v>1613.2278787878699</v>
      </c>
      <c r="P80" s="159">
        <v>1649.79899999999</v>
      </c>
      <c r="Q80" s="159" t="s">
        <v>4</v>
      </c>
      <c r="R80" s="159" t="s">
        <v>4</v>
      </c>
      <c r="S80" s="159">
        <v>960.36</v>
      </c>
      <c r="T80" s="159">
        <v>1496.6931999999999</v>
      </c>
      <c r="U80" s="159" t="s">
        <v>4</v>
      </c>
      <c r="V80" s="159">
        <v>1882.1080714285699</v>
      </c>
      <c r="W80" s="159">
        <v>2271.90917105263</v>
      </c>
      <c r="X80" s="159" t="s">
        <v>4</v>
      </c>
      <c r="Y80" s="159" t="s">
        <v>4</v>
      </c>
      <c r="Z80" s="159" t="s">
        <v>4</v>
      </c>
      <c r="AA80" s="159">
        <v>1220.57142857142</v>
      </c>
      <c r="AB80" s="159">
        <v>1437.78124999999</v>
      </c>
      <c r="AC80" s="159">
        <v>2095.6469565217299</v>
      </c>
      <c r="AD80" s="4"/>
      <c r="AE80" s="4"/>
      <c r="AF80" s="4"/>
      <c r="AG80" s="4"/>
      <c r="AH80" s="4"/>
      <c r="AI80" s="4"/>
      <c r="AJ80" s="4"/>
      <c r="AK80" s="4"/>
      <c r="AL80" s="4"/>
      <c r="AM80" s="4"/>
      <c r="AN80" s="4"/>
      <c r="AO80" s="4"/>
      <c r="AP80" s="4"/>
      <c r="AQ80" s="4"/>
      <c r="AR80" s="4"/>
      <c r="AS80" s="4"/>
      <c r="AT80" s="4"/>
      <c r="AU80" s="4"/>
      <c r="AV80" s="4"/>
      <c r="AW80" s="4"/>
      <c r="AX80" s="4"/>
    </row>
    <row r="81" spans="1:50" ht="22.5" customHeight="1">
      <c r="A81" s="158">
        <v>39234</v>
      </c>
      <c r="B81" s="190" t="s">
        <v>4</v>
      </c>
      <c r="C81" s="159" t="s">
        <v>4</v>
      </c>
      <c r="D81" s="159">
        <v>1663.6140399999999</v>
      </c>
      <c r="E81" s="159">
        <v>2755.68854545454</v>
      </c>
      <c r="F81" s="159">
        <v>1467.95</v>
      </c>
      <c r="G81" s="159">
        <v>2338.7534999999898</v>
      </c>
      <c r="H81" s="159" t="s">
        <v>4</v>
      </c>
      <c r="I81" s="159">
        <v>1357.89911111111</v>
      </c>
      <c r="J81" s="159" t="s">
        <v>4</v>
      </c>
      <c r="K81" s="375">
        <v>1449.0733333333301</v>
      </c>
      <c r="L81" s="159">
        <v>1404.93285714285</v>
      </c>
      <c r="M81" s="159">
        <v>1560.95</v>
      </c>
      <c r="N81" s="159" t="s">
        <v>4</v>
      </c>
      <c r="O81" s="159">
        <v>1870.5642424242401</v>
      </c>
      <c r="P81" s="159">
        <v>1649.79899999999</v>
      </c>
      <c r="Q81" s="159" t="s">
        <v>4</v>
      </c>
      <c r="R81" s="159" t="s">
        <v>4</v>
      </c>
      <c r="S81" s="159">
        <v>1019.50252</v>
      </c>
      <c r="T81" s="159">
        <v>1551.7796499999999</v>
      </c>
      <c r="U81" s="159" t="s">
        <v>4</v>
      </c>
      <c r="V81" s="159">
        <v>1882.1080714285699</v>
      </c>
      <c r="W81" s="159">
        <v>2271.90917105263</v>
      </c>
      <c r="X81" s="159" t="s">
        <v>4</v>
      </c>
      <c r="Y81" s="159" t="s">
        <v>4</v>
      </c>
      <c r="Z81" s="159" t="s">
        <v>4</v>
      </c>
      <c r="AA81" s="159">
        <v>1220.57142857142</v>
      </c>
      <c r="AB81" s="159">
        <v>1487.78124999999</v>
      </c>
      <c r="AC81" s="159">
        <v>2095.6469565217299</v>
      </c>
      <c r="AD81" s="4"/>
      <c r="AE81" s="4"/>
      <c r="AF81" s="4"/>
      <c r="AG81" s="4"/>
      <c r="AH81" s="4"/>
      <c r="AI81" s="4"/>
      <c r="AJ81" s="4"/>
      <c r="AK81" s="4"/>
      <c r="AL81" s="4"/>
      <c r="AM81" s="4"/>
      <c r="AN81" s="4"/>
      <c r="AO81" s="4"/>
      <c r="AP81" s="4"/>
      <c r="AQ81" s="4"/>
      <c r="AR81" s="4"/>
      <c r="AS81" s="4"/>
      <c r="AT81" s="4"/>
      <c r="AU81" s="4"/>
      <c r="AV81" s="4"/>
      <c r="AW81" s="4"/>
      <c r="AX81" s="4"/>
    </row>
    <row r="82" spans="1:50" ht="22.5" customHeight="1">
      <c r="A82" s="158">
        <v>39264</v>
      </c>
      <c r="B82" s="190" t="s">
        <v>4</v>
      </c>
      <c r="C82" s="159" t="s">
        <v>4</v>
      </c>
      <c r="D82" s="159">
        <v>1663.6140399999999</v>
      </c>
      <c r="E82" s="159">
        <v>2785.6904545454499</v>
      </c>
      <c r="F82" s="159">
        <v>1467.95</v>
      </c>
      <c r="G82" s="159">
        <v>2494.9929999999999</v>
      </c>
      <c r="H82" s="159" t="s">
        <v>4</v>
      </c>
      <c r="I82" s="159">
        <v>1357.89911111111</v>
      </c>
      <c r="J82" s="159" t="s">
        <v>4</v>
      </c>
      <c r="K82" s="375">
        <v>1535.47573333333</v>
      </c>
      <c r="L82" s="159">
        <v>1483.7321428571399</v>
      </c>
      <c r="M82" s="159">
        <v>1685.9</v>
      </c>
      <c r="N82" s="159" t="s">
        <v>4</v>
      </c>
      <c r="O82" s="159">
        <v>1870.5642424242401</v>
      </c>
      <c r="P82" s="159">
        <v>1649.79899999999</v>
      </c>
      <c r="Q82" s="159" t="s">
        <v>4</v>
      </c>
      <c r="R82" s="159" t="s">
        <v>4</v>
      </c>
      <c r="S82" s="159">
        <v>1072.6478400000001</v>
      </c>
      <c r="T82" s="159">
        <v>1551.7796499999999</v>
      </c>
      <c r="U82" s="159" t="s">
        <v>4</v>
      </c>
      <c r="V82" s="159">
        <v>1967.4052285714199</v>
      </c>
      <c r="W82" s="159">
        <v>2271.90917105263</v>
      </c>
      <c r="X82" s="159" t="s">
        <v>4</v>
      </c>
      <c r="Y82" s="159" t="s">
        <v>4</v>
      </c>
      <c r="Z82" s="159" t="s">
        <v>4</v>
      </c>
      <c r="AA82" s="159">
        <v>1397.4</v>
      </c>
      <c r="AB82" s="159">
        <v>1493.40624999999</v>
      </c>
      <c r="AC82" s="159">
        <v>2095.6469565217299</v>
      </c>
      <c r="AD82" s="4"/>
      <c r="AE82" s="4"/>
      <c r="AF82" s="4"/>
      <c r="AG82" s="4"/>
      <c r="AH82" s="4"/>
      <c r="AI82" s="4"/>
      <c r="AJ82" s="4"/>
      <c r="AK82" s="4"/>
      <c r="AL82" s="4"/>
      <c r="AM82" s="4"/>
      <c r="AN82" s="4"/>
      <c r="AO82" s="4"/>
      <c r="AP82" s="4"/>
      <c r="AQ82" s="4"/>
      <c r="AR82" s="4"/>
      <c r="AS82" s="4"/>
      <c r="AT82" s="4"/>
      <c r="AU82" s="4"/>
      <c r="AV82" s="4"/>
      <c r="AW82" s="4"/>
      <c r="AX82" s="4"/>
    </row>
    <row r="83" spans="1:50" ht="22.5" customHeight="1">
      <c r="A83" s="158">
        <v>39295</v>
      </c>
      <c r="B83" s="190" t="s">
        <v>4</v>
      </c>
      <c r="C83" s="159" t="s">
        <v>4</v>
      </c>
      <c r="D83" s="159">
        <v>1724.1122799999901</v>
      </c>
      <c r="E83" s="159">
        <v>2804.19727272727</v>
      </c>
      <c r="F83" s="159">
        <v>1521.9666666666601</v>
      </c>
      <c r="G83" s="159">
        <v>2494.9929999999999</v>
      </c>
      <c r="H83" s="159" t="s">
        <v>4</v>
      </c>
      <c r="I83" s="159">
        <v>1357.89911111111</v>
      </c>
      <c r="J83" s="159" t="s">
        <v>4</v>
      </c>
      <c r="K83" s="375">
        <v>1535.47573333333</v>
      </c>
      <c r="L83" s="159">
        <v>1568.3571428571399</v>
      </c>
      <c r="M83" s="159">
        <v>1685.9</v>
      </c>
      <c r="N83" s="159" t="s">
        <v>4</v>
      </c>
      <c r="O83" s="159">
        <v>1870.5642424242401</v>
      </c>
      <c r="P83" s="159">
        <v>1725.44199999999</v>
      </c>
      <c r="Q83" s="159" t="s">
        <v>4</v>
      </c>
      <c r="R83" s="159" t="s">
        <v>4</v>
      </c>
      <c r="S83" s="159">
        <v>1125.7049999999999</v>
      </c>
      <c r="T83" s="159">
        <v>1551.7796499999999</v>
      </c>
      <c r="U83" s="159" t="s">
        <v>4</v>
      </c>
      <c r="V83" s="159">
        <v>1967.4052285714199</v>
      </c>
      <c r="W83" s="159">
        <v>2197.7849736842099</v>
      </c>
      <c r="X83" s="159" t="s">
        <v>4</v>
      </c>
      <c r="Y83" s="159" t="s">
        <v>4</v>
      </c>
      <c r="Z83" s="159" t="s">
        <v>4</v>
      </c>
      <c r="AA83" s="159">
        <v>1397.4</v>
      </c>
      <c r="AB83" s="159">
        <v>1493.40624999999</v>
      </c>
      <c r="AC83" s="159">
        <v>2346.02442687747</v>
      </c>
      <c r="AD83" s="4"/>
      <c r="AE83" s="4"/>
      <c r="AF83" s="4"/>
      <c r="AG83" s="4"/>
      <c r="AH83" s="4"/>
      <c r="AI83" s="4"/>
      <c r="AJ83" s="4"/>
      <c r="AK83" s="4"/>
      <c r="AL83" s="4"/>
      <c r="AM83" s="4"/>
      <c r="AN83" s="4"/>
      <c r="AO83" s="4"/>
      <c r="AP83" s="4"/>
      <c r="AQ83" s="4"/>
      <c r="AR83" s="4"/>
      <c r="AS83" s="4"/>
      <c r="AT83" s="4"/>
      <c r="AU83" s="4"/>
      <c r="AV83" s="4"/>
      <c r="AW83" s="4"/>
      <c r="AX83" s="4"/>
    </row>
    <row r="84" spans="1:50" ht="22.5" customHeight="1">
      <c r="A84" s="158">
        <v>39326</v>
      </c>
      <c r="B84" s="190" t="s">
        <v>4</v>
      </c>
      <c r="C84" s="159" t="s">
        <v>4</v>
      </c>
      <c r="D84" s="159">
        <v>1724.1122799999901</v>
      </c>
      <c r="E84" s="159">
        <v>2822.7040909090902</v>
      </c>
      <c r="F84" s="159">
        <v>1521.9666666666601</v>
      </c>
      <c r="G84" s="159">
        <v>2494.9929999999999</v>
      </c>
      <c r="H84" s="159" t="s">
        <v>4</v>
      </c>
      <c r="I84" s="159">
        <v>1430.6437063492001</v>
      </c>
      <c r="J84" s="159" t="s">
        <v>4</v>
      </c>
      <c r="K84" s="375">
        <v>1535.47573333333</v>
      </c>
      <c r="L84" s="159">
        <v>1568.3571428571399</v>
      </c>
      <c r="M84" s="159">
        <v>1685.9</v>
      </c>
      <c r="N84" s="159" t="s">
        <v>4</v>
      </c>
      <c r="O84" s="159">
        <v>1870.5642424242401</v>
      </c>
      <c r="P84" s="159">
        <v>1725.44199999999</v>
      </c>
      <c r="Q84" s="159" t="s">
        <v>4</v>
      </c>
      <c r="R84" s="159" t="s">
        <v>4</v>
      </c>
      <c r="S84" s="159">
        <v>1125.7049999999999</v>
      </c>
      <c r="T84" s="159">
        <v>1551.7796499999999</v>
      </c>
      <c r="U84" s="159" t="s">
        <v>4</v>
      </c>
      <c r="V84" s="159">
        <v>1967.4052285714199</v>
      </c>
      <c r="W84" s="159">
        <v>2127.8309210526299</v>
      </c>
      <c r="X84" s="159" t="s">
        <v>4</v>
      </c>
      <c r="Y84" s="159" t="s">
        <v>4</v>
      </c>
      <c r="Z84" s="159" t="s">
        <v>4</v>
      </c>
      <c r="AA84" s="159">
        <v>1397.4</v>
      </c>
      <c r="AB84" s="159">
        <v>1493.40624999999</v>
      </c>
      <c r="AC84" s="159">
        <v>2346.02442687747</v>
      </c>
      <c r="AD84" s="4"/>
      <c r="AE84" s="4"/>
      <c r="AF84" s="4"/>
      <c r="AG84" s="4"/>
      <c r="AH84" s="4"/>
      <c r="AI84" s="4"/>
      <c r="AJ84" s="4"/>
      <c r="AK84" s="4"/>
      <c r="AL84" s="4"/>
      <c r="AM84" s="4"/>
      <c r="AN84" s="4"/>
      <c r="AO84" s="4"/>
      <c r="AP84" s="4"/>
      <c r="AQ84" s="4"/>
      <c r="AR84" s="4"/>
      <c r="AS84" s="4"/>
      <c r="AT84" s="4"/>
      <c r="AU84" s="4"/>
      <c r="AV84" s="4"/>
      <c r="AW84" s="4"/>
      <c r="AX84" s="4"/>
    </row>
    <row r="85" spans="1:50" ht="22.5" customHeight="1">
      <c r="A85" s="158">
        <v>39356</v>
      </c>
      <c r="B85" s="190" t="s">
        <v>4</v>
      </c>
      <c r="C85" s="159" t="s">
        <v>4</v>
      </c>
      <c r="D85" s="159">
        <v>1724.1122799999901</v>
      </c>
      <c r="E85" s="159">
        <v>2841.2109090908998</v>
      </c>
      <c r="F85" s="159">
        <v>1521.9666666666601</v>
      </c>
      <c r="G85" s="159">
        <v>2567.5998095238101</v>
      </c>
      <c r="H85" s="159" t="s">
        <v>4</v>
      </c>
      <c r="I85" s="159">
        <v>1430.6437063492001</v>
      </c>
      <c r="J85" s="159" t="s">
        <v>4</v>
      </c>
      <c r="K85" s="375">
        <v>1597.12826666666</v>
      </c>
      <c r="L85" s="159">
        <v>1568.3571428571399</v>
      </c>
      <c r="M85" s="159">
        <v>1818.7</v>
      </c>
      <c r="N85" s="159" t="s">
        <v>4</v>
      </c>
      <c r="O85" s="159">
        <v>1870.5642424242401</v>
      </c>
      <c r="P85" s="159">
        <v>1725.44199999999</v>
      </c>
      <c r="Q85" s="159" t="s">
        <v>4</v>
      </c>
      <c r="R85" s="159" t="s">
        <v>4</v>
      </c>
      <c r="S85" s="159">
        <v>1125.7049999999999</v>
      </c>
      <c r="T85" s="159">
        <v>1585.8074999999999</v>
      </c>
      <c r="U85" s="159" t="s">
        <v>4</v>
      </c>
      <c r="V85" s="159">
        <v>1967.4052285714199</v>
      </c>
      <c r="W85" s="159">
        <v>2127.8309210526299</v>
      </c>
      <c r="X85" s="159" t="s">
        <v>4</v>
      </c>
      <c r="Y85" s="159" t="s">
        <v>4</v>
      </c>
      <c r="Z85" s="159" t="s">
        <v>4</v>
      </c>
      <c r="AA85" s="159">
        <v>1547.2</v>
      </c>
      <c r="AB85" s="159">
        <v>1553.4749999999999</v>
      </c>
      <c r="AC85" s="159">
        <v>2346.02442687747</v>
      </c>
      <c r="AD85" s="4"/>
      <c r="AE85" s="4"/>
      <c r="AF85" s="4"/>
      <c r="AG85" s="4"/>
      <c r="AH85" s="4"/>
      <c r="AI85" s="4"/>
      <c r="AJ85" s="4"/>
      <c r="AK85" s="4"/>
      <c r="AL85" s="4"/>
      <c r="AM85" s="4"/>
      <c r="AN85" s="4"/>
      <c r="AO85" s="4"/>
      <c r="AP85" s="4"/>
      <c r="AQ85" s="4"/>
      <c r="AR85" s="4"/>
      <c r="AS85" s="4"/>
      <c r="AT85" s="4"/>
      <c r="AU85" s="4"/>
      <c r="AV85" s="4"/>
      <c r="AW85" s="4"/>
      <c r="AX85" s="4"/>
    </row>
    <row r="86" spans="1:50" ht="22.5" customHeight="1">
      <c r="A86" s="158">
        <v>39387</v>
      </c>
      <c r="B86" s="190" t="s">
        <v>4</v>
      </c>
      <c r="C86" s="159" t="s">
        <v>4</v>
      </c>
      <c r="D86" s="159">
        <v>1761.79167999999</v>
      </c>
      <c r="E86" s="159">
        <v>2859.7177272727199</v>
      </c>
      <c r="F86" s="159">
        <v>1521.9666666666601</v>
      </c>
      <c r="G86" s="159">
        <v>2567.5998095238101</v>
      </c>
      <c r="H86" s="159" t="s">
        <v>4</v>
      </c>
      <c r="I86" s="159">
        <v>1491.2642023809501</v>
      </c>
      <c r="J86" s="159" t="s">
        <v>4</v>
      </c>
      <c r="K86" s="375">
        <v>1597.12826666666</v>
      </c>
      <c r="L86" s="159">
        <v>1568.3571428571399</v>
      </c>
      <c r="M86" s="159">
        <v>1818.7</v>
      </c>
      <c r="N86" s="159" t="s">
        <v>4</v>
      </c>
      <c r="O86" s="159">
        <v>1870.5642424242401</v>
      </c>
      <c r="P86" s="159">
        <v>1725.44199999999</v>
      </c>
      <c r="Q86" s="159" t="s">
        <v>4</v>
      </c>
      <c r="R86" s="159" t="s">
        <v>4</v>
      </c>
      <c r="S86" s="159">
        <v>1125.7049999999999</v>
      </c>
      <c r="T86" s="159">
        <v>1585.8074999999999</v>
      </c>
      <c r="U86" s="159" t="s">
        <v>4</v>
      </c>
      <c r="V86" s="159">
        <v>1967.4052285714199</v>
      </c>
      <c r="W86" s="159">
        <v>2217.6716447368399</v>
      </c>
      <c r="X86" s="159" t="s">
        <v>4</v>
      </c>
      <c r="Y86" s="159" t="s">
        <v>4</v>
      </c>
      <c r="Z86" s="159" t="s">
        <v>4</v>
      </c>
      <c r="AA86" s="159">
        <v>1547.2</v>
      </c>
      <c r="AB86" s="159">
        <v>1503.4749999999999</v>
      </c>
      <c r="AC86" s="159">
        <v>2449.51391304347</v>
      </c>
      <c r="AD86" s="4"/>
      <c r="AE86" s="4"/>
      <c r="AF86" s="4"/>
      <c r="AG86" s="4"/>
      <c r="AH86" s="4"/>
      <c r="AI86" s="4"/>
      <c r="AJ86" s="4"/>
      <c r="AK86" s="4"/>
      <c r="AL86" s="4"/>
      <c r="AM86" s="4"/>
      <c r="AN86" s="4"/>
      <c r="AO86" s="4"/>
      <c r="AP86" s="4"/>
      <c r="AQ86" s="4"/>
      <c r="AR86" s="4"/>
      <c r="AS86" s="4"/>
      <c r="AT86" s="4"/>
      <c r="AU86" s="4"/>
      <c r="AV86" s="4"/>
      <c r="AW86" s="4"/>
      <c r="AX86" s="4"/>
    </row>
    <row r="87" spans="1:50" ht="22.5" customHeight="1">
      <c r="A87" s="158">
        <v>39417</v>
      </c>
      <c r="B87" s="190" t="s">
        <v>4</v>
      </c>
      <c r="C87" s="159" t="s">
        <v>4</v>
      </c>
      <c r="D87" s="159">
        <v>1761.79167999999</v>
      </c>
      <c r="E87" s="159">
        <v>2878.22454545454</v>
      </c>
      <c r="F87" s="159">
        <v>1709.9833333333299</v>
      </c>
      <c r="G87" s="159">
        <v>2567.5998095238101</v>
      </c>
      <c r="H87" s="159" t="s">
        <v>4</v>
      </c>
      <c r="I87" s="159">
        <v>1491.2642023809501</v>
      </c>
      <c r="J87" s="159" t="s">
        <v>4</v>
      </c>
      <c r="K87" s="375">
        <v>1597.12826666666</v>
      </c>
      <c r="L87" s="159">
        <v>1568.3571428571399</v>
      </c>
      <c r="M87" s="159">
        <v>1818.7</v>
      </c>
      <c r="N87" s="159" t="s">
        <v>4</v>
      </c>
      <c r="O87" s="159">
        <v>1870.5642424242401</v>
      </c>
      <c r="P87" s="159">
        <v>1725.44199999999</v>
      </c>
      <c r="Q87" s="159" t="s">
        <v>4</v>
      </c>
      <c r="R87" s="159" t="s">
        <v>4</v>
      </c>
      <c r="S87" s="159">
        <v>1125.7049999999999</v>
      </c>
      <c r="T87" s="159">
        <v>1585.8074999999999</v>
      </c>
      <c r="U87" s="159" t="s">
        <v>4</v>
      </c>
      <c r="V87" s="159">
        <v>1967.4052285714199</v>
      </c>
      <c r="W87" s="159">
        <v>2275.7900657894702</v>
      </c>
      <c r="X87" s="159" t="s">
        <v>4</v>
      </c>
      <c r="Y87" s="159" t="s">
        <v>4</v>
      </c>
      <c r="Z87" s="159" t="s">
        <v>4</v>
      </c>
      <c r="AA87" s="159">
        <v>1547.2</v>
      </c>
      <c r="AB87" s="159">
        <v>1503.4749999999999</v>
      </c>
      <c r="AC87" s="159">
        <v>2449.51391304347</v>
      </c>
      <c r="AD87" s="4"/>
      <c r="AE87" s="4"/>
      <c r="AF87" s="4"/>
      <c r="AG87" s="4"/>
      <c r="AH87" s="4"/>
      <c r="AI87" s="4"/>
      <c r="AJ87" s="4"/>
      <c r="AK87" s="4"/>
      <c r="AL87" s="4"/>
      <c r="AM87" s="4"/>
      <c r="AN87" s="4"/>
      <c r="AO87" s="4"/>
      <c r="AP87" s="4"/>
      <c r="AQ87" s="4"/>
      <c r="AR87" s="4"/>
      <c r="AS87" s="4"/>
      <c r="AT87" s="4"/>
      <c r="AU87" s="4"/>
      <c r="AV87" s="4"/>
      <c r="AW87" s="4"/>
      <c r="AX87" s="4"/>
    </row>
    <row r="88" spans="1:50" ht="22.5" customHeight="1">
      <c r="A88" s="158">
        <v>39448</v>
      </c>
      <c r="B88" s="190" t="s">
        <v>4</v>
      </c>
      <c r="C88" s="159" t="s">
        <v>4</v>
      </c>
      <c r="D88" s="159">
        <v>1761.79167999999</v>
      </c>
      <c r="E88" s="159">
        <v>2878.22454545454</v>
      </c>
      <c r="F88" s="159">
        <v>1709.9833333333299</v>
      </c>
      <c r="G88" s="159">
        <v>2634.5998095238101</v>
      </c>
      <c r="H88" s="159" t="s">
        <v>4</v>
      </c>
      <c r="I88" s="159">
        <v>1491.2642023809501</v>
      </c>
      <c r="J88" s="159" t="s">
        <v>4</v>
      </c>
      <c r="K88" s="375">
        <v>1597.12826666666</v>
      </c>
      <c r="L88" s="159">
        <v>1568.3571428571399</v>
      </c>
      <c r="M88" s="159">
        <v>1891.36</v>
      </c>
      <c r="N88" s="159" t="s">
        <v>4</v>
      </c>
      <c r="O88" s="159">
        <v>1870.5642424242401</v>
      </c>
      <c r="P88" s="159">
        <v>1725.44199999999</v>
      </c>
      <c r="Q88" s="159" t="s">
        <v>4</v>
      </c>
      <c r="R88" s="159" t="s">
        <v>4</v>
      </c>
      <c r="S88" s="159">
        <v>1125.7049999999999</v>
      </c>
      <c r="T88" s="159">
        <v>1585.8074999999999</v>
      </c>
      <c r="U88" s="159" t="s">
        <v>4</v>
      </c>
      <c r="V88" s="159">
        <v>2180.1495142857102</v>
      </c>
      <c r="W88" s="159">
        <v>2275.7900657894702</v>
      </c>
      <c r="X88" s="159" t="s">
        <v>4</v>
      </c>
      <c r="Y88" s="159" t="s">
        <v>4</v>
      </c>
      <c r="Z88" s="159" t="s">
        <v>4</v>
      </c>
      <c r="AA88" s="159">
        <v>1547.2</v>
      </c>
      <c r="AB88" s="159">
        <v>1565.29374999999</v>
      </c>
      <c r="AC88" s="159">
        <v>2449.51391304347</v>
      </c>
      <c r="AD88" s="4"/>
      <c r="AE88" s="4"/>
      <c r="AF88" s="4"/>
      <c r="AG88" s="4"/>
      <c r="AH88" s="4"/>
      <c r="AI88" s="4"/>
      <c r="AJ88" s="4"/>
      <c r="AK88" s="4"/>
      <c r="AL88" s="4"/>
      <c r="AM88" s="4"/>
      <c r="AN88" s="4"/>
      <c r="AO88" s="4"/>
      <c r="AP88" s="4"/>
      <c r="AQ88" s="4"/>
      <c r="AR88" s="4"/>
      <c r="AS88" s="4"/>
      <c r="AT88" s="4"/>
      <c r="AU88" s="4"/>
      <c r="AV88" s="4"/>
      <c r="AW88" s="4"/>
      <c r="AX88" s="4"/>
    </row>
    <row r="89" spans="1:50" ht="22.5" customHeight="1">
      <c r="A89" s="158">
        <v>39479</v>
      </c>
      <c r="B89" s="190" t="s">
        <v>4</v>
      </c>
      <c r="C89" s="159" t="s">
        <v>4</v>
      </c>
      <c r="D89" s="159">
        <v>1761.79167999999</v>
      </c>
      <c r="E89" s="159">
        <v>2878.22454545454</v>
      </c>
      <c r="F89" s="159">
        <v>1709.9833333333299</v>
      </c>
      <c r="G89" s="159">
        <v>2634.5998095238101</v>
      </c>
      <c r="H89" s="159" t="s">
        <v>4</v>
      </c>
      <c r="I89" s="159">
        <v>1491.2642023809501</v>
      </c>
      <c r="J89" s="159" t="s">
        <v>4</v>
      </c>
      <c r="K89" s="375">
        <v>1597.12826666666</v>
      </c>
      <c r="L89" s="159">
        <v>1568.3571428571399</v>
      </c>
      <c r="M89" s="159">
        <v>1891.36</v>
      </c>
      <c r="N89" s="159" t="s">
        <v>4</v>
      </c>
      <c r="O89" s="159">
        <v>1870.5642424242401</v>
      </c>
      <c r="P89" s="159">
        <v>1725.44199999999</v>
      </c>
      <c r="Q89" s="159" t="s">
        <v>4</v>
      </c>
      <c r="R89" s="159" t="s">
        <v>4</v>
      </c>
      <c r="S89" s="159">
        <v>1125.7049999999999</v>
      </c>
      <c r="T89" s="159">
        <v>1585.8074999999999</v>
      </c>
      <c r="U89" s="159" t="s">
        <v>4</v>
      </c>
      <c r="V89" s="159">
        <v>2180.1495142857102</v>
      </c>
      <c r="W89" s="159">
        <v>2275.7900657894702</v>
      </c>
      <c r="X89" s="159" t="s">
        <v>4</v>
      </c>
      <c r="Y89" s="159" t="s">
        <v>4</v>
      </c>
      <c r="Z89" s="159" t="s">
        <v>4</v>
      </c>
      <c r="AA89" s="159">
        <v>1549.25</v>
      </c>
      <c r="AB89" s="159">
        <v>1565.29374999999</v>
      </c>
      <c r="AC89" s="159">
        <v>2620.6008695652099</v>
      </c>
      <c r="AD89" s="4"/>
      <c r="AE89" s="4"/>
      <c r="AF89" s="4"/>
      <c r="AG89" s="4"/>
      <c r="AH89" s="4"/>
      <c r="AI89" s="4"/>
      <c r="AJ89" s="4"/>
      <c r="AK89" s="4"/>
      <c r="AL89" s="4"/>
      <c r="AM89" s="4"/>
      <c r="AN89" s="4"/>
      <c r="AO89" s="4"/>
      <c r="AP89" s="4"/>
      <c r="AQ89" s="4"/>
      <c r="AR89" s="4"/>
      <c r="AS89" s="4"/>
      <c r="AT89" s="4"/>
      <c r="AU89" s="4"/>
      <c r="AV89" s="4"/>
      <c r="AW89" s="4"/>
      <c r="AX89" s="4"/>
    </row>
    <row r="90" spans="1:50" ht="22.5" customHeight="1">
      <c r="A90" s="158">
        <v>39508</v>
      </c>
      <c r="B90" s="190" t="s">
        <v>4</v>
      </c>
      <c r="C90" s="159" t="s">
        <v>4</v>
      </c>
      <c r="D90" s="159">
        <v>1761.79167999999</v>
      </c>
      <c r="E90" s="159">
        <v>3764.5881818181801</v>
      </c>
      <c r="F90" s="159">
        <v>1709.9833333333299</v>
      </c>
      <c r="G90" s="159">
        <v>2701.5998095238101</v>
      </c>
      <c r="H90" s="159" t="s">
        <v>4</v>
      </c>
      <c r="I90" s="159">
        <v>1491.2642023809501</v>
      </c>
      <c r="J90" s="159" t="s">
        <v>4</v>
      </c>
      <c r="K90" s="375">
        <v>1597.12826666666</v>
      </c>
      <c r="L90" s="159">
        <v>1568.3571428571399</v>
      </c>
      <c r="M90" s="159">
        <v>1964.35</v>
      </c>
      <c r="N90" s="159" t="s">
        <v>4</v>
      </c>
      <c r="O90" s="159">
        <v>1870.5642424242401</v>
      </c>
      <c r="P90" s="159">
        <v>1725.44199999999</v>
      </c>
      <c r="Q90" s="159" t="s">
        <v>4</v>
      </c>
      <c r="R90" s="159" t="s">
        <v>4</v>
      </c>
      <c r="S90" s="159">
        <v>1125.7049999999999</v>
      </c>
      <c r="T90" s="159">
        <v>1585.8074999999999</v>
      </c>
      <c r="U90" s="159" t="s">
        <v>4</v>
      </c>
      <c r="V90" s="159">
        <v>2180.1495142857102</v>
      </c>
      <c r="W90" s="159">
        <v>2167.15756578947</v>
      </c>
      <c r="X90" s="159" t="s">
        <v>4</v>
      </c>
      <c r="Y90" s="159" t="s">
        <v>4</v>
      </c>
      <c r="Z90" s="159" t="s">
        <v>4</v>
      </c>
      <c r="AA90" s="159">
        <v>1549.25</v>
      </c>
      <c r="AB90" s="159">
        <v>1665.29374999999</v>
      </c>
      <c r="AC90" s="159">
        <v>2620.6008695652099</v>
      </c>
      <c r="AD90" s="4"/>
      <c r="AE90" s="4"/>
      <c r="AF90" s="4"/>
      <c r="AG90" s="4"/>
      <c r="AH90" s="4"/>
      <c r="AI90" s="4"/>
      <c r="AJ90" s="4"/>
      <c r="AK90" s="4"/>
      <c r="AL90" s="4"/>
      <c r="AM90" s="4"/>
      <c r="AN90" s="4"/>
      <c r="AO90" s="4"/>
      <c r="AP90" s="4"/>
      <c r="AQ90" s="4"/>
      <c r="AR90" s="4"/>
      <c r="AS90" s="4"/>
      <c r="AT90" s="4"/>
      <c r="AU90" s="4"/>
      <c r="AV90" s="4"/>
      <c r="AW90" s="4"/>
      <c r="AX90" s="4"/>
    </row>
    <row r="91" spans="1:50" ht="22.5" customHeight="1">
      <c r="A91" s="158">
        <v>39539</v>
      </c>
      <c r="B91" s="190" t="s">
        <v>4</v>
      </c>
      <c r="C91" s="159" t="s">
        <v>4</v>
      </c>
      <c r="D91" s="159">
        <v>1761.79167999999</v>
      </c>
      <c r="E91" s="159">
        <v>3764.5881818181801</v>
      </c>
      <c r="F91" s="159">
        <v>1903.8333333333301</v>
      </c>
      <c r="G91" s="159">
        <v>2701.5998095238101</v>
      </c>
      <c r="H91" s="159" t="s">
        <v>4</v>
      </c>
      <c r="I91" s="159">
        <v>1718.9001310246299</v>
      </c>
      <c r="J91" s="159" t="s">
        <v>4</v>
      </c>
      <c r="K91" s="375">
        <v>1756.2592</v>
      </c>
      <c r="L91" s="159">
        <v>1890.2107142857101</v>
      </c>
      <c r="M91" s="159">
        <v>1964.35</v>
      </c>
      <c r="N91" s="159" t="s">
        <v>4</v>
      </c>
      <c r="O91" s="159">
        <v>2014.79757575757</v>
      </c>
      <c r="P91" s="159">
        <v>1932.4959999999901</v>
      </c>
      <c r="Q91" s="159" t="s">
        <v>4</v>
      </c>
      <c r="R91" s="159" t="s">
        <v>4</v>
      </c>
      <c r="S91" s="159">
        <v>1125.7049999999999</v>
      </c>
      <c r="T91" s="159">
        <v>1808.0733499999999</v>
      </c>
      <c r="U91" s="159" t="s">
        <v>4</v>
      </c>
      <c r="V91" s="159">
        <v>2180.1495142857102</v>
      </c>
      <c r="W91" s="159">
        <v>2167.15756578947</v>
      </c>
      <c r="X91" s="159" t="s">
        <v>4</v>
      </c>
      <c r="Y91" s="159" t="s">
        <v>4</v>
      </c>
      <c r="Z91" s="159" t="s">
        <v>4</v>
      </c>
      <c r="AA91" s="159">
        <v>1551.29999999999</v>
      </c>
      <c r="AB91" s="159">
        <v>1665.29374999999</v>
      </c>
      <c r="AC91" s="159">
        <v>2620.6008695652099</v>
      </c>
      <c r="AD91" s="4"/>
      <c r="AE91" s="4"/>
      <c r="AF91" s="4"/>
      <c r="AG91" s="4"/>
      <c r="AH91" s="4"/>
      <c r="AI91" s="4"/>
      <c r="AJ91" s="4"/>
      <c r="AK91" s="4"/>
      <c r="AL91" s="4"/>
      <c r="AM91" s="4"/>
      <c r="AN91" s="4"/>
      <c r="AO91" s="4"/>
      <c r="AP91" s="4"/>
      <c r="AQ91" s="4"/>
      <c r="AR91" s="4"/>
      <c r="AS91" s="4"/>
      <c r="AT91" s="4"/>
      <c r="AU91" s="4"/>
      <c r="AV91" s="4"/>
      <c r="AW91" s="4"/>
      <c r="AX91" s="4"/>
    </row>
    <row r="92" spans="1:50" ht="22.5" customHeight="1">
      <c r="A92" s="158">
        <v>39569</v>
      </c>
      <c r="B92" s="190" t="s">
        <v>4</v>
      </c>
      <c r="C92" s="159" t="s">
        <v>4</v>
      </c>
      <c r="D92" s="159">
        <v>2264.14983999999</v>
      </c>
      <c r="E92" s="159">
        <v>3764.5881818181801</v>
      </c>
      <c r="F92" s="159">
        <v>1903.8333333333301</v>
      </c>
      <c r="G92" s="159">
        <v>2648.5998095238101</v>
      </c>
      <c r="H92" s="159" t="s">
        <v>4</v>
      </c>
      <c r="I92" s="159">
        <v>1718.9001310246299</v>
      </c>
      <c r="J92" s="159" t="s">
        <v>4</v>
      </c>
      <c r="K92" s="375">
        <v>1756.2592</v>
      </c>
      <c r="L92" s="159">
        <v>1890.2107142857101</v>
      </c>
      <c r="M92" s="159">
        <v>1964.35</v>
      </c>
      <c r="N92" s="159" t="s">
        <v>4</v>
      </c>
      <c r="O92" s="159">
        <v>2247.2654545454502</v>
      </c>
      <c r="P92" s="159">
        <v>2001.5129999999999</v>
      </c>
      <c r="Q92" s="159" t="s">
        <v>4</v>
      </c>
      <c r="R92" s="159" t="s">
        <v>4</v>
      </c>
      <c r="S92" s="159">
        <v>1234.9302399999999</v>
      </c>
      <c r="T92" s="159">
        <v>1808.0733499999999</v>
      </c>
      <c r="U92" s="159" t="s">
        <v>4</v>
      </c>
      <c r="V92" s="159">
        <v>2300.1495142857102</v>
      </c>
      <c r="W92" s="159">
        <v>2757.0415526315701</v>
      </c>
      <c r="X92" s="159" t="s">
        <v>4</v>
      </c>
      <c r="Y92" s="159" t="s">
        <v>4</v>
      </c>
      <c r="Z92" s="159" t="s">
        <v>4</v>
      </c>
      <c r="AA92" s="159">
        <v>1746.4857142857099</v>
      </c>
      <c r="AB92" s="159">
        <v>1744.2249999999999</v>
      </c>
      <c r="AC92" s="159">
        <v>2852.78565217391</v>
      </c>
      <c r="AD92" s="4"/>
      <c r="AE92" s="4"/>
      <c r="AF92" s="4"/>
      <c r="AG92" s="4"/>
      <c r="AH92" s="4"/>
      <c r="AI92" s="4"/>
      <c r="AJ92" s="4"/>
      <c r="AK92" s="4"/>
      <c r="AL92" s="4"/>
      <c r="AM92" s="4"/>
      <c r="AN92" s="4"/>
      <c r="AO92" s="4"/>
      <c r="AP92" s="4"/>
      <c r="AQ92" s="4"/>
      <c r="AR92" s="4"/>
      <c r="AS92" s="4"/>
      <c r="AT92" s="4"/>
      <c r="AU92" s="4"/>
      <c r="AV92" s="4"/>
      <c r="AW92" s="4"/>
      <c r="AX92" s="4"/>
    </row>
    <row r="93" spans="1:50" ht="22.5" customHeight="1">
      <c r="A93" s="158">
        <v>39600</v>
      </c>
      <c r="B93" s="190" t="s">
        <v>4</v>
      </c>
      <c r="C93" s="159" t="s">
        <v>4</v>
      </c>
      <c r="D93" s="159">
        <v>2264.14983999999</v>
      </c>
      <c r="E93" s="159">
        <v>3764.5881818181801</v>
      </c>
      <c r="F93" s="159">
        <v>1903.8333333333301</v>
      </c>
      <c r="G93" s="159">
        <v>2648.5998095238101</v>
      </c>
      <c r="H93" s="159" t="s">
        <v>4</v>
      </c>
      <c r="I93" s="159">
        <v>1774.57279761985</v>
      </c>
      <c r="J93" s="159" t="s">
        <v>4</v>
      </c>
      <c r="K93" s="375">
        <v>1756.2592</v>
      </c>
      <c r="L93" s="159">
        <v>1890.2107142857101</v>
      </c>
      <c r="M93" s="159">
        <v>2160.87</v>
      </c>
      <c r="N93" s="159" t="s">
        <v>4</v>
      </c>
      <c r="O93" s="159">
        <v>2326.00545454545</v>
      </c>
      <c r="P93" s="159">
        <v>2001.5129999999999</v>
      </c>
      <c r="Q93" s="159" t="s">
        <v>4</v>
      </c>
      <c r="R93" s="159" t="s">
        <v>4</v>
      </c>
      <c r="S93" s="159">
        <v>1234.9302399999999</v>
      </c>
      <c r="T93" s="159">
        <v>1808.0733499999999</v>
      </c>
      <c r="U93" s="159" t="s">
        <v>4</v>
      </c>
      <c r="V93" s="159">
        <v>2300.1495142857102</v>
      </c>
      <c r="W93" s="159">
        <v>2757.0415526315701</v>
      </c>
      <c r="X93" s="159" t="s">
        <v>4</v>
      </c>
      <c r="Y93" s="159" t="s">
        <v>4</v>
      </c>
      <c r="Z93" s="159" t="s">
        <v>4</v>
      </c>
      <c r="AA93" s="159">
        <v>1746.4857142857099</v>
      </c>
      <c r="AB93" s="159">
        <v>1744.2249999999999</v>
      </c>
      <c r="AC93" s="159">
        <v>2852.78565217391</v>
      </c>
      <c r="AD93" s="4"/>
      <c r="AE93" s="4"/>
      <c r="AF93" s="4"/>
      <c r="AG93" s="4"/>
      <c r="AH93" s="4"/>
      <c r="AI93" s="4"/>
      <c r="AJ93" s="4"/>
      <c r="AK93" s="4"/>
      <c r="AL93" s="4"/>
      <c r="AM93" s="4"/>
      <c r="AN93" s="4"/>
      <c r="AO93" s="4"/>
      <c r="AP93" s="4"/>
      <c r="AQ93" s="4"/>
      <c r="AR93" s="4"/>
      <c r="AS93" s="4"/>
      <c r="AT93" s="4"/>
      <c r="AU93" s="4"/>
      <c r="AV93" s="4"/>
      <c r="AW93" s="4"/>
      <c r="AX93" s="4"/>
    </row>
    <row r="94" spans="1:50" ht="22.5" customHeight="1">
      <c r="A94" s="158">
        <v>39630</v>
      </c>
      <c r="B94" s="190" t="s">
        <v>4</v>
      </c>
      <c r="C94" s="159" t="s">
        <v>4</v>
      </c>
      <c r="D94" s="159">
        <v>2264.14983999999</v>
      </c>
      <c r="E94" s="159">
        <v>3764.5881818181801</v>
      </c>
      <c r="F94" s="159">
        <v>1903.8333333333301</v>
      </c>
      <c r="G94" s="159">
        <v>2918.12819047619</v>
      </c>
      <c r="H94" s="159" t="s">
        <v>4</v>
      </c>
      <c r="I94" s="159">
        <v>1867.14165674688</v>
      </c>
      <c r="J94" s="159" t="s">
        <v>4</v>
      </c>
      <c r="K94" s="375">
        <v>1836.3263999999999</v>
      </c>
      <c r="L94" s="159">
        <v>1980.5892857142801</v>
      </c>
      <c r="M94" s="159">
        <v>2160.87</v>
      </c>
      <c r="N94" s="159" t="s">
        <v>4</v>
      </c>
      <c r="O94" s="159">
        <v>2402.70606060606</v>
      </c>
      <c r="P94" s="159">
        <v>2001.5129999999999</v>
      </c>
      <c r="Q94" s="159" t="s">
        <v>4</v>
      </c>
      <c r="R94" s="159" t="s">
        <v>4</v>
      </c>
      <c r="S94" s="159">
        <v>1344.16364</v>
      </c>
      <c r="T94" s="159">
        <v>1808.0733499999999</v>
      </c>
      <c r="U94" s="159" t="s">
        <v>4</v>
      </c>
      <c r="V94" s="159">
        <v>2369.4887999999901</v>
      </c>
      <c r="W94" s="159">
        <v>2866.76482894736</v>
      </c>
      <c r="X94" s="159" t="s">
        <v>4</v>
      </c>
      <c r="Y94" s="159" t="s">
        <v>4</v>
      </c>
      <c r="Z94" s="159" t="s">
        <v>4</v>
      </c>
      <c r="AA94" s="159">
        <v>1962.6571428571399</v>
      </c>
      <c r="AB94" s="159">
        <v>1744.2249999999999</v>
      </c>
      <c r="AC94" s="159">
        <v>2852.78565217391</v>
      </c>
      <c r="AD94" s="4"/>
      <c r="AE94" s="4"/>
      <c r="AF94" s="4"/>
      <c r="AG94" s="4"/>
      <c r="AH94" s="4"/>
      <c r="AI94" s="4"/>
      <c r="AJ94" s="4"/>
      <c r="AK94" s="4"/>
      <c r="AL94" s="4"/>
      <c r="AM94" s="4"/>
      <c r="AN94" s="4"/>
      <c r="AO94" s="4"/>
      <c r="AP94" s="4"/>
      <c r="AQ94" s="4"/>
      <c r="AR94" s="4"/>
      <c r="AS94" s="4"/>
      <c r="AT94" s="4"/>
      <c r="AU94" s="4"/>
      <c r="AV94" s="4"/>
      <c r="AW94" s="4"/>
      <c r="AX94" s="4"/>
    </row>
    <row r="95" spans="1:50" ht="22.5" customHeight="1">
      <c r="A95" s="158">
        <v>39661</v>
      </c>
      <c r="B95" s="190" t="s">
        <v>4</v>
      </c>
      <c r="C95" s="159" t="s">
        <v>4</v>
      </c>
      <c r="D95" s="159">
        <v>2264.14983999999</v>
      </c>
      <c r="E95" s="159">
        <v>3764.5881818181801</v>
      </c>
      <c r="F95" s="159">
        <v>1903.8333333333301</v>
      </c>
      <c r="G95" s="159">
        <v>2918.12819047619</v>
      </c>
      <c r="H95" s="159" t="s">
        <v>4</v>
      </c>
      <c r="I95" s="159">
        <v>1867.14165674688</v>
      </c>
      <c r="J95" s="159" t="s">
        <v>4</v>
      </c>
      <c r="K95" s="375">
        <v>1836.3263999999999</v>
      </c>
      <c r="L95" s="159">
        <v>2066.24285714285</v>
      </c>
      <c r="M95" s="159">
        <v>2160.87</v>
      </c>
      <c r="N95" s="159" t="s">
        <v>4</v>
      </c>
      <c r="O95" s="159">
        <v>2482.92</v>
      </c>
      <c r="P95" s="159">
        <v>2071.576</v>
      </c>
      <c r="Q95" s="159" t="s">
        <v>4</v>
      </c>
      <c r="R95" s="159" t="s">
        <v>4</v>
      </c>
      <c r="S95" s="159">
        <v>1454.3990799999999</v>
      </c>
      <c r="T95" s="159">
        <v>2032.7592</v>
      </c>
      <c r="U95" s="159" t="s">
        <v>4</v>
      </c>
      <c r="V95" s="159">
        <v>2369.4887999999901</v>
      </c>
      <c r="W95" s="159">
        <v>2866.76482894736</v>
      </c>
      <c r="X95" s="159" t="s">
        <v>4</v>
      </c>
      <c r="Y95" s="159" t="s">
        <v>4</v>
      </c>
      <c r="Z95" s="159" t="s">
        <v>4</v>
      </c>
      <c r="AA95" s="159">
        <v>1962.6571428571399</v>
      </c>
      <c r="AB95" s="159">
        <v>1782.90624999999</v>
      </c>
      <c r="AC95" s="159">
        <v>2852.78565217391</v>
      </c>
      <c r="AD95" s="4"/>
      <c r="AE95" s="4"/>
      <c r="AF95" s="4"/>
      <c r="AG95" s="4"/>
      <c r="AH95" s="4"/>
      <c r="AI95" s="4"/>
      <c r="AJ95" s="4"/>
      <c r="AK95" s="4"/>
      <c r="AL95" s="4"/>
      <c r="AM95" s="4"/>
      <c r="AN95" s="4"/>
      <c r="AO95" s="4"/>
      <c r="AP95" s="4"/>
      <c r="AQ95" s="4"/>
      <c r="AR95" s="4"/>
      <c r="AS95" s="4"/>
      <c r="AT95" s="4"/>
      <c r="AU95" s="4"/>
      <c r="AV95" s="4"/>
      <c r="AW95" s="4"/>
      <c r="AX95" s="4"/>
    </row>
    <row r="96" spans="1:50" ht="22.5" customHeight="1">
      <c r="A96" s="158">
        <v>39692</v>
      </c>
      <c r="B96" s="190" t="s">
        <v>4</v>
      </c>
      <c r="C96" s="159" t="s">
        <v>4</v>
      </c>
      <c r="D96" s="159">
        <v>2271.64983999999</v>
      </c>
      <c r="E96" s="159">
        <v>3764.5881818181801</v>
      </c>
      <c r="F96" s="159">
        <v>1903.8333333333301</v>
      </c>
      <c r="G96" s="159">
        <v>2918.12819047619</v>
      </c>
      <c r="H96" s="159" t="s">
        <v>4</v>
      </c>
      <c r="I96" s="159">
        <v>1959.71051587391</v>
      </c>
      <c r="J96" s="159" t="s">
        <v>4</v>
      </c>
      <c r="K96" s="375">
        <v>1836.3263999999999</v>
      </c>
      <c r="L96" s="159">
        <v>2066.24285714285</v>
      </c>
      <c r="M96" s="159">
        <v>2398.46</v>
      </c>
      <c r="N96" s="159" t="s">
        <v>4</v>
      </c>
      <c r="O96" s="159">
        <v>2482.92</v>
      </c>
      <c r="P96" s="159">
        <v>2071.576</v>
      </c>
      <c r="Q96" s="159" t="s">
        <v>4</v>
      </c>
      <c r="R96" s="159" t="s">
        <v>4</v>
      </c>
      <c r="S96" s="159">
        <v>1454.3990799999999</v>
      </c>
      <c r="T96" s="159">
        <v>2032.7592</v>
      </c>
      <c r="U96" s="159" t="s">
        <v>4</v>
      </c>
      <c r="V96" s="159">
        <v>2369.4887999999901</v>
      </c>
      <c r="W96" s="159">
        <v>2927.2312499999998</v>
      </c>
      <c r="X96" s="159" t="s">
        <v>4</v>
      </c>
      <c r="Y96" s="159" t="s">
        <v>4</v>
      </c>
      <c r="Z96" s="159" t="s">
        <v>4</v>
      </c>
      <c r="AA96" s="159">
        <v>1962.6571428571399</v>
      </c>
      <c r="AB96" s="159">
        <v>1792.10624999999</v>
      </c>
      <c r="AC96" s="159">
        <v>3231.4004347825999</v>
      </c>
      <c r="AD96" s="4"/>
      <c r="AE96" s="4"/>
      <c r="AF96" s="4"/>
      <c r="AG96" s="4"/>
      <c r="AH96" s="4"/>
      <c r="AI96" s="4"/>
      <c r="AJ96" s="4"/>
      <c r="AK96" s="4"/>
      <c r="AL96" s="4"/>
      <c r="AM96" s="4"/>
      <c r="AN96" s="4"/>
      <c r="AO96" s="4"/>
      <c r="AP96" s="4"/>
      <c r="AQ96" s="4"/>
      <c r="AR96" s="4"/>
      <c r="AS96" s="4"/>
      <c r="AT96" s="4"/>
      <c r="AU96" s="4"/>
      <c r="AV96" s="4"/>
      <c r="AW96" s="4"/>
      <c r="AX96" s="4"/>
    </row>
    <row r="97" spans="1:50" ht="22.5" customHeight="1">
      <c r="A97" s="158">
        <v>39722</v>
      </c>
      <c r="B97" s="190" t="s">
        <v>4</v>
      </c>
      <c r="C97" s="159" t="s">
        <v>4</v>
      </c>
      <c r="D97" s="159">
        <v>2271.64983999999</v>
      </c>
      <c r="E97" s="159">
        <v>3764.5881818181801</v>
      </c>
      <c r="F97" s="159">
        <v>2029.06666666666</v>
      </c>
      <c r="G97" s="159">
        <v>3046.2552619047601</v>
      </c>
      <c r="H97" s="159" t="s">
        <v>4</v>
      </c>
      <c r="I97" s="159">
        <v>1959.71051587391</v>
      </c>
      <c r="J97" s="159" t="s">
        <v>4</v>
      </c>
      <c r="K97" s="375">
        <v>1908.27093333333</v>
      </c>
      <c r="L97" s="159">
        <v>2066.24285714285</v>
      </c>
      <c r="M97" s="159">
        <v>2398.46</v>
      </c>
      <c r="N97" s="159" t="s">
        <v>4</v>
      </c>
      <c r="O97" s="159">
        <v>2482.92</v>
      </c>
      <c r="P97" s="159">
        <v>2071.576</v>
      </c>
      <c r="Q97" s="159" t="s">
        <v>4</v>
      </c>
      <c r="R97" s="159" t="s">
        <v>4</v>
      </c>
      <c r="S97" s="159">
        <v>1454.3990799999999</v>
      </c>
      <c r="T97" s="159">
        <v>2032.7592</v>
      </c>
      <c r="U97" s="159" t="s">
        <v>4</v>
      </c>
      <c r="V97" s="159">
        <v>2369.4887999999901</v>
      </c>
      <c r="W97" s="159">
        <v>2927.2312499999998</v>
      </c>
      <c r="X97" s="159" t="s">
        <v>4</v>
      </c>
      <c r="Y97" s="159" t="s">
        <v>4</v>
      </c>
      <c r="Z97" s="159" t="s">
        <v>4</v>
      </c>
      <c r="AA97" s="159">
        <v>1962.6571428571399</v>
      </c>
      <c r="AB97" s="159">
        <v>1792.10624999999</v>
      </c>
      <c r="AC97" s="159">
        <v>3231.4004347825999</v>
      </c>
      <c r="AD97" s="4"/>
      <c r="AE97" s="4"/>
      <c r="AF97" s="4"/>
      <c r="AG97" s="4"/>
      <c r="AH97" s="4"/>
      <c r="AI97" s="4"/>
      <c r="AJ97" s="4"/>
      <c r="AK97" s="4"/>
      <c r="AL97" s="4"/>
      <c r="AM97" s="4"/>
      <c r="AN97" s="4"/>
      <c r="AO97" s="4"/>
      <c r="AP97" s="4"/>
      <c r="AQ97" s="4"/>
      <c r="AR97" s="4"/>
      <c r="AS97" s="4"/>
      <c r="AT97" s="4"/>
      <c r="AU97" s="4"/>
      <c r="AV97" s="4"/>
      <c r="AW97" s="4"/>
      <c r="AX97" s="4"/>
    </row>
    <row r="98" spans="1:50" ht="22.5" customHeight="1">
      <c r="A98" s="158">
        <v>39753</v>
      </c>
      <c r="B98" s="190" t="s">
        <v>4</v>
      </c>
      <c r="C98" s="159" t="s">
        <v>4</v>
      </c>
      <c r="D98" s="159">
        <v>2271.64983999999</v>
      </c>
      <c r="E98" s="159">
        <v>3764.5881818181801</v>
      </c>
      <c r="F98" s="159">
        <v>2029.06666666666</v>
      </c>
      <c r="G98" s="159">
        <v>3071.7417380952302</v>
      </c>
      <c r="H98" s="159" t="s">
        <v>4</v>
      </c>
      <c r="I98" s="159">
        <v>1959.71051587391</v>
      </c>
      <c r="J98" s="159" t="s">
        <v>4</v>
      </c>
      <c r="K98" s="375">
        <v>1908.27093333333</v>
      </c>
      <c r="L98" s="159">
        <v>2066.24285714285</v>
      </c>
      <c r="M98" s="159">
        <v>2398.46</v>
      </c>
      <c r="N98" s="159" t="s">
        <v>4</v>
      </c>
      <c r="O98" s="159">
        <v>2482.92</v>
      </c>
      <c r="P98" s="159">
        <v>2071.576</v>
      </c>
      <c r="Q98" s="159" t="s">
        <v>4</v>
      </c>
      <c r="R98" s="159" t="s">
        <v>4</v>
      </c>
      <c r="S98" s="159">
        <v>1454.3990799999999</v>
      </c>
      <c r="T98" s="159">
        <v>2032.7592</v>
      </c>
      <c r="U98" s="159" t="s">
        <v>4</v>
      </c>
      <c r="V98" s="159">
        <v>2461.8680857142799</v>
      </c>
      <c r="W98" s="159">
        <v>3004.5950131578902</v>
      </c>
      <c r="X98" s="159" t="s">
        <v>4</v>
      </c>
      <c r="Y98" s="159" t="s">
        <v>4</v>
      </c>
      <c r="Z98" s="159" t="s">
        <v>4</v>
      </c>
      <c r="AA98" s="159">
        <v>1962.6571428571399</v>
      </c>
      <c r="AB98" s="159">
        <v>1857.9437499999899</v>
      </c>
      <c r="AC98" s="159">
        <v>3231.4004347825999</v>
      </c>
      <c r="AD98" s="4"/>
      <c r="AE98" s="4"/>
      <c r="AF98" s="4"/>
      <c r="AG98" s="4"/>
      <c r="AH98" s="4"/>
      <c r="AI98" s="4"/>
      <c r="AJ98" s="4"/>
      <c r="AK98" s="4"/>
      <c r="AL98" s="4"/>
      <c r="AM98" s="4"/>
      <c r="AN98" s="4"/>
      <c r="AO98" s="4"/>
      <c r="AP98" s="4"/>
      <c r="AQ98" s="4"/>
      <c r="AR98" s="4"/>
      <c r="AS98" s="4"/>
      <c r="AT98" s="4"/>
      <c r="AU98" s="4"/>
      <c r="AV98" s="4"/>
      <c r="AW98" s="4"/>
      <c r="AX98" s="4"/>
    </row>
    <row r="99" spans="1:50" ht="22.5" customHeight="1">
      <c r="A99" s="158">
        <v>39783</v>
      </c>
      <c r="B99" s="190" t="s">
        <v>4</v>
      </c>
      <c r="C99" s="159" t="s">
        <v>4</v>
      </c>
      <c r="D99" s="159">
        <v>2296.1848799999998</v>
      </c>
      <c r="E99" s="159">
        <v>4178.12136363636</v>
      </c>
      <c r="F99" s="159">
        <v>2029.06666666666</v>
      </c>
      <c r="G99" s="159">
        <v>3161.68604761904</v>
      </c>
      <c r="H99" s="159" t="s">
        <v>4</v>
      </c>
      <c r="I99" s="159">
        <v>1959.71051587391</v>
      </c>
      <c r="J99" s="159" t="s">
        <v>4</v>
      </c>
      <c r="K99" s="375">
        <v>1908.27093333333</v>
      </c>
      <c r="L99" s="159">
        <v>2066.24285714285</v>
      </c>
      <c r="M99" s="159">
        <v>2398.46</v>
      </c>
      <c r="N99" s="159" t="s">
        <v>4</v>
      </c>
      <c r="O99" s="159">
        <v>2482.92</v>
      </c>
      <c r="P99" s="159">
        <v>2071.576</v>
      </c>
      <c r="Q99" s="159" t="s">
        <v>4</v>
      </c>
      <c r="R99" s="159" t="s">
        <v>4</v>
      </c>
      <c r="S99" s="159">
        <v>1454.3990799999999</v>
      </c>
      <c r="T99" s="159">
        <v>2032.7592</v>
      </c>
      <c r="U99" s="159" t="s">
        <v>4</v>
      </c>
      <c r="V99" s="159">
        <v>2461.8680857142799</v>
      </c>
      <c r="W99" s="159">
        <v>3004.5950131578902</v>
      </c>
      <c r="X99" s="159" t="s">
        <v>4</v>
      </c>
      <c r="Y99" s="159" t="s">
        <v>4</v>
      </c>
      <c r="Z99" s="159" t="s">
        <v>4</v>
      </c>
      <c r="AA99" s="159">
        <v>1962.6571428571399</v>
      </c>
      <c r="AB99" s="159">
        <v>1857.9437499999899</v>
      </c>
      <c r="AC99" s="159">
        <v>3231.4004347825999</v>
      </c>
      <c r="AD99" s="4"/>
      <c r="AE99" s="4"/>
      <c r="AF99" s="4"/>
      <c r="AG99" s="4"/>
      <c r="AH99" s="4"/>
      <c r="AI99" s="4"/>
      <c r="AJ99" s="4"/>
      <c r="AK99" s="4"/>
      <c r="AL99" s="4"/>
      <c r="AM99" s="4"/>
      <c r="AN99" s="4"/>
      <c r="AO99" s="4"/>
      <c r="AP99" s="4"/>
      <c r="AQ99" s="4"/>
      <c r="AR99" s="4"/>
      <c r="AS99" s="4"/>
      <c r="AT99" s="4"/>
      <c r="AU99" s="4"/>
      <c r="AV99" s="4"/>
      <c r="AW99" s="4"/>
      <c r="AX99" s="4"/>
    </row>
    <row r="100" spans="1:50" ht="22.5" customHeight="1">
      <c r="A100" s="158">
        <v>39814</v>
      </c>
      <c r="B100" s="190" t="s">
        <v>4</v>
      </c>
      <c r="C100" s="159" t="s">
        <v>4</v>
      </c>
      <c r="D100" s="159">
        <v>2296.1848799999998</v>
      </c>
      <c r="E100" s="159">
        <v>4178.12136363636</v>
      </c>
      <c r="F100" s="159">
        <v>2029.06666666666</v>
      </c>
      <c r="G100" s="159">
        <v>3161.68604761904</v>
      </c>
      <c r="H100" s="159" t="s">
        <v>4</v>
      </c>
      <c r="I100" s="159">
        <v>1959.71051587391</v>
      </c>
      <c r="J100" s="159" t="s">
        <v>4</v>
      </c>
      <c r="K100" s="375">
        <v>1908.27093333333</v>
      </c>
      <c r="L100" s="159">
        <v>2066.24285714285</v>
      </c>
      <c r="M100" s="159">
        <v>2398.46</v>
      </c>
      <c r="N100" s="159" t="s">
        <v>4</v>
      </c>
      <c r="O100" s="159">
        <v>2482.92</v>
      </c>
      <c r="P100" s="159">
        <v>2174.9759999999901</v>
      </c>
      <c r="Q100" s="159" t="s">
        <v>4</v>
      </c>
      <c r="R100" s="159" t="s">
        <v>4</v>
      </c>
      <c r="S100" s="159">
        <v>1454.3990799999999</v>
      </c>
      <c r="T100" s="159">
        <v>2032.7592</v>
      </c>
      <c r="U100" s="159" t="s">
        <v>4</v>
      </c>
      <c r="V100" s="159">
        <v>2503.0590000000002</v>
      </c>
      <c r="W100" s="159">
        <v>3004.5950131578902</v>
      </c>
      <c r="X100" s="159" t="s">
        <v>4</v>
      </c>
      <c r="Y100" s="159" t="s">
        <v>4</v>
      </c>
      <c r="Z100" s="159" t="s">
        <v>4</v>
      </c>
      <c r="AA100" s="159">
        <v>1962.6571428571399</v>
      </c>
      <c r="AB100" s="159">
        <v>1893.74999999999</v>
      </c>
      <c r="AC100" s="159">
        <v>3429.9295652173901</v>
      </c>
      <c r="AD100" s="4"/>
      <c r="AE100" s="4"/>
      <c r="AF100" s="4"/>
      <c r="AG100" s="4"/>
      <c r="AH100" s="4"/>
      <c r="AI100" s="4"/>
      <c r="AJ100" s="4"/>
      <c r="AK100" s="4"/>
      <c r="AL100" s="4"/>
      <c r="AM100" s="4"/>
      <c r="AN100" s="4"/>
      <c r="AO100" s="4"/>
      <c r="AP100" s="4"/>
      <c r="AQ100" s="4"/>
      <c r="AR100" s="4"/>
      <c r="AS100" s="4"/>
      <c r="AT100" s="4"/>
      <c r="AU100" s="4"/>
      <c r="AV100" s="4"/>
      <c r="AW100" s="4"/>
      <c r="AX100" s="4"/>
    </row>
    <row r="101" spans="1:50" ht="22.5" customHeight="1">
      <c r="A101" s="158">
        <v>39845</v>
      </c>
      <c r="B101" s="190" t="s">
        <v>4</v>
      </c>
      <c r="C101" s="159" t="s">
        <v>4</v>
      </c>
      <c r="D101" s="159">
        <v>2296.1848799999998</v>
      </c>
      <c r="E101" s="159">
        <v>4178.12136363636</v>
      </c>
      <c r="F101" s="159">
        <v>2029.06666666666</v>
      </c>
      <c r="G101" s="159">
        <v>3165.68604761904</v>
      </c>
      <c r="H101" s="159" t="s">
        <v>4</v>
      </c>
      <c r="I101" s="159">
        <v>1959.71051587391</v>
      </c>
      <c r="J101" s="159" t="s">
        <v>4</v>
      </c>
      <c r="K101" s="375">
        <v>1908.27093333333</v>
      </c>
      <c r="L101" s="159">
        <v>2066.24285714285</v>
      </c>
      <c r="M101" s="159">
        <v>2398.46</v>
      </c>
      <c r="N101" s="159" t="s">
        <v>4</v>
      </c>
      <c r="O101" s="159">
        <v>2482.92</v>
      </c>
      <c r="P101" s="159">
        <v>2174.9759999999901</v>
      </c>
      <c r="Q101" s="159" t="s">
        <v>4</v>
      </c>
      <c r="R101" s="159" t="s">
        <v>4</v>
      </c>
      <c r="S101" s="159">
        <v>1454.3990799999999</v>
      </c>
      <c r="T101" s="159">
        <v>2032.7592</v>
      </c>
      <c r="U101" s="159" t="s">
        <v>4</v>
      </c>
      <c r="V101" s="159">
        <v>2503.0590000000002</v>
      </c>
      <c r="W101" s="159">
        <v>3004.5950131578902</v>
      </c>
      <c r="X101" s="159" t="s">
        <v>4</v>
      </c>
      <c r="Y101" s="159" t="s">
        <v>4</v>
      </c>
      <c r="Z101" s="159" t="s">
        <v>4</v>
      </c>
      <c r="AA101" s="159">
        <v>1962.6571428571399</v>
      </c>
      <c r="AB101" s="159">
        <v>1893.74999999999</v>
      </c>
      <c r="AC101" s="159">
        <v>3429.9295652173901</v>
      </c>
      <c r="AD101" s="4"/>
      <c r="AE101" s="4"/>
      <c r="AF101" s="4"/>
      <c r="AG101" s="4"/>
      <c r="AH101" s="4"/>
      <c r="AI101" s="4"/>
      <c r="AJ101" s="4"/>
      <c r="AK101" s="4"/>
      <c r="AL101" s="4"/>
      <c r="AM101" s="4"/>
      <c r="AN101" s="4"/>
      <c r="AO101" s="4"/>
      <c r="AP101" s="4"/>
      <c r="AQ101" s="4"/>
      <c r="AR101" s="4"/>
      <c r="AS101" s="4"/>
      <c r="AT101" s="4"/>
      <c r="AU101" s="4"/>
      <c r="AV101" s="4"/>
      <c r="AW101" s="4"/>
      <c r="AX101" s="4"/>
    </row>
    <row r="102" spans="1:50" ht="22.5" customHeight="1">
      <c r="A102" s="158">
        <v>39873</v>
      </c>
      <c r="B102" s="190" t="s">
        <v>4</v>
      </c>
      <c r="C102" s="159" t="s">
        <v>4</v>
      </c>
      <c r="D102" s="159">
        <v>2296.1848799999998</v>
      </c>
      <c r="E102" s="159">
        <v>4178.12136363636</v>
      </c>
      <c r="F102" s="159">
        <v>2254.64</v>
      </c>
      <c r="G102" s="159">
        <v>3165.68604761904</v>
      </c>
      <c r="H102" s="159" t="s">
        <v>4</v>
      </c>
      <c r="I102" s="159">
        <v>1959.71051587391</v>
      </c>
      <c r="J102" s="159" t="s">
        <v>4</v>
      </c>
      <c r="K102" s="375">
        <v>1908.27093333333</v>
      </c>
      <c r="L102" s="159">
        <v>2066.24285714285</v>
      </c>
      <c r="M102" s="159">
        <v>2398.46</v>
      </c>
      <c r="N102" s="159" t="s">
        <v>4</v>
      </c>
      <c r="O102" s="159">
        <v>2482.92</v>
      </c>
      <c r="P102" s="159">
        <v>2174.9759999999901</v>
      </c>
      <c r="Q102" s="159" t="s">
        <v>4</v>
      </c>
      <c r="R102" s="159" t="s">
        <v>4</v>
      </c>
      <c r="S102" s="159">
        <v>1454.3990799999999</v>
      </c>
      <c r="T102" s="159">
        <v>2032.7592</v>
      </c>
      <c r="U102" s="159" t="s">
        <v>4</v>
      </c>
      <c r="V102" s="159">
        <v>2503.0590000000002</v>
      </c>
      <c r="W102" s="159">
        <v>3004.5950131578902</v>
      </c>
      <c r="X102" s="159" t="s">
        <v>4</v>
      </c>
      <c r="Y102" s="159" t="s">
        <v>4</v>
      </c>
      <c r="Z102" s="159" t="s">
        <v>4</v>
      </c>
      <c r="AA102" s="159">
        <v>1962.6571428571399</v>
      </c>
      <c r="AB102" s="159">
        <v>1929.5999999999899</v>
      </c>
      <c r="AC102" s="159">
        <v>3652.3304347826002</v>
      </c>
      <c r="AD102" s="4"/>
      <c r="AE102" s="4"/>
      <c r="AF102" s="4"/>
      <c r="AG102" s="4"/>
      <c r="AH102" s="4"/>
      <c r="AI102" s="4"/>
      <c r="AJ102" s="4"/>
      <c r="AK102" s="4"/>
      <c r="AL102" s="4"/>
      <c r="AM102" s="4"/>
      <c r="AN102" s="4"/>
      <c r="AO102" s="4"/>
      <c r="AP102" s="4"/>
      <c r="AQ102" s="4"/>
      <c r="AR102" s="4"/>
      <c r="AS102" s="4"/>
      <c r="AT102" s="4"/>
      <c r="AU102" s="4"/>
      <c r="AV102" s="4"/>
      <c r="AW102" s="4"/>
      <c r="AX102" s="4"/>
    </row>
    <row r="103" spans="1:50" ht="22.5" customHeight="1">
      <c r="A103" s="158">
        <v>39904</v>
      </c>
      <c r="B103" s="190" t="s">
        <v>4</v>
      </c>
      <c r="C103" s="159" t="s">
        <v>4</v>
      </c>
      <c r="D103" s="159">
        <v>2296.1848799999998</v>
      </c>
      <c r="E103" s="159">
        <v>4972.0127272727204</v>
      </c>
      <c r="F103" s="159">
        <v>2254.64</v>
      </c>
      <c r="G103" s="159">
        <v>3169.68604761904</v>
      </c>
      <c r="H103" s="159" t="s">
        <v>4</v>
      </c>
      <c r="I103" s="159">
        <v>2284.71051587391</v>
      </c>
      <c r="J103" s="159" t="s">
        <v>4</v>
      </c>
      <c r="K103" s="375">
        <v>1908.27093333333</v>
      </c>
      <c r="L103" s="159">
        <v>2066.24285714285</v>
      </c>
      <c r="M103" s="159">
        <v>2578.64</v>
      </c>
      <c r="N103" s="159" t="s">
        <v>4</v>
      </c>
      <c r="O103" s="159">
        <v>2482.92</v>
      </c>
      <c r="P103" s="159">
        <v>2361.924</v>
      </c>
      <c r="Q103" s="159" t="s">
        <v>4</v>
      </c>
      <c r="R103" s="159" t="s">
        <v>4</v>
      </c>
      <c r="S103" s="159">
        <v>1454.3990799999999</v>
      </c>
      <c r="T103" s="159">
        <v>2032.7592</v>
      </c>
      <c r="U103" s="159" t="s">
        <v>4</v>
      </c>
      <c r="V103" s="159">
        <v>2520.0647142857101</v>
      </c>
      <c r="W103" s="159">
        <v>3004.5950131578902</v>
      </c>
      <c r="X103" s="159" t="s">
        <v>4</v>
      </c>
      <c r="Y103" s="159" t="s">
        <v>4</v>
      </c>
      <c r="Z103" s="159" t="s">
        <v>4</v>
      </c>
      <c r="AA103" s="159">
        <v>1962.6571428571399</v>
      </c>
      <c r="AB103" s="159">
        <v>1929.5999999999899</v>
      </c>
      <c r="AC103" s="159">
        <v>3652.3304347826002</v>
      </c>
      <c r="AD103" s="4"/>
      <c r="AE103" s="4"/>
      <c r="AF103" s="4"/>
      <c r="AG103" s="4"/>
      <c r="AH103" s="4"/>
      <c r="AI103" s="4"/>
      <c r="AJ103" s="4"/>
      <c r="AK103" s="4"/>
      <c r="AL103" s="4"/>
      <c r="AM103" s="4"/>
      <c r="AN103" s="4"/>
      <c r="AO103" s="4"/>
      <c r="AP103" s="4"/>
      <c r="AQ103" s="4"/>
      <c r="AR103" s="4"/>
      <c r="AS103" s="4"/>
      <c r="AT103" s="4"/>
      <c r="AU103" s="4"/>
      <c r="AV103" s="4"/>
      <c r="AW103" s="4"/>
      <c r="AX103" s="4"/>
    </row>
    <row r="104" spans="1:50" ht="22.5" customHeight="1">
      <c r="A104" s="158">
        <v>39934</v>
      </c>
      <c r="B104" s="190" t="s">
        <v>4</v>
      </c>
      <c r="C104" s="159" t="s">
        <v>4</v>
      </c>
      <c r="D104" s="159">
        <v>2596.1848799999998</v>
      </c>
      <c r="E104" s="159">
        <v>4972.0127272727204</v>
      </c>
      <c r="F104" s="159">
        <v>2254.64</v>
      </c>
      <c r="G104" s="159">
        <v>3169.68604761904</v>
      </c>
      <c r="H104" s="159" t="s">
        <v>4</v>
      </c>
      <c r="I104" s="159">
        <v>2284.71051587391</v>
      </c>
      <c r="J104" s="159" t="s">
        <v>4</v>
      </c>
      <c r="K104" s="375">
        <v>1908.27093333333</v>
      </c>
      <c r="L104" s="159">
        <v>2186.24285714285</v>
      </c>
      <c r="M104" s="159">
        <v>2578.64</v>
      </c>
      <c r="N104" s="159" t="s">
        <v>4</v>
      </c>
      <c r="O104" s="159">
        <v>2482.92</v>
      </c>
      <c r="P104" s="159">
        <v>2361.924</v>
      </c>
      <c r="Q104" s="159" t="s">
        <v>4</v>
      </c>
      <c r="R104" s="159" t="s">
        <v>4</v>
      </c>
      <c r="S104" s="159">
        <v>1454.3990799999999</v>
      </c>
      <c r="T104" s="159">
        <v>2032.7592</v>
      </c>
      <c r="U104" s="159" t="s">
        <v>4</v>
      </c>
      <c r="V104" s="159">
        <v>2810.0647142857101</v>
      </c>
      <c r="W104" s="159">
        <v>3376.90626315789</v>
      </c>
      <c r="X104" s="159" t="s">
        <v>4</v>
      </c>
      <c r="Y104" s="159" t="s">
        <v>4</v>
      </c>
      <c r="Z104" s="159" t="s">
        <v>4</v>
      </c>
      <c r="AA104" s="159">
        <v>1962.6571428571399</v>
      </c>
      <c r="AB104" s="159">
        <v>1929.5999999999899</v>
      </c>
      <c r="AC104" s="159">
        <v>3652.3304347826002</v>
      </c>
      <c r="AD104" s="4"/>
      <c r="AE104" s="4"/>
      <c r="AF104" s="4"/>
      <c r="AG104" s="4"/>
      <c r="AH104" s="4"/>
      <c r="AI104" s="4"/>
      <c r="AJ104" s="4"/>
      <c r="AK104" s="4"/>
      <c r="AL104" s="4"/>
      <c r="AM104" s="4"/>
      <c r="AN104" s="4"/>
      <c r="AO104" s="4"/>
      <c r="AP104" s="4"/>
      <c r="AQ104" s="4"/>
      <c r="AR104" s="4"/>
      <c r="AS104" s="4"/>
      <c r="AT104" s="4"/>
      <c r="AU104" s="4"/>
      <c r="AV104" s="4"/>
      <c r="AW104" s="4"/>
      <c r="AX104" s="4"/>
    </row>
    <row r="105" spans="1:50" ht="22.5" customHeight="1">
      <c r="A105" s="158">
        <v>39965</v>
      </c>
      <c r="B105" s="190" t="s">
        <v>4</v>
      </c>
      <c r="C105" s="159" t="s">
        <v>4</v>
      </c>
      <c r="D105" s="159">
        <v>2596.1848799999998</v>
      </c>
      <c r="E105" s="159">
        <v>4972.0127272727204</v>
      </c>
      <c r="F105" s="159">
        <v>2254.64</v>
      </c>
      <c r="G105" s="159">
        <v>3193.68604761904</v>
      </c>
      <c r="H105" s="159" t="s">
        <v>4</v>
      </c>
      <c r="I105" s="159">
        <v>2284.71051587391</v>
      </c>
      <c r="J105" s="159" t="s">
        <v>4</v>
      </c>
      <c r="K105" s="375">
        <v>2080.1738666666602</v>
      </c>
      <c r="L105" s="159">
        <v>2186.24285714285</v>
      </c>
      <c r="M105" s="159">
        <v>2578.64</v>
      </c>
      <c r="N105" s="159" t="s">
        <v>4</v>
      </c>
      <c r="O105" s="159">
        <v>2665.8290909090902</v>
      </c>
      <c r="P105" s="159">
        <v>2427.491</v>
      </c>
      <c r="Q105" s="159" t="s">
        <v>4</v>
      </c>
      <c r="R105" s="159" t="s">
        <v>4</v>
      </c>
      <c r="S105" s="159">
        <v>1454.3990799999999</v>
      </c>
      <c r="T105" s="159">
        <v>2032.7592</v>
      </c>
      <c r="U105" s="159" t="s">
        <v>4</v>
      </c>
      <c r="V105" s="159">
        <v>2810.0647142857101</v>
      </c>
      <c r="W105" s="159">
        <v>3376.90626315789</v>
      </c>
      <c r="X105" s="159" t="s">
        <v>4</v>
      </c>
      <c r="Y105" s="159" t="s">
        <v>4</v>
      </c>
      <c r="Z105" s="159" t="s">
        <v>4</v>
      </c>
      <c r="AA105" s="159">
        <v>1962.6571428571399</v>
      </c>
      <c r="AB105" s="159">
        <v>2229.6</v>
      </c>
      <c r="AC105" s="159">
        <v>3652.3304347826002</v>
      </c>
      <c r="AD105" s="4"/>
      <c r="AE105" s="4"/>
      <c r="AF105" s="4"/>
      <c r="AG105" s="4"/>
      <c r="AH105" s="4"/>
      <c r="AI105" s="4"/>
      <c r="AJ105" s="4"/>
      <c r="AK105" s="4"/>
      <c r="AL105" s="4"/>
      <c r="AM105" s="4"/>
      <c r="AN105" s="4"/>
      <c r="AO105" s="4"/>
      <c r="AP105" s="4"/>
      <c r="AQ105" s="4"/>
      <c r="AR105" s="4"/>
      <c r="AS105" s="4"/>
      <c r="AT105" s="4"/>
      <c r="AU105" s="4"/>
      <c r="AV105" s="4"/>
      <c r="AW105" s="4"/>
      <c r="AX105" s="4"/>
    </row>
    <row r="106" spans="1:50" ht="22.5" customHeight="1">
      <c r="A106" s="158">
        <v>39995</v>
      </c>
      <c r="B106" s="190" t="s">
        <v>4</v>
      </c>
      <c r="C106" s="159" t="s">
        <v>4</v>
      </c>
      <c r="D106" s="159">
        <v>2596.1848799999998</v>
      </c>
      <c r="E106" s="159">
        <v>4972.0127272727204</v>
      </c>
      <c r="F106" s="159">
        <v>2254.64</v>
      </c>
      <c r="G106" s="159">
        <v>3493.53718571428</v>
      </c>
      <c r="H106" s="159" t="s">
        <v>4</v>
      </c>
      <c r="I106" s="159">
        <v>2284.71051587391</v>
      </c>
      <c r="J106" s="159" t="s">
        <v>4</v>
      </c>
      <c r="K106" s="375">
        <v>2080.1738666666602</v>
      </c>
      <c r="L106" s="159">
        <v>2306.24285714285</v>
      </c>
      <c r="M106" s="159">
        <v>2758.39</v>
      </c>
      <c r="N106" s="159" t="s">
        <v>4</v>
      </c>
      <c r="O106" s="159">
        <v>2759.1321212121202</v>
      </c>
      <c r="P106" s="159">
        <v>2427.491</v>
      </c>
      <c r="Q106" s="159" t="s">
        <v>4</v>
      </c>
      <c r="R106" s="159" t="s">
        <v>4</v>
      </c>
      <c r="S106" s="159">
        <v>1599.8396</v>
      </c>
      <c r="T106" s="159">
        <v>2032.7592</v>
      </c>
      <c r="U106" s="159" t="s">
        <v>4</v>
      </c>
      <c r="V106" s="159">
        <v>2810.0647142857101</v>
      </c>
      <c r="W106" s="159">
        <v>3376.90626315789</v>
      </c>
      <c r="X106" s="159" t="s">
        <v>4</v>
      </c>
      <c r="Y106" s="159" t="s">
        <v>4</v>
      </c>
      <c r="Z106" s="159" t="s">
        <v>4</v>
      </c>
      <c r="AA106" s="159">
        <v>2396.7857142857101</v>
      </c>
      <c r="AB106" s="159">
        <v>2229.6</v>
      </c>
      <c r="AC106" s="159">
        <v>3652.3304347826002</v>
      </c>
      <c r="AD106" s="4"/>
      <c r="AE106" s="4"/>
      <c r="AF106" s="4"/>
      <c r="AG106" s="4"/>
      <c r="AH106" s="4"/>
      <c r="AI106" s="4"/>
      <c r="AJ106" s="4"/>
      <c r="AK106" s="4"/>
      <c r="AL106" s="4"/>
      <c r="AM106" s="4"/>
      <c r="AN106" s="4"/>
      <c r="AO106" s="4"/>
      <c r="AP106" s="4"/>
      <c r="AQ106" s="4"/>
      <c r="AR106" s="4"/>
      <c r="AS106" s="4"/>
      <c r="AT106" s="4"/>
      <c r="AU106" s="4"/>
      <c r="AV106" s="4"/>
      <c r="AW106" s="4"/>
      <c r="AX106" s="4"/>
    </row>
    <row r="107" spans="1:50" ht="22.5" customHeight="1">
      <c r="A107" s="158">
        <v>40026</v>
      </c>
      <c r="B107" s="190" t="s">
        <v>4</v>
      </c>
      <c r="C107" s="159" t="s">
        <v>4</v>
      </c>
      <c r="D107" s="159">
        <v>2596.1848799999998</v>
      </c>
      <c r="E107" s="159">
        <v>4972.0127272727204</v>
      </c>
      <c r="F107" s="159">
        <v>2254.64</v>
      </c>
      <c r="G107" s="159">
        <v>3493.53718571428</v>
      </c>
      <c r="H107" s="159" t="s">
        <v>4</v>
      </c>
      <c r="I107" s="159">
        <v>2284.71051587391</v>
      </c>
      <c r="J107" s="159" t="s">
        <v>4</v>
      </c>
      <c r="K107" s="375">
        <v>2080.1738666666602</v>
      </c>
      <c r="L107" s="159">
        <v>2426.24285714286</v>
      </c>
      <c r="M107" s="159">
        <v>2758.1699999999901</v>
      </c>
      <c r="N107" s="159" t="s">
        <v>4</v>
      </c>
      <c r="O107" s="159">
        <v>2759.1321212121202</v>
      </c>
      <c r="P107" s="159">
        <v>2538.5659999999998</v>
      </c>
      <c r="Q107" s="159" t="s">
        <v>4</v>
      </c>
      <c r="R107" s="159" t="s">
        <v>4</v>
      </c>
      <c r="S107" s="159">
        <v>1687.1022799999901</v>
      </c>
      <c r="T107" s="159">
        <v>2032.7592</v>
      </c>
      <c r="U107" s="159" t="s">
        <v>4</v>
      </c>
      <c r="V107" s="159">
        <v>2820.0647142857101</v>
      </c>
      <c r="W107" s="159">
        <v>3376.90626315789</v>
      </c>
      <c r="X107" s="159" t="s">
        <v>4</v>
      </c>
      <c r="Y107" s="159" t="s">
        <v>4</v>
      </c>
      <c r="Z107" s="159" t="s">
        <v>4</v>
      </c>
      <c r="AA107" s="159">
        <v>2396.7857142857101</v>
      </c>
      <c r="AB107" s="159">
        <v>2229.6</v>
      </c>
      <c r="AC107" s="159">
        <v>3652.3304347826002</v>
      </c>
      <c r="AD107" s="4"/>
      <c r="AE107" s="4"/>
      <c r="AF107" s="4"/>
      <c r="AG107" s="4"/>
      <c r="AH107" s="4"/>
      <c r="AI107" s="4"/>
      <c r="AJ107" s="4"/>
      <c r="AK107" s="4"/>
      <c r="AL107" s="4"/>
      <c r="AM107" s="4"/>
      <c r="AN107" s="4"/>
      <c r="AO107" s="4"/>
      <c r="AP107" s="4"/>
      <c r="AQ107" s="4"/>
      <c r="AR107" s="4"/>
      <c r="AS107" s="4"/>
      <c r="AT107" s="4"/>
      <c r="AU107" s="4"/>
      <c r="AV107" s="4"/>
      <c r="AW107" s="4"/>
      <c r="AX107" s="4"/>
    </row>
    <row r="108" spans="1:50" ht="22.5" customHeight="1">
      <c r="A108" s="158">
        <v>40057</v>
      </c>
      <c r="B108" s="190" t="s">
        <v>4</v>
      </c>
      <c r="C108" s="159" t="s">
        <v>4</v>
      </c>
      <c r="D108" s="159">
        <v>2596.1848799999998</v>
      </c>
      <c r="E108" s="159">
        <v>4972.0127272727204</v>
      </c>
      <c r="F108" s="159">
        <v>2525.33833333333</v>
      </c>
      <c r="G108" s="159">
        <v>3493.53718571428</v>
      </c>
      <c r="H108" s="159" t="s">
        <v>4</v>
      </c>
      <c r="I108" s="159">
        <v>2284.71051587391</v>
      </c>
      <c r="J108" s="159" t="s">
        <v>4</v>
      </c>
      <c r="K108" s="375">
        <v>2080.1738666666602</v>
      </c>
      <c r="L108" s="159">
        <v>2522.24285714286</v>
      </c>
      <c r="M108" s="159">
        <v>2758.1699999999901</v>
      </c>
      <c r="N108" s="159" t="s">
        <v>4</v>
      </c>
      <c r="O108" s="159">
        <v>2759.1321212121202</v>
      </c>
      <c r="P108" s="159">
        <v>2538.5659999999998</v>
      </c>
      <c r="Q108" s="159" t="s">
        <v>4</v>
      </c>
      <c r="R108" s="159" t="s">
        <v>4</v>
      </c>
      <c r="S108" s="159">
        <v>1818.0013999999901</v>
      </c>
      <c r="T108" s="159">
        <v>2032.7592</v>
      </c>
      <c r="U108" s="159" t="s">
        <v>4</v>
      </c>
      <c r="V108" s="159">
        <v>2820.0647142857101</v>
      </c>
      <c r="W108" s="159">
        <v>3376.90626315789</v>
      </c>
      <c r="X108" s="159" t="s">
        <v>4</v>
      </c>
      <c r="Y108" s="159" t="s">
        <v>4</v>
      </c>
      <c r="Z108" s="159" t="s">
        <v>4</v>
      </c>
      <c r="AA108" s="159">
        <v>2396.7857142857101</v>
      </c>
      <c r="AB108" s="159">
        <v>2229.6</v>
      </c>
      <c r="AC108" s="159">
        <v>3627.4408695652101</v>
      </c>
      <c r="AD108" s="4"/>
      <c r="AE108" s="4"/>
      <c r="AF108" s="4"/>
      <c r="AG108" s="4"/>
      <c r="AH108" s="4"/>
      <c r="AI108" s="4"/>
      <c r="AJ108" s="4"/>
      <c r="AK108" s="4"/>
      <c r="AL108" s="4"/>
      <c r="AM108" s="4"/>
      <c r="AN108" s="4"/>
      <c r="AO108" s="4"/>
      <c r="AP108" s="4"/>
      <c r="AQ108" s="4"/>
      <c r="AR108" s="4"/>
      <c r="AS108" s="4"/>
      <c r="AT108" s="4"/>
      <c r="AU108" s="4"/>
      <c r="AV108" s="4"/>
      <c r="AW108" s="4"/>
      <c r="AX108" s="4"/>
    </row>
    <row r="109" spans="1:50" ht="22.5" customHeight="1">
      <c r="A109" s="158">
        <v>40087</v>
      </c>
      <c r="B109" s="190" t="s">
        <v>4</v>
      </c>
      <c r="C109" s="159" t="s">
        <v>4</v>
      </c>
      <c r="D109" s="159">
        <v>2596.1848799999998</v>
      </c>
      <c r="E109" s="159">
        <v>4972.0127272727204</v>
      </c>
      <c r="F109" s="159">
        <v>2525.33833333333</v>
      </c>
      <c r="G109" s="159">
        <v>3493.53718571428</v>
      </c>
      <c r="H109" s="159" t="s">
        <v>4</v>
      </c>
      <c r="I109" s="159">
        <v>2284.71051587391</v>
      </c>
      <c r="J109" s="159" t="s">
        <v>4</v>
      </c>
      <c r="K109" s="375">
        <v>2205.0741333333299</v>
      </c>
      <c r="L109" s="159">
        <v>2522.24285714286</v>
      </c>
      <c r="M109" s="159">
        <v>2758.1699999999901</v>
      </c>
      <c r="N109" s="159" t="s">
        <v>4</v>
      </c>
      <c r="O109" s="159">
        <v>2848.7684848484801</v>
      </c>
      <c r="P109" s="159">
        <v>2582.6770000000001</v>
      </c>
      <c r="Q109" s="159" t="s">
        <v>4</v>
      </c>
      <c r="R109" s="159" t="s">
        <v>4</v>
      </c>
      <c r="S109" s="159">
        <v>1818.0013999999901</v>
      </c>
      <c r="T109" s="159">
        <v>2353.3315499999999</v>
      </c>
      <c r="U109" s="159" t="s">
        <v>4</v>
      </c>
      <c r="V109" s="159">
        <v>2904.5791714285701</v>
      </c>
      <c r="W109" s="159">
        <v>3376.90626315789</v>
      </c>
      <c r="X109" s="159" t="s">
        <v>4</v>
      </c>
      <c r="Y109" s="159" t="s">
        <v>4</v>
      </c>
      <c r="Z109" s="159" t="s">
        <v>4</v>
      </c>
      <c r="AA109" s="159">
        <v>2396.7857142857101</v>
      </c>
      <c r="AB109" s="159">
        <v>2229.6</v>
      </c>
      <c r="AC109" s="159">
        <v>3627.4408695652101</v>
      </c>
      <c r="AD109" s="4"/>
      <c r="AE109" s="4"/>
      <c r="AF109" s="4"/>
      <c r="AG109" s="4"/>
      <c r="AH109" s="4"/>
      <c r="AI109" s="4"/>
      <c r="AJ109" s="4"/>
      <c r="AK109" s="4"/>
      <c r="AL109" s="4"/>
      <c r="AM109" s="4"/>
      <c r="AN109" s="4"/>
      <c r="AO109" s="4"/>
      <c r="AP109" s="4"/>
      <c r="AQ109" s="4"/>
      <c r="AR109" s="4"/>
      <c r="AS109" s="4"/>
      <c r="AT109" s="4"/>
      <c r="AU109" s="4"/>
      <c r="AV109" s="4"/>
      <c r="AW109" s="4"/>
      <c r="AX109" s="4"/>
    </row>
    <row r="110" spans="1:50" ht="22.5" customHeight="1">
      <c r="A110" s="158">
        <v>40118</v>
      </c>
      <c r="B110" s="190" t="s">
        <v>4</v>
      </c>
      <c r="C110" s="159" t="s">
        <v>4</v>
      </c>
      <c r="D110" s="159">
        <v>2664.4290000000001</v>
      </c>
      <c r="E110" s="159">
        <v>4972.0127272727204</v>
      </c>
      <c r="F110" s="159">
        <v>2525.33833333333</v>
      </c>
      <c r="G110" s="159">
        <v>3657.2448690476099</v>
      </c>
      <c r="H110" s="159" t="s">
        <v>4</v>
      </c>
      <c r="I110" s="159">
        <v>2284.71051587391</v>
      </c>
      <c r="J110" s="159" t="s">
        <v>4</v>
      </c>
      <c r="K110" s="375">
        <v>2205.0741333333299</v>
      </c>
      <c r="L110" s="159">
        <v>2522.24285714286</v>
      </c>
      <c r="M110" s="159">
        <v>2758.1699999999901</v>
      </c>
      <c r="N110" s="159" t="s">
        <v>4</v>
      </c>
      <c r="O110" s="159">
        <v>2848.7684848484801</v>
      </c>
      <c r="P110" s="159">
        <v>2700.3869999999902</v>
      </c>
      <c r="Q110" s="159" t="s">
        <v>4</v>
      </c>
      <c r="R110" s="159" t="s">
        <v>4</v>
      </c>
      <c r="S110" s="159">
        <v>1818.0013999999901</v>
      </c>
      <c r="T110" s="159">
        <v>2353.3150500000002</v>
      </c>
      <c r="U110" s="159" t="s">
        <v>4</v>
      </c>
      <c r="V110" s="159">
        <v>3004.5791714285701</v>
      </c>
      <c r="W110" s="159">
        <v>3376.90626315789</v>
      </c>
      <c r="X110" s="159" t="s">
        <v>4</v>
      </c>
      <c r="Y110" s="159" t="s">
        <v>4</v>
      </c>
      <c r="Z110" s="159" t="s">
        <v>4</v>
      </c>
      <c r="AA110" s="159">
        <v>2396.7857142857101</v>
      </c>
      <c r="AB110" s="159">
        <v>2229.6</v>
      </c>
      <c r="AC110" s="159">
        <v>3627.4408695652101</v>
      </c>
      <c r="AD110" s="4"/>
      <c r="AE110" s="4"/>
      <c r="AF110" s="4"/>
      <c r="AG110" s="4"/>
      <c r="AH110" s="4"/>
      <c r="AI110" s="4"/>
      <c r="AJ110" s="4"/>
      <c r="AK110" s="4"/>
      <c r="AL110" s="4"/>
      <c r="AM110" s="4"/>
      <c r="AN110" s="4"/>
      <c r="AO110" s="4"/>
      <c r="AP110" s="4"/>
      <c r="AQ110" s="4"/>
      <c r="AR110" s="4"/>
      <c r="AS110" s="4"/>
      <c r="AT110" s="4"/>
      <c r="AU110" s="4"/>
      <c r="AV110" s="4"/>
      <c r="AW110" s="4"/>
      <c r="AX110" s="4"/>
    </row>
    <row r="111" spans="1:50" ht="22.5" customHeight="1">
      <c r="A111" s="158">
        <v>40148</v>
      </c>
      <c r="B111" s="190" t="s">
        <v>4</v>
      </c>
      <c r="C111" s="159" t="s">
        <v>4</v>
      </c>
      <c r="D111" s="159">
        <v>2732.84692</v>
      </c>
      <c r="E111" s="159">
        <v>4972.0127272727204</v>
      </c>
      <c r="F111" s="159">
        <v>2525.33833333333</v>
      </c>
      <c r="G111" s="159">
        <v>3657.4485119047599</v>
      </c>
      <c r="H111" s="159" t="s">
        <v>4</v>
      </c>
      <c r="I111" s="159">
        <v>2284.71051587391</v>
      </c>
      <c r="J111" s="159" t="s">
        <v>4</v>
      </c>
      <c r="K111" s="375">
        <v>2205.0741333333299</v>
      </c>
      <c r="L111" s="159">
        <v>2687.0821428571398</v>
      </c>
      <c r="M111" s="159">
        <v>2758.1699999999901</v>
      </c>
      <c r="N111" s="159" t="s">
        <v>4</v>
      </c>
      <c r="O111" s="159">
        <v>2848.7684848484801</v>
      </c>
      <c r="P111" s="159">
        <v>2700.587</v>
      </c>
      <c r="Q111" s="159" t="s">
        <v>4</v>
      </c>
      <c r="R111" s="159" t="s">
        <v>4</v>
      </c>
      <c r="S111" s="159">
        <v>1818.0013999999901</v>
      </c>
      <c r="T111" s="159">
        <v>2409.2649500000002</v>
      </c>
      <c r="U111" s="159" t="s">
        <v>4</v>
      </c>
      <c r="V111" s="159">
        <v>3062.2300428571398</v>
      </c>
      <c r="W111" s="159">
        <v>3410.0422236842101</v>
      </c>
      <c r="X111" s="159" t="s">
        <v>4</v>
      </c>
      <c r="Y111" s="159" t="s">
        <v>4</v>
      </c>
      <c r="Z111" s="159" t="s">
        <v>4</v>
      </c>
      <c r="AA111" s="159">
        <v>2396.7857142857101</v>
      </c>
      <c r="AB111" s="159">
        <v>2229.6</v>
      </c>
      <c r="AC111" s="159">
        <v>3627.4408695652101</v>
      </c>
      <c r="AD111" s="4"/>
      <c r="AE111" s="4"/>
      <c r="AF111" s="4"/>
      <c r="AG111" s="4"/>
      <c r="AH111" s="4"/>
      <c r="AI111" s="4"/>
      <c r="AJ111" s="4"/>
      <c r="AK111" s="4"/>
      <c r="AL111" s="4"/>
      <c r="AM111" s="4"/>
      <c r="AN111" s="4"/>
      <c r="AO111" s="4"/>
      <c r="AP111" s="4"/>
      <c r="AQ111" s="4"/>
      <c r="AR111" s="4"/>
      <c r="AS111" s="4"/>
      <c r="AT111" s="4"/>
      <c r="AU111" s="4"/>
      <c r="AV111" s="4"/>
      <c r="AW111" s="4"/>
      <c r="AX111" s="4"/>
    </row>
    <row r="112" spans="1:50" ht="22.5" customHeight="1">
      <c r="A112" s="158">
        <v>40179</v>
      </c>
      <c r="B112" s="190" t="s">
        <v>4</v>
      </c>
      <c r="C112" s="159" t="s">
        <v>4</v>
      </c>
      <c r="D112" s="159">
        <v>2732.84692</v>
      </c>
      <c r="E112" s="159">
        <v>6140.4431454545402</v>
      </c>
      <c r="F112" s="159">
        <v>2525.33833333333</v>
      </c>
      <c r="G112" s="159">
        <v>3657.4485119047599</v>
      </c>
      <c r="H112" s="159" t="s">
        <v>4</v>
      </c>
      <c r="I112" s="159">
        <v>2393.0438492072399</v>
      </c>
      <c r="J112" s="159" t="s">
        <v>4</v>
      </c>
      <c r="K112" s="375">
        <v>2205.3141333333301</v>
      </c>
      <c r="L112" s="159">
        <v>2687.0821428571398</v>
      </c>
      <c r="M112" s="159">
        <v>2896.52</v>
      </c>
      <c r="N112" s="159" t="s">
        <v>4</v>
      </c>
      <c r="O112" s="159">
        <v>2940.31393939394</v>
      </c>
      <c r="P112" s="159">
        <v>2789.3329999999901</v>
      </c>
      <c r="Q112" s="159" t="s">
        <v>4</v>
      </c>
      <c r="R112" s="159" t="s">
        <v>4</v>
      </c>
      <c r="S112" s="159">
        <v>1818.0013999999901</v>
      </c>
      <c r="T112" s="159">
        <v>2409.2649500000002</v>
      </c>
      <c r="U112" s="159" t="s">
        <v>4</v>
      </c>
      <c r="V112" s="159">
        <v>3162.2300428571398</v>
      </c>
      <c r="W112" s="159">
        <v>3430.787425</v>
      </c>
      <c r="X112" s="159" t="s">
        <v>4</v>
      </c>
      <c r="Y112" s="159" t="s">
        <v>4</v>
      </c>
      <c r="Z112" s="159" t="s">
        <v>4</v>
      </c>
      <c r="AA112" s="159">
        <v>2396.7857142857101</v>
      </c>
      <c r="AB112" s="159">
        <v>2250.8999999999901</v>
      </c>
      <c r="AC112" s="159">
        <v>4211.2325149190101</v>
      </c>
      <c r="AD112" s="4"/>
      <c r="AE112" s="4"/>
      <c r="AF112" s="4"/>
      <c r="AG112" s="4"/>
      <c r="AH112" s="4"/>
      <c r="AI112" s="4"/>
      <c r="AJ112" s="4"/>
      <c r="AK112" s="4"/>
      <c r="AL112" s="4"/>
      <c r="AM112" s="4"/>
      <c r="AN112" s="4"/>
      <c r="AO112" s="4"/>
      <c r="AP112" s="4"/>
      <c r="AQ112" s="4"/>
      <c r="AR112" s="4"/>
      <c r="AS112" s="4"/>
      <c r="AT112" s="4"/>
      <c r="AU112" s="4"/>
      <c r="AV112" s="4"/>
      <c r="AW112" s="4"/>
      <c r="AX112" s="4"/>
    </row>
    <row r="113" spans="1:50" ht="22.5" customHeight="1">
      <c r="A113" s="158">
        <v>40210</v>
      </c>
      <c r="B113" s="190" t="s">
        <v>4</v>
      </c>
      <c r="C113" s="159" t="s">
        <v>4</v>
      </c>
      <c r="D113" s="159">
        <v>2801.0901599999902</v>
      </c>
      <c r="E113" s="159">
        <v>6140.4431454545402</v>
      </c>
      <c r="F113" s="159">
        <v>2525.33833333333</v>
      </c>
      <c r="G113" s="159">
        <v>3657.4485119047599</v>
      </c>
      <c r="H113" s="159" t="s">
        <v>4</v>
      </c>
      <c r="I113" s="159">
        <v>2393.0438492072399</v>
      </c>
      <c r="J113" s="159" t="s">
        <v>4</v>
      </c>
      <c r="K113" s="375">
        <v>2205.5541333333299</v>
      </c>
      <c r="L113" s="159">
        <v>2687.0821428571398</v>
      </c>
      <c r="M113" s="159">
        <v>3034.6499999999901</v>
      </c>
      <c r="N113" s="159" t="s">
        <v>4</v>
      </c>
      <c r="O113" s="159">
        <v>2940.31393939394</v>
      </c>
      <c r="P113" s="159">
        <v>2789.3329999999901</v>
      </c>
      <c r="Q113" s="159" t="s">
        <v>4</v>
      </c>
      <c r="R113" s="159" t="s">
        <v>4</v>
      </c>
      <c r="S113" s="159">
        <v>1818.0013999999901</v>
      </c>
      <c r="T113" s="159">
        <v>2479.2622999999999</v>
      </c>
      <c r="U113" s="159" t="s">
        <v>4</v>
      </c>
      <c r="V113" s="159">
        <v>3162.2300428571398</v>
      </c>
      <c r="W113" s="159">
        <v>3464.0320092105198</v>
      </c>
      <c r="X113" s="159" t="s">
        <v>4</v>
      </c>
      <c r="Y113" s="159" t="s">
        <v>4</v>
      </c>
      <c r="Z113" s="159" t="s">
        <v>4</v>
      </c>
      <c r="AA113" s="159">
        <v>2396.7857142857101</v>
      </c>
      <c r="AB113" s="159">
        <v>2286.1999999999998</v>
      </c>
      <c r="AC113" s="159">
        <v>4211.2325149190101</v>
      </c>
      <c r="AD113" s="4"/>
      <c r="AE113" s="4"/>
      <c r="AF113" s="4"/>
      <c r="AG113" s="4"/>
      <c r="AH113" s="4"/>
      <c r="AI113" s="4"/>
      <c r="AJ113" s="4"/>
      <c r="AK113" s="4"/>
      <c r="AL113" s="4"/>
      <c r="AM113" s="4"/>
      <c r="AN113" s="4"/>
      <c r="AO113" s="4"/>
      <c r="AP113" s="4"/>
      <c r="AQ113" s="4"/>
      <c r="AR113" s="4"/>
      <c r="AS113" s="4"/>
      <c r="AT113" s="4"/>
      <c r="AU113" s="4"/>
      <c r="AV113" s="4"/>
      <c r="AW113" s="4"/>
      <c r="AX113" s="4"/>
    </row>
    <row r="114" spans="1:50" ht="22.5" customHeight="1">
      <c r="A114" s="158">
        <v>40238</v>
      </c>
      <c r="B114" s="190" t="s">
        <v>4</v>
      </c>
      <c r="C114" s="159" t="s">
        <v>4</v>
      </c>
      <c r="D114" s="159">
        <v>2801.0901599999902</v>
      </c>
      <c r="E114" s="159">
        <v>6140.4431454545402</v>
      </c>
      <c r="F114" s="159">
        <v>2635.13333333333</v>
      </c>
      <c r="G114" s="159">
        <v>3821.31027857143</v>
      </c>
      <c r="H114" s="159" t="s">
        <v>4</v>
      </c>
      <c r="I114" s="159">
        <v>2393.0438492072399</v>
      </c>
      <c r="J114" s="159" t="s">
        <v>4</v>
      </c>
      <c r="K114" s="375">
        <v>2205.7941333333301</v>
      </c>
      <c r="L114" s="159">
        <v>2687.0821428571398</v>
      </c>
      <c r="M114" s="159">
        <v>3034.6499999999901</v>
      </c>
      <c r="N114" s="159" t="s">
        <v>4</v>
      </c>
      <c r="O114" s="159">
        <v>2940.31393939394</v>
      </c>
      <c r="P114" s="159">
        <v>2789.3329999999901</v>
      </c>
      <c r="Q114" s="159" t="s">
        <v>4</v>
      </c>
      <c r="R114" s="159" t="s">
        <v>4</v>
      </c>
      <c r="S114" s="159">
        <v>1818.0013999999901</v>
      </c>
      <c r="T114" s="159">
        <v>2479.2622999999999</v>
      </c>
      <c r="U114" s="159" t="s">
        <v>4</v>
      </c>
      <c r="V114" s="159">
        <v>3162.2300428571398</v>
      </c>
      <c r="W114" s="159">
        <v>3497.2417355263101</v>
      </c>
      <c r="X114" s="159" t="s">
        <v>4</v>
      </c>
      <c r="Y114" s="159" t="s">
        <v>4</v>
      </c>
      <c r="Z114" s="159" t="s">
        <v>4</v>
      </c>
      <c r="AA114" s="159">
        <v>2396.7857142857101</v>
      </c>
      <c r="AB114" s="159">
        <v>2336.3999999999901</v>
      </c>
      <c r="AC114" s="159">
        <v>4211.2325149190101</v>
      </c>
      <c r="AD114" s="4"/>
      <c r="AE114" s="4"/>
      <c r="AF114" s="4"/>
      <c r="AG114" s="4"/>
      <c r="AH114" s="4"/>
      <c r="AI114" s="4"/>
      <c r="AJ114" s="4"/>
      <c r="AK114" s="4"/>
      <c r="AL114" s="4"/>
      <c r="AM114" s="4"/>
      <c r="AN114" s="4"/>
      <c r="AO114" s="4"/>
      <c r="AP114" s="4"/>
      <c r="AQ114" s="4"/>
      <c r="AR114" s="4"/>
      <c r="AS114" s="4"/>
      <c r="AT114" s="4"/>
      <c r="AU114" s="4"/>
      <c r="AV114" s="4"/>
      <c r="AW114" s="4"/>
      <c r="AX114" s="4"/>
    </row>
    <row r="115" spans="1:50" ht="22.5" customHeight="1">
      <c r="A115" s="158">
        <v>40269</v>
      </c>
      <c r="B115" s="190" t="s">
        <v>4</v>
      </c>
      <c r="C115" s="159" t="s">
        <v>4</v>
      </c>
      <c r="D115" s="159">
        <v>2801.0901599999902</v>
      </c>
      <c r="E115" s="159">
        <v>6140.4431454545402</v>
      </c>
      <c r="F115" s="159">
        <v>2826.7999999999902</v>
      </c>
      <c r="G115" s="159">
        <v>3821.31027857143</v>
      </c>
      <c r="H115" s="159" t="s">
        <v>4</v>
      </c>
      <c r="I115" s="159">
        <v>2393.0438492072399</v>
      </c>
      <c r="J115" s="159" t="s">
        <v>4</v>
      </c>
      <c r="K115" s="375">
        <v>2206.0341333333299</v>
      </c>
      <c r="L115" s="159">
        <v>2687.0821428571398</v>
      </c>
      <c r="M115" s="159">
        <v>3034.6499999999901</v>
      </c>
      <c r="N115" s="159" t="s">
        <v>4</v>
      </c>
      <c r="O115" s="159">
        <v>3103.8842424242398</v>
      </c>
      <c r="P115" s="159">
        <v>3068.3139999999999</v>
      </c>
      <c r="Q115" s="159" t="s">
        <v>4</v>
      </c>
      <c r="R115" s="159" t="s">
        <v>4</v>
      </c>
      <c r="S115" s="159">
        <v>1818.0013999999901</v>
      </c>
      <c r="T115" s="159">
        <v>2851.1983</v>
      </c>
      <c r="U115" s="159" t="s">
        <v>4</v>
      </c>
      <c r="V115" s="159">
        <v>3162.2300428571398</v>
      </c>
      <c r="W115" s="159">
        <v>3530.5224118421002</v>
      </c>
      <c r="X115" s="159" t="s">
        <v>4</v>
      </c>
      <c r="Y115" s="159" t="s">
        <v>4</v>
      </c>
      <c r="Z115" s="159" t="s">
        <v>4</v>
      </c>
      <c r="AA115" s="159">
        <v>2396.7857142857101</v>
      </c>
      <c r="AB115" s="159">
        <v>2358</v>
      </c>
      <c r="AC115" s="159">
        <v>4211.2325149190101</v>
      </c>
      <c r="AD115" s="4"/>
      <c r="AE115" s="4"/>
      <c r="AF115" s="4"/>
      <c r="AG115" s="4"/>
      <c r="AH115" s="4"/>
      <c r="AI115" s="4"/>
      <c r="AJ115" s="4"/>
      <c r="AK115" s="4"/>
      <c r="AL115" s="4"/>
      <c r="AM115" s="4"/>
      <c r="AN115" s="4"/>
      <c r="AO115" s="4"/>
      <c r="AP115" s="4"/>
      <c r="AQ115" s="4"/>
      <c r="AR115" s="4"/>
      <c r="AS115" s="4"/>
      <c r="AT115" s="4"/>
      <c r="AU115" s="4"/>
      <c r="AV115" s="4"/>
      <c r="AW115" s="4"/>
      <c r="AX115" s="4"/>
    </row>
    <row r="116" spans="1:50" ht="22.5" customHeight="1">
      <c r="A116" s="158">
        <v>40299</v>
      </c>
      <c r="B116" s="190" t="s">
        <v>4</v>
      </c>
      <c r="C116" s="159" t="s">
        <v>4</v>
      </c>
      <c r="D116" s="159">
        <v>3539.5839999999898</v>
      </c>
      <c r="E116" s="159">
        <v>6140.4431454545402</v>
      </c>
      <c r="F116" s="159">
        <v>2826.7999999999902</v>
      </c>
      <c r="G116" s="159">
        <v>3821.31027857143</v>
      </c>
      <c r="H116" s="159" t="s">
        <v>4</v>
      </c>
      <c r="I116" s="159">
        <v>2878.4982334194101</v>
      </c>
      <c r="J116" s="159" t="s">
        <v>4</v>
      </c>
      <c r="K116" s="375">
        <v>2447.6543999999899</v>
      </c>
      <c r="L116" s="159">
        <v>2922.3657142857101</v>
      </c>
      <c r="M116" s="159">
        <v>3034.6499999999901</v>
      </c>
      <c r="N116" s="159" t="s">
        <v>4</v>
      </c>
      <c r="O116" s="159">
        <v>3103.8842424242398</v>
      </c>
      <c r="P116" s="159">
        <v>3068.3139999999999</v>
      </c>
      <c r="Q116" s="159" t="s">
        <v>4</v>
      </c>
      <c r="R116" s="159" t="s">
        <v>4</v>
      </c>
      <c r="S116" s="159">
        <v>1921.73224</v>
      </c>
      <c r="T116" s="159">
        <v>2851.1983</v>
      </c>
      <c r="U116" s="159" t="s">
        <v>4</v>
      </c>
      <c r="V116" s="159">
        <v>3362.2300428571398</v>
      </c>
      <c r="W116" s="159">
        <v>4030.8443421052598</v>
      </c>
      <c r="X116" s="159" t="s">
        <v>4</v>
      </c>
      <c r="Y116" s="159" t="s">
        <v>4</v>
      </c>
      <c r="Z116" s="159" t="s">
        <v>4</v>
      </c>
      <c r="AA116" s="159">
        <v>2726.7857142857101</v>
      </c>
      <c r="AB116" s="159">
        <v>2358</v>
      </c>
      <c r="AC116" s="159">
        <v>4211.2325149190101</v>
      </c>
      <c r="AD116" s="4"/>
      <c r="AE116" s="4"/>
      <c r="AF116" s="4"/>
      <c r="AG116" s="4"/>
      <c r="AH116" s="4"/>
      <c r="AI116" s="4"/>
      <c r="AJ116" s="4"/>
      <c r="AK116" s="4"/>
      <c r="AL116" s="4"/>
      <c r="AM116" s="4"/>
      <c r="AN116" s="4"/>
      <c r="AO116" s="4"/>
      <c r="AP116" s="4"/>
      <c r="AQ116" s="4"/>
      <c r="AR116" s="4"/>
      <c r="AS116" s="4"/>
      <c r="AT116" s="4"/>
      <c r="AU116" s="4"/>
      <c r="AV116" s="4"/>
      <c r="AW116" s="4"/>
      <c r="AX116" s="4"/>
    </row>
    <row r="117" spans="1:50" ht="22.5" customHeight="1">
      <c r="A117" s="158">
        <v>40330</v>
      </c>
      <c r="B117" s="190" t="s">
        <v>4</v>
      </c>
      <c r="C117" s="159" t="s">
        <v>4</v>
      </c>
      <c r="D117" s="159">
        <v>3539.5839999999898</v>
      </c>
      <c r="E117" s="159">
        <v>6140.4431454545402</v>
      </c>
      <c r="F117" s="159">
        <v>2826.7999999999902</v>
      </c>
      <c r="G117" s="159">
        <v>3821.31027857143</v>
      </c>
      <c r="H117" s="159" t="s">
        <v>4</v>
      </c>
      <c r="I117" s="159">
        <v>2878.4982334194101</v>
      </c>
      <c r="J117" s="159" t="s">
        <v>4</v>
      </c>
      <c r="K117" s="375">
        <v>2447.6543999999899</v>
      </c>
      <c r="L117" s="159">
        <v>2922.3657142857101</v>
      </c>
      <c r="M117" s="159">
        <v>3034.6499999999901</v>
      </c>
      <c r="N117" s="159" t="s">
        <v>4</v>
      </c>
      <c r="O117" s="159">
        <v>3561.2781818181802</v>
      </c>
      <c r="P117" s="159">
        <v>3207.7559999999999</v>
      </c>
      <c r="Q117" s="159" t="s">
        <v>4</v>
      </c>
      <c r="R117" s="159" t="s">
        <v>4</v>
      </c>
      <c r="S117" s="159">
        <v>1921.73224</v>
      </c>
      <c r="T117" s="159">
        <v>2851.1983</v>
      </c>
      <c r="U117" s="159" t="s">
        <v>4</v>
      </c>
      <c r="V117" s="159">
        <v>3581.32020714285</v>
      </c>
      <c r="W117" s="159">
        <v>4030.8443421052598</v>
      </c>
      <c r="X117" s="159" t="s">
        <v>4</v>
      </c>
      <c r="Y117" s="159" t="s">
        <v>4</v>
      </c>
      <c r="Z117" s="159" t="s">
        <v>4</v>
      </c>
      <c r="AA117" s="159">
        <v>2726.7857142857101</v>
      </c>
      <c r="AB117" s="159">
        <v>2858</v>
      </c>
      <c r="AC117" s="159">
        <v>4211.2325149190101</v>
      </c>
      <c r="AD117" s="4"/>
      <c r="AE117" s="4"/>
      <c r="AF117" s="4"/>
      <c r="AG117" s="4"/>
      <c r="AH117" s="4"/>
      <c r="AI117" s="4"/>
      <c r="AJ117" s="4"/>
      <c r="AK117" s="4"/>
      <c r="AL117" s="4"/>
      <c r="AM117" s="4"/>
      <c r="AN117" s="4"/>
      <c r="AO117" s="4"/>
      <c r="AP117" s="4"/>
      <c r="AQ117" s="4"/>
      <c r="AR117" s="4"/>
      <c r="AS117" s="4"/>
      <c r="AT117" s="4"/>
      <c r="AU117" s="4"/>
      <c r="AV117" s="4"/>
      <c r="AW117" s="4"/>
      <c r="AX117" s="4"/>
    </row>
    <row r="118" spans="1:50" ht="22.5" customHeight="1">
      <c r="A118" s="158">
        <v>40360</v>
      </c>
      <c r="B118" s="190" t="s">
        <v>4</v>
      </c>
      <c r="C118" s="159" t="s">
        <v>4</v>
      </c>
      <c r="D118" s="159">
        <v>3539.5839999999898</v>
      </c>
      <c r="E118" s="159">
        <v>6140.4431454545402</v>
      </c>
      <c r="F118" s="159">
        <v>3057.5666666666598</v>
      </c>
      <c r="G118" s="159">
        <v>4318.2045929523802</v>
      </c>
      <c r="H118" s="159" t="s">
        <v>4</v>
      </c>
      <c r="I118" s="159">
        <v>2894.9004762091099</v>
      </c>
      <c r="J118" s="159" t="s">
        <v>4</v>
      </c>
      <c r="K118" s="375">
        <v>2447.6543999999899</v>
      </c>
      <c r="L118" s="159">
        <v>3174.6778571428499</v>
      </c>
      <c r="M118" s="159">
        <v>3307.7685000000001</v>
      </c>
      <c r="N118" s="159" t="s">
        <v>4</v>
      </c>
      <c r="O118" s="159">
        <v>3606.8909090909101</v>
      </c>
      <c r="P118" s="159">
        <v>3207.7559999999999</v>
      </c>
      <c r="Q118" s="159" t="s">
        <v>4</v>
      </c>
      <c r="R118" s="159" t="s">
        <v>4</v>
      </c>
      <c r="S118" s="159">
        <v>2131.3463199999901</v>
      </c>
      <c r="T118" s="159">
        <v>3136.4803499999998</v>
      </c>
      <c r="U118" s="159" t="s">
        <v>4</v>
      </c>
      <c r="V118" s="159">
        <v>3581.32020714285</v>
      </c>
      <c r="W118" s="159">
        <v>4030.8443421052598</v>
      </c>
      <c r="X118" s="159" t="s">
        <v>4</v>
      </c>
      <c r="Y118" s="159" t="s">
        <v>4</v>
      </c>
      <c r="Z118" s="159" t="s">
        <v>4</v>
      </c>
      <c r="AA118" s="159">
        <v>3014.0749999999998</v>
      </c>
      <c r="AB118" s="159">
        <v>2858</v>
      </c>
      <c r="AC118" s="159">
        <v>4211.2325149190101</v>
      </c>
      <c r="AD118" s="4"/>
      <c r="AE118" s="4"/>
      <c r="AF118" s="4"/>
      <c r="AG118" s="4"/>
      <c r="AH118" s="4"/>
      <c r="AI118" s="4"/>
      <c r="AJ118" s="4"/>
      <c r="AK118" s="4"/>
      <c r="AL118" s="4"/>
      <c r="AM118" s="4"/>
      <c r="AN118" s="4"/>
      <c r="AO118" s="4"/>
      <c r="AP118" s="4"/>
      <c r="AQ118" s="4"/>
      <c r="AR118" s="4"/>
      <c r="AS118" s="4"/>
      <c r="AT118" s="4"/>
      <c r="AU118" s="4"/>
      <c r="AV118" s="4"/>
      <c r="AW118" s="4"/>
      <c r="AX118" s="4"/>
    </row>
    <row r="119" spans="1:50" ht="22.5" customHeight="1">
      <c r="A119" s="158">
        <v>40391</v>
      </c>
      <c r="B119" s="190" t="s">
        <v>4</v>
      </c>
      <c r="C119" s="159" t="s">
        <v>4</v>
      </c>
      <c r="D119" s="159">
        <v>3539.5839999999898</v>
      </c>
      <c r="E119" s="159">
        <v>6140.4431454545402</v>
      </c>
      <c r="F119" s="159">
        <v>3057.5666666666598</v>
      </c>
      <c r="G119" s="159">
        <v>4318.2045929523802</v>
      </c>
      <c r="H119" s="159" t="s">
        <v>4</v>
      </c>
      <c r="I119" s="159">
        <v>3103.3708291186999</v>
      </c>
      <c r="J119" s="159" t="s">
        <v>4</v>
      </c>
      <c r="K119" s="375">
        <v>2619.1349333333301</v>
      </c>
      <c r="L119" s="159">
        <v>3426.1678571428502</v>
      </c>
      <c r="M119" s="159">
        <v>3307.7685000000001</v>
      </c>
      <c r="N119" s="159" t="s">
        <v>4</v>
      </c>
      <c r="O119" s="159">
        <v>3652.61878787878</v>
      </c>
      <c r="P119" s="159">
        <v>3207.7559999999999</v>
      </c>
      <c r="Q119" s="159" t="s">
        <v>4</v>
      </c>
      <c r="R119" s="159" t="s">
        <v>4</v>
      </c>
      <c r="S119" s="159">
        <v>2290.8865599999999</v>
      </c>
      <c r="T119" s="159">
        <v>3136.4803499999998</v>
      </c>
      <c r="U119" s="159" t="s">
        <v>4</v>
      </c>
      <c r="V119" s="159">
        <v>3781.32020714285</v>
      </c>
      <c r="W119" s="159">
        <v>4547.9760131578896</v>
      </c>
      <c r="X119" s="159" t="s">
        <v>4</v>
      </c>
      <c r="Y119" s="159" t="s">
        <v>4</v>
      </c>
      <c r="Z119" s="159" t="s">
        <v>4</v>
      </c>
      <c r="AA119" s="159">
        <v>3014.0749999999998</v>
      </c>
      <c r="AB119" s="159">
        <v>2858</v>
      </c>
      <c r="AC119" s="159">
        <v>4611.0113043478204</v>
      </c>
      <c r="AD119" s="4"/>
      <c r="AE119" s="4"/>
      <c r="AF119" s="4"/>
      <c r="AG119" s="4"/>
      <c r="AH119" s="4"/>
      <c r="AI119" s="4"/>
      <c r="AJ119" s="4"/>
      <c r="AK119" s="4"/>
      <c r="AL119" s="4"/>
      <c r="AM119" s="4"/>
      <c r="AN119" s="4"/>
      <c r="AO119" s="4"/>
      <c r="AP119" s="4"/>
      <c r="AQ119" s="4"/>
      <c r="AR119" s="4"/>
      <c r="AS119" s="4"/>
      <c r="AT119" s="4"/>
      <c r="AU119" s="4"/>
      <c r="AV119" s="4"/>
      <c r="AW119" s="4"/>
      <c r="AX119" s="4"/>
    </row>
    <row r="120" spans="1:50" ht="22.5" customHeight="1">
      <c r="A120" s="158">
        <v>40422</v>
      </c>
      <c r="B120" s="190" t="s">
        <v>4</v>
      </c>
      <c r="C120" s="159" t="s">
        <v>4</v>
      </c>
      <c r="D120" s="159">
        <v>3682.28</v>
      </c>
      <c r="E120" s="159">
        <v>6140.4431454545402</v>
      </c>
      <c r="F120" s="159">
        <v>3057.5666666666598</v>
      </c>
      <c r="G120" s="159">
        <v>4318.2045929523802</v>
      </c>
      <c r="H120" s="159" t="s">
        <v>4</v>
      </c>
      <c r="I120" s="159">
        <v>3119.7733982823102</v>
      </c>
      <c r="J120" s="159" t="s">
        <v>4</v>
      </c>
      <c r="K120" s="375">
        <v>2619.1349333333301</v>
      </c>
      <c r="L120" s="159">
        <v>3426.1678571428502</v>
      </c>
      <c r="M120" s="159">
        <v>3580.86</v>
      </c>
      <c r="N120" s="159" t="s">
        <v>4</v>
      </c>
      <c r="O120" s="159">
        <v>3698.34666666666</v>
      </c>
      <c r="P120" s="159">
        <v>3207.7559999999999</v>
      </c>
      <c r="Q120" s="159" t="s">
        <v>4</v>
      </c>
      <c r="R120" s="159" t="s">
        <v>4</v>
      </c>
      <c r="S120" s="159">
        <v>2290.8865599999999</v>
      </c>
      <c r="T120" s="159">
        <v>3136.4803499999998</v>
      </c>
      <c r="U120" s="159" t="s">
        <v>4</v>
      </c>
      <c r="V120" s="159">
        <v>3781.32020714285</v>
      </c>
      <c r="W120" s="159">
        <v>4547.9760131578896</v>
      </c>
      <c r="X120" s="159" t="s">
        <v>4</v>
      </c>
      <c r="Y120" s="159" t="s">
        <v>4</v>
      </c>
      <c r="Z120" s="159" t="s">
        <v>4</v>
      </c>
      <c r="AA120" s="159">
        <v>3014.0749999999998</v>
      </c>
      <c r="AB120" s="159">
        <v>2858</v>
      </c>
      <c r="AC120" s="159">
        <v>4611.0113043478204</v>
      </c>
      <c r="AD120" s="4"/>
      <c r="AE120" s="4"/>
      <c r="AF120" s="4"/>
      <c r="AG120" s="4"/>
      <c r="AH120" s="4"/>
      <c r="AI120" s="4"/>
      <c r="AJ120" s="4"/>
      <c r="AK120" s="4"/>
      <c r="AL120" s="4"/>
      <c r="AM120" s="4"/>
      <c r="AN120" s="4"/>
      <c r="AO120" s="4"/>
      <c r="AP120" s="4"/>
      <c r="AQ120" s="4"/>
      <c r="AR120" s="4"/>
      <c r="AS120" s="4"/>
      <c r="AT120" s="4"/>
      <c r="AU120" s="4"/>
      <c r="AV120" s="4"/>
      <c r="AW120" s="4"/>
      <c r="AX120" s="4"/>
    </row>
    <row r="121" spans="1:50" ht="22.5" customHeight="1">
      <c r="A121" s="158">
        <v>40452</v>
      </c>
      <c r="B121" s="190" t="s">
        <v>4</v>
      </c>
      <c r="C121" s="159" t="s">
        <v>4</v>
      </c>
      <c r="D121" s="159">
        <v>3682.28</v>
      </c>
      <c r="E121" s="159">
        <v>6140.4431454545402</v>
      </c>
      <c r="F121" s="159">
        <v>3057.5666666666598</v>
      </c>
      <c r="G121" s="159">
        <v>4318.2045929523802</v>
      </c>
      <c r="H121" s="159" t="s">
        <v>4</v>
      </c>
      <c r="I121" s="159">
        <v>3136.1759674459199</v>
      </c>
      <c r="J121" s="159" t="s">
        <v>4</v>
      </c>
      <c r="K121" s="375">
        <v>2619.1349333333301</v>
      </c>
      <c r="L121" s="159">
        <v>3426.1678571428502</v>
      </c>
      <c r="M121" s="159">
        <v>3580.86</v>
      </c>
      <c r="N121" s="159" t="s">
        <v>4</v>
      </c>
      <c r="O121" s="159">
        <v>3744.0745454545399</v>
      </c>
      <c r="P121" s="159">
        <v>3403.0339999999901</v>
      </c>
      <c r="Q121" s="159" t="s">
        <v>4</v>
      </c>
      <c r="R121" s="159" t="s">
        <v>4</v>
      </c>
      <c r="S121" s="159">
        <v>2290.8865599999999</v>
      </c>
      <c r="T121" s="159">
        <v>3136.4803499999998</v>
      </c>
      <c r="U121" s="159" t="s">
        <v>4</v>
      </c>
      <c r="V121" s="159">
        <v>3931.32020714285</v>
      </c>
      <c r="W121" s="159">
        <v>4547.9760131578896</v>
      </c>
      <c r="X121" s="159" t="s">
        <v>4</v>
      </c>
      <c r="Y121" s="159" t="s">
        <v>4</v>
      </c>
      <c r="Z121" s="159" t="s">
        <v>4</v>
      </c>
      <c r="AA121" s="159">
        <v>3101.5749999999998</v>
      </c>
      <c r="AB121" s="159">
        <v>2858</v>
      </c>
      <c r="AC121" s="159">
        <v>4611.0113043478204</v>
      </c>
      <c r="AD121" s="4"/>
      <c r="AE121" s="4"/>
      <c r="AF121" s="4"/>
      <c r="AG121" s="4"/>
      <c r="AH121" s="4"/>
      <c r="AI121" s="4"/>
      <c r="AJ121" s="4"/>
      <c r="AK121" s="4"/>
      <c r="AL121" s="4"/>
      <c r="AM121" s="4"/>
      <c r="AN121" s="4"/>
      <c r="AO121" s="4"/>
      <c r="AP121" s="4"/>
      <c r="AQ121" s="4"/>
      <c r="AR121" s="4"/>
      <c r="AS121" s="4"/>
      <c r="AT121" s="4"/>
      <c r="AU121" s="4"/>
      <c r="AV121" s="4"/>
      <c r="AW121" s="4"/>
      <c r="AX121" s="4"/>
    </row>
    <row r="122" spans="1:50" ht="22.5" customHeight="1">
      <c r="A122" s="158">
        <v>40483</v>
      </c>
      <c r="B122" s="190" t="s">
        <v>4</v>
      </c>
      <c r="C122" s="159" t="s">
        <v>4</v>
      </c>
      <c r="D122" s="159">
        <v>3682.28</v>
      </c>
      <c r="E122" s="159">
        <v>6140.4431454545402</v>
      </c>
      <c r="F122" s="159">
        <v>3301.46333333333</v>
      </c>
      <c r="G122" s="159">
        <v>4559.2335438571399</v>
      </c>
      <c r="H122" s="159" t="s">
        <v>4</v>
      </c>
      <c r="I122" s="159">
        <v>3152.5802002999999</v>
      </c>
      <c r="J122" s="159" t="s">
        <v>4</v>
      </c>
      <c r="K122" s="375">
        <v>2619.1349333333301</v>
      </c>
      <c r="L122" s="159">
        <v>3426.1678571428502</v>
      </c>
      <c r="M122" s="159">
        <v>3732.5</v>
      </c>
      <c r="N122" s="159" t="s">
        <v>4</v>
      </c>
      <c r="O122" s="159">
        <v>3789.8024242424199</v>
      </c>
      <c r="P122" s="159">
        <v>3403.0339999999901</v>
      </c>
      <c r="Q122" s="159" t="s">
        <v>4</v>
      </c>
      <c r="R122" s="159" t="s">
        <v>4</v>
      </c>
      <c r="S122" s="159">
        <v>2290.8865599999999</v>
      </c>
      <c r="T122" s="159">
        <v>3136.4803499999998</v>
      </c>
      <c r="U122" s="159" t="s">
        <v>4</v>
      </c>
      <c r="V122" s="159">
        <v>3931.32020714285</v>
      </c>
      <c r="W122" s="159">
        <v>4547.9760131578896</v>
      </c>
      <c r="X122" s="159" t="s">
        <v>4</v>
      </c>
      <c r="Y122" s="159" t="s">
        <v>4</v>
      </c>
      <c r="Z122" s="159" t="s">
        <v>4</v>
      </c>
      <c r="AA122" s="159">
        <v>3101.5749999999998</v>
      </c>
      <c r="AB122" s="159">
        <v>2858</v>
      </c>
      <c r="AC122" s="159">
        <v>4611.0113043478204</v>
      </c>
      <c r="AD122" s="4"/>
      <c r="AE122" s="4"/>
      <c r="AF122" s="4"/>
      <c r="AG122" s="4"/>
      <c r="AH122" s="4"/>
      <c r="AI122" s="4"/>
      <c r="AJ122" s="4"/>
      <c r="AK122" s="4"/>
      <c r="AL122" s="4"/>
      <c r="AM122" s="4"/>
      <c r="AN122" s="4"/>
      <c r="AO122" s="4"/>
      <c r="AP122" s="4"/>
      <c r="AQ122" s="4"/>
      <c r="AR122" s="4"/>
      <c r="AS122" s="4"/>
      <c r="AT122" s="4"/>
      <c r="AU122" s="4"/>
      <c r="AV122" s="4"/>
      <c r="AW122" s="4"/>
      <c r="AX122" s="4"/>
    </row>
    <row r="123" spans="1:50" ht="22.5" customHeight="1">
      <c r="A123" s="158">
        <v>40513</v>
      </c>
      <c r="B123" s="190" t="s">
        <v>4</v>
      </c>
      <c r="C123" s="159" t="s">
        <v>4</v>
      </c>
      <c r="D123" s="159">
        <v>3682.28</v>
      </c>
      <c r="E123" s="159">
        <v>6140.4431454545402</v>
      </c>
      <c r="F123" s="159">
        <v>3301.46333333333</v>
      </c>
      <c r="G123" s="159">
        <v>4559.2335438571399</v>
      </c>
      <c r="H123" s="159" t="s">
        <v>4</v>
      </c>
      <c r="I123" s="159">
        <v>3362.02721863222</v>
      </c>
      <c r="J123" s="159" t="s">
        <v>4</v>
      </c>
      <c r="K123" s="375">
        <v>2802.2282666666601</v>
      </c>
      <c r="L123" s="159">
        <v>3426.1678571428502</v>
      </c>
      <c r="M123" s="159">
        <v>3732.5</v>
      </c>
      <c r="N123" s="159" t="s">
        <v>4</v>
      </c>
      <c r="O123" s="159">
        <v>3835.5303030302998</v>
      </c>
      <c r="P123" s="159">
        <v>3403.0339999999901</v>
      </c>
      <c r="Q123" s="159" t="s">
        <v>4</v>
      </c>
      <c r="R123" s="159" t="s">
        <v>4</v>
      </c>
      <c r="S123" s="159">
        <v>2290.8865599999999</v>
      </c>
      <c r="T123" s="159">
        <v>3136.4803499999998</v>
      </c>
      <c r="U123" s="159" t="s">
        <v>4</v>
      </c>
      <c r="V123" s="159">
        <v>3931.32020714285</v>
      </c>
      <c r="W123" s="159">
        <v>4547.9760131578896</v>
      </c>
      <c r="X123" s="159" t="s">
        <v>4</v>
      </c>
      <c r="Y123" s="159" t="s">
        <v>4</v>
      </c>
      <c r="Z123" s="159" t="s">
        <v>4</v>
      </c>
      <c r="AA123" s="159">
        <v>3101.5749999999998</v>
      </c>
      <c r="AB123" s="159">
        <v>2869.75</v>
      </c>
      <c r="AC123" s="159">
        <v>4611.0113043478204</v>
      </c>
      <c r="AD123" s="4"/>
      <c r="AE123" s="4"/>
      <c r="AF123" s="4"/>
      <c r="AG123" s="4"/>
      <c r="AH123" s="4"/>
      <c r="AI123" s="4"/>
      <c r="AJ123" s="4"/>
      <c r="AK123" s="4"/>
      <c r="AL123" s="4"/>
      <c r="AM123" s="4"/>
      <c r="AN123" s="4"/>
      <c r="AO123" s="4"/>
      <c r="AP123" s="4"/>
      <c r="AQ123" s="4"/>
      <c r="AR123" s="4"/>
      <c r="AS123" s="4"/>
      <c r="AT123" s="4"/>
      <c r="AU123" s="4"/>
      <c r="AV123" s="4"/>
      <c r="AW123" s="4"/>
      <c r="AX123" s="4"/>
    </row>
    <row r="124" spans="1:50" ht="22.5" customHeight="1">
      <c r="A124" s="158">
        <v>40544</v>
      </c>
      <c r="B124" s="190" t="s">
        <v>4</v>
      </c>
      <c r="C124" s="159" t="s">
        <v>4</v>
      </c>
      <c r="D124" s="159">
        <v>3682.28</v>
      </c>
      <c r="E124" s="159">
        <v>7367.8583199999903</v>
      </c>
      <c r="F124" s="159">
        <v>3301.46333333333</v>
      </c>
      <c r="G124" s="159">
        <v>4559.2335438571399</v>
      </c>
      <c r="H124" s="159" t="s">
        <v>4</v>
      </c>
      <c r="I124" s="159">
        <v>3380.47207747837</v>
      </c>
      <c r="J124" s="159" t="s">
        <v>4</v>
      </c>
      <c r="K124" s="375">
        <v>2802.2282666666601</v>
      </c>
      <c r="L124" s="159">
        <v>3726.1678571428502</v>
      </c>
      <c r="M124" s="159">
        <v>3732.5</v>
      </c>
      <c r="N124" s="159" t="s">
        <v>4</v>
      </c>
      <c r="O124" s="159">
        <v>3881.2581818181802</v>
      </c>
      <c r="P124" s="159">
        <v>3486.6390000000001</v>
      </c>
      <c r="Q124" s="159" t="s">
        <v>4</v>
      </c>
      <c r="R124" s="159" t="s">
        <v>4</v>
      </c>
      <c r="S124" s="159">
        <v>2290.8865599999999</v>
      </c>
      <c r="T124" s="159">
        <v>3136.4803499999998</v>
      </c>
      <c r="U124" s="159" t="s">
        <v>4</v>
      </c>
      <c r="V124" s="159">
        <v>3931.32020714285</v>
      </c>
      <c r="W124" s="159">
        <v>4628.8308947368396</v>
      </c>
      <c r="X124" s="159" t="s">
        <v>4</v>
      </c>
      <c r="Y124" s="159" t="s">
        <v>4</v>
      </c>
      <c r="Z124" s="159" t="s">
        <v>4</v>
      </c>
      <c r="AA124" s="159">
        <v>3101.5749999999998</v>
      </c>
      <c r="AB124" s="159">
        <v>2869.75</v>
      </c>
      <c r="AC124" s="159">
        <v>5726.4760869565198</v>
      </c>
      <c r="AD124" s="4"/>
      <c r="AE124" s="4"/>
      <c r="AF124" s="4"/>
      <c r="AG124" s="4"/>
      <c r="AH124" s="4"/>
      <c r="AI124" s="4"/>
      <c r="AJ124" s="4"/>
      <c r="AK124" s="4"/>
      <c r="AL124" s="4"/>
      <c r="AM124" s="4"/>
      <c r="AN124" s="4"/>
      <c r="AO124" s="4"/>
      <c r="AP124" s="4"/>
      <c r="AQ124" s="4"/>
      <c r="AR124" s="4"/>
      <c r="AS124" s="4"/>
      <c r="AT124" s="4"/>
      <c r="AU124" s="4"/>
      <c r="AV124" s="4"/>
      <c r="AW124" s="4"/>
      <c r="AX124" s="4"/>
    </row>
    <row r="125" spans="1:50" ht="22.5" customHeight="1">
      <c r="A125" s="158">
        <v>40575</v>
      </c>
      <c r="B125" s="190" t="s">
        <v>4</v>
      </c>
      <c r="C125" s="159" t="s">
        <v>4</v>
      </c>
      <c r="D125" s="159">
        <v>3682.28</v>
      </c>
      <c r="E125" s="159">
        <v>7367.8583199999903</v>
      </c>
      <c r="F125" s="159">
        <v>3301.46333333333</v>
      </c>
      <c r="G125" s="159">
        <v>4559.2335438571399</v>
      </c>
      <c r="H125" s="159" t="s">
        <v>4</v>
      </c>
      <c r="I125" s="159">
        <v>3398.9186387054701</v>
      </c>
      <c r="J125" s="159" t="s">
        <v>4</v>
      </c>
      <c r="K125" s="375">
        <v>2802.2282666666601</v>
      </c>
      <c r="L125" s="159">
        <v>3726.1678571428502</v>
      </c>
      <c r="M125" s="159">
        <v>4105.7199999999903</v>
      </c>
      <c r="N125" s="159" t="s">
        <v>4</v>
      </c>
      <c r="O125" s="159">
        <v>3904.12212121212</v>
      </c>
      <c r="P125" s="159">
        <v>3486.6390000000001</v>
      </c>
      <c r="Q125" s="159" t="s">
        <v>4</v>
      </c>
      <c r="R125" s="159" t="s">
        <v>4</v>
      </c>
      <c r="S125" s="159">
        <v>2290.8865599999999</v>
      </c>
      <c r="T125" s="159">
        <v>3136.4803499999998</v>
      </c>
      <c r="U125" s="159" t="s">
        <v>4</v>
      </c>
      <c r="V125" s="159">
        <v>3931.32020714285</v>
      </c>
      <c r="W125" s="159">
        <v>4628.8308947368396</v>
      </c>
      <c r="X125" s="159" t="s">
        <v>4</v>
      </c>
      <c r="Y125" s="159" t="s">
        <v>4</v>
      </c>
      <c r="Z125" s="159" t="s">
        <v>4</v>
      </c>
      <c r="AA125" s="159">
        <v>3101.5749999999998</v>
      </c>
      <c r="AB125" s="159">
        <v>2881.6499999999901</v>
      </c>
      <c r="AC125" s="159">
        <v>5726.4760869565198</v>
      </c>
      <c r="AD125" s="4"/>
      <c r="AE125" s="4"/>
      <c r="AF125" s="4"/>
      <c r="AG125" s="4"/>
      <c r="AH125" s="4"/>
      <c r="AI125" s="4"/>
      <c r="AJ125" s="4"/>
      <c r="AK125" s="4"/>
      <c r="AL125" s="4"/>
      <c r="AM125" s="4"/>
      <c r="AN125" s="4"/>
      <c r="AO125" s="4"/>
      <c r="AP125" s="4"/>
      <c r="AQ125" s="4"/>
      <c r="AR125" s="4"/>
      <c r="AS125" s="4"/>
      <c r="AT125" s="4"/>
      <c r="AU125" s="4"/>
      <c r="AV125" s="4"/>
      <c r="AW125" s="4"/>
      <c r="AX125" s="4"/>
    </row>
    <row r="126" spans="1:50" ht="22.5" customHeight="1">
      <c r="A126" s="158">
        <v>40603</v>
      </c>
      <c r="B126" s="190" t="s">
        <v>4</v>
      </c>
      <c r="C126" s="159" t="s">
        <v>4</v>
      </c>
      <c r="D126" s="159">
        <v>3682.28</v>
      </c>
      <c r="E126" s="159">
        <v>7367.8583199999903</v>
      </c>
      <c r="F126" s="159">
        <v>3301.46333333333</v>
      </c>
      <c r="G126" s="159">
        <v>4789.9957962142798</v>
      </c>
      <c r="H126" s="159" t="s">
        <v>4</v>
      </c>
      <c r="I126" s="159">
        <v>3417.3634975516202</v>
      </c>
      <c r="J126" s="159" t="s">
        <v>4</v>
      </c>
      <c r="K126" s="375">
        <v>2802.2282666666601</v>
      </c>
      <c r="L126" s="159">
        <v>3840.8228571428499</v>
      </c>
      <c r="M126" s="159">
        <v>4105.7199999999903</v>
      </c>
      <c r="N126" s="159" t="s">
        <v>4</v>
      </c>
      <c r="O126" s="159">
        <v>3904.12212121212</v>
      </c>
      <c r="P126" s="159">
        <v>3486.6390000000001</v>
      </c>
      <c r="Q126" s="159" t="s">
        <v>4</v>
      </c>
      <c r="R126" s="159" t="s">
        <v>4</v>
      </c>
      <c r="S126" s="159">
        <v>2390.8865599999999</v>
      </c>
      <c r="T126" s="159">
        <v>3136.4803499999998</v>
      </c>
      <c r="U126" s="159" t="s">
        <v>4</v>
      </c>
      <c r="V126" s="159">
        <v>3931.32020714285</v>
      </c>
      <c r="W126" s="159">
        <v>4628.8308947368396</v>
      </c>
      <c r="X126" s="159" t="s">
        <v>4</v>
      </c>
      <c r="Y126" s="159" t="s">
        <v>4</v>
      </c>
      <c r="Z126" s="159" t="s">
        <v>4</v>
      </c>
      <c r="AA126" s="159">
        <v>3101.5749999999998</v>
      </c>
      <c r="AB126" s="159">
        <v>3081.6499999999901</v>
      </c>
      <c r="AC126" s="159">
        <v>5726.4760869565198</v>
      </c>
      <c r="AD126" s="4"/>
      <c r="AE126" s="4"/>
      <c r="AF126" s="4"/>
      <c r="AG126" s="4"/>
      <c r="AH126" s="4"/>
      <c r="AI126" s="4"/>
      <c r="AJ126" s="4"/>
      <c r="AK126" s="4"/>
      <c r="AL126" s="4"/>
      <c r="AM126" s="4"/>
      <c r="AN126" s="4"/>
      <c r="AO126" s="4"/>
      <c r="AP126" s="4"/>
      <c r="AQ126" s="4"/>
      <c r="AR126" s="4"/>
      <c r="AS126" s="4"/>
      <c r="AT126" s="4"/>
      <c r="AU126" s="4"/>
      <c r="AV126" s="4"/>
      <c r="AW126" s="4"/>
      <c r="AX126" s="4"/>
    </row>
    <row r="127" spans="1:50" ht="22.5" customHeight="1">
      <c r="A127" s="158">
        <v>40634</v>
      </c>
      <c r="B127" s="190" t="s">
        <v>4</v>
      </c>
      <c r="C127" s="159" t="s">
        <v>4</v>
      </c>
      <c r="D127" s="159">
        <v>3787.7399999999898</v>
      </c>
      <c r="E127" s="159">
        <v>7367.8583199999903</v>
      </c>
      <c r="F127" s="159">
        <v>4138.8666666666604</v>
      </c>
      <c r="G127" s="159">
        <v>4789.9957962142798</v>
      </c>
      <c r="H127" s="159" t="s">
        <v>4</v>
      </c>
      <c r="I127" s="159">
        <v>3435.8106262390402</v>
      </c>
      <c r="J127" s="159" t="s">
        <v>4</v>
      </c>
      <c r="K127" s="375">
        <v>3138.4181333333299</v>
      </c>
      <c r="L127" s="159">
        <v>3840.8228571428499</v>
      </c>
      <c r="M127" s="159">
        <v>4105.7199999999903</v>
      </c>
      <c r="N127" s="159" t="s">
        <v>4</v>
      </c>
      <c r="O127" s="159">
        <v>3904.12212121212</v>
      </c>
      <c r="P127" s="159">
        <v>4096.4809999999998</v>
      </c>
      <c r="Q127" s="159" t="s">
        <v>4</v>
      </c>
      <c r="R127" s="159" t="s">
        <v>4</v>
      </c>
      <c r="S127" s="159">
        <v>2490.8865599999999</v>
      </c>
      <c r="T127" s="159">
        <v>3665.0168199999998</v>
      </c>
      <c r="U127" s="159" t="s">
        <v>4</v>
      </c>
      <c r="V127" s="159">
        <v>3931.32020714285</v>
      </c>
      <c r="W127" s="159">
        <v>4628.8308947368396</v>
      </c>
      <c r="X127" s="159" t="s">
        <v>4</v>
      </c>
      <c r="Y127" s="159" t="s">
        <v>4</v>
      </c>
      <c r="Z127" s="159" t="s">
        <v>4</v>
      </c>
      <c r="AA127" s="159">
        <v>3101.5749999999998</v>
      </c>
      <c r="AB127" s="159">
        <v>3260.15</v>
      </c>
      <c r="AC127" s="159">
        <v>5726.4760869565198</v>
      </c>
      <c r="AD127" s="4"/>
      <c r="AE127" s="4"/>
      <c r="AF127" s="4"/>
      <c r="AG127" s="4"/>
      <c r="AH127" s="4"/>
      <c r="AI127" s="4"/>
      <c r="AJ127" s="4"/>
      <c r="AK127" s="4"/>
      <c r="AL127" s="4"/>
      <c r="AM127" s="4"/>
      <c r="AN127" s="4"/>
      <c r="AO127" s="4"/>
      <c r="AP127" s="4"/>
      <c r="AQ127" s="4"/>
      <c r="AR127" s="4"/>
      <c r="AS127" s="4"/>
      <c r="AT127" s="4"/>
      <c r="AU127" s="4"/>
      <c r="AV127" s="4"/>
      <c r="AW127" s="4"/>
      <c r="AX127" s="4"/>
    </row>
    <row r="128" spans="1:50" ht="22.5" customHeight="1">
      <c r="A128" s="158">
        <v>40664</v>
      </c>
      <c r="B128" s="190" t="s">
        <v>4</v>
      </c>
      <c r="C128" s="159" t="s">
        <v>4</v>
      </c>
      <c r="D128" s="159">
        <v>4545.8740799999996</v>
      </c>
      <c r="E128" s="159">
        <v>7920.5545121818104</v>
      </c>
      <c r="F128" s="159">
        <v>4138.8666666666604</v>
      </c>
      <c r="G128" s="159">
        <v>4789.9957962142798</v>
      </c>
      <c r="H128" s="159" t="s">
        <v>4</v>
      </c>
      <c r="I128" s="159">
        <v>3958.70240261452</v>
      </c>
      <c r="J128" s="159" t="s">
        <v>4</v>
      </c>
      <c r="K128" s="375">
        <v>3138.4181333333299</v>
      </c>
      <c r="L128" s="159">
        <v>4109.8921428571402</v>
      </c>
      <c r="M128" s="159">
        <v>4330.0200000000004</v>
      </c>
      <c r="N128" s="159" t="s">
        <v>4</v>
      </c>
      <c r="O128" s="159">
        <v>4205.9525030303002</v>
      </c>
      <c r="P128" s="159">
        <v>4096.4809999999998</v>
      </c>
      <c r="Q128" s="159" t="s">
        <v>4</v>
      </c>
      <c r="R128" s="159" t="s">
        <v>4</v>
      </c>
      <c r="S128" s="159">
        <v>2590.8865599999999</v>
      </c>
      <c r="T128" s="159">
        <v>3665.0168199999998</v>
      </c>
      <c r="U128" s="159" t="s">
        <v>4</v>
      </c>
      <c r="V128" s="159">
        <v>3931.32020714285</v>
      </c>
      <c r="W128" s="159">
        <v>4679.4291710526304</v>
      </c>
      <c r="X128" s="159" t="s">
        <v>4</v>
      </c>
      <c r="Y128" s="159" t="s">
        <v>4</v>
      </c>
      <c r="Z128" s="159" t="s">
        <v>4</v>
      </c>
      <c r="AA128" s="159">
        <v>3101.5749999999998</v>
      </c>
      <c r="AB128" s="159">
        <v>3260.15</v>
      </c>
      <c r="AC128" s="159">
        <v>5726.4760869565198</v>
      </c>
      <c r="AD128" s="4"/>
      <c r="AE128" s="4"/>
      <c r="AF128" s="4"/>
      <c r="AG128" s="4"/>
      <c r="AH128" s="4"/>
      <c r="AI128" s="4"/>
      <c r="AJ128" s="4"/>
      <c r="AK128" s="4"/>
      <c r="AL128" s="4"/>
      <c r="AM128" s="4"/>
      <c r="AN128" s="4"/>
      <c r="AO128" s="4"/>
      <c r="AP128" s="4"/>
      <c r="AQ128" s="4"/>
      <c r="AR128" s="4"/>
      <c r="AS128" s="4"/>
      <c r="AT128" s="4"/>
      <c r="AU128" s="4"/>
      <c r="AV128" s="4"/>
      <c r="AW128" s="4"/>
      <c r="AX128" s="4"/>
    </row>
    <row r="129" spans="1:50" ht="22.5" customHeight="1">
      <c r="A129" s="158">
        <v>40695</v>
      </c>
      <c r="B129" s="190" t="s">
        <v>4</v>
      </c>
      <c r="C129" s="159" t="s">
        <v>4</v>
      </c>
      <c r="D129" s="159">
        <v>4545.8740799999996</v>
      </c>
      <c r="E129" s="159">
        <v>7920.5545121818104</v>
      </c>
      <c r="F129" s="159">
        <v>4138.8666666666604</v>
      </c>
      <c r="G129" s="159">
        <v>4789.9957962142798</v>
      </c>
      <c r="H129" s="159" t="s">
        <v>4</v>
      </c>
      <c r="I129" s="159">
        <v>3977.1477697077298</v>
      </c>
      <c r="J129" s="159" t="s">
        <v>4</v>
      </c>
      <c r="K129" s="375">
        <v>3138.4181333333299</v>
      </c>
      <c r="L129" s="159">
        <v>4109.8921428571402</v>
      </c>
      <c r="M129" s="159">
        <v>4330.0200000000004</v>
      </c>
      <c r="N129" s="159" t="s">
        <v>4</v>
      </c>
      <c r="O129" s="159">
        <v>4393.4495515151502</v>
      </c>
      <c r="P129" s="159">
        <v>4096.4809999999998</v>
      </c>
      <c r="Q129" s="159" t="s">
        <v>4</v>
      </c>
      <c r="R129" s="159" t="s">
        <v>4</v>
      </c>
      <c r="S129" s="159">
        <v>2590.8865599999999</v>
      </c>
      <c r="T129" s="159">
        <v>3665.0168199999998</v>
      </c>
      <c r="U129" s="159" t="s">
        <v>4</v>
      </c>
      <c r="V129" s="159">
        <v>4405.1142857142804</v>
      </c>
      <c r="W129" s="159">
        <v>5525.5639342105196</v>
      </c>
      <c r="X129" s="159" t="s">
        <v>4</v>
      </c>
      <c r="Y129" s="159" t="s">
        <v>4</v>
      </c>
      <c r="Z129" s="159" t="s">
        <v>4</v>
      </c>
      <c r="AA129" s="159">
        <v>3101.5749999999998</v>
      </c>
      <c r="AB129" s="159">
        <v>3526.95</v>
      </c>
      <c r="AC129" s="159">
        <v>5726.4760869565198</v>
      </c>
      <c r="AD129" s="4"/>
      <c r="AE129" s="4"/>
      <c r="AF129" s="4"/>
      <c r="AG129" s="4"/>
      <c r="AH129" s="4"/>
      <c r="AI129" s="4"/>
      <c r="AJ129" s="4"/>
      <c r="AK129" s="4"/>
      <c r="AL129" s="4"/>
      <c r="AM129" s="4"/>
      <c r="AN129" s="4"/>
      <c r="AO129" s="4"/>
      <c r="AP129" s="4"/>
      <c r="AQ129" s="4"/>
      <c r="AR129" s="4"/>
      <c r="AS129" s="4"/>
      <c r="AT129" s="4"/>
      <c r="AU129" s="4"/>
      <c r="AV129" s="4"/>
      <c r="AW129" s="4"/>
      <c r="AX129" s="4"/>
    </row>
    <row r="130" spans="1:50" ht="22.5" customHeight="1">
      <c r="A130" s="158">
        <v>40725</v>
      </c>
      <c r="B130" s="190" t="s">
        <v>4</v>
      </c>
      <c r="C130" s="159" t="s">
        <v>4</v>
      </c>
      <c r="D130" s="159">
        <v>4545.8740799999996</v>
      </c>
      <c r="E130" s="159">
        <v>7920.5545121818104</v>
      </c>
      <c r="F130" s="159">
        <v>4138.8666666666604</v>
      </c>
      <c r="G130" s="159">
        <v>5364.8321428571398</v>
      </c>
      <c r="H130" s="159" t="s">
        <v>4</v>
      </c>
      <c r="I130" s="159">
        <v>4022.45839684969</v>
      </c>
      <c r="J130" s="159" t="s">
        <v>4</v>
      </c>
      <c r="K130" s="375">
        <v>3138.4181333333299</v>
      </c>
      <c r="L130" s="159">
        <v>4109.8921428571402</v>
      </c>
      <c r="M130" s="159">
        <v>4330.0200000000004</v>
      </c>
      <c r="N130" s="159" t="s">
        <v>4</v>
      </c>
      <c r="O130" s="159">
        <v>4589.0007060606004</v>
      </c>
      <c r="P130" s="159">
        <v>4096.4809999999998</v>
      </c>
      <c r="Q130" s="159" t="s">
        <v>4</v>
      </c>
      <c r="R130" s="159" t="s">
        <v>4</v>
      </c>
      <c r="S130" s="159">
        <v>2590.8865599999999</v>
      </c>
      <c r="T130" s="159">
        <v>4023.4305569999901</v>
      </c>
      <c r="U130" s="159" t="s">
        <v>4</v>
      </c>
      <c r="V130" s="159">
        <v>4613.7942857142798</v>
      </c>
      <c r="W130" s="159">
        <v>5525.5639342105196</v>
      </c>
      <c r="X130" s="159" t="s">
        <v>4</v>
      </c>
      <c r="Y130" s="159" t="s">
        <v>4</v>
      </c>
      <c r="Z130" s="159" t="s">
        <v>4</v>
      </c>
      <c r="AA130" s="159">
        <v>3970.7749999999901</v>
      </c>
      <c r="AB130" s="159">
        <v>3678.45</v>
      </c>
      <c r="AC130" s="159">
        <v>5726.4760869565198</v>
      </c>
      <c r="AD130" s="4"/>
      <c r="AE130" s="4"/>
      <c r="AF130" s="4"/>
      <c r="AG130" s="4"/>
      <c r="AH130" s="4"/>
      <c r="AI130" s="4"/>
      <c r="AJ130" s="4"/>
      <c r="AK130" s="4"/>
      <c r="AL130" s="4"/>
      <c r="AM130" s="4"/>
      <c r="AN130" s="4"/>
      <c r="AO130" s="4"/>
      <c r="AP130" s="4"/>
      <c r="AQ130" s="4"/>
      <c r="AR130" s="4"/>
      <c r="AS130" s="4"/>
      <c r="AT130" s="4"/>
      <c r="AU130" s="4"/>
      <c r="AV130" s="4"/>
      <c r="AW130" s="4"/>
      <c r="AX130" s="4"/>
    </row>
    <row r="131" spans="1:50" ht="22.5" customHeight="1">
      <c r="A131" s="158">
        <v>40756</v>
      </c>
      <c r="B131" s="190" t="s">
        <v>4</v>
      </c>
      <c r="C131" s="159" t="s">
        <v>4</v>
      </c>
      <c r="D131" s="159">
        <v>4545.8740799999996</v>
      </c>
      <c r="E131" s="159">
        <v>7920.5545121818104</v>
      </c>
      <c r="F131" s="159">
        <v>4138.8666666666604</v>
      </c>
      <c r="G131" s="159">
        <v>5364.8321428571398</v>
      </c>
      <c r="H131" s="159" t="s">
        <v>4</v>
      </c>
      <c r="I131" s="159">
        <v>4067.7689647784</v>
      </c>
      <c r="J131" s="159" t="s">
        <v>4</v>
      </c>
      <c r="K131" s="375">
        <v>3326.7754666666601</v>
      </c>
      <c r="L131" s="159">
        <v>4397.48357142856</v>
      </c>
      <c r="M131" s="159">
        <v>4589.9399999999996</v>
      </c>
      <c r="N131" s="159" t="s">
        <v>4</v>
      </c>
      <c r="O131" s="159">
        <v>4646.2250272727197</v>
      </c>
      <c r="P131" s="159">
        <v>4345.7739999999903</v>
      </c>
      <c r="Q131" s="159" t="s">
        <v>4</v>
      </c>
      <c r="R131" s="159" t="s">
        <v>4</v>
      </c>
      <c r="S131" s="159">
        <v>2794.8865599999999</v>
      </c>
      <c r="T131" s="159">
        <v>4023.4305569999901</v>
      </c>
      <c r="U131" s="159" t="s">
        <v>4</v>
      </c>
      <c r="V131" s="159">
        <v>4613.7942857142798</v>
      </c>
      <c r="W131" s="159">
        <v>5759.7260921052602</v>
      </c>
      <c r="X131" s="159" t="s">
        <v>4</v>
      </c>
      <c r="Y131" s="159" t="s">
        <v>4</v>
      </c>
      <c r="Z131" s="159" t="s">
        <v>4</v>
      </c>
      <c r="AA131" s="159">
        <v>3970.7749999999901</v>
      </c>
      <c r="AB131" s="159">
        <v>3678.45</v>
      </c>
      <c r="AC131" s="159">
        <v>5726.4760869565198</v>
      </c>
      <c r="AD131" s="4"/>
      <c r="AE131" s="4"/>
      <c r="AF131" s="4"/>
      <c r="AG131" s="4"/>
      <c r="AH131" s="4"/>
      <c r="AI131" s="4"/>
      <c r="AJ131" s="4"/>
      <c r="AK131" s="4"/>
      <c r="AL131" s="4"/>
      <c r="AM131" s="4"/>
      <c r="AN131" s="4"/>
      <c r="AO131" s="4"/>
      <c r="AP131" s="4"/>
      <c r="AQ131" s="4"/>
      <c r="AR131" s="4"/>
      <c r="AS131" s="4"/>
      <c r="AT131" s="4"/>
      <c r="AU131" s="4"/>
      <c r="AV131" s="4"/>
      <c r="AW131" s="4"/>
      <c r="AX131" s="4"/>
    </row>
    <row r="132" spans="1:50" ht="22.5" customHeight="1">
      <c r="A132" s="158">
        <v>40787</v>
      </c>
      <c r="B132" s="190" t="s">
        <v>4</v>
      </c>
      <c r="C132" s="159" t="s">
        <v>4</v>
      </c>
      <c r="D132" s="159">
        <v>4909.4736063999999</v>
      </c>
      <c r="E132" s="159">
        <v>7920.5545121818104</v>
      </c>
      <c r="F132" s="159">
        <v>4138.8666666666604</v>
      </c>
      <c r="G132" s="159">
        <v>5364.8321428571398</v>
      </c>
      <c r="H132" s="159" t="s">
        <v>4</v>
      </c>
      <c r="I132" s="159">
        <v>4382.1163754952404</v>
      </c>
      <c r="J132" s="159" t="s">
        <v>4</v>
      </c>
      <c r="K132" s="375">
        <v>3326.7754666666601</v>
      </c>
      <c r="L132" s="159">
        <v>4397.48357142856</v>
      </c>
      <c r="M132" s="159">
        <v>4589.9399999999996</v>
      </c>
      <c r="N132" s="159" t="s">
        <v>4</v>
      </c>
      <c r="O132" s="159">
        <v>4765.1819848484802</v>
      </c>
      <c r="P132" s="159">
        <v>4345.7739999999903</v>
      </c>
      <c r="Q132" s="159" t="s">
        <v>4</v>
      </c>
      <c r="R132" s="159" t="s">
        <v>4</v>
      </c>
      <c r="S132" s="159">
        <v>2794.8865599999999</v>
      </c>
      <c r="T132" s="159">
        <v>4023.4305569999901</v>
      </c>
      <c r="U132" s="159" t="s">
        <v>4</v>
      </c>
      <c r="V132" s="159">
        <v>4613.7942857142798</v>
      </c>
      <c r="W132" s="159">
        <v>5759.7260921052602</v>
      </c>
      <c r="X132" s="159" t="s">
        <v>4</v>
      </c>
      <c r="Y132" s="159" t="s">
        <v>4</v>
      </c>
      <c r="Z132" s="159" t="s">
        <v>4</v>
      </c>
      <c r="AA132" s="159">
        <v>3970.7749999999901</v>
      </c>
      <c r="AB132" s="159">
        <v>3678.45</v>
      </c>
      <c r="AC132" s="159">
        <v>5726.4760869565198</v>
      </c>
      <c r="AD132" s="4"/>
      <c r="AE132" s="4"/>
      <c r="AF132" s="4"/>
      <c r="AG132" s="4"/>
      <c r="AH132" s="4"/>
      <c r="AI132" s="4"/>
      <c r="AJ132" s="4"/>
      <c r="AK132" s="4"/>
      <c r="AL132" s="4"/>
      <c r="AM132" s="4"/>
      <c r="AN132" s="4"/>
      <c r="AO132" s="4"/>
      <c r="AP132" s="4"/>
      <c r="AQ132" s="4"/>
      <c r="AR132" s="4"/>
      <c r="AS132" s="4"/>
      <c r="AT132" s="4"/>
      <c r="AU132" s="4"/>
      <c r="AV132" s="4"/>
      <c r="AW132" s="4"/>
      <c r="AX132" s="4"/>
    </row>
    <row r="133" spans="1:50" ht="22.5" customHeight="1">
      <c r="A133" s="158">
        <v>40817</v>
      </c>
      <c r="B133" s="190" t="s">
        <v>4</v>
      </c>
      <c r="C133" s="159" t="s">
        <v>4</v>
      </c>
      <c r="D133" s="159">
        <v>4909.4736063999999</v>
      </c>
      <c r="E133" s="159">
        <v>7920.5545121818104</v>
      </c>
      <c r="F133" s="159">
        <v>4612.3333333333303</v>
      </c>
      <c r="G133" s="159">
        <v>5364.8321428571398</v>
      </c>
      <c r="H133" s="159" t="s">
        <v>4</v>
      </c>
      <c r="I133" s="159">
        <v>4427.4269434239404</v>
      </c>
      <c r="J133" s="159" t="s">
        <v>4</v>
      </c>
      <c r="K133" s="375">
        <v>3326.7754666666601</v>
      </c>
      <c r="L133" s="159">
        <v>4724.9021428571396</v>
      </c>
      <c r="M133" s="159">
        <v>4589.9399999999996</v>
      </c>
      <c r="N133" s="159" t="s">
        <v>4</v>
      </c>
      <c r="O133" s="159">
        <v>4826.9146212121204</v>
      </c>
      <c r="P133" s="159">
        <v>4345.7739999999903</v>
      </c>
      <c r="Q133" s="159" t="s">
        <v>4</v>
      </c>
      <c r="R133" s="159" t="s">
        <v>4</v>
      </c>
      <c r="S133" s="159">
        <v>3068.28656</v>
      </c>
      <c r="T133" s="159">
        <v>4023.4305569999901</v>
      </c>
      <c r="U133" s="159" t="s">
        <v>4</v>
      </c>
      <c r="V133" s="159">
        <v>5032.9778571428496</v>
      </c>
      <c r="W133" s="159">
        <v>5759.7260921052602</v>
      </c>
      <c r="X133" s="159" t="s">
        <v>4</v>
      </c>
      <c r="Y133" s="159" t="s">
        <v>4</v>
      </c>
      <c r="Z133" s="159" t="s">
        <v>4</v>
      </c>
      <c r="AA133" s="159">
        <v>4131.8249999999998</v>
      </c>
      <c r="AB133" s="159">
        <v>3728.45</v>
      </c>
      <c r="AC133" s="159">
        <v>5726.4760869565198</v>
      </c>
      <c r="AD133" s="4"/>
      <c r="AE133" s="4"/>
      <c r="AF133" s="4"/>
      <c r="AG133" s="4"/>
      <c r="AH133" s="4"/>
      <c r="AI133" s="4"/>
      <c r="AJ133" s="4"/>
      <c r="AK133" s="4"/>
      <c r="AL133" s="4"/>
      <c r="AM133" s="4"/>
      <c r="AN133" s="4"/>
      <c r="AO133" s="4"/>
      <c r="AP133" s="4"/>
      <c r="AQ133" s="4"/>
      <c r="AR133" s="4"/>
      <c r="AS133" s="4"/>
      <c r="AT133" s="4"/>
      <c r="AU133" s="4"/>
      <c r="AV133" s="4"/>
      <c r="AW133" s="4"/>
      <c r="AX133" s="4"/>
    </row>
    <row r="134" spans="1:50" ht="22.5" customHeight="1">
      <c r="A134" s="158">
        <v>40848</v>
      </c>
      <c r="B134" s="190" t="s">
        <v>4</v>
      </c>
      <c r="C134" s="159" t="s">
        <v>4</v>
      </c>
      <c r="D134" s="159">
        <v>4909.4736063999999</v>
      </c>
      <c r="E134" s="159">
        <v>7920.5545121818104</v>
      </c>
      <c r="F134" s="159">
        <v>4612.3333333333303</v>
      </c>
      <c r="G134" s="159">
        <v>5652.2579761904699</v>
      </c>
      <c r="H134" s="159" t="s">
        <v>4</v>
      </c>
      <c r="I134" s="159">
        <v>4472.7375113526496</v>
      </c>
      <c r="J134" s="159" t="s">
        <v>4</v>
      </c>
      <c r="K134" s="375">
        <v>3526.0298666666599</v>
      </c>
      <c r="L134" s="159">
        <v>4724.9021428571396</v>
      </c>
      <c r="M134" s="159">
        <v>4849.8599999999897</v>
      </c>
      <c r="N134" s="159" t="s">
        <v>4</v>
      </c>
      <c r="O134" s="159">
        <v>4981.2462121212102</v>
      </c>
      <c r="P134" s="159">
        <v>4345.7739999999903</v>
      </c>
      <c r="Q134" s="159" t="s">
        <v>4</v>
      </c>
      <c r="R134" s="159" t="s">
        <v>4</v>
      </c>
      <c r="S134" s="159">
        <v>3095.78656</v>
      </c>
      <c r="T134" s="159">
        <v>4023.4305569999901</v>
      </c>
      <c r="U134" s="159" t="s">
        <v>4</v>
      </c>
      <c r="V134" s="159">
        <v>5032.9778571428496</v>
      </c>
      <c r="W134" s="159">
        <v>5759.7260921052602</v>
      </c>
      <c r="X134" s="159" t="s">
        <v>4</v>
      </c>
      <c r="Y134" s="159" t="s">
        <v>4</v>
      </c>
      <c r="Z134" s="159" t="s">
        <v>4</v>
      </c>
      <c r="AA134" s="159">
        <v>4131.8249999999998</v>
      </c>
      <c r="AB134" s="159">
        <v>3728.45</v>
      </c>
      <c r="AC134" s="159">
        <v>5726.4760869565198</v>
      </c>
      <c r="AD134" s="4"/>
      <c r="AE134" s="4"/>
      <c r="AF134" s="4"/>
      <c r="AG134" s="4"/>
      <c r="AH134" s="4"/>
      <c r="AI134" s="4"/>
      <c r="AJ134" s="4"/>
      <c r="AK134" s="4"/>
      <c r="AL134" s="4"/>
      <c r="AM134" s="4"/>
      <c r="AN134" s="4"/>
      <c r="AO134" s="4"/>
      <c r="AP134" s="4"/>
      <c r="AQ134" s="4"/>
      <c r="AR134" s="4"/>
      <c r="AS134" s="4"/>
      <c r="AT134" s="4"/>
      <c r="AU134" s="4"/>
      <c r="AV134" s="4"/>
      <c r="AW134" s="4"/>
      <c r="AX134" s="4"/>
    </row>
    <row r="135" spans="1:50" ht="22.5" customHeight="1">
      <c r="A135" s="158">
        <v>40878</v>
      </c>
      <c r="B135" s="190" t="s">
        <v>4</v>
      </c>
      <c r="C135" s="159" t="s">
        <v>4</v>
      </c>
      <c r="D135" s="159">
        <v>4909.4736063999999</v>
      </c>
      <c r="E135" s="159">
        <v>7920.5545121818104</v>
      </c>
      <c r="F135" s="159">
        <v>4612.3333333333303</v>
      </c>
      <c r="G135" s="159">
        <v>5652.2579761904699</v>
      </c>
      <c r="H135" s="159" t="s">
        <v>4</v>
      </c>
      <c r="I135" s="159">
        <v>4708.1447487922596</v>
      </c>
      <c r="J135" s="159" t="s">
        <v>4</v>
      </c>
      <c r="K135" s="375">
        <v>3526.0298666666599</v>
      </c>
      <c r="L135" s="159">
        <v>4724.9021428571396</v>
      </c>
      <c r="M135" s="159">
        <v>4849.8599999999897</v>
      </c>
      <c r="N135" s="159" t="s">
        <v>4</v>
      </c>
      <c r="O135" s="159">
        <v>4981.2462121212102</v>
      </c>
      <c r="P135" s="159">
        <v>4559.567</v>
      </c>
      <c r="Q135" s="159" t="s">
        <v>4</v>
      </c>
      <c r="R135" s="159" t="s">
        <v>4</v>
      </c>
      <c r="S135" s="159">
        <v>3095.78656</v>
      </c>
      <c r="T135" s="159">
        <v>4023.4305569999901</v>
      </c>
      <c r="U135" s="159" t="s">
        <v>4</v>
      </c>
      <c r="V135" s="159">
        <v>5449.14857142857</v>
      </c>
      <c r="W135" s="159">
        <v>5759.7260921052602</v>
      </c>
      <c r="X135" s="159" t="s">
        <v>4</v>
      </c>
      <c r="Y135" s="159" t="s">
        <v>4</v>
      </c>
      <c r="Z135" s="159" t="s">
        <v>4</v>
      </c>
      <c r="AA135" s="159">
        <v>4131.8249999999998</v>
      </c>
      <c r="AB135" s="159">
        <v>3928.45</v>
      </c>
      <c r="AC135" s="159">
        <v>5726.4760869565198</v>
      </c>
      <c r="AD135" s="4"/>
      <c r="AE135" s="4"/>
      <c r="AF135" s="4"/>
      <c r="AG135" s="4"/>
      <c r="AH135" s="4"/>
      <c r="AI135" s="4"/>
      <c r="AJ135" s="4"/>
      <c r="AK135" s="4"/>
      <c r="AL135" s="4"/>
      <c r="AM135" s="4"/>
      <c r="AN135" s="4"/>
      <c r="AO135" s="4"/>
      <c r="AP135" s="4"/>
      <c r="AQ135" s="4"/>
      <c r="AR135" s="4"/>
      <c r="AS135" s="4"/>
      <c r="AT135" s="4"/>
      <c r="AU135" s="4"/>
      <c r="AV135" s="4"/>
      <c r="AW135" s="4"/>
      <c r="AX135" s="4"/>
    </row>
    <row r="136" spans="1:50" ht="22.5" customHeight="1">
      <c r="A136" s="158">
        <v>40909</v>
      </c>
      <c r="B136" s="190" t="s">
        <v>4</v>
      </c>
      <c r="C136" s="159" t="s">
        <v>4</v>
      </c>
      <c r="D136" s="159">
        <v>5056.7578145919997</v>
      </c>
      <c r="E136" s="159">
        <v>9465.0626420572698</v>
      </c>
      <c r="F136" s="159">
        <v>4612.3333333333303</v>
      </c>
      <c r="G136" s="159">
        <v>5652.2579761904699</v>
      </c>
      <c r="H136" s="159" t="s">
        <v>4</v>
      </c>
      <c r="I136" s="159">
        <v>4708.1447487922596</v>
      </c>
      <c r="J136" s="159" t="s">
        <v>4</v>
      </c>
      <c r="K136" s="375">
        <v>3526.0298666666599</v>
      </c>
      <c r="L136" s="159">
        <v>4724.9021428571396</v>
      </c>
      <c r="M136" s="159">
        <v>5334.96</v>
      </c>
      <c r="N136" s="159" t="s">
        <v>4</v>
      </c>
      <c r="O136" s="159">
        <v>5135.5778030302999</v>
      </c>
      <c r="P136" s="159">
        <v>4559.567</v>
      </c>
      <c r="Q136" s="159" t="s">
        <v>4</v>
      </c>
      <c r="R136" s="159" t="s">
        <v>4</v>
      </c>
      <c r="S136" s="159">
        <v>3197.78656</v>
      </c>
      <c r="T136" s="159">
        <v>4023.4305569999901</v>
      </c>
      <c r="U136" s="159" t="s">
        <v>4</v>
      </c>
      <c r="V136" s="159">
        <v>5449.14857142857</v>
      </c>
      <c r="W136" s="159">
        <v>5993.8288421052603</v>
      </c>
      <c r="X136" s="159" t="s">
        <v>4</v>
      </c>
      <c r="Y136" s="159" t="s">
        <v>4</v>
      </c>
      <c r="Z136" s="159" t="s">
        <v>4</v>
      </c>
      <c r="AA136" s="159">
        <v>4131.8249999999998</v>
      </c>
      <c r="AB136" s="159">
        <v>3928.45</v>
      </c>
      <c r="AC136" s="159">
        <v>7518.2439130434695</v>
      </c>
      <c r="AD136" s="4"/>
      <c r="AE136" s="4"/>
      <c r="AF136" s="4"/>
      <c r="AG136" s="4"/>
      <c r="AH136" s="4"/>
      <c r="AI136" s="4"/>
      <c r="AJ136" s="4"/>
      <c r="AK136" s="4"/>
      <c r="AL136" s="4"/>
      <c r="AM136" s="4"/>
      <c r="AN136" s="4"/>
      <c r="AO136" s="4"/>
      <c r="AP136" s="4"/>
      <c r="AQ136" s="4"/>
      <c r="AR136" s="4"/>
      <c r="AS136" s="4"/>
      <c r="AT136" s="4"/>
      <c r="AU136" s="4"/>
      <c r="AV136" s="4"/>
      <c r="AW136" s="4"/>
      <c r="AX136" s="4"/>
    </row>
    <row r="137" spans="1:50" ht="22.5" customHeight="1">
      <c r="A137" s="158">
        <v>40940</v>
      </c>
      <c r="B137" s="190" t="s">
        <v>4</v>
      </c>
      <c r="C137" s="159" t="s">
        <v>4</v>
      </c>
      <c r="D137" s="159">
        <v>5056.7578145919997</v>
      </c>
      <c r="E137" s="159">
        <v>9465.0626420572698</v>
      </c>
      <c r="F137" s="159">
        <v>4612.3333333333303</v>
      </c>
      <c r="G137" s="159">
        <v>5652.2579761904699</v>
      </c>
      <c r="H137" s="159" t="s">
        <v>4</v>
      </c>
      <c r="I137" s="159">
        <v>4708.1447487922596</v>
      </c>
      <c r="J137" s="159" t="s">
        <v>4</v>
      </c>
      <c r="K137" s="375">
        <v>3526.0298666666599</v>
      </c>
      <c r="L137" s="159">
        <v>4724.9021428571396</v>
      </c>
      <c r="M137" s="159">
        <v>5334.96</v>
      </c>
      <c r="N137" s="159" t="s">
        <v>4</v>
      </c>
      <c r="O137" s="159">
        <v>5135.5778030302999</v>
      </c>
      <c r="P137" s="159">
        <v>4559.567</v>
      </c>
      <c r="Q137" s="159" t="s">
        <v>4</v>
      </c>
      <c r="R137" s="159" t="s">
        <v>4</v>
      </c>
      <c r="S137" s="159">
        <v>3327.28655999999</v>
      </c>
      <c r="T137" s="159">
        <v>4023.4305569999901</v>
      </c>
      <c r="U137" s="159" t="s">
        <v>4</v>
      </c>
      <c r="V137" s="159">
        <v>5449.14857142857</v>
      </c>
      <c r="W137" s="159">
        <v>5993.8288421052603</v>
      </c>
      <c r="X137" s="159" t="s">
        <v>4</v>
      </c>
      <c r="Y137" s="159" t="s">
        <v>4</v>
      </c>
      <c r="Z137" s="159" t="s">
        <v>4</v>
      </c>
      <c r="AA137" s="159">
        <v>4131.8249999999998</v>
      </c>
      <c r="AB137" s="159">
        <v>4108.8</v>
      </c>
      <c r="AC137" s="159">
        <v>7518.2439130434695</v>
      </c>
      <c r="AD137" s="4"/>
      <c r="AE137" s="4"/>
      <c r="AF137" s="4"/>
      <c r="AG137" s="4"/>
      <c r="AH137" s="4"/>
      <c r="AI137" s="4"/>
      <c r="AJ137" s="4"/>
      <c r="AK137" s="4"/>
      <c r="AL137" s="4"/>
      <c r="AM137" s="4"/>
      <c r="AN137" s="4"/>
      <c r="AO137" s="4"/>
      <c r="AP137" s="4"/>
      <c r="AQ137" s="4"/>
      <c r="AR137" s="4"/>
      <c r="AS137" s="4"/>
      <c r="AT137" s="4"/>
      <c r="AU137" s="4"/>
      <c r="AV137" s="4"/>
      <c r="AW137" s="4"/>
      <c r="AX137" s="4"/>
    </row>
    <row r="138" spans="1:50" ht="22.5" customHeight="1">
      <c r="A138" s="158">
        <v>40969</v>
      </c>
      <c r="B138" s="190" t="s">
        <v>4</v>
      </c>
      <c r="C138" s="159" t="s">
        <v>4</v>
      </c>
      <c r="D138" s="159">
        <v>5056.7578145919997</v>
      </c>
      <c r="E138" s="159">
        <v>9465.0626420572698</v>
      </c>
      <c r="F138" s="159">
        <v>4612.3333333333303</v>
      </c>
      <c r="G138" s="159">
        <v>5939.6745952380898</v>
      </c>
      <c r="H138" s="159" t="s">
        <v>4</v>
      </c>
      <c r="I138" s="159">
        <v>4708.1447487922596</v>
      </c>
      <c r="J138" s="159" t="s">
        <v>4</v>
      </c>
      <c r="K138" s="375">
        <v>3526.0298666666599</v>
      </c>
      <c r="L138" s="159">
        <v>4724.9021428571396</v>
      </c>
      <c r="M138" s="159">
        <v>5334.96</v>
      </c>
      <c r="N138" s="159" t="s">
        <v>4</v>
      </c>
      <c r="O138" s="159">
        <v>5135.5778030302999</v>
      </c>
      <c r="P138" s="159">
        <v>4559.567</v>
      </c>
      <c r="Q138" s="159" t="s">
        <v>4</v>
      </c>
      <c r="R138" s="159" t="s">
        <v>4</v>
      </c>
      <c r="S138" s="159">
        <v>3456.78655999999</v>
      </c>
      <c r="T138" s="159">
        <v>4041.8305570000002</v>
      </c>
      <c r="U138" s="159" t="s">
        <v>4</v>
      </c>
      <c r="V138" s="159">
        <v>5449.14857142857</v>
      </c>
      <c r="W138" s="159">
        <v>5993.8288421052603</v>
      </c>
      <c r="X138" s="159" t="s">
        <v>4</v>
      </c>
      <c r="Y138" s="159" t="s">
        <v>4</v>
      </c>
      <c r="Z138" s="159" t="s">
        <v>4</v>
      </c>
      <c r="AA138" s="159">
        <v>4131.8249999999998</v>
      </c>
      <c r="AB138" s="159">
        <v>4108.8</v>
      </c>
      <c r="AC138" s="159">
        <v>7518.2439130434695</v>
      </c>
      <c r="AD138" s="4"/>
      <c r="AE138" s="4"/>
      <c r="AF138" s="4"/>
      <c r="AG138" s="4"/>
      <c r="AH138" s="4"/>
      <c r="AI138" s="4"/>
      <c r="AJ138" s="4"/>
      <c r="AK138" s="4"/>
      <c r="AL138" s="4"/>
      <c r="AM138" s="4"/>
      <c r="AN138" s="4"/>
      <c r="AO138" s="4"/>
      <c r="AP138" s="4"/>
      <c r="AQ138" s="4"/>
      <c r="AR138" s="4"/>
      <c r="AS138" s="4"/>
      <c r="AT138" s="4"/>
      <c r="AU138" s="4"/>
      <c r="AV138" s="4"/>
      <c r="AW138" s="4"/>
      <c r="AX138" s="4"/>
    </row>
    <row r="139" spans="1:50" ht="22.5" customHeight="1">
      <c r="A139" s="158">
        <v>41000</v>
      </c>
      <c r="B139" s="190" t="s">
        <v>4</v>
      </c>
      <c r="C139" s="159" t="s">
        <v>4</v>
      </c>
      <c r="D139" s="159">
        <v>5056.7578145919997</v>
      </c>
      <c r="E139" s="159">
        <v>9862.0117949390897</v>
      </c>
      <c r="F139" s="159">
        <v>5258.8833333333296</v>
      </c>
      <c r="G139" s="159">
        <v>5939.6745952380898</v>
      </c>
      <c r="H139" s="159" t="s">
        <v>4</v>
      </c>
      <c r="I139" s="159">
        <v>5002.9457936507897</v>
      </c>
      <c r="J139" s="159" t="s">
        <v>4</v>
      </c>
      <c r="K139" s="375">
        <v>4175.2298666666602</v>
      </c>
      <c r="L139" s="159">
        <v>5294.64</v>
      </c>
      <c r="M139" s="159">
        <v>5334.96</v>
      </c>
      <c r="N139" s="159" t="s">
        <v>4</v>
      </c>
      <c r="O139" s="159">
        <v>5374.3815833333301</v>
      </c>
      <c r="P139" s="159">
        <v>5106.6510399999997</v>
      </c>
      <c r="Q139" s="159" t="s">
        <v>4</v>
      </c>
      <c r="R139" s="159" t="s">
        <v>4</v>
      </c>
      <c r="S139" s="159">
        <v>3456.78655999999</v>
      </c>
      <c r="T139" s="159">
        <v>4948.8195851099999</v>
      </c>
      <c r="U139" s="159" t="s">
        <v>4</v>
      </c>
      <c r="V139" s="159">
        <v>5449.14857142857</v>
      </c>
      <c r="W139" s="159">
        <v>5993.8288421052603</v>
      </c>
      <c r="X139" s="159" t="s">
        <v>4</v>
      </c>
      <c r="Y139" s="159" t="s">
        <v>4</v>
      </c>
      <c r="Z139" s="159" t="s">
        <v>4</v>
      </c>
      <c r="AA139" s="159">
        <v>4131.8249999999998</v>
      </c>
      <c r="AB139" s="159">
        <v>4108.8</v>
      </c>
      <c r="AC139" s="159">
        <v>7518.2439130434695</v>
      </c>
      <c r="AD139" s="4"/>
      <c r="AE139" s="4"/>
      <c r="AF139" s="4"/>
      <c r="AG139" s="4"/>
      <c r="AH139" s="4"/>
      <c r="AI139" s="4"/>
      <c r="AJ139" s="4"/>
      <c r="AK139" s="4"/>
      <c r="AL139" s="4"/>
      <c r="AM139" s="4"/>
      <c r="AN139" s="4"/>
      <c r="AO139" s="4"/>
      <c r="AP139" s="4"/>
      <c r="AQ139" s="4"/>
      <c r="AR139" s="4"/>
      <c r="AS139" s="4"/>
      <c r="AT139" s="4"/>
      <c r="AU139" s="4"/>
      <c r="AV139" s="4"/>
      <c r="AW139" s="4"/>
      <c r="AX139" s="4"/>
    </row>
    <row r="140" spans="1:50" ht="22.5" customHeight="1">
      <c r="A140" s="158">
        <v>41030</v>
      </c>
      <c r="B140" s="190" t="s">
        <v>4</v>
      </c>
      <c r="C140" s="159" t="s">
        <v>4</v>
      </c>
      <c r="D140" s="159">
        <v>5967.0221600000004</v>
      </c>
      <c r="E140" s="159">
        <v>9862.0117949390897</v>
      </c>
      <c r="F140" s="159">
        <v>5258.8833333333296</v>
      </c>
      <c r="G140" s="159">
        <v>5939.6745952380898</v>
      </c>
      <c r="H140" s="159" t="s">
        <v>4</v>
      </c>
      <c r="I140" s="159">
        <v>5685.1656746031704</v>
      </c>
      <c r="J140" s="159" t="s">
        <v>4</v>
      </c>
      <c r="K140" s="375">
        <v>4175.2298666666602</v>
      </c>
      <c r="L140" s="159">
        <v>5294.64</v>
      </c>
      <c r="M140" s="159">
        <v>5334.96</v>
      </c>
      <c r="N140" s="159" t="s">
        <v>4</v>
      </c>
      <c r="O140" s="159">
        <v>5614.9265945454499</v>
      </c>
      <c r="P140" s="159">
        <v>5106.6510399999997</v>
      </c>
      <c r="Q140" s="159" t="s">
        <v>4</v>
      </c>
      <c r="R140" s="159" t="s">
        <v>4</v>
      </c>
      <c r="S140" s="159">
        <v>3456.78655999999</v>
      </c>
      <c r="T140" s="159">
        <v>4948.8195851099999</v>
      </c>
      <c r="U140" s="159" t="s">
        <v>4</v>
      </c>
      <c r="V140" s="159">
        <v>5449.14857142857</v>
      </c>
      <c r="W140" s="159">
        <v>7294.7065884210497</v>
      </c>
      <c r="X140" s="159" t="s">
        <v>4</v>
      </c>
      <c r="Y140" s="159" t="s">
        <v>4</v>
      </c>
      <c r="Z140" s="159" t="s">
        <v>4</v>
      </c>
      <c r="AA140" s="159">
        <v>4131.8249999999998</v>
      </c>
      <c r="AB140" s="159">
        <v>4188.25</v>
      </c>
      <c r="AC140" s="159">
        <v>7518.2439130434695</v>
      </c>
      <c r="AD140" s="4"/>
      <c r="AE140" s="4"/>
      <c r="AF140" s="4"/>
      <c r="AG140" s="4"/>
      <c r="AH140" s="4"/>
      <c r="AI140" s="4"/>
      <c r="AJ140" s="4"/>
      <c r="AK140" s="4"/>
      <c r="AL140" s="4"/>
      <c r="AM140" s="4"/>
      <c r="AN140" s="4"/>
      <c r="AO140" s="4"/>
      <c r="AP140" s="4"/>
      <c r="AQ140" s="4"/>
      <c r="AR140" s="4"/>
      <c r="AS140" s="4"/>
      <c r="AT140" s="4"/>
      <c r="AU140" s="4"/>
      <c r="AV140" s="4"/>
      <c r="AW140" s="4"/>
      <c r="AX140" s="4"/>
    </row>
    <row r="141" spans="1:50" ht="22.5" customHeight="1">
      <c r="A141" s="158">
        <v>41061</v>
      </c>
      <c r="B141" s="190" t="s">
        <v>4</v>
      </c>
      <c r="C141" s="159" t="s">
        <v>4</v>
      </c>
      <c r="D141" s="159">
        <v>5967.0221600000004</v>
      </c>
      <c r="E141" s="159">
        <v>9862.0117949390897</v>
      </c>
      <c r="F141" s="159">
        <v>5258.8833333333296</v>
      </c>
      <c r="G141" s="159">
        <v>5939.6745952380898</v>
      </c>
      <c r="H141" s="159" t="s">
        <v>4</v>
      </c>
      <c r="I141" s="159">
        <v>5685.1656746031704</v>
      </c>
      <c r="J141" s="159" t="s">
        <v>4</v>
      </c>
      <c r="K141" s="375">
        <v>4532.8256000000001</v>
      </c>
      <c r="L141" s="159">
        <v>5578.21</v>
      </c>
      <c r="M141" s="159">
        <v>5334.96</v>
      </c>
      <c r="N141" s="159" t="s">
        <v>4</v>
      </c>
      <c r="O141" s="159">
        <v>6028.4114430302998</v>
      </c>
      <c r="P141" s="159">
        <v>5106.6510399999997</v>
      </c>
      <c r="Q141" s="159" t="s">
        <v>4</v>
      </c>
      <c r="R141" s="159" t="s">
        <v>4</v>
      </c>
      <c r="S141" s="159">
        <v>3456.78655999999</v>
      </c>
      <c r="T141" s="159">
        <v>4948.8195851099999</v>
      </c>
      <c r="U141" s="159" t="s">
        <v>4</v>
      </c>
      <c r="V141" s="159">
        <v>5449.14857142857</v>
      </c>
      <c r="W141" s="159">
        <v>7294.7065884210497</v>
      </c>
      <c r="X141" s="159" t="s">
        <v>4</v>
      </c>
      <c r="Y141" s="159" t="s">
        <v>4</v>
      </c>
      <c r="Z141" s="159" t="s">
        <v>4</v>
      </c>
      <c r="AA141" s="159">
        <v>4131.8249999999998</v>
      </c>
      <c r="AB141" s="159">
        <v>4778.1475</v>
      </c>
      <c r="AC141" s="159">
        <v>7518.2439130434695</v>
      </c>
      <c r="AD141" s="4"/>
      <c r="AE141" s="4"/>
      <c r="AF141" s="4"/>
      <c r="AG141" s="4"/>
      <c r="AH141" s="4"/>
      <c r="AI141" s="4"/>
      <c r="AJ141" s="4"/>
      <c r="AK141" s="4"/>
      <c r="AL141" s="4"/>
      <c r="AM141" s="4"/>
      <c r="AN141" s="4"/>
      <c r="AO141" s="4"/>
      <c r="AP141" s="4"/>
      <c r="AQ141" s="4"/>
      <c r="AR141" s="4"/>
      <c r="AS141" s="4"/>
      <c r="AT141" s="4"/>
      <c r="AU141" s="4"/>
      <c r="AV141" s="4"/>
      <c r="AW141" s="4"/>
      <c r="AX141" s="4"/>
    </row>
    <row r="142" spans="1:50" ht="22.5" customHeight="1">
      <c r="A142" s="158">
        <v>41091</v>
      </c>
      <c r="B142" s="190" t="s">
        <v>4</v>
      </c>
      <c r="C142" s="159" t="s">
        <v>4</v>
      </c>
      <c r="D142" s="159">
        <v>5967.0221600000004</v>
      </c>
      <c r="E142" s="159">
        <v>9862.0117949390897</v>
      </c>
      <c r="F142" s="159">
        <v>5258.8833333333296</v>
      </c>
      <c r="G142" s="159">
        <v>6682.2589196428498</v>
      </c>
      <c r="H142" s="159" t="s">
        <v>4</v>
      </c>
      <c r="I142" s="159">
        <v>5685.1656746031704</v>
      </c>
      <c r="J142" s="159" t="s">
        <v>4</v>
      </c>
      <c r="K142" s="375">
        <v>4532.8256000000001</v>
      </c>
      <c r="L142" s="159">
        <v>5578.21</v>
      </c>
      <c r="M142" s="159">
        <v>5820.0599999999904</v>
      </c>
      <c r="N142" s="159" t="s">
        <v>4</v>
      </c>
      <c r="O142" s="159">
        <v>6028.4114430302998</v>
      </c>
      <c r="P142" s="159">
        <v>5106.6510399999997</v>
      </c>
      <c r="Q142" s="159" t="s">
        <v>4</v>
      </c>
      <c r="R142" s="159" t="s">
        <v>4</v>
      </c>
      <c r="S142" s="159">
        <v>3456.78655999999</v>
      </c>
      <c r="T142" s="159">
        <v>4948.8195851099999</v>
      </c>
      <c r="U142" s="159" t="s">
        <v>4</v>
      </c>
      <c r="V142" s="159">
        <v>5828.7685714285699</v>
      </c>
      <c r="W142" s="159">
        <v>7294.7065884210497</v>
      </c>
      <c r="X142" s="159" t="s">
        <v>4</v>
      </c>
      <c r="Y142" s="159" t="s">
        <v>4</v>
      </c>
      <c r="Z142" s="159" t="s">
        <v>4</v>
      </c>
      <c r="AA142" s="159">
        <v>4971.8</v>
      </c>
      <c r="AB142" s="159">
        <v>4778.1475</v>
      </c>
      <c r="AC142" s="159">
        <v>7518.2439130434695</v>
      </c>
      <c r="AD142" s="4"/>
      <c r="AE142" s="4"/>
      <c r="AF142" s="4"/>
      <c r="AG142" s="4"/>
      <c r="AH142" s="4"/>
      <c r="AI142" s="4"/>
      <c r="AJ142" s="4"/>
      <c r="AK142" s="4"/>
      <c r="AL142" s="4"/>
      <c r="AM142" s="4"/>
      <c r="AN142" s="4"/>
      <c r="AO142" s="4"/>
      <c r="AP142" s="4"/>
      <c r="AQ142" s="4"/>
      <c r="AR142" s="4"/>
      <c r="AS142" s="4"/>
      <c r="AT142" s="4"/>
      <c r="AU142" s="4"/>
      <c r="AV142" s="4"/>
      <c r="AW142" s="4"/>
      <c r="AX142" s="4"/>
    </row>
    <row r="143" spans="1:50" ht="22.5" customHeight="1">
      <c r="A143" s="158">
        <v>41122</v>
      </c>
      <c r="B143" s="190" t="s">
        <v>4</v>
      </c>
      <c r="C143" s="159" t="s">
        <v>4</v>
      </c>
      <c r="D143" s="159">
        <v>6371.5841200000004</v>
      </c>
      <c r="E143" s="159">
        <v>9862.0117949390897</v>
      </c>
      <c r="F143" s="159">
        <v>5258.8833333333296</v>
      </c>
      <c r="G143" s="159">
        <v>6682.2589196428498</v>
      </c>
      <c r="H143" s="159" t="s">
        <v>4</v>
      </c>
      <c r="I143" s="159">
        <v>5685.1656746031704</v>
      </c>
      <c r="J143" s="159" t="s">
        <v>4</v>
      </c>
      <c r="K143" s="375">
        <v>4532.8256000000001</v>
      </c>
      <c r="L143" s="159">
        <v>5578.21</v>
      </c>
      <c r="M143" s="159">
        <v>5820.0599999999904</v>
      </c>
      <c r="N143" s="159" t="s">
        <v>4</v>
      </c>
      <c r="O143" s="159">
        <v>6028.4114430302998</v>
      </c>
      <c r="P143" s="159">
        <v>5760.835</v>
      </c>
      <c r="Q143" s="159" t="s">
        <v>4</v>
      </c>
      <c r="R143" s="159" t="s">
        <v>4</v>
      </c>
      <c r="S143" s="159">
        <v>3789.28655999999</v>
      </c>
      <c r="T143" s="159">
        <v>4948.8195851099999</v>
      </c>
      <c r="U143" s="159" t="s">
        <v>4</v>
      </c>
      <c r="V143" s="159">
        <v>5828.7685714285699</v>
      </c>
      <c r="W143" s="159">
        <v>7294.7065884210497</v>
      </c>
      <c r="X143" s="159" t="s">
        <v>4</v>
      </c>
      <c r="Y143" s="159" t="s">
        <v>4</v>
      </c>
      <c r="Z143" s="159" t="s">
        <v>4</v>
      </c>
      <c r="AA143" s="159">
        <v>4971.8</v>
      </c>
      <c r="AB143" s="159">
        <v>4851.7074999999904</v>
      </c>
      <c r="AC143" s="159">
        <v>7852.11057971014</v>
      </c>
      <c r="AD143" s="4"/>
      <c r="AE143" s="4"/>
      <c r="AF143" s="4"/>
      <c r="AG143" s="4"/>
      <c r="AH143" s="4"/>
      <c r="AI143" s="4"/>
      <c r="AJ143" s="4"/>
      <c r="AK143" s="4"/>
      <c r="AL143" s="4"/>
      <c r="AM143" s="4"/>
      <c r="AN143" s="4"/>
      <c r="AO143" s="4"/>
      <c r="AP143" s="4"/>
      <c r="AQ143" s="4"/>
      <c r="AR143" s="4"/>
      <c r="AS143" s="4"/>
      <c r="AT143" s="4"/>
      <c r="AU143" s="4"/>
      <c r="AV143" s="4"/>
      <c r="AW143" s="4"/>
      <c r="AX143" s="4"/>
    </row>
    <row r="144" spans="1:50" ht="22.5" customHeight="1">
      <c r="A144" s="158">
        <v>41153</v>
      </c>
      <c r="B144" s="190" t="s">
        <v>4</v>
      </c>
      <c r="C144" s="159" t="s">
        <v>4</v>
      </c>
      <c r="D144" s="159">
        <v>6371.5841200000004</v>
      </c>
      <c r="E144" s="159">
        <v>9862.0117949390897</v>
      </c>
      <c r="F144" s="159">
        <v>5258.8833333333296</v>
      </c>
      <c r="G144" s="159">
        <v>6682.2589196428498</v>
      </c>
      <c r="H144" s="159" t="s">
        <v>4</v>
      </c>
      <c r="I144" s="159">
        <v>5685.1656746031704</v>
      </c>
      <c r="J144" s="159" t="s">
        <v>4</v>
      </c>
      <c r="K144" s="375">
        <v>4532.8256000000001</v>
      </c>
      <c r="L144" s="159">
        <v>5578.21</v>
      </c>
      <c r="M144" s="159">
        <v>6111.03</v>
      </c>
      <c r="N144" s="159" t="s">
        <v>4</v>
      </c>
      <c r="O144" s="159">
        <v>6028.4114430302998</v>
      </c>
      <c r="P144" s="159">
        <v>5760.835</v>
      </c>
      <c r="Q144" s="159" t="s">
        <v>4</v>
      </c>
      <c r="R144" s="159" t="s">
        <v>4</v>
      </c>
      <c r="S144" s="159">
        <v>3789.28655999999</v>
      </c>
      <c r="T144" s="159">
        <v>4948.8195851099999</v>
      </c>
      <c r="U144" s="159" t="s">
        <v>4</v>
      </c>
      <c r="V144" s="159">
        <v>6209.57785714285</v>
      </c>
      <c r="W144" s="159">
        <v>7575.7321803289396</v>
      </c>
      <c r="X144" s="159" t="s">
        <v>4</v>
      </c>
      <c r="Y144" s="159" t="s">
        <v>4</v>
      </c>
      <c r="Z144" s="159" t="s">
        <v>4</v>
      </c>
      <c r="AA144" s="159">
        <v>4971.8</v>
      </c>
      <c r="AB144" s="159">
        <v>4851.7074999999904</v>
      </c>
      <c r="AC144" s="159">
        <v>8014.61057971014</v>
      </c>
      <c r="AD144" s="4"/>
      <c r="AE144" s="4"/>
      <c r="AF144" s="4"/>
      <c r="AG144" s="4"/>
      <c r="AH144" s="4"/>
      <c r="AI144" s="4"/>
      <c r="AJ144" s="4"/>
      <c r="AK144" s="4"/>
      <c r="AL144" s="4"/>
      <c r="AM144" s="4"/>
      <c r="AN144" s="4"/>
      <c r="AO144" s="4"/>
      <c r="AP144" s="4"/>
      <c r="AQ144" s="4"/>
      <c r="AR144" s="4"/>
      <c r="AS144" s="4"/>
      <c r="AT144" s="4"/>
      <c r="AU144" s="4"/>
      <c r="AV144" s="4"/>
      <c r="AW144" s="4"/>
      <c r="AX144" s="4"/>
    </row>
    <row r="145" spans="1:50" ht="22.5" customHeight="1">
      <c r="A145" s="158">
        <v>41183</v>
      </c>
      <c r="B145" s="190" t="s">
        <v>4</v>
      </c>
      <c r="C145" s="159" t="s">
        <v>4</v>
      </c>
      <c r="D145" s="159">
        <v>6371.5841200000004</v>
      </c>
      <c r="E145" s="159">
        <v>9862.0117949390897</v>
      </c>
      <c r="F145" s="159">
        <v>5535.2</v>
      </c>
      <c r="G145" s="159">
        <v>6682.2589196428498</v>
      </c>
      <c r="H145" s="159" t="s">
        <v>4</v>
      </c>
      <c r="I145" s="159">
        <v>5685.1656746031704</v>
      </c>
      <c r="J145" s="159" t="s">
        <v>4</v>
      </c>
      <c r="K145" s="375">
        <v>4532.8256000000001</v>
      </c>
      <c r="L145" s="159">
        <v>5578.21</v>
      </c>
      <c r="M145" s="159">
        <v>6111.03</v>
      </c>
      <c r="N145" s="159" t="s">
        <v>4</v>
      </c>
      <c r="O145" s="159">
        <v>6441.8962915151496</v>
      </c>
      <c r="P145" s="159">
        <v>5760.835</v>
      </c>
      <c r="Q145" s="159" t="s">
        <v>4</v>
      </c>
      <c r="R145" s="159" t="s">
        <v>4</v>
      </c>
      <c r="S145" s="159">
        <v>4127.3865599999999</v>
      </c>
      <c r="T145" s="159">
        <v>4948.8195851099999</v>
      </c>
      <c r="U145" s="159" t="s">
        <v>4</v>
      </c>
      <c r="V145" s="159">
        <v>6589.0392857142797</v>
      </c>
      <c r="W145" s="159">
        <v>7575.7321803289396</v>
      </c>
      <c r="X145" s="159" t="s">
        <v>4</v>
      </c>
      <c r="Y145" s="159" t="s">
        <v>4</v>
      </c>
      <c r="Z145" s="159" t="s">
        <v>4</v>
      </c>
      <c r="AA145" s="159">
        <v>4971.8</v>
      </c>
      <c r="AB145" s="159">
        <v>4913.3899999999903</v>
      </c>
      <c r="AC145" s="159">
        <v>8014.61057971014</v>
      </c>
      <c r="AD145" s="4"/>
      <c r="AE145" s="4"/>
      <c r="AF145" s="4"/>
      <c r="AG145" s="4"/>
      <c r="AH145" s="4"/>
      <c r="AI145" s="4"/>
      <c r="AJ145" s="4"/>
      <c r="AK145" s="4"/>
      <c r="AL145" s="4"/>
      <c r="AM145" s="4"/>
      <c r="AN145" s="4"/>
      <c r="AO145" s="4"/>
      <c r="AP145" s="4"/>
      <c r="AQ145" s="4"/>
      <c r="AR145" s="4"/>
      <c r="AS145" s="4"/>
      <c r="AT145" s="4"/>
      <c r="AU145" s="4"/>
      <c r="AV145" s="4"/>
      <c r="AW145" s="4"/>
      <c r="AX145" s="4"/>
    </row>
    <row r="146" spans="1:50" ht="22.5" customHeight="1">
      <c r="A146" s="158">
        <v>41214</v>
      </c>
      <c r="B146" s="190" t="s">
        <v>4</v>
      </c>
      <c r="C146" s="157" t="s">
        <v>4</v>
      </c>
      <c r="D146" s="159">
        <v>6371.5841200000004</v>
      </c>
      <c r="E146" s="159">
        <v>9862.0117949390897</v>
      </c>
      <c r="F146" s="159">
        <v>5535.2</v>
      </c>
      <c r="G146" s="159">
        <v>7097.7179047619002</v>
      </c>
      <c r="H146" s="159" t="s">
        <v>4</v>
      </c>
      <c r="I146" s="159">
        <v>6293.2312206694196</v>
      </c>
      <c r="J146" s="159" t="s">
        <v>4</v>
      </c>
      <c r="K146" s="375">
        <v>4532.8256000000001</v>
      </c>
      <c r="L146" s="159">
        <v>5578.21</v>
      </c>
      <c r="M146" s="159">
        <v>6111.03</v>
      </c>
      <c r="N146" s="159" t="s">
        <v>4</v>
      </c>
      <c r="O146" s="159">
        <v>6441.8962915151496</v>
      </c>
      <c r="P146" s="159">
        <v>5760.835</v>
      </c>
      <c r="Q146" s="159" t="s">
        <v>4</v>
      </c>
      <c r="R146" s="159" t="s">
        <v>4</v>
      </c>
      <c r="S146" s="159">
        <v>4127.3865599999999</v>
      </c>
      <c r="T146" s="159">
        <v>4948.8195851099999</v>
      </c>
      <c r="U146" s="159" t="s">
        <v>4</v>
      </c>
      <c r="V146" s="159">
        <v>6589.0392857142797</v>
      </c>
      <c r="W146" s="159">
        <v>7575.7321803289396</v>
      </c>
      <c r="X146" s="159" t="s">
        <v>4</v>
      </c>
      <c r="Y146" s="159" t="s">
        <v>4</v>
      </c>
      <c r="Z146" s="159" t="s">
        <v>4</v>
      </c>
      <c r="AA146" s="159">
        <v>4971.8</v>
      </c>
      <c r="AB146" s="159">
        <v>5354.6449999999904</v>
      </c>
      <c r="AC146" s="159">
        <v>8014.61057971014</v>
      </c>
      <c r="AD146" s="4"/>
      <c r="AE146" s="4"/>
      <c r="AF146" s="4"/>
      <c r="AG146" s="4"/>
      <c r="AH146" s="4"/>
      <c r="AI146" s="4"/>
      <c r="AJ146" s="4"/>
      <c r="AK146" s="4"/>
      <c r="AL146" s="4"/>
      <c r="AM146" s="4"/>
      <c r="AN146" s="4"/>
      <c r="AO146" s="4"/>
      <c r="AP146" s="4"/>
      <c r="AQ146" s="4"/>
      <c r="AR146" s="4"/>
      <c r="AS146" s="4"/>
      <c r="AT146" s="4"/>
      <c r="AU146" s="4"/>
      <c r="AV146" s="4"/>
      <c r="AW146" s="4"/>
      <c r="AX146" s="4"/>
    </row>
    <row r="147" spans="1:50" ht="22.5" customHeight="1">
      <c r="A147" s="158">
        <v>41244</v>
      </c>
      <c r="B147" s="190">
        <v>6006.5280893403042</v>
      </c>
      <c r="C147" s="159">
        <v>7716.66312499999</v>
      </c>
      <c r="D147" s="159">
        <v>6371.5841200000004</v>
      </c>
      <c r="E147" s="159">
        <v>9862.0117949390897</v>
      </c>
      <c r="F147" s="159">
        <v>5535.2</v>
      </c>
      <c r="G147" s="159">
        <v>7097.7179047619002</v>
      </c>
      <c r="H147" s="159">
        <v>5505.3950000000004</v>
      </c>
      <c r="I147" s="159">
        <v>6293.2312206694196</v>
      </c>
      <c r="J147" s="159">
        <v>5764.4392230962903</v>
      </c>
      <c r="K147" s="375">
        <v>4532.8256000000001</v>
      </c>
      <c r="L147" s="159">
        <v>5578.21</v>
      </c>
      <c r="M147" s="159">
        <v>6111.03</v>
      </c>
      <c r="N147" s="159">
        <v>5794.0445833333297</v>
      </c>
      <c r="O147" s="159">
        <v>6441.8962915151496</v>
      </c>
      <c r="P147" s="159">
        <v>5760.835</v>
      </c>
      <c r="Q147" s="159">
        <v>5794.1883552631498</v>
      </c>
      <c r="R147" s="159">
        <v>5596.8666666666604</v>
      </c>
      <c r="S147" s="159">
        <v>4127.3865599999999</v>
      </c>
      <c r="T147" s="159">
        <v>4948.8195851099999</v>
      </c>
      <c r="U147" s="159">
        <v>6296.9132645755699</v>
      </c>
      <c r="V147" s="159">
        <v>6757.68</v>
      </c>
      <c r="W147" s="159">
        <v>7575.7321803289396</v>
      </c>
      <c r="X147" s="159">
        <v>5511.5790967741896</v>
      </c>
      <c r="Y147" s="159">
        <v>5783.5968000000003</v>
      </c>
      <c r="Z147" s="159">
        <v>7814.5874999999996</v>
      </c>
      <c r="AA147" s="159">
        <v>4971.8</v>
      </c>
      <c r="AB147" s="159">
        <v>5451.8625000000002</v>
      </c>
      <c r="AC147" s="159">
        <v>8014.61057971014</v>
      </c>
      <c r="AD147" s="4"/>
      <c r="AE147" s="57"/>
      <c r="AF147" s="4"/>
      <c r="AG147" s="4"/>
      <c r="AH147" s="4"/>
      <c r="AI147" s="4"/>
      <c r="AJ147" s="4"/>
      <c r="AK147" s="4"/>
      <c r="AL147" s="4"/>
      <c r="AM147" s="4"/>
      <c r="AN147" s="4"/>
      <c r="AO147" s="4"/>
      <c r="AP147" s="4"/>
      <c r="AQ147" s="4"/>
      <c r="AR147" s="4"/>
      <c r="AS147" s="4"/>
      <c r="AT147" s="4"/>
      <c r="AU147" s="4"/>
      <c r="AV147" s="4"/>
      <c r="AW147" s="4"/>
      <c r="AX147" s="4"/>
    </row>
    <row r="148" spans="1:50" ht="22.5" customHeight="1">
      <c r="A148" s="158">
        <v>41275</v>
      </c>
      <c r="B148" s="190">
        <v>6125.2672342828528</v>
      </c>
      <c r="C148" s="159">
        <v>9507.8082499999891</v>
      </c>
      <c r="D148" s="159">
        <v>6447.4559599999902</v>
      </c>
      <c r="E148" s="159">
        <v>11834.4841539269</v>
      </c>
      <c r="F148" s="159">
        <v>5720.3166666666602</v>
      </c>
      <c r="G148" s="159">
        <v>7097.7179047619002</v>
      </c>
      <c r="H148" s="159">
        <v>5505.3950000000004</v>
      </c>
      <c r="I148" s="159">
        <v>6293.2312206694196</v>
      </c>
      <c r="J148" s="159">
        <v>6172.9938530332402</v>
      </c>
      <c r="K148" s="375">
        <v>4532.8256000000001</v>
      </c>
      <c r="L148" s="159">
        <v>5578.21</v>
      </c>
      <c r="M148" s="159">
        <v>6722.17</v>
      </c>
      <c r="N148" s="159">
        <v>5794.0445833333297</v>
      </c>
      <c r="O148" s="159">
        <v>6731.5629581818102</v>
      </c>
      <c r="P148" s="159">
        <v>5760.835</v>
      </c>
      <c r="Q148" s="159">
        <v>5794.1883552631498</v>
      </c>
      <c r="R148" s="159">
        <v>5596.8666666666604</v>
      </c>
      <c r="S148" s="159">
        <v>4280.3865599999999</v>
      </c>
      <c r="T148" s="159">
        <v>4948.8195851099999</v>
      </c>
      <c r="U148" s="159">
        <v>6296.9132645755699</v>
      </c>
      <c r="V148" s="159">
        <v>6757.68</v>
      </c>
      <c r="W148" s="159">
        <v>7575.7321803289396</v>
      </c>
      <c r="X148" s="159">
        <v>5511.5790967741896</v>
      </c>
      <c r="Y148" s="159">
        <v>5783.5968000000003</v>
      </c>
      <c r="Z148" s="159">
        <v>7814.5874999999996</v>
      </c>
      <c r="AA148" s="159">
        <v>5155.2250000000004</v>
      </c>
      <c r="AB148" s="159">
        <v>5451.8625000000002</v>
      </c>
      <c r="AC148" s="159">
        <v>9153.8344347826096</v>
      </c>
      <c r="AD148" s="4"/>
      <c r="AE148" s="57"/>
      <c r="AF148" s="4"/>
      <c r="AG148" s="4"/>
      <c r="AH148" s="4"/>
      <c r="AI148" s="4"/>
      <c r="AJ148" s="4"/>
      <c r="AK148" s="4"/>
      <c r="AL148" s="4"/>
      <c r="AM148" s="4"/>
      <c r="AN148" s="4"/>
      <c r="AO148" s="4"/>
      <c r="AP148" s="4"/>
      <c r="AQ148" s="4"/>
      <c r="AR148" s="4"/>
      <c r="AS148" s="4"/>
      <c r="AT148" s="4"/>
      <c r="AU148" s="4"/>
      <c r="AV148" s="4"/>
      <c r="AW148" s="4"/>
      <c r="AX148" s="4"/>
    </row>
    <row r="149" spans="1:50" ht="22.5" customHeight="1">
      <c r="A149" s="158">
        <v>41306</v>
      </c>
      <c r="B149" s="190">
        <v>6131.4190332317048</v>
      </c>
      <c r="C149" s="159">
        <v>9507.8082499999891</v>
      </c>
      <c r="D149" s="159">
        <v>6447.4559599999902</v>
      </c>
      <c r="E149" s="159">
        <v>11834.4841539269</v>
      </c>
      <c r="F149" s="159">
        <v>5720.3166666666602</v>
      </c>
      <c r="G149" s="159">
        <v>7097.7179047619002</v>
      </c>
      <c r="H149" s="159">
        <v>5505.3950000000004</v>
      </c>
      <c r="I149" s="159">
        <v>6293.2312206694196</v>
      </c>
      <c r="J149" s="159">
        <v>6172.9938530332402</v>
      </c>
      <c r="K149" s="375">
        <v>4532.8256000000001</v>
      </c>
      <c r="L149" s="159">
        <v>5578.21</v>
      </c>
      <c r="M149" s="159">
        <v>6722.17</v>
      </c>
      <c r="N149" s="159">
        <v>5794.0445833333297</v>
      </c>
      <c r="O149" s="159">
        <v>6731.5629581818102</v>
      </c>
      <c r="P149" s="159">
        <v>5760.835</v>
      </c>
      <c r="Q149" s="159">
        <v>5794.1883552631498</v>
      </c>
      <c r="R149" s="159">
        <v>5596.8666666666604</v>
      </c>
      <c r="S149" s="159">
        <v>4280.3865599999999</v>
      </c>
      <c r="T149" s="159">
        <v>4948.8195851099999</v>
      </c>
      <c r="U149" s="159">
        <v>6296.9132645755699</v>
      </c>
      <c r="V149" s="159">
        <v>6757.68</v>
      </c>
      <c r="W149" s="159">
        <v>7575.7321803289396</v>
      </c>
      <c r="X149" s="159">
        <v>5601.19935483871</v>
      </c>
      <c r="Y149" s="159">
        <v>5877.6431999999904</v>
      </c>
      <c r="Z149" s="159">
        <v>7814.5874999999996</v>
      </c>
      <c r="AA149" s="159">
        <v>5155.2250000000004</v>
      </c>
      <c r="AB149" s="159">
        <v>5451.8625000000002</v>
      </c>
      <c r="AC149" s="159">
        <v>9153.8344347826096</v>
      </c>
      <c r="AD149" s="4"/>
      <c r="AE149" s="57"/>
      <c r="AF149" s="4"/>
      <c r="AG149" s="4"/>
      <c r="AH149" s="4"/>
      <c r="AI149" s="4"/>
      <c r="AJ149" s="4"/>
      <c r="AK149" s="4"/>
      <c r="AL149" s="4"/>
      <c r="AM149" s="4"/>
      <c r="AN149" s="4"/>
      <c r="AO149" s="4"/>
      <c r="AP149" s="4"/>
      <c r="AQ149" s="4"/>
      <c r="AR149" s="4"/>
      <c r="AS149" s="4"/>
      <c r="AT149" s="4"/>
      <c r="AU149" s="4"/>
      <c r="AV149" s="4"/>
      <c r="AW149" s="4"/>
      <c r="AX149" s="4"/>
    </row>
    <row r="150" spans="1:50" ht="22.5" customHeight="1">
      <c r="A150" s="158">
        <v>41334</v>
      </c>
      <c r="B150" s="190">
        <v>6178.4167526224446</v>
      </c>
      <c r="C150" s="159">
        <v>9507.8082499999891</v>
      </c>
      <c r="D150" s="159">
        <v>6447.4559599999902</v>
      </c>
      <c r="E150" s="159">
        <v>12228.869989360801</v>
      </c>
      <c r="F150" s="159">
        <v>5720.3166666666602</v>
      </c>
      <c r="G150" s="159">
        <v>7454.2895476190397</v>
      </c>
      <c r="H150" s="159">
        <v>5505.3950000000004</v>
      </c>
      <c r="I150" s="159">
        <v>6293.2312206694196</v>
      </c>
      <c r="J150" s="159">
        <v>6172.9938530332402</v>
      </c>
      <c r="K150" s="375">
        <v>4532.8256000000001</v>
      </c>
      <c r="L150" s="159">
        <v>6188.4749999999904</v>
      </c>
      <c r="M150" s="159">
        <v>6722.17</v>
      </c>
      <c r="N150" s="159">
        <v>6063.5887499999999</v>
      </c>
      <c r="O150" s="159">
        <v>6731.5629581818102</v>
      </c>
      <c r="P150" s="159">
        <v>5760.835</v>
      </c>
      <c r="Q150" s="159">
        <v>5794.1883552631498</v>
      </c>
      <c r="R150" s="159">
        <v>5596.8666666666604</v>
      </c>
      <c r="S150" s="159">
        <v>4280.3865599999999</v>
      </c>
      <c r="T150" s="159">
        <v>4948.8195851099999</v>
      </c>
      <c r="U150" s="159">
        <v>6480.0831356683102</v>
      </c>
      <c r="V150" s="159">
        <v>6757.68</v>
      </c>
      <c r="W150" s="159">
        <v>7575.7321803289396</v>
      </c>
      <c r="X150" s="159">
        <v>5601.19935483871</v>
      </c>
      <c r="Y150" s="159">
        <v>5877.6431999999904</v>
      </c>
      <c r="Z150" s="159">
        <v>7814.5874999999996</v>
      </c>
      <c r="AA150" s="159">
        <v>5155.2250000000004</v>
      </c>
      <c r="AB150" s="159">
        <v>5451.8625000000002</v>
      </c>
      <c r="AC150" s="159">
        <v>9153.8344347826096</v>
      </c>
      <c r="AD150" s="4"/>
      <c r="AE150" s="57"/>
      <c r="AF150" s="4"/>
      <c r="AG150" s="4"/>
      <c r="AH150" s="4"/>
      <c r="AI150" s="4"/>
      <c r="AJ150" s="4"/>
      <c r="AK150" s="4"/>
      <c r="AL150" s="4"/>
      <c r="AM150" s="4"/>
      <c r="AN150" s="4"/>
      <c r="AO150" s="4"/>
      <c r="AP150" s="4"/>
      <c r="AQ150" s="4"/>
      <c r="AR150" s="4"/>
      <c r="AS150" s="4"/>
      <c r="AT150" s="4"/>
      <c r="AU150" s="4"/>
      <c r="AV150" s="4"/>
      <c r="AW150" s="4"/>
      <c r="AX150" s="4"/>
    </row>
    <row r="151" spans="1:50" ht="22.5" customHeight="1">
      <c r="A151" s="158">
        <v>41365</v>
      </c>
      <c r="B151" s="190">
        <v>6335.6564622909282</v>
      </c>
      <c r="C151" s="159">
        <v>9507.8082499999891</v>
      </c>
      <c r="D151" s="159">
        <v>6447.4559599999902</v>
      </c>
      <c r="E151" s="159">
        <v>12228.869989360801</v>
      </c>
      <c r="F151" s="159">
        <v>6630.6</v>
      </c>
      <c r="G151" s="159">
        <v>7454.2895476190397</v>
      </c>
      <c r="H151" s="159">
        <v>6591.44</v>
      </c>
      <c r="I151" s="159">
        <v>6293.2312206694196</v>
      </c>
      <c r="J151" s="159">
        <v>6565.5962620861501</v>
      </c>
      <c r="K151" s="375">
        <v>4532.8256000000001</v>
      </c>
      <c r="L151" s="159">
        <v>6188.4749999999904</v>
      </c>
      <c r="M151" s="159">
        <v>6722.17</v>
      </c>
      <c r="N151" s="159">
        <v>7027.0398958333299</v>
      </c>
      <c r="O151" s="159">
        <v>6873.7799999999897</v>
      </c>
      <c r="P151" s="159">
        <v>6624.9110000000001</v>
      </c>
      <c r="Q151" s="159">
        <v>6182.03947368421</v>
      </c>
      <c r="R151" s="159">
        <v>6125.3333333333303</v>
      </c>
      <c r="S151" s="159">
        <v>4280.3865599999999</v>
      </c>
      <c r="T151" s="159">
        <v>5943.8649999999998</v>
      </c>
      <c r="U151" s="159">
        <v>6480.0831356683102</v>
      </c>
      <c r="V151" s="159">
        <v>6757.68</v>
      </c>
      <c r="W151" s="159">
        <v>7575.7321803289396</v>
      </c>
      <c r="X151" s="159">
        <v>5601.19935483871</v>
      </c>
      <c r="Y151" s="159">
        <v>5877.6431999999904</v>
      </c>
      <c r="Z151" s="159">
        <v>7814.5874999999996</v>
      </c>
      <c r="AA151" s="159">
        <v>5355.2250000000004</v>
      </c>
      <c r="AB151" s="159">
        <v>5451.8625000000002</v>
      </c>
      <c r="AC151" s="159">
        <v>9951.80043478261</v>
      </c>
      <c r="AD151" s="4"/>
      <c r="AE151" s="57"/>
      <c r="AF151" s="4"/>
      <c r="AG151" s="4"/>
      <c r="AH151" s="4"/>
      <c r="AI151" s="4"/>
      <c r="AJ151" s="4"/>
      <c r="AK151" s="4"/>
      <c r="AL151" s="4"/>
      <c r="AM151" s="4"/>
      <c r="AN151" s="4"/>
      <c r="AO151" s="4"/>
      <c r="AP151" s="4"/>
      <c r="AQ151" s="4"/>
      <c r="AR151" s="4"/>
      <c r="AS151" s="4"/>
      <c r="AT151" s="4"/>
      <c r="AU151" s="4"/>
      <c r="AV151" s="4"/>
      <c r="AW151" s="4"/>
      <c r="AX151" s="4"/>
    </row>
    <row r="152" spans="1:50" ht="22.5" customHeight="1">
      <c r="A152" s="158">
        <v>41395</v>
      </c>
      <c r="B152" s="190">
        <v>6705.4370816840328</v>
      </c>
      <c r="C152" s="159">
        <v>9507.8082499999891</v>
      </c>
      <c r="D152" s="159">
        <v>7543.4827599999999</v>
      </c>
      <c r="E152" s="159">
        <v>12228.869989360801</v>
      </c>
      <c r="F152" s="159">
        <v>6630.6</v>
      </c>
      <c r="G152" s="159">
        <v>7454.2895476190397</v>
      </c>
      <c r="H152" s="159">
        <v>6591.44</v>
      </c>
      <c r="I152" s="159">
        <v>7228.6074705313904</v>
      </c>
      <c r="J152" s="159">
        <v>6565.5962620861501</v>
      </c>
      <c r="K152" s="375">
        <v>4532.8256000000001</v>
      </c>
      <c r="L152" s="159">
        <v>6188.4749999999904</v>
      </c>
      <c r="M152" s="159">
        <v>6722.17</v>
      </c>
      <c r="N152" s="159">
        <v>7027.0398958333299</v>
      </c>
      <c r="O152" s="159">
        <v>7017.5527272727204</v>
      </c>
      <c r="P152" s="159">
        <v>6624.9110000000001</v>
      </c>
      <c r="Q152" s="159">
        <v>6182.03947368421</v>
      </c>
      <c r="R152" s="159">
        <v>6125.3333333333303</v>
      </c>
      <c r="S152" s="159">
        <v>4280.3865599999999</v>
      </c>
      <c r="T152" s="159">
        <v>5943.8649999999998</v>
      </c>
      <c r="U152" s="159">
        <v>6480.0831356683102</v>
      </c>
      <c r="V152" s="159">
        <v>6757.68</v>
      </c>
      <c r="W152" s="159">
        <v>8538.3571803289396</v>
      </c>
      <c r="X152" s="159">
        <v>5601.19935483871</v>
      </c>
      <c r="Y152" s="159">
        <v>5877.6431999999904</v>
      </c>
      <c r="Z152" s="159">
        <v>8986.7756250000002</v>
      </c>
      <c r="AA152" s="159">
        <v>5355.2250000000004</v>
      </c>
      <c r="AB152" s="159">
        <v>5451.8625000000002</v>
      </c>
      <c r="AC152" s="159">
        <v>9951.80043478261</v>
      </c>
      <c r="AD152" s="4"/>
      <c r="AE152" s="57"/>
      <c r="AF152" s="4"/>
      <c r="AG152" s="4"/>
      <c r="AH152" s="4"/>
      <c r="AI152" s="4"/>
      <c r="AJ152" s="4"/>
      <c r="AK152" s="4"/>
      <c r="AL152" s="4"/>
      <c r="AM152" s="4"/>
      <c r="AN152" s="4"/>
      <c r="AO152" s="4"/>
      <c r="AP152" s="4"/>
      <c r="AQ152" s="4"/>
      <c r="AR152" s="4"/>
      <c r="AS152" s="4"/>
      <c r="AT152" s="4"/>
      <c r="AU152" s="4"/>
      <c r="AV152" s="4"/>
      <c r="AW152" s="4"/>
      <c r="AX152" s="4"/>
    </row>
    <row r="153" spans="1:50" ht="22.5" customHeight="1">
      <c r="A153" s="158">
        <v>41426</v>
      </c>
      <c r="B153" s="190">
        <v>6831.1342672164528</v>
      </c>
      <c r="C153" s="159">
        <v>9507.8082499999891</v>
      </c>
      <c r="D153" s="159">
        <v>7543.4827599999999</v>
      </c>
      <c r="E153" s="159">
        <v>12228.869989360801</v>
      </c>
      <c r="F153" s="159">
        <v>6630.6</v>
      </c>
      <c r="G153" s="159">
        <v>7454.2895476190397</v>
      </c>
      <c r="H153" s="159">
        <v>6591.44</v>
      </c>
      <c r="I153" s="159">
        <v>7228.6074705313904</v>
      </c>
      <c r="J153" s="159">
        <v>6565.5962620861501</v>
      </c>
      <c r="K153" s="375">
        <v>5348.9119999999903</v>
      </c>
      <c r="L153" s="159">
        <v>6188.4749999999904</v>
      </c>
      <c r="M153" s="159">
        <v>6722.17</v>
      </c>
      <c r="N153" s="159">
        <v>7027.0398958333299</v>
      </c>
      <c r="O153" s="159">
        <v>7689.6436363636303</v>
      </c>
      <c r="P153" s="159">
        <v>6624.9110000000001</v>
      </c>
      <c r="Q153" s="159">
        <v>6182.03947368421</v>
      </c>
      <c r="R153" s="159">
        <v>6125.3333333333303</v>
      </c>
      <c r="S153" s="159">
        <v>4280.3865599999999</v>
      </c>
      <c r="T153" s="159">
        <v>5943.8649999999998</v>
      </c>
      <c r="U153" s="159">
        <v>6664.1508982860196</v>
      </c>
      <c r="V153" s="159">
        <v>6757.68</v>
      </c>
      <c r="W153" s="159">
        <v>8538.3571803289396</v>
      </c>
      <c r="X153" s="159">
        <v>5601.19935483871</v>
      </c>
      <c r="Y153" s="159">
        <v>5877.6431999999904</v>
      </c>
      <c r="Z153" s="159">
        <v>8986.7756250000002</v>
      </c>
      <c r="AA153" s="159">
        <v>5355.2250000000004</v>
      </c>
      <c r="AB153" s="159">
        <v>6216.0374999999904</v>
      </c>
      <c r="AC153" s="159">
        <v>9951.80043478261</v>
      </c>
      <c r="AD153" s="4"/>
      <c r="AE153" s="57"/>
      <c r="AF153" s="4"/>
      <c r="AG153" s="4"/>
      <c r="AH153" s="4"/>
      <c r="AI153" s="4"/>
      <c r="AJ153" s="4"/>
      <c r="AK153" s="4"/>
      <c r="AL153" s="4"/>
      <c r="AM153" s="4"/>
      <c r="AN153" s="4"/>
      <c r="AO153" s="4"/>
      <c r="AP153" s="4"/>
      <c r="AQ153" s="4"/>
      <c r="AR153" s="4"/>
      <c r="AS153" s="4"/>
      <c r="AT153" s="4"/>
      <c r="AU153" s="4"/>
      <c r="AV153" s="4"/>
      <c r="AW153" s="4"/>
      <c r="AX153" s="4"/>
    </row>
    <row r="154" spans="1:50" ht="22.5" customHeight="1">
      <c r="A154" s="158">
        <v>41456</v>
      </c>
      <c r="B154" s="190">
        <v>7015.4341820994587</v>
      </c>
      <c r="C154" s="159">
        <v>9507.8082499999891</v>
      </c>
      <c r="D154" s="159">
        <v>7543.4827599999999</v>
      </c>
      <c r="E154" s="159">
        <v>12228.869989360801</v>
      </c>
      <c r="F154" s="159">
        <v>6630.6</v>
      </c>
      <c r="G154" s="159">
        <v>8423.1997619047597</v>
      </c>
      <c r="H154" s="159">
        <v>6591.44</v>
      </c>
      <c r="I154" s="159">
        <v>7228.6074705313904</v>
      </c>
      <c r="J154" s="159">
        <v>6958.5471983720099</v>
      </c>
      <c r="K154" s="375">
        <v>5348.9119999999903</v>
      </c>
      <c r="L154" s="159">
        <v>6188.4749999999904</v>
      </c>
      <c r="M154" s="159">
        <v>7211.19</v>
      </c>
      <c r="N154" s="159">
        <v>7027.0398958333299</v>
      </c>
      <c r="O154" s="159">
        <v>7689.6436363636303</v>
      </c>
      <c r="P154" s="159">
        <v>6624.9110000000001</v>
      </c>
      <c r="Q154" s="159">
        <v>6332.03947368421</v>
      </c>
      <c r="R154" s="159">
        <v>6125.3333333333303</v>
      </c>
      <c r="S154" s="159">
        <v>4656.1258399999997</v>
      </c>
      <c r="T154" s="159">
        <v>6299.6875</v>
      </c>
      <c r="U154" s="159">
        <v>7407.97848449291</v>
      </c>
      <c r="V154" s="159">
        <v>7568.6935714285701</v>
      </c>
      <c r="W154" s="159">
        <v>8538.3571803289396</v>
      </c>
      <c r="X154" s="159">
        <v>5601.19935483871</v>
      </c>
      <c r="Y154" s="159">
        <v>5877.6431999999904</v>
      </c>
      <c r="Z154" s="159">
        <v>9006.8536111111098</v>
      </c>
      <c r="AA154" s="159">
        <v>6408.4250000000002</v>
      </c>
      <c r="AB154" s="159">
        <v>6216.0374999999904</v>
      </c>
      <c r="AC154" s="159">
        <v>9951.80043478261</v>
      </c>
      <c r="AD154" s="4"/>
      <c r="AE154" s="57"/>
      <c r="AF154" s="4"/>
      <c r="AG154" s="4"/>
      <c r="AH154" s="4"/>
      <c r="AI154" s="4"/>
      <c r="AJ154" s="4"/>
      <c r="AK154" s="4"/>
      <c r="AL154" s="4"/>
      <c r="AM154" s="4"/>
      <c r="AN154" s="4"/>
      <c r="AO154" s="4"/>
      <c r="AP154" s="4"/>
      <c r="AQ154" s="4"/>
      <c r="AR154" s="4"/>
      <c r="AS154" s="4"/>
      <c r="AT154" s="4"/>
      <c r="AU154" s="4"/>
      <c r="AV154" s="4"/>
      <c r="AW154" s="4"/>
      <c r="AX154" s="4"/>
    </row>
    <row r="155" spans="1:50" ht="22.5" customHeight="1">
      <c r="A155" s="158">
        <v>41487</v>
      </c>
      <c r="B155" s="190">
        <v>7088.9140995181751</v>
      </c>
      <c r="C155" s="159">
        <v>9507.8082499999891</v>
      </c>
      <c r="D155" s="159">
        <v>7994.7718399999903</v>
      </c>
      <c r="E155" s="159">
        <v>12228.869989360801</v>
      </c>
      <c r="F155" s="159">
        <v>6630.6</v>
      </c>
      <c r="G155" s="159">
        <v>8423.1997619047597</v>
      </c>
      <c r="H155" s="159">
        <v>6591.44</v>
      </c>
      <c r="I155" s="159">
        <v>7228.6074705313904</v>
      </c>
      <c r="J155" s="159">
        <v>6958.5471983720099</v>
      </c>
      <c r="K155" s="375">
        <v>5348.9119999999903</v>
      </c>
      <c r="L155" s="159">
        <v>6188.4749999999904</v>
      </c>
      <c r="M155" s="159">
        <v>7211.19</v>
      </c>
      <c r="N155" s="159">
        <v>7027.0398958333299</v>
      </c>
      <c r="O155" s="159">
        <v>7689.6436363636303</v>
      </c>
      <c r="P155" s="159">
        <v>7316.21</v>
      </c>
      <c r="Q155" s="159">
        <v>6715.4736842105203</v>
      </c>
      <c r="R155" s="159">
        <v>6125.3333333333303</v>
      </c>
      <c r="S155" s="159">
        <v>4656.1258399999997</v>
      </c>
      <c r="T155" s="159">
        <v>6299.6875</v>
      </c>
      <c r="U155" s="159">
        <v>7407.97848449291</v>
      </c>
      <c r="V155" s="159">
        <v>7568.6935714285701</v>
      </c>
      <c r="W155" s="159">
        <v>8958.5450657894708</v>
      </c>
      <c r="X155" s="159">
        <v>6441.3812903225798</v>
      </c>
      <c r="Y155" s="159">
        <v>6759.2951999999996</v>
      </c>
      <c r="Z155" s="159">
        <v>9006.8536111111098</v>
      </c>
      <c r="AA155" s="159">
        <v>6408.4250000000002</v>
      </c>
      <c r="AB155" s="159">
        <v>6216.0374999999904</v>
      </c>
      <c r="AC155" s="159">
        <v>9951.80043478261</v>
      </c>
      <c r="AD155" s="4"/>
      <c r="AE155" s="57"/>
      <c r="AF155" s="4"/>
      <c r="AG155" s="4"/>
      <c r="AH155" s="4"/>
      <c r="AI155" s="4"/>
      <c r="AJ155" s="4"/>
      <c r="AK155" s="4"/>
      <c r="AL155" s="4"/>
      <c r="AM155" s="4"/>
      <c r="AN155" s="4"/>
      <c r="AO155" s="4"/>
      <c r="AP155" s="4"/>
      <c r="AQ155" s="4"/>
      <c r="AR155" s="4"/>
      <c r="AS155" s="4"/>
      <c r="AT155" s="4"/>
      <c r="AU155" s="4"/>
      <c r="AV155" s="4"/>
      <c r="AW155" s="4"/>
      <c r="AX155" s="4"/>
    </row>
    <row r="156" spans="1:50" ht="22.5" customHeight="1">
      <c r="A156" s="158">
        <v>41518</v>
      </c>
      <c r="B156" s="190">
        <v>7148.7125372813462</v>
      </c>
      <c r="C156" s="159">
        <v>9507.8082499999891</v>
      </c>
      <c r="D156" s="159">
        <v>7994.7718399999903</v>
      </c>
      <c r="E156" s="159">
        <v>12228.869989360801</v>
      </c>
      <c r="F156" s="159">
        <v>6630.6</v>
      </c>
      <c r="G156" s="159">
        <v>8423.1997619047597</v>
      </c>
      <c r="H156" s="159">
        <v>6591.44</v>
      </c>
      <c r="I156" s="159">
        <v>7228.6074705313904</v>
      </c>
      <c r="J156" s="159">
        <v>6958.5471983720099</v>
      </c>
      <c r="K156" s="375">
        <v>5670.0255999999999</v>
      </c>
      <c r="L156" s="159">
        <v>6188.4749999999904</v>
      </c>
      <c r="M156" s="159">
        <v>7824.07</v>
      </c>
      <c r="N156" s="159">
        <v>7027.0398958333299</v>
      </c>
      <c r="O156" s="159">
        <v>7689.6436363636303</v>
      </c>
      <c r="P156" s="159">
        <v>7316.21</v>
      </c>
      <c r="Q156" s="159">
        <v>6715.4736842105203</v>
      </c>
      <c r="R156" s="159">
        <v>6690.5333333333301</v>
      </c>
      <c r="S156" s="159">
        <v>4656.1258399999997</v>
      </c>
      <c r="T156" s="159">
        <v>6299.6875</v>
      </c>
      <c r="U156" s="159">
        <v>7407.97848449291</v>
      </c>
      <c r="V156" s="159">
        <v>7974.39857142857</v>
      </c>
      <c r="W156" s="159">
        <v>8958.5450657894708</v>
      </c>
      <c r="X156" s="159">
        <v>6441.3812903225798</v>
      </c>
      <c r="Y156" s="159">
        <v>6759.2951999999996</v>
      </c>
      <c r="Z156" s="159">
        <v>9006.8536111111098</v>
      </c>
      <c r="AA156" s="159">
        <v>6408.4250000000002</v>
      </c>
      <c r="AB156" s="159">
        <v>6216.0374999999904</v>
      </c>
      <c r="AC156" s="159">
        <v>9951.80043478261</v>
      </c>
      <c r="AD156" s="4"/>
      <c r="AE156" s="57"/>
      <c r="AF156" s="4"/>
      <c r="AG156" s="4"/>
      <c r="AH156" s="4"/>
      <c r="AI156" s="4"/>
      <c r="AJ156" s="4"/>
      <c r="AK156" s="4"/>
      <c r="AL156" s="4"/>
      <c r="AM156" s="4"/>
      <c r="AN156" s="4"/>
      <c r="AO156" s="4"/>
      <c r="AP156" s="4"/>
      <c r="AQ156" s="4"/>
      <c r="AR156" s="4"/>
      <c r="AS156" s="4"/>
      <c r="AT156" s="4"/>
      <c r="AU156" s="4"/>
      <c r="AV156" s="4"/>
      <c r="AW156" s="4"/>
      <c r="AX156" s="4"/>
    </row>
    <row r="157" spans="1:50" ht="22.5" customHeight="1">
      <c r="A157" s="158">
        <v>41548</v>
      </c>
      <c r="B157" s="190">
        <v>7219.5648739386324</v>
      </c>
      <c r="C157" s="159">
        <v>9507.8082499999891</v>
      </c>
      <c r="D157" s="159">
        <v>7994.7718399999903</v>
      </c>
      <c r="E157" s="159">
        <v>12228.869989360801</v>
      </c>
      <c r="F157" s="159">
        <v>7037.9166666666597</v>
      </c>
      <c r="G157" s="159">
        <v>8423.1997619047597</v>
      </c>
      <c r="H157" s="159">
        <v>7478.3756249999997</v>
      </c>
      <c r="I157" s="159">
        <v>7228.6074705313904</v>
      </c>
      <c r="J157" s="159">
        <v>7409.2801345993603</v>
      </c>
      <c r="K157" s="375">
        <v>5670.0255999999999</v>
      </c>
      <c r="L157" s="159">
        <v>6638.0692857142803</v>
      </c>
      <c r="M157" s="159">
        <v>7824.07</v>
      </c>
      <c r="N157" s="159">
        <v>7027.0398958333299</v>
      </c>
      <c r="O157" s="159">
        <v>8051.5527272727204</v>
      </c>
      <c r="P157" s="159">
        <v>7316.21</v>
      </c>
      <c r="Q157" s="159">
        <v>6715.4736842105203</v>
      </c>
      <c r="R157" s="159">
        <v>6690.5333333333301</v>
      </c>
      <c r="S157" s="159">
        <v>4997.1058400000002</v>
      </c>
      <c r="T157" s="159">
        <v>6299.6875</v>
      </c>
      <c r="U157" s="159">
        <v>7407.97848449291</v>
      </c>
      <c r="V157" s="159">
        <v>7974.39857142857</v>
      </c>
      <c r="W157" s="159">
        <v>9490.0167894736805</v>
      </c>
      <c r="X157" s="159">
        <v>6441.3812903225798</v>
      </c>
      <c r="Y157" s="159">
        <v>6759.2951999999996</v>
      </c>
      <c r="Z157" s="159">
        <v>9790.22138888888</v>
      </c>
      <c r="AA157" s="159">
        <v>6408.4250000000002</v>
      </c>
      <c r="AB157" s="159">
        <v>6216.0374999999904</v>
      </c>
      <c r="AC157" s="159">
        <v>9951.80043478261</v>
      </c>
      <c r="AD157" s="4"/>
      <c r="AE157" s="57"/>
      <c r="AF157" s="4"/>
      <c r="AG157" s="4"/>
      <c r="AH157" s="4"/>
      <c r="AI157" s="4"/>
      <c r="AJ157" s="4"/>
      <c r="AK157" s="4"/>
      <c r="AL157" s="4"/>
      <c r="AM157" s="4"/>
      <c r="AN157" s="4"/>
      <c r="AO157" s="4"/>
      <c r="AP157" s="4"/>
      <c r="AQ157" s="4"/>
      <c r="AR157" s="4"/>
      <c r="AS157" s="4"/>
      <c r="AT157" s="4"/>
      <c r="AU157" s="4"/>
      <c r="AV157" s="4"/>
      <c r="AW157" s="4"/>
      <c r="AX157" s="4"/>
    </row>
    <row r="158" spans="1:50" ht="22.5" customHeight="1">
      <c r="A158" s="158">
        <v>41579</v>
      </c>
      <c r="B158" s="190">
        <v>7469.6134907159185</v>
      </c>
      <c r="C158" s="159">
        <v>9507.8082499999891</v>
      </c>
      <c r="D158" s="159">
        <v>7994.7718399999903</v>
      </c>
      <c r="E158" s="159">
        <v>12228.869989360801</v>
      </c>
      <c r="F158" s="159">
        <v>7037.9166666666597</v>
      </c>
      <c r="G158" s="159">
        <v>8945.2455476190498</v>
      </c>
      <c r="H158" s="159">
        <v>7478.3756249999997</v>
      </c>
      <c r="I158" s="159">
        <v>7811.5589387853597</v>
      </c>
      <c r="J158" s="159">
        <v>7409.2801345993603</v>
      </c>
      <c r="K158" s="375">
        <v>5670.0255999999999</v>
      </c>
      <c r="L158" s="159">
        <v>6638.0692857142803</v>
      </c>
      <c r="M158" s="159">
        <v>7824.07</v>
      </c>
      <c r="N158" s="159">
        <v>7027.0398958333299</v>
      </c>
      <c r="O158" s="159">
        <v>8051.5527272727204</v>
      </c>
      <c r="P158" s="159">
        <v>7316.21</v>
      </c>
      <c r="Q158" s="159">
        <v>6715.4736842105203</v>
      </c>
      <c r="R158" s="159">
        <v>6690.5333333333301</v>
      </c>
      <c r="S158" s="159">
        <v>4997.1058400000002</v>
      </c>
      <c r="T158" s="159">
        <v>6299.6875</v>
      </c>
      <c r="U158" s="159">
        <v>7407.97848449291</v>
      </c>
      <c r="V158" s="159">
        <v>8380.0242857142803</v>
      </c>
      <c r="W158" s="159">
        <v>9490.0167894736805</v>
      </c>
      <c r="X158" s="159">
        <v>6441.3812903225798</v>
      </c>
      <c r="Y158" s="159">
        <v>6759.2951999999996</v>
      </c>
      <c r="Z158" s="159">
        <v>9790.22138888888</v>
      </c>
      <c r="AA158" s="159">
        <v>6408.4250000000002</v>
      </c>
      <c r="AB158" s="159">
        <v>6760.1025</v>
      </c>
      <c r="AC158" s="159">
        <v>9951.80043478261</v>
      </c>
      <c r="AD158" s="4"/>
      <c r="AE158" s="57"/>
      <c r="AF158" s="4"/>
      <c r="AG158" s="4"/>
      <c r="AH158" s="4"/>
      <c r="AI158" s="4"/>
      <c r="AJ158" s="4"/>
      <c r="AK158" s="4"/>
      <c r="AL158" s="4"/>
      <c r="AM158" s="4"/>
      <c r="AN158" s="4"/>
      <c r="AO158" s="4"/>
      <c r="AP158" s="4"/>
      <c r="AQ158" s="4"/>
      <c r="AR158" s="4"/>
      <c r="AS158" s="4"/>
      <c r="AT158" s="4"/>
      <c r="AU158" s="4"/>
      <c r="AV158" s="4"/>
      <c r="AW158" s="4"/>
      <c r="AX158" s="4"/>
    </row>
    <row r="159" spans="1:50" ht="22.5" customHeight="1">
      <c r="A159" s="158">
        <v>41609</v>
      </c>
      <c r="B159" s="190">
        <v>7529.1228720896879</v>
      </c>
      <c r="C159" s="159">
        <v>9507.8082499999891</v>
      </c>
      <c r="D159" s="159">
        <v>7994.7718399999903</v>
      </c>
      <c r="E159" s="159">
        <v>12228.869989360801</v>
      </c>
      <c r="F159" s="159">
        <v>7037.9166666666597</v>
      </c>
      <c r="G159" s="159">
        <v>8945.2455476190498</v>
      </c>
      <c r="H159" s="159">
        <v>7478.3756249999997</v>
      </c>
      <c r="I159" s="159">
        <v>7811.5589387853597</v>
      </c>
      <c r="J159" s="159">
        <v>7409.2801345993603</v>
      </c>
      <c r="K159" s="375">
        <v>5670.0255999999999</v>
      </c>
      <c r="L159" s="159">
        <v>6916.9014285714302</v>
      </c>
      <c r="M159" s="159">
        <v>7824.07</v>
      </c>
      <c r="N159" s="159">
        <v>7302.5926041666598</v>
      </c>
      <c r="O159" s="159">
        <v>8051.5527272727204</v>
      </c>
      <c r="P159" s="159">
        <v>7316.21</v>
      </c>
      <c r="Q159" s="159">
        <v>7182.58552631578</v>
      </c>
      <c r="R159" s="159">
        <v>6690.5333333333301</v>
      </c>
      <c r="S159" s="159">
        <v>4997.1058400000002</v>
      </c>
      <c r="T159" s="159">
        <v>6299.6875</v>
      </c>
      <c r="U159" s="159">
        <v>7996.6219213332397</v>
      </c>
      <c r="V159" s="159">
        <v>8380.0242857142803</v>
      </c>
      <c r="W159" s="159">
        <v>9490.0167894736805</v>
      </c>
      <c r="X159" s="159">
        <v>7057.5112258064401</v>
      </c>
      <c r="Y159" s="159">
        <v>7405.8288000000002</v>
      </c>
      <c r="Z159" s="159">
        <v>9790.22138888888</v>
      </c>
      <c r="AA159" s="159">
        <v>6408.4250000000002</v>
      </c>
      <c r="AB159" s="159">
        <v>6760.1025</v>
      </c>
      <c r="AC159" s="159">
        <v>9951.80043478261</v>
      </c>
      <c r="AD159" s="4"/>
      <c r="AE159" s="57"/>
      <c r="AF159" s="4"/>
      <c r="AG159" s="4"/>
      <c r="AH159" s="4"/>
      <c r="AI159" s="4"/>
      <c r="AJ159" s="4"/>
      <c r="AK159" s="4"/>
      <c r="AL159" s="4"/>
      <c r="AM159" s="4"/>
      <c r="AN159" s="4"/>
      <c r="AO159" s="4"/>
      <c r="AP159" s="4"/>
      <c r="AQ159" s="4"/>
      <c r="AR159" s="4"/>
      <c r="AS159" s="4"/>
      <c r="AT159" s="4"/>
      <c r="AU159" s="4"/>
      <c r="AV159" s="4"/>
      <c r="AW159" s="4"/>
      <c r="AX159" s="4"/>
    </row>
    <row r="160" spans="1:50" ht="22.5" customHeight="1">
      <c r="A160" s="158">
        <v>41640</v>
      </c>
      <c r="B160" s="190">
        <v>7754.5686715532138</v>
      </c>
      <c r="C160" s="159">
        <v>12340.6341249999</v>
      </c>
      <c r="D160" s="159">
        <v>8155.9785999999904</v>
      </c>
      <c r="E160" s="159">
        <v>15576.08</v>
      </c>
      <c r="F160" s="159">
        <v>7037.9166666666597</v>
      </c>
      <c r="G160" s="159">
        <v>8945.2455476190498</v>
      </c>
      <c r="H160" s="159">
        <v>7478.3756249999997</v>
      </c>
      <c r="I160" s="159">
        <v>7811.5589387853597</v>
      </c>
      <c r="J160" s="159">
        <v>7992.3904811923203</v>
      </c>
      <c r="K160" s="375">
        <v>5670.0255999999999</v>
      </c>
      <c r="L160" s="159">
        <v>6916.9014285714302</v>
      </c>
      <c r="M160" s="159">
        <v>8997.7599999999893</v>
      </c>
      <c r="N160" s="159">
        <v>8306.4926041666604</v>
      </c>
      <c r="O160" s="159">
        <v>8361.5527272727195</v>
      </c>
      <c r="P160" s="159">
        <v>7316.21</v>
      </c>
      <c r="Q160" s="159">
        <v>7232.58552631578</v>
      </c>
      <c r="R160" s="159">
        <v>6690.5333333333301</v>
      </c>
      <c r="S160" s="159">
        <v>5349.8624416000002</v>
      </c>
      <c r="T160" s="159">
        <v>6299.6875</v>
      </c>
      <c r="U160" s="159">
        <v>7996.6219213332397</v>
      </c>
      <c r="V160" s="159">
        <v>8380.0242857142803</v>
      </c>
      <c r="W160" s="159">
        <v>9490.0167894736805</v>
      </c>
      <c r="X160" s="159">
        <v>7057.5112258064401</v>
      </c>
      <c r="Y160" s="159">
        <v>7405.8288000000002</v>
      </c>
      <c r="Z160" s="159">
        <v>9790.22138888888</v>
      </c>
      <c r="AA160" s="159">
        <v>6812.6</v>
      </c>
      <c r="AB160" s="159">
        <v>6760.1025</v>
      </c>
      <c r="AC160" s="159">
        <v>12615.897391304299</v>
      </c>
      <c r="AD160" s="4"/>
      <c r="AE160" s="57"/>
      <c r="AF160" s="4"/>
      <c r="AG160" s="4"/>
      <c r="AH160" s="4"/>
      <c r="AI160" s="4"/>
      <c r="AJ160" s="4"/>
      <c r="AK160" s="4"/>
      <c r="AL160" s="4"/>
      <c r="AM160" s="4"/>
      <c r="AN160" s="4"/>
      <c r="AO160" s="4"/>
      <c r="AP160" s="4"/>
      <c r="AQ160" s="4"/>
      <c r="AR160" s="4"/>
      <c r="AS160" s="4"/>
      <c r="AT160" s="4"/>
      <c r="AU160" s="4"/>
      <c r="AV160" s="4"/>
      <c r="AW160" s="4"/>
      <c r="AX160" s="4"/>
    </row>
    <row r="161" spans="1:50" ht="22.5" customHeight="1">
      <c r="A161" s="158">
        <v>41671</v>
      </c>
      <c r="B161" s="190">
        <v>7902.6479315168754</v>
      </c>
      <c r="C161" s="159">
        <v>12340.6341249999</v>
      </c>
      <c r="D161" s="159">
        <v>8155.9785999999904</v>
      </c>
      <c r="E161" s="159">
        <v>15576.08</v>
      </c>
      <c r="F161" s="159">
        <v>7037.9166666666597</v>
      </c>
      <c r="G161" s="159">
        <v>8945.2455476190498</v>
      </c>
      <c r="H161" s="159">
        <v>7478.3756249999997</v>
      </c>
      <c r="I161" s="159">
        <v>8219.1190714285694</v>
      </c>
      <c r="J161" s="159">
        <v>7992.3904811923203</v>
      </c>
      <c r="K161" s="375">
        <v>5670.0255999999999</v>
      </c>
      <c r="L161" s="159">
        <v>6916.9014285714302</v>
      </c>
      <c r="M161" s="159">
        <v>8997.7599999999893</v>
      </c>
      <c r="N161" s="159">
        <v>8306.4926041666604</v>
      </c>
      <c r="O161" s="159">
        <v>8361.5527272727195</v>
      </c>
      <c r="P161" s="159">
        <v>7316.21</v>
      </c>
      <c r="Q161" s="159">
        <v>7232.58552631578</v>
      </c>
      <c r="R161" s="159">
        <v>7256.1333333333296</v>
      </c>
      <c r="S161" s="159">
        <v>5349.8624416000002</v>
      </c>
      <c r="T161" s="159">
        <v>6299.6875</v>
      </c>
      <c r="U161" s="159">
        <v>7996.6219213332397</v>
      </c>
      <c r="V161" s="159">
        <v>8380.0242857142803</v>
      </c>
      <c r="W161" s="159">
        <v>9490.0167894736805</v>
      </c>
      <c r="X161" s="159">
        <v>7057.5112258064401</v>
      </c>
      <c r="Y161" s="159">
        <v>7405.8288000000002</v>
      </c>
      <c r="Z161" s="159">
        <v>9790.22138888888</v>
      </c>
      <c r="AA161" s="159">
        <v>6812.6</v>
      </c>
      <c r="AB161" s="159">
        <v>6760.1025</v>
      </c>
      <c r="AC161" s="159">
        <v>12615.897391304299</v>
      </c>
      <c r="AD161" s="4"/>
      <c r="AE161" s="57"/>
      <c r="AF161" s="4"/>
      <c r="AG161" s="4"/>
      <c r="AH161" s="4"/>
      <c r="AI161" s="4"/>
      <c r="AJ161" s="4"/>
      <c r="AK161" s="4"/>
      <c r="AL161" s="4"/>
      <c r="AM161" s="4"/>
      <c r="AN161" s="4"/>
      <c r="AO161" s="4"/>
      <c r="AP161" s="4"/>
      <c r="AQ161" s="4"/>
      <c r="AR161" s="4"/>
      <c r="AS161" s="4"/>
      <c r="AT161" s="4"/>
      <c r="AU161" s="4"/>
      <c r="AV161" s="4"/>
      <c r="AW161" s="4"/>
      <c r="AX161" s="4"/>
    </row>
    <row r="162" spans="1:50" ht="22.5" customHeight="1">
      <c r="A162" s="158">
        <v>41699</v>
      </c>
      <c r="B162" s="190">
        <v>7946.5851951265777</v>
      </c>
      <c r="C162" s="159">
        <v>12340.6341249999</v>
      </c>
      <c r="D162" s="159">
        <v>8155.9785999999904</v>
      </c>
      <c r="E162" s="159">
        <v>15819.340909090901</v>
      </c>
      <c r="F162" s="159">
        <v>7037.9166666666597</v>
      </c>
      <c r="G162" s="159">
        <v>9392.3596904761907</v>
      </c>
      <c r="H162" s="159">
        <v>7478.3756249999997</v>
      </c>
      <c r="I162" s="159">
        <v>8219.1190714285694</v>
      </c>
      <c r="J162" s="159">
        <v>7992.3904811923203</v>
      </c>
      <c r="K162" s="375">
        <v>5670.0255999999999</v>
      </c>
      <c r="L162" s="159">
        <v>7418.9807142857198</v>
      </c>
      <c r="M162" s="159">
        <v>8997.7599999999893</v>
      </c>
      <c r="N162" s="159">
        <v>8306.4926041666604</v>
      </c>
      <c r="O162" s="159">
        <v>8361.5527272727195</v>
      </c>
      <c r="P162" s="159">
        <v>7316.21</v>
      </c>
      <c r="Q162" s="159">
        <v>7232.58552631578</v>
      </c>
      <c r="R162" s="159">
        <v>7256.1333333333296</v>
      </c>
      <c r="S162" s="159">
        <v>5349.8624416000002</v>
      </c>
      <c r="T162" s="159">
        <v>6299.6875</v>
      </c>
      <c r="U162" s="159">
        <v>7996.6219213332397</v>
      </c>
      <c r="V162" s="159">
        <v>8380.0242857142803</v>
      </c>
      <c r="W162" s="159">
        <v>9490.0167894736805</v>
      </c>
      <c r="X162" s="159">
        <v>7057.5112258064401</v>
      </c>
      <c r="Y162" s="159">
        <v>7405.8288000000002</v>
      </c>
      <c r="Z162" s="159">
        <v>9790.22138888888</v>
      </c>
      <c r="AA162" s="159">
        <v>6812.6</v>
      </c>
      <c r="AB162" s="159">
        <v>6760.1025</v>
      </c>
      <c r="AC162" s="159">
        <v>12615.897391304299</v>
      </c>
      <c r="AD162" s="4"/>
      <c r="AE162" s="57"/>
      <c r="AF162" s="4"/>
      <c r="AG162" s="4"/>
      <c r="AH162" s="4"/>
      <c r="AI162" s="4"/>
      <c r="AJ162" s="4"/>
      <c r="AK162" s="4"/>
      <c r="AL162" s="4"/>
      <c r="AM162" s="4"/>
      <c r="AN162" s="4"/>
      <c r="AO162" s="4"/>
      <c r="AP162" s="4"/>
      <c r="AQ162" s="4"/>
      <c r="AR162" s="4"/>
      <c r="AS162" s="4"/>
      <c r="AT162" s="4"/>
      <c r="AU162" s="4"/>
      <c r="AV162" s="4"/>
      <c r="AW162" s="4"/>
      <c r="AX162" s="4"/>
    </row>
    <row r="163" spans="1:50" ht="22.5" customHeight="1">
      <c r="A163" s="158">
        <v>41730</v>
      </c>
      <c r="B163" s="190">
        <v>8659.3121361298527</v>
      </c>
      <c r="C163" s="159">
        <v>13223.550499999999</v>
      </c>
      <c r="D163" s="159">
        <v>8155.9785999999904</v>
      </c>
      <c r="E163" s="159">
        <v>15819.340909090901</v>
      </c>
      <c r="F163" s="159">
        <v>7037.9166666666597</v>
      </c>
      <c r="G163" s="159">
        <v>9392.3596904761907</v>
      </c>
      <c r="H163" s="159">
        <v>8525.5625</v>
      </c>
      <c r="I163" s="159">
        <v>9616.3652619047607</v>
      </c>
      <c r="J163" s="159">
        <v>8792.4287683596795</v>
      </c>
      <c r="K163" s="375">
        <v>6648.3765333333304</v>
      </c>
      <c r="L163" s="159">
        <v>7418.9807142857198</v>
      </c>
      <c r="M163" s="159">
        <v>8997.7599999999893</v>
      </c>
      <c r="N163" s="159">
        <v>8306.4926041666604</v>
      </c>
      <c r="O163" s="159">
        <v>8361.5527272727195</v>
      </c>
      <c r="P163" s="159">
        <v>8743.6119999999992</v>
      </c>
      <c r="Q163" s="159">
        <v>8540.4984210526309</v>
      </c>
      <c r="R163" s="159">
        <v>7256.1333333333296</v>
      </c>
      <c r="S163" s="159">
        <v>5349.8624416000002</v>
      </c>
      <c r="T163" s="159">
        <v>7442.3904999999904</v>
      </c>
      <c r="U163" s="159">
        <v>8463.5255143147406</v>
      </c>
      <c r="V163" s="159">
        <v>8380.0242857142803</v>
      </c>
      <c r="W163" s="159">
        <v>9490.0167894736805</v>
      </c>
      <c r="X163" s="159">
        <v>7057.5112258064401</v>
      </c>
      <c r="Y163" s="159">
        <v>7405.8288000000002</v>
      </c>
      <c r="Z163" s="159">
        <v>9790.22138888888</v>
      </c>
      <c r="AA163" s="159">
        <v>6812.6</v>
      </c>
      <c r="AB163" s="159">
        <v>6760.1025</v>
      </c>
      <c r="AC163" s="159">
        <v>12615.897391304299</v>
      </c>
      <c r="AD163" s="4"/>
      <c r="AE163" s="57"/>
      <c r="AF163" s="4"/>
      <c r="AG163" s="4"/>
      <c r="AH163" s="4"/>
      <c r="AI163" s="4"/>
      <c r="AJ163" s="4"/>
      <c r="AK163" s="4"/>
      <c r="AL163" s="4"/>
      <c r="AM163" s="4"/>
      <c r="AN163" s="4"/>
      <c r="AO163" s="4"/>
      <c r="AP163" s="4"/>
      <c r="AQ163" s="4"/>
      <c r="AR163" s="4"/>
      <c r="AS163" s="4"/>
      <c r="AT163" s="4"/>
      <c r="AU163" s="4"/>
      <c r="AV163" s="4"/>
      <c r="AW163" s="4"/>
      <c r="AX163" s="4"/>
    </row>
    <row r="164" spans="1:50" ht="22.5" customHeight="1">
      <c r="A164" s="158">
        <v>41760</v>
      </c>
      <c r="B164" s="190">
        <v>8710.6871108720861</v>
      </c>
      <c r="C164" s="159">
        <v>13223.550499999999</v>
      </c>
      <c r="D164" s="159">
        <v>9787.1743199999892</v>
      </c>
      <c r="E164" s="159">
        <v>15819.340909090901</v>
      </c>
      <c r="F164" s="159">
        <v>7037.9166666666597</v>
      </c>
      <c r="G164" s="159">
        <v>9392.3596904761907</v>
      </c>
      <c r="H164" s="159">
        <v>8525.5625</v>
      </c>
      <c r="I164" s="159">
        <v>9616.3652619047607</v>
      </c>
      <c r="J164" s="159">
        <v>8792.4287683596795</v>
      </c>
      <c r="K164" s="375">
        <v>6648.3765333333304</v>
      </c>
      <c r="L164" s="159">
        <v>7418.9807142857198</v>
      </c>
      <c r="M164" s="159">
        <v>8997.7599999999893</v>
      </c>
      <c r="N164" s="159">
        <v>8306.4926041666604</v>
      </c>
      <c r="O164" s="159">
        <v>8566.9339393939299</v>
      </c>
      <c r="P164" s="159">
        <v>8743.6119999999992</v>
      </c>
      <c r="Q164" s="159">
        <v>8540.4984210526309</v>
      </c>
      <c r="R164" s="159">
        <v>7256.1333333333296</v>
      </c>
      <c r="S164" s="159">
        <v>5349.8624416000002</v>
      </c>
      <c r="T164" s="159">
        <v>7442.3904999999904</v>
      </c>
      <c r="U164" s="159">
        <v>8463.5255143147406</v>
      </c>
      <c r="V164" s="159">
        <v>8380.0242857142803</v>
      </c>
      <c r="W164" s="159">
        <v>11053.764187500001</v>
      </c>
      <c r="X164" s="159">
        <v>7057.5112258064401</v>
      </c>
      <c r="Y164" s="159">
        <v>7405.8288000000002</v>
      </c>
      <c r="Z164" s="159">
        <v>9790.22138888888</v>
      </c>
      <c r="AA164" s="159">
        <v>6812.6</v>
      </c>
      <c r="AB164" s="159">
        <v>6836.85</v>
      </c>
      <c r="AC164" s="159">
        <v>12615.897391304299</v>
      </c>
      <c r="AD164" s="4"/>
      <c r="AE164" s="57"/>
      <c r="AF164" s="4"/>
      <c r="AG164" s="4"/>
      <c r="AH164" s="4"/>
      <c r="AI164" s="4"/>
      <c r="AJ164" s="4"/>
      <c r="AK164" s="4"/>
      <c r="AL164" s="4"/>
      <c r="AM164" s="4"/>
      <c r="AN164" s="4"/>
      <c r="AO164" s="4"/>
      <c r="AP164" s="4"/>
      <c r="AQ164" s="4"/>
      <c r="AR164" s="4"/>
      <c r="AS164" s="4"/>
      <c r="AT164" s="4"/>
      <c r="AU164" s="4"/>
      <c r="AV164" s="4"/>
      <c r="AW164" s="4"/>
      <c r="AX164" s="4"/>
    </row>
    <row r="165" spans="1:50" ht="22.5" customHeight="1">
      <c r="A165" s="158">
        <v>41791</v>
      </c>
      <c r="B165" s="190">
        <v>8816.3261243976394</v>
      </c>
      <c r="C165" s="159">
        <v>13223.550499999999</v>
      </c>
      <c r="D165" s="159">
        <v>9787.1743199999892</v>
      </c>
      <c r="E165" s="159">
        <v>15819.340909090901</v>
      </c>
      <c r="F165" s="159">
        <v>8445.4833333333299</v>
      </c>
      <c r="G165" s="159">
        <v>9392.3596904761907</v>
      </c>
      <c r="H165" s="159">
        <v>8525.5625</v>
      </c>
      <c r="I165" s="159">
        <v>9616.3652619047607</v>
      </c>
      <c r="J165" s="159">
        <v>8792.4287683596795</v>
      </c>
      <c r="K165" s="375">
        <v>6648.3765333333304</v>
      </c>
      <c r="L165" s="159">
        <v>7418.9807142857198</v>
      </c>
      <c r="M165" s="159">
        <v>8997.7599999999893</v>
      </c>
      <c r="N165" s="159">
        <v>8306.4926041666604</v>
      </c>
      <c r="O165" s="159">
        <v>9762.2672727272693</v>
      </c>
      <c r="P165" s="159">
        <v>8743.6119999999992</v>
      </c>
      <c r="Q165" s="159">
        <v>8540.4984210526309</v>
      </c>
      <c r="R165" s="159">
        <v>8116.0666666666602</v>
      </c>
      <c r="S165" s="159">
        <v>5349.8624416000002</v>
      </c>
      <c r="T165" s="159">
        <v>7442.3904999999904</v>
      </c>
      <c r="U165" s="159">
        <v>8463.5255143147406</v>
      </c>
      <c r="V165" s="159">
        <v>8380.0242857142803</v>
      </c>
      <c r="W165" s="159">
        <v>11053.764187500001</v>
      </c>
      <c r="X165" s="159">
        <v>7103.4764999999898</v>
      </c>
      <c r="Y165" s="159">
        <v>7405.8288000000002</v>
      </c>
      <c r="Z165" s="159">
        <v>9790.22138888888</v>
      </c>
      <c r="AA165" s="159">
        <v>6812.6</v>
      </c>
      <c r="AB165" s="159">
        <v>8068.5</v>
      </c>
      <c r="AC165" s="159">
        <v>12888.335217391301</v>
      </c>
      <c r="AD165" s="4"/>
      <c r="AE165" s="57"/>
      <c r="AF165" s="4"/>
      <c r="AG165" s="4"/>
      <c r="AH165" s="4"/>
      <c r="AI165" s="4"/>
      <c r="AJ165" s="4"/>
      <c r="AK165" s="4"/>
      <c r="AL165" s="4"/>
      <c r="AM165" s="4"/>
      <c r="AN165" s="4"/>
      <c r="AO165" s="4"/>
      <c r="AP165" s="4"/>
      <c r="AQ165" s="4"/>
      <c r="AR165" s="4"/>
      <c r="AS165" s="4"/>
      <c r="AT165" s="4"/>
      <c r="AU165" s="4"/>
      <c r="AV165" s="4"/>
      <c r="AW165" s="4"/>
      <c r="AX165" s="4"/>
    </row>
    <row r="166" spans="1:50" ht="22.5" customHeight="1">
      <c r="A166" s="158">
        <v>41821</v>
      </c>
      <c r="B166" s="190">
        <v>9340.9740913700607</v>
      </c>
      <c r="C166" s="159">
        <v>13223.550499999999</v>
      </c>
      <c r="D166" s="159">
        <v>9787.1743199999892</v>
      </c>
      <c r="E166" s="159">
        <v>15819.340909090901</v>
      </c>
      <c r="F166" s="159">
        <v>8445.4833333333299</v>
      </c>
      <c r="G166" s="159">
        <v>11082.989142857101</v>
      </c>
      <c r="H166" s="159">
        <v>9123.3212500000009</v>
      </c>
      <c r="I166" s="159">
        <v>9616.3652619047607</v>
      </c>
      <c r="J166" s="159">
        <v>9232.0502067776706</v>
      </c>
      <c r="K166" s="375">
        <v>7313.3013333333301</v>
      </c>
      <c r="L166" s="159">
        <v>7418.9807142857198</v>
      </c>
      <c r="M166" s="159">
        <v>10171.450000000001</v>
      </c>
      <c r="N166" s="159">
        <v>8306.4926041666604</v>
      </c>
      <c r="O166" s="159">
        <v>9967.6830303030292</v>
      </c>
      <c r="P166" s="159">
        <v>8743.6119999999992</v>
      </c>
      <c r="Q166" s="159">
        <v>8540.4984210526309</v>
      </c>
      <c r="R166" s="159">
        <v>8116.0666666666602</v>
      </c>
      <c r="S166" s="159">
        <v>6293.0238399999998</v>
      </c>
      <c r="T166" s="159">
        <v>8186.6644999999899</v>
      </c>
      <c r="U166" s="159">
        <v>9563.5255143147406</v>
      </c>
      <c r="V166" s="159">
        <v>9804.1542857142795</v>
      </c>
      <c r="W166" s="159">
        <v>11579.668937500001</v>
      </c>
      <c r="X166" s="159">
        <v>8334.1312500000004</v>
      </c>
      <c r="Y166" s="159">
        <v>8738.8775999999907</v>
      </c>
      <c r="Z166" s="159">
        <v>11944.0652777777</v>
      </c>
      <c r="AA166" s="159">
        <v>8488.75</v>
      </c>
      <c r="AB166" s="159">
        <v>8068.5</v>
      </c>
      <c r="AC166" s="159">
        <v>12888.335217391301</v>
      </c>
      <c r="AD166" s="4"/>
      <c r="AE166" s="57"/>
      <c r="AF166" s="4"/>
      <c r="AG166" s="4"/>
      <c r="AH166" s="4"/>
      <c r="AI166" s="4"/>
      <c r="AJ166" s="4"/>
      <c r="AK166" s="4"/>
      <c r="AL166" s="4"/>
      <c r="AM166" s="4"/>
      <c r="AN166" s="4"/>
      <c r="AO166" s="4"/>
      <c r="AP166" s="4"/>
      <c r="AQ166" s="4"/>
      <c r="AR166" s="4"/>
      <c r="AS166" s="4"/>
      <c r="AT166" s="4"/>
      <c r="AU166" s="4"/>
      <c r="AV166" s="4"/>
      <c r="AW166" s="4"/>
      <c r="AX166" s="4"/>
    </row>
    <row r="167" spans="1:50" ht="22.5" customHeight="1">
      <c r="A167" s="158">
        <v>41852</v>
      </c>
      <c r="B167" s="190">
        <v>9351.4733570723238</v>
      </c>
      <c r="C167" s="159">
        <v>13223.550499999999</v>
      </c>
      <c r="D167" s="159">
        <v>9787.1743199999892</v>
      </c>
      <c r="E167" s="159">
        <v>15819.340909090901</v>
      </c>
      <c r="F167" s="159">
        <v>8445.4833333333299</v>
      </c>
      <c r="G167" s="159">
        <v>11082.989142857101</v>
      </c>
      <c r="H167" s="159">
        <v>9123.3212500000009</v>
      </c>
      <c r="I167" s="159">
        <v>9616.3652619047607</v>
      </c>
      <c r="J167" s="159">
        <v>9232.0502067776706</v>
      </c>
      <c r="K167" s="375">
        <v>7313.3013333333301</v>
      </c>
      <c r="L167" s="159">
        <v>7418.9807142857198</v>
      </c>
      <c r="M167" s="159">
        <v>10171.450000000001</v>
      </c>
      <c r="N167" s="159">
        <v>8306.4926041666604</v>
      </c>
      <c r="O167" s="159">
        <v>10064.9254545454</v>
      </c>
      <c r="P167" s="159">
        <v>9595.7520000000004</v>
      </c>
      <c r="Q167" s="159">
        <v>8540.4984210526309</v>
      </c>
      <c r="R167" s="159">
        <v>8116.0666666666602</v>
      </c>
      <c r="S167" s="159">
        <v>6293.0238399999998</v>
      </c>
      <c r="T167" s="159">
        <v>8186.6644999999899</v>
      </c>
      <c r="U167" s="159">
        <v>9663.5255143147406</v>
      </c>
      <c r="V167" s="159">
        <v>9804.1542857142795</v>
      </c>
      <c r="W167" s="159">
        <v>11579.668937500001</v>
      </c>
      <c r="X167" s="159">
        <v>8334.1312500000004</v>
      </c>
      <c r="Y167" s="159">
        <v>8738.8775999999907</v>
      </c>
      <c r="Z167" s="159">
        <v>11944.0652777777</v>
      </c>
      <c r="AA167" s="159">
        <v>8488.75</v>
      </c>
      <c r="AB167" s="159">
        <v>8068.5</v>
      </c>
      <c r="AC167" s="159">
        <v>12888.335217391301</v>
      </c>
      <c r="AD167" s="4"/>
      <c r="AE167" s="57"/>
      <c r="AF167" s="4"/>
      <c r="AG167" s="4"/>
      <c r="AH167" s="4"/>
      <c r="AI167" s="4"/>
      <c r="AJ167" s="4"/>
      <c r="AK167" s="4"/>
      <c r="AL167" s="4"/>
      <c r="AM167" s="4"/>
      <c r="AN167" s="4"/>
      <c r="AO167" s="4"/>
      <c r="AP167" s="4"/>
      <c r="AQ167" s="4"/>
      <c r="AR167" s="4"/>
      <c r="AS167" s="4"/>
      <c r="AT167" s="4"/>
      <c r="AU167" s="4"/>
      <c r="AV167" s="4"/>
      <c r="AW167" s="4"/>
      <c r="AX167" s="4"/>
    </row>
    <row r="168" spans="1:50" ht="22.5" customHeight="1">
      <c r="A168" s="158">
        <v>41883</v>
      </c>
      <c r="B168" s="190">
        <v>9707.4018032611366</v>
      </c>
      <c r="C168" s="159">
        <v>13223.550499999999</v>
      </c>
      <c r="D168" s="159">
        <v>11010.571110000001</v>
      </c>
      <c r="E168" s="159">
        <v>15819.340909090901</v>
      </c>
      <c r="F168" s="159">
        <v>8445.4833333333299</v>
      </c>
      <c r="G168" s="159">
        <v>11082.989142857101</v>
      </c>
      <c r="H168" s="159">
        <v>9123.3212500000009</v>
      </c>
      <c r="I168" s="159">
        <v>10438.2759206349</v>
      </c>
      <c r="J168" s="159">
        <v>9232.0502067776706</v>
      </c>
      <c r="K168" s="375">
        <v>7313.3013333333301</v>
      </c>
      <c r="L168" s="159">
        <v>8902.7742857142803</v>
      </c>
      <c r="M168" s="159">
        <v>10171.450000000001</v>
      </c>
      <c r="N168" s="159">
        <v>9956.6039583333295</v>
      </c>
      <c r="O168" s="159">
        <v>10064.9254545454</v>
      </c>
      <c r="P168" s="159">
        <v>9595.7520000000004</v>
      </c>
      <c r="Q168" s="159">
        <v>8540.4984210526309</v>
      </c>
      <c r="R168" s="159">
        <v>8116.0666666666602</v>
      </c>
      <c r="S168" s="159">
        <v>6293.0238399999998</v>
      </c>
      <c r="T168" s="159">
        <v>8186.6644999999899</v>
      </c>
      <c r="U168" s="159">
        <v>9763.5255143147406</v>
      </c>
      <c r="V168" s="159">
        <v>9804.1542857142795</v>
      </c>
      <c r="W168" s="159">
        <v>12284.924837500001</v>
      </c>
      <c r="X168" s="159">
        <v>8334.1312500000004</v>
      </c>
      <c r="Y168" s="159">
        <v>8738.8775999999907</v>
      </c>
      <c r="Z168" s="159">
        <v>11944.0652777777</v>
      </c>
      <c r="AA168" s="159">
        <v>8488.75</v>
      </c>
      <c r="AB168" s="159">
        <v>8068.5</v>
      </c>
      <c r="AC168" s="159">
        <v>12888.335217391301</v>
      </c>
      <c r="AD168" s="4"/>
      <c r="AE168" s="57"/>
      <c r="AF168" s="4"/>
      <c r="AG168" s="4"/>
      <c r="AH168" s="4"/>
      <c r="AI168" s="4"/>
      <c r="AJ168" s="4"/>
      <c r="AK168" s="4"/>
      <c r="AL168" s="4"/>
      <c r="AM168" s="4"/>
      <c r="AN168" s="4"/>
      <c r="AO168" s="4"/>
      <c r="AP168" s="4"/>
      <c r="AQ168" s="4"/>
      <c r="AR168" s="4"/>
      <c r="AS168" s="4"/>
      <c r="AT168" s="4"/>
      <c r="AU168" s="4"/>
      <c r="AV168" s="4"/>
      <c r="AW168" s="4"/>
      <c r="AX168" s="4"/>
    </row>
    <row r="169" spans="1:50" ht="22.5" customHeight="1">
      <c r="A169" s="158">
        <v>41913</v>
      </c>
      <c r="B169" s="190">
        <v>9837.3846087991096</v>
      </c>
      <c r="C169" s="159">
        <v>13223.550499999999</v>
      </c>
      <c r="D169" s="159">
        <v>11010.571110000001</v>
      </c>
      <c r="E169" s="159">
        <v>15819.340909090901</v>
      </c>
      <c r="F169" s="159">
        <v>8445.4833333333299</v>
      </c>
      <c r="G169" s="159">
        <v>11082.989142857101</v>
      </c>
      <c r="H169" s="159">
        <v>9123.3212500000009</v>
      </c>
      <c r="I169" s="159">
        <v>10438.2759206349</v>
      </c>
      <c r="J169" s="159">
        <v>9781.3571940809397</v>
      </c>
      <c r="K169" s="375">
        <v>7313.3013333333301</v>
      </c>
      <c r="L169" s="159">
        <v>9659.5128571428504</v>
      </c>
      <c r="M169" s="159">
        <v>10171.450000000001</v>
      </c>
      <c r="N169" s="159">
        <v>9956.6039583333295</v>
      </c>
      <c r="O169" s="159">
        <v>10064.9254545454</v>
      </c>
      <c r="P169" s="159">
        <v>9595.7520000000004</v>
      </c>
      <c r="Q169" s="159">
        <v>9394.5313157894707</v>
      </c>
      <c r="R169" s="159">
        <v>8878.8666666666595</v>
      </c>
      <c r="S169" s="159">
        <v>6717.1298399999996</v>
      </c>
      <c r="T169" s="159">
        <v>8186.6644999999899</v>
      </c>
      <c r="U169" s="159">
        <v>9763.5255143147406</v>
      </c>
      <c r="V169" s="159">
        <v>10314.2785714285</v>
      </c>
      <c r="W169" s="159">
        <v>12284.924837500001</v>
      </c>
      <c r="X169" s="159">
        <v>9167.5424999999996</v>
      </c>
      <c r="Y169" s="159">
        <v>9612.7656000000006</v>
      </c>
      <c r="Z169" s="159">
        <v>13118.8977777777</v>
      </c>
      <c r="AA169" s="159">
        <v>8488.75</v>
      </c>
      <c r="AB169" s="159">
        <v>8874.75</v>
      </c>
      <c r="AC169" s="159">
        <v>12888.335217391301</v>
      </c>
      <c r="AD169" s="4"/>
      <c r="AE169" s="57"/>
      <c r="AF169" s="4"/>
      <c r="AG169" s="4"/>
      <c r="AH169" s="4"/>
      <c r="AI169" s="4"/>
      <c r="AJ169" s="4"/>
      <c r="AK169" s="4"/>
      <c r="AL169" s="4"/>
      <c r="AM169" s="4"/>
      <c r="AN169" s="4"/>
      <c r="AO169" s="4"/>
      <c r="AP169" s="4"/>
      <c r="AQ169" s="4"/>
      <c r="AR169" s="4"/>
      <c r="AS169" s="4"/>
      <c r="AT169" s="4"/>
      <c r="AU169" s="4"/>
      <c r="AV169" s="4"/>
      <c r="AW169" s="4"/>
      <c r="AX169" s="4"/>
    </row>
    <row r="170" spans="1:50" ht="22.5" customHeight="1">
      <c r="A170" s="158">
        <v>41944</v>
      </c>
      <c r="B170" s="190">
        <v>9964.12636368331</v>
      </c>
      <c r="C170" s="159">
        <v>13223.550499999999</v>
      </c>
      <c r="D170" s="159">
        <v>11010.571110000001</v>
      </c>
      <c r="E170" s="159">
        <v>15819.340909090901</v>
      </c>
      <c r="F170" s="159">
        <v>8445.4833333333299</v>
      </c>
      <c r="G170" s="159">
        <v>11834.3689823809</v>
      </c>
      <c r="H170" s="159">
        <v>9123.3212500000009</v>
      </c>
      <c r="I170" s="159">
        <v>10438.2759206349</v>
      </c>
      <c r="J170" s="159">
        <v>9781.3571940809397</v>
      </c>
      <c r="K170" s="375">
        <v>7313.3013333333301</v>
      </c>
      <c r="L170" s="159">
        <v>9659.5128571428504</v>
      </c>
      <c r="M170" s="159">
        <v>10171.450000000001</v>
      </c>
      <c r="N170" s="159">
        <v>9956.6039583333295</v>
      </c>
      <c r="O170" s="159">
        <v>11034.167878787801</v>
      </c>
      <c r="P170" s="159">
        <v>9595.7520000000004</v>
      </c>
      <c r="Q170" s="159">
        <v>9394.5313157894707</v>
      </c>
      <c r="R170" s="159">
        <v>8878.8666666666595</v>
      </c>
      <c r="S170" s="159">
        <v>6717.1298399999996</v>
      </c>
      <c r="T170" s="159">
        <v>8186.6644999999899</v>
      </c>
      <c r="U170" s="159">
        <v>10579.8558386559</v>
      </c>
      <c r="V170" s="159">
        <v>10853.421428571401</v>
      </c>
      <c r="W170" s="159">
        <v>12284.924837500001</v>
      </c>
      <c r="X170" s="159">
        <v>9167.5424999999996</v>
      </c>
      <c r="Y170" s="159">
        <v>9612.7656000000006</v>
      </c>
      <c r="Z170" s="159">
        <v>13118.8977777777</v>
      </c>
      <c r="AA170" s="159">
        <v>8488.75</v>
      </c>
      <c r="AB170" s="159">
        <v>8874.75</v>
      </c>
      <c r="AC170" s="159">
        <v>12888.335217391301</v>
      </c>
      <c r="AD170" s="4"/>
      <c r="AE170" s="57"/>
      <c r="AF170" s="4"/>
      <c r="AG170" s="4"/>
      <c r="AH170" s="4"/>
      <c r="AI170" s="4"/>
      <c r="AJ170" s="4"/>
      <c r="AK170" s="4"/>
      <c r="AL170" s="4"/>
      <c r="AM170" s="4"/>
      <c r="AN170" s="4"/>
      <c r="AO170" s="4"/>
      <c r="AP170" s="4"/>
      <c r="AQ170" s="4"/>
      <c r="AR170" s="4"/>
      <c r="AS170" s="4"/>
      <c r="AT170" s="4"/>
      <c r="AU170" s="4"/>
      <c r="AV170" s="4"/>
      <c r="AW170" s="4"/>
      <c r="AX170" s="4"/>
    </row>
    <row r="171" spans="1:50" ht="22.5" customHeight="1">
      <c r="A171" s="158">
        <v>41974</v>
      </c>
      <c r="B171" s="190">
        <v>9985.3728557569611</v>
      </c>
      <c r="C171" s="159">
        <v>13223.550499999999</v>
      </c>
      <c r="D171" s="159">
        <v>11010.571110000001</v>
      </c>
      <c r="E171" s="159">
        <v>15819.340909090901</v>
      </c>
      <c r="F171" s="159">
        <v>8445.4833333333299</v>
      </c>
      <c r="G171" s="159">
        <v>11834.3689823809</v>
      </c>
      <c r="H171" s="159">
        <v>9721.4549999999999</v>
      </c>
      <c r="I171" s="159">
        <v>10438.2759206349</v>
      </c>
      <c r="J171" s="159">
        <v>9781.3571940809397</v>
      </c>
      <c r="K171" s="375">
        <v>7313.3013333333301</v>
      </c>
      <c r="L171" s="159">
        <v>9659.5128571428504</v>
      </c>
      <c r="M171" s="159">
        <v>10430.625</v>
      </c>
      <c r="N171" s="159">
        <v>10267.0272916666</v>
      </c>
      <c r="O171" s="159">
        <v>11034.167878787801</v>
      </c>
      <c r="P171" s="159">
        <v>9595.7520000000004</v>
      </c>
      <c r="Q171" s="159">
        <v>9394.5313157894707</v>
      </c>
      <c r="R171" s="159">
        <v>8878.8666666666595</v>
      </c>
      <c r="S171" s="159">
        <v>6717.1298399999996</v>
      </c>
      <c r="T171" s="159">
        <v>8186.6644999999899</v>
      </c>
      <c r="U171" s="159">
        <v>10579.8558386559</v>
      </c>
      <c r="V171" s="159">
        <v>10853.421428571401</v>
      </c>
      <c r="W171" s="159">
        <v>12637.618899999999</v>
      </c>
      <c r="X171" s="159">
        <v>9167.5424999999996</v>
      </c>
      <c r="Y171" s="159">
        <v>9612.7656000000006</v>
      </c>
      <c r="Z171" s="159">
        <v>13118.8977777777</v>
      </c>
      <c r="AA171" s="159">
        <v>8488.75</v>
      </c>
      <c r="AB171" s="159">
        <v>8874.75</v>
      </c>
      <c r="AC171" s="159">
        <v>12888.335217391301</v>
      </c>
      <c r="AD171" s="4"/>
      <c r="AE171" s="57"/>
      <c r="AF171" s="4"/>
      <c r="AG171" s="4"/>
      <c r="AH171" s="4"/>
      <c r="AI171" s="4"/>
      <c r="AJ171" s="4"/>
      <c r="AK171" s="4"/>
      <c r="AL171" s="4"/>
      <c r="AM171" s="4"/>
      <c r="AN171" s="4"/>
      <c r="AO171" s="4"/>
      <c r="AP171" s="4"/>
      <c r="AQ171" s="4"/>
      <c r="AR171" s="4"/>
      <c r="AS171" s="4"/>
      <c r="AT171" s="4"/>
      <c r="AU171" s="4"/>
      <c r="AV171" s="4"/>
      <c r="AW171" s="4"/>
      <c r="AX171" s="4"/>
    </row>
    <row r="172" spans="1:50" ht="22.5" customHeight="1">
      <c r="A172" s="158">
        <v>42005</v>
      </c>
      <c r="B172" s="190">
        <v>10171.888895708562</v>
      </c>
      <c r="C172" s="159">
        <v>13223.550499999999</v>
      </c>
      <c r="D172" s="159">
        <v>11010.571110000001</v>
      </c>
      <c r="E172" s="159">
        <v>21308.0244036363</v>
      </c>
      <c r="F172" s="159">
        <v>9291.1333333333296</v>
      </c>
      <c r="G172" s="159">
        <v>11834.3689823809</v>
      </c>
      <c r="H172" s="159">
        <v>9721.4549999999999</v>
      </c>
      <c r="I172" s="159">
        <v>10438.2759206349</v>
      </c>
      <c r="J172" s="159">
        <v>10241.0809822027</v>
      </c>
      <c r="K172" s="375">
        <v>7313.3013333333301</v>
      </c>
      <c r="L172" s="159">
        <v>9659.5128571428504</v>
      </c>
      <c r="M172" s="159">
        <v>11995.125</v>
      </c>
      <c r="N172" s="159">
        <v>10267.0272916666</v>
      </c>
      <c r="O172" s="159">
        <v>11034.0163636363</v>
      </c>
      <c r="P172" s="159">
        <v>9595.7520000000004</v>
      </c>
      <c r="Q172" s="159">
        <v>9394.5313157894707</v>
      </c>
      <c r="R172" s="159">
        <v>9433.0666666666602</v>
      </c>
      <c r="S172" s="159">
        <v>6717.1298399999996</v>
      </c>
      <c r="T172" s="159">
        <v>8186.6644999999899</v>
      </c>
      <c r="U172" s="159">
        <v>10748.6594453492</v>
      </c>
      <c r="V172" s="159">
        <v>10853.421428571401</v>
      </c>
      <c r="W172" s="159">
        <v>12737.618899999999</v>
      </c>
      <c r="X172" s="159">
        <v>9167.5424999999996</v>
      </c>
      <c r="Y172" s="159">
        <v>9612.7656000000006</v>
      </c>
      <c r="Z172" s="159">
        <v>13118.8977777777</v>
      </c>
      <c r="AA172" s="159">
        <v>9117.3250000000007</v>
      </c>
      <c r="AB172" s="159">
        <v>8874.75</v>
      </c>
      <c r="AC172" s="159">
        <v>13068.849565217301</v>
      </c>
      <c r="AD172" s="4"/>
      <c r="AE172" s="57"/>
      <c r="AF172" s="4"/>
      <c r="AG172" s="4"/>
      <c r="AH172" s="4"/>
      <c r="AI172" s="4"/>
      <c r="AJ172" s="4"/>
      <c r="AK172" s="4"/>
      <c r="AL172" s="4"/>
      <c r="AM172" s="4"/>
      <c r="AN172" s="4"/>
      <c r="AO172" s="4"/>
      <c r="AP172" s="4"/>
      <c r="AQ172" s="4"/>
      <c r="AR172" s="4"/>
      <c r="AS172" s="4"/>
      <c r="AT172" s="4"/>
      <c r="AU172" s="4"/>
      <c r="AV172" s="4"/>
      <c r="AW172" s="4"/>
      <c r="AX172" s="4"/>
    </row>
    <row r="173" spans="1:50" ht="22.5" customHeight="1">
      <c r="A173" s="158">
        <v>42036</v>
      </c>
      <c r="B173" s="190">
        <v>10200.640091535242</v>
      </c>
      <c r="C173" s="159">
        <v>13223.550499999999</v>
      </c>
      <c r="D173" s="159">
        <v>11010.571110000001</v>
      </c>
      <c r="E173" s="159">
        <v>21308.0244036363</v>
      </c>
      <c r="F173" s="159">
        <v>9291.1333333333296</v>
      </c>
      <c r="G173" s="159">
        <v>11834.3689823809</v>
      </c>
      <c r="H173" s="159">
        <v>9721.4549999999999</v>
      </c>
      <c r="I173" s="159">
        <v>10438.2759206349</v>
      </c>
      <c r="J173" s="159">
        <v>10241.0809822027</v>
      </c>
      <c r="K173" s="375">
        <v>7313.3013333333301</v>
      </c>
      <c r="L173" s="159">
        <v>9659.5128571428504</v>
      </c>
      <c r="M173" s="159">
        <v>11995.125</v>
      </c>
      <c r="N173" s="159">
        <v>10267.0272916666</v>
      </c>
      <c r="O173" s="159">
        <v>11034.0163636363</v>
      </c>
      <c r="P173" s="159">
        <v>9595.7520000000004</v>
      </c>
      <c r="Q173" s="159">
        <v>9394.5313157894707</v>
      </c>
      <c r="R173" s="159">
        <v>9433.0666666666602</v>
      </c>
      <c r="S173" s="159">
        <v>7087.7998399999997</v>
      </c>
      <c r="T173" s="159">
        <v>8186.6644999999899</v>
      </c>
      <c r="U173" s="159">
        <v>10748.6594453492</v>
      </c>
      <c r="V173" s="159">
        <v>10853.421428571401</v>
      </c>
      <c r="W173" s="159">
        <v>12737.618899999999</v>
      </c>
      <c r="X173" s="159">
        <v>9442.5701249999893</v>
      </c>
      <c r="Y173" s="159">
        <v>9901.1496000000006</v>
      </c>
      <c r="Z173" s="159">
        <v>13118.8977777777</v>
      </c>
      <c r="AA173" s="159">
        <v>9117.3250000000007</v>
      </c>
      <c r="AB173" s="159">
        <v>8874.75</v>
      </c>
      <c r="AC173" s="159">
        <v>13068.849565217301</v>
      </c>
      <c r="AD173" s="4"/>
      <c r="AE173" s="57"/>
      <c r="AF173" s="4"/>
      <c r="AG173" s="4"/>
      <c r="AH173" s="4"/>
      <c r="AI173" s="4"/>
      <c r="AJ173" s="4"/>
      <c r="AK173" s="4"/>
      <c r="AL173" s="4"/>
      <c r="AM173" s="4"/>
      <c r="AN173" s="4"/>
      <c r="AO173" s="4"/>
      <c r="AP173" s="4"/>
      <c r="AQ173" s="4"/>
      <c r="AR173" s="4"/>
      <c r="AS173" s="4"/>
      <c r="AT173" s="4"/>
      <c r="AU173" s="4"/>
      <c r="AV173" s="4"/>
      <c r="AW173" s="4"/>
      <c r="AX173" s="4"/>
    </row>
    <row r="174" spans="1:50" ht="22.5" customHeight="1">
      <c r="A174" s="158">
        <v>42064</v>
      </c>
      <c r="B174" s="190">
        <v>10250.121599961953</v>
      </c>
      <c r="C174" s="159">
        <v>13223.550499999999</v>
      </c>
      <c r="D174" s="159">
        <v>11010.571110000001</v>
      </c>
      <c r="E174" s="159">
        <v>21308.0244036363</v>
      </c>
      <c r="F174" s="159">
        <v>9291.1333333333296</v>
      </c>
      <c r="G174" s="159">
        <v>12491.834949047599</v>
      </c>
      <c r="H174" s="159">
        <v>9721.4549999999999</v>
      </c>
      <c r="I174" s="159">
        <v>10438.2759206349</v>
      </c>
      <c r="J174" s="159">
        <v>10241.0809822027</v>
      </c>
      <c r="K174" s="375">
        <v>7313.3013333333301</v>
      </c>
      <c r="L174" s="159">
        <v>9659.5128571428504</v>
      </c>
      <c r="M174" s="159">
        <v>11995.125</v>
      </c>
      <c r="N174" s="159">
        <v>10267.0272916666</v>
      </c>
      <c r="O174" s="159">
        <v>11034.0163636363</v>
      </c>
      <c r="P174" s="159">
        <v>9595.7520000000004</v>
      </c>
      <c r="Q174" s="159">
        <v>9394.5313157894707</v>
      </c>
      <c r="R174" s="159">
        <v>9433.0666666666602</v>
      </c>
      <c r="S174" s="159">
        <v>7087.7998399999997</v>
      </c>
      <c r="T174" s="159">
        <v>8186.6644999999899</v>
      </c>
      <c r="U174" s="159">
        <v>10748.6594453492</v>
      </c>
      <c r="V174" s="159">
        <v>10853.421428571401</v>
      </c>
      <c r="W174" s="159">
        <v>12737.618899999999</v>
      </c>
      <c r="X174" s="159">
        <v>9442.5701249999893</v>
      </c>
      <c r="Y174" s="159">
        <v>9901.1496000000006</v>
      </c>
      <c r="Z174" s="159">
        <v>13611.3977777777</v>
      </c>
      <c r="AA174" s="159">
        <v>9117.3250000000007</v>
      </c>
      <c r="AB174" s="159">
        <v>8874.75</v>
      </c>
      <c r="AC174" s="159">
        <v>13068.849565217301</v>
      </c>
      <c r="AD174" s="4"/>
      <c r="AE174" s="57"/>
      <c r="AF174" s="4"/>
      <c r="AG174" s="4"/>
      <c r="AH174" s="4"/>
      <c r="AI174" s="4"/>
      <c r="AJ174" s="4"/>
      <c r="AK174" s="4"/>
      <c r="AL174" s="4"/>
      <c r="AM174" s="4"/>
      <c r="AN174" s="4"/>
      <c r="AO174" s="4"/>
      <c r="AP174" s="4"/>
      <c r="AQ174" s="4"/>
      <c r="AR174" s="4"/>
      <c r="AS174" s="4"/>
      <c r="AT174" s="4"/>
      <c r="AU174" s="4"/>
      <c r="AV174" s="4"/>
      <c r="AW174" s="4"/>
      <c r="AX174" s="4"/>
    </row>
    <row r="175" spans="1:50" ht="22.5" customHeight="1">
      <c r="A175" s="158">
        <v>42095</v>
      </c>
      <c r="B175" s="190">
        <v>11158.824359877557</v>
      </c>
      <c r="C175" s="159">
        <v>17789.462500000001</v>
      </c>
      <c r="D175" s="159">
        <v>11010.571110000001</v>
      </c>
      <c r="E175" s="159">
        <v>21308.0244036363</v>
      </c>
      <c r="F175" s="159">
        <v>9763.7999999999993</v>
      </c>
      <c r="G175" s="159">
        <v>12491.834949047599</v>
      </c>
      <c r="H175" s="159">
        <v>10986.068125</v>
      </c>
      <c r="I175" s="159">
        <v>12212.7918611111</v>
      </c>
      <c r="J175" s="159">
        <v>10824.822598188301</v>
      </c>
      <c r="K175" s="375">
        <v>8618.2602666666608</v>
      </c>
      <c r="L175" s="159">
        <v>9659.5128571428504</v>
      </c>
      <c r="M175" s="159">
        <v>11995.125</v>
      </c>
      <c r="N175" s="159">
        <v>10609.882291666599</v>
      </c>
      <c r="O175" s="159">
        <v>11034.0163636363</v>
      </c>
      <c r="P175" s="159">
        <v>11514.8824</v>
      </c>
      <c r="Q175" s="159">
        <v>10786.214144736799</v>
      </c>
      <c r="R175" s="159">
        <v>9433.0666666666602</v>
      </c>
      <c r="S175" s="159">
        <v>7087.7998399999997</v>
      </c>
      <c r="T175" s="159">
        <v>9570.1926521739097</v>
      </c>
      <c r="U175" s="159">
        <v>11425.6696551724</v>
      </c>
      <c r="V175" s="159">
        <v>10853.421428571401</v>
      </c>
      <c r="W175" s="159">
        <v>12737.618899999999</v>
      </c>
      <c r="X175" s="159">
        <v>9442.5701249999893</v>
      </c>
      <c r="Y175" s="159">
        <v>9901.1496000000006</v>
      </c>
      <c r="Z175" s="159">
        <v>13611.3977777777</v>
      </c>
      <c r="AA175" s="159">
        <v>9117.3250000000007</v>
      </c>
      <c r="AB175" s="159">
        <v>8874.75</v>
      </c>
      <c r="AC175" s="159">
        <v>13068.849565217301</v>
      </c>
      <c r="AD175" s="4"/>
      <c r="AE175" s="57"/>
      <c r="AF175" s="4"/>
      <c r="AG175" s="4"/>
      <c r="AH175" s="4"/>
      <c r="AI175" s="4"/>
      <c r="AJ175" s="4"/>
      <c r="AK175" s="4"/>
      <c r="AL175" s="4"/>
      <c r="AM175" s="4"/>
      <c r="AN175" s="4"/>
      <c r="AO175" s="4"/>
      <c r="AP175" s="4"/>
      <c r="AQ175" s="4"/>
      <c r="AR175" s="4"/>
      <c r="AS175" s="4"/>
      <c r="AT175" s="4"/>
      <c r="AU175" s="4"/>
      <c r="AV175" s="4"/>
      <c r="AW175" s="4"/>
      <c r="AX175" s="4"/>
    </row>
    <row r="176" spans="1:50" ht="22.5" customHeight="1">
      <c r="A176" s="158">
        <v>42125</v>
      </c>
      <c r="B176" s="190">
        <v>11254.496699705609</v>
      </c>
      <c r="C176" s="159">
        <v>17789.462500000001</v>
      </c>
      <c r="D176" s="159">
        <v>12992.28656</v>
      </c>
      <c r="E176" s="159">
        <v>21308.0244036363</v>
      </c>
      <c r="F176" s="159">
        <v>9763.7999999999993</v>
      </c>
      <c r="G176" s="159">
        <v>12491.834949047599</v>
      </c>
      <c r="H176" s="159">
        <v>10986.068125</v>
      </c>
      <c r="I176" s="159">
        <v>12212.7918611111</v>
      </c>
      <c r="J176" s="159">
        <v>10824.822598188301</v>
      </c>
      <c r="K176" s="375">
        <v>8618.2602666666608</v>
      </c>
      <c r="L176" s="159">
        <v>9659.5128571428504</v>
      </c>
      <c r="M176" s="159">
        <v>11995.125</v>
      </c>
      <c r="N176" s="159">
        <v>10609.882291666599</v>
      </c>
      <c r="O176" s="159">
        <v>11842.783030303</v>
      </c>
      <c r="P176" s="159">
        <v>11514.8824</v>
      </c>
      <c r="Q176" s="159">
        <v>10786.214144736799</v>
      </c>
      <c r="R176" s="159">
        <v>9433.0666666666602</v>
      </c>
      <c r="S176" s="159">
        <v>7087.7998399999997</v>
      </c>
      <c r="T176" s="159">
        <v>9570.1926521739097</v>
      </c>
      <c r="U176" s="159">
        <v>11425.6696551724</v>
      </c>
      <c r="V176" s="159">
        <v>10853.421428571401</v>
      </c>
      <c r="W176" s="159">
        <v>14925.6307124999</v>
      </c>
      <c r="X176" s="159">
        <v>9442.5701249999893</v>
      </c>
      <c r="Y176" s="159">
        <v>9901.1496000000006</v>
      </c>
      <c r="Z176" s="159">
        <v>13611.3977777777</v>
      </c>
      <c r="AA176" s="159">
        <v>9117.3250000000007</v>
      </c>
      <c r="AB176" s="159">
        <v>8874.75</v>
      </c>
      <c r="AC176" s="159">
        <v>13068.849565217301</v>
      </c>
      <c r="AD176" s="4"/>
      <c r="AE176" s="57"/>
      <c r="AF176" s="4"/>
      <c r="AG176" s="4"/>
      <c r="AH176" s="4"/>
      <c r="AI176" s="4"/>
      <c r="AJ176" s="4"/>
      <c r="AK176" s="4"/>
      <c r="AL176" s="4"/>
      <c r="AM176" s="4"/>
      <c r="AN176" s="4"/>
      <c r="AO176" s="4"/>
      <c r="AP176" s="4"/>
      <c r="AQ176" s="4"/>
      <c r="AR176" s="4"/>
      <c r="AS176" s="4"/>
      <c r="AT176" s="4"/>
      <c r="AU176" s="4"/>
      <c r="AV176" s="4"/>
      <c r="AW176" s="4"/>
      <c r="AX176" s="4"/>
    </row>
    <row r="177" spans="1:50" ht="22.5" customHeight="1">
      <c r="A177" s="158">
        <v>42156</v>
      </c>
      <c r="B177" s="190">
        <v>11505.774945091787</v>
      </c>
      <c r="C177" s="159">
        <v>17789.462500000001</v>
      </c>
      <c r="D177" s="159">
        <v>12992.28656</v>
      </c>
      <c r="E177" s="159">
        <v>21308.0244036363</v>
      </c>
      <c r="F177" s="159">
        <v>11353.233333333301</v>
      </c>
      <c r="G177" s="159">
        <v>12491.834949047599</v>
      </c>
      <c r="H177" s="159">
        <v>10986.068125</v>
      </c>
      <c r="I177" s="159">
        <v>12212.7918611111</v>
      </c>
      <c r="J177" s="159">
        <v>10824.822598188301</v>
      </c>
      <c r="K177" s="375">
        <v>8618.2602666666608</v>
      </c>
      <c r="L177" s="159">
        <v>11591.646428571399</v>
      </c>
      <c r="M177" s="159">
        <v>11995.125</v>
      </c>
      <c r="N177" s="159">
        <v>10609.882291666599</v>
      </c>
      <c r="O177" s="159">
        <v>13412.995151515101</v>
      </c>
      <c r="P177" s="159">
        <v>11514.8824</v>
      </c>
      <c r="Q177" s="159">
        <v>10786.214144736799</v>
      </c>
      <c r="R177" s="159">
        <v>10629.1333333333</v>
      </c>
      <c r="S177" s="159">
        <v>7087.7998399999997</v>
      </c>
      <c r="T177" s="159">
        <v>9570.1926521739097</v>
      </c>
      <c r="U177" s="159">
        <v>11425.6696551724</v>
      </c>
      <c r="V177" s="159">
        <v>10853.421428571401</v>
      </c>
      <c r="W177" s="159">
        <v>14925.6307124999</v>
      </c>
      <c r="X177" s="159">
        <v>9442.5701249999893</v>
      </c>
      <c r="Y177" s="159">
        <v>9901.1496000000006</v>
      </c>
      <c r="Z177" s="159">
        <v>13611.3977777777</v>
      </c>
      <c r="AA177" s="159">
        <v>9117.3250000000007</v>
      </c>
      <c r="AB177" s="159">
        <v>10505.699999999901</v>
      </c>
      <c r="AC177" s="159">
        <v>16714.376086956501</v>
      </c>
      <c r="AD177" s="4"/>
      <c r="AE177" s="57"/>
      <c r="AF177" s="4"/>
      <c r="AG177" s="4"/>
      <c r="AH177" s="4"/>
      <c r="AI177" s="4"/>
      <c r="AJ177" s="4"/>
      <c r="AK177" s="4"/>
      <c r="AL177" s="4"/>
      <c r="AM177" s="4"/>
      <c r="AN177" s="4"/>
      <c r="AO177" s="4"/>
      <c r="AP177" s="4"/>
      <c r="AQ177" s="4"/>
      <c r="AR177" s="4"/>
      <c r="AS177" s="4"/>
      <c r="AT177" s="4"/>
      <c r="AU177" s="4"/>
      <c r="AV177" s="4"/>
      <c r="AW177" s="4"/>
      <c r="AX177" s="4"/>
    </row>
    <row r="178" spans="1:50" ht="22.5" customHeight="1">
      <c r="A178" s="158">
        <v>42186</v>
      </c>
      <c r="B178" s="190">
        <v>12216.296041698337</v>
      </c>
      <c r="C178" s="159">
        <v>17789.462500000001</v>
      </c>
      <c r="D178" s="159">
        <v>12992.28656</v>
      </c>
      <c r="E178" s="159">
        <v>21308.0244036363</v>
      </c>
      <c r="F178" s="159">
        <v>11353.233333333301</v>
      </c>
      <c r="G178" s="159">
        <v>14740.500190476099</v>
      </c>
      <c r="H178" s="159">
        <v>10986.068125</v>
      </c>
      <c r="I178" s="159">
        <v>12212.7918611111</v>
      </c>
      <c r="J178" s="159">
        <v>11636.6842930524</v>
      </c>
      <c r="K178" s="375">
        <v>9352.0831999999991</v>
      </c>
      <c r="L178" s="159">
        <v>11591.646428571399</v>
      </c>
      <c r="M178" s="159">
        <v>13038.25</v>
      </c>
      <c r="N178" s="159">
        <v>10609.882291666599</v>
      </c>
      <c r="O178" s="159">
        <v>13412.995151515101</v>
      </c>
      <c r="P178" s="159">
        <v>11514.8824</v>
      </c>
      <c r="Q178" s="159">
        <v>10786.214144736799</v>
      </c>
      <c r="R178" s="159">
        <v>10629.1333333333</v>
      </c>
      <c r="S178" s="159">
        <v>9103.3399999999892</v>
      </c>
      <c r="T178" s="159">
        <v>10462.548999999901</v>
      </c>
      <c r="U178" s="159">
        <v>12825.6696551724</v>
      </c>
      <c r="V178" s="159">
        <v>12915.404999999901</v>
      </c>
      <c r="W178" s="159">
        <v>15112.8709875</v>
      </c>
      <c r="X178" s="159">
        <v>11142.233249999899</v>
      </c>
      <c r="Y178" s="159">
        <v>12163.3488</v>
      </c>
      <c r="Z178" s="159">
        <v>16333.676666666601</v>
      </c>
      <c r="AA178" s="159">
        <v>11274.625</v>
      </c>
      <c r="AB178" s="159">
        <v>10505.699999999901</v>
      </c>
      <c r="AC178" s="159">
        <v>18488.0382608695</v>
      </c>
      <c r="AD178" s="4"/>
      <c r="AE178" s="57"/>
      <c r="AF178" s="4"/>
      <c r="AG178" s="4"/>
      <c r="AH178" s="4"/>
      <c r="AI178" s="4"/>
      <c r="AJ178" s="4"/>
      <c r="AK178" s="4"/>
      <c r="AL178" s="4"/>
      <c r="AM178" s="4"/>
      <c r="AN178" s="4"/>
      <c r="AO178" s="4"/>
      <c r="AP178" s="4"/>
      <c r="AQ178" s="4"/>
      <c r="AR178" s="4"/>
      <c r="AS178" s="4"/>
      <c r="AT178" s="4"/>
      <c r="AU178" s="4"/>
      <c r="AV178" s="4"/>
      <c r="AW178" s="4"/>
      <c r="AX178" s="4"/>
    </row>
    <row r="179" spans="1:50" ht="22.5" customHeight="1">
      <c r="A179" s="158">
        <v>42217</v>
      </c>
      <c r="B179" s="190">
        <v>12237.444341437413</v>
      </c>
      <c r="C179" s="159">
        <v>17789.462500000001</v>
      </c>
      <c r="D179" s="159">
        <v>12992.28656</v>
      </c>
      <c r="E179" s="159">
        <v>21308.0244036363</v>
      </c>
      <c r="F179" s="159">
        <v>11353.233333333301</v>
      </c>
      <c r="G179" s="159">
        <v>14740.500190476099</v>
      </c>
      <c r="H179" s="159">
        <v>12208.1175</v>
      </c>
      <c r="I179" s="159">
        <v>12212.7918611111</v>
      </c>
      <c r="J179" s="159">
        <v>11636.6842930524</v>
      </c>
      <c r="K179" s="375">
        <v>9352.0831999999991</v>
      </c>
      <c r="L179" s="159">
        <v>11591.646428571399</v>
      </c>
      <c r="M179" s="159">
        <v>13038.25</v>
      </c>
      <c r="N179" s="159">
        <v>10609.882291666599</v>
      </c>
      <c r="O179" s="159">
        <v>13412.995151515101</v>
      </c>
      <c r="P179" s="159">
        <v>11514.8824</v>
      </c>
      <c r="Q179" s="159">
        <v>10786.214144736799</v>
      </c>
      <c r="R179" s="159">
        <v>10629.1333333333</v>
      </c>
      <c r="S179" s="159">
        <v>9103.3399999999892</v>
      </c>
      <c r="T179" s="159">
        <v>10462.548999999901</v>
      </c>
      <c r="U179" s="159">
        <v>12925.6696551724</v>
      </c>
      <c r="V179" s="159">
        <v>12915.404999999901</v>
      </c>
      <c r="W179" s="159">
        <v>15112.8709875</v>
      </c>
      <c r="X179" s="159">
        <v>11142.233249999899</v>
      </c>
      <c r="Y179" s="159">
        <v>12163.3488</v>
      </c>
      <c r="Z179" s="159">
        <v>16333.676666666601</v>
      </c>
      <c r="AA179" s="159">
        <v>11274.625</v>
      </c>
      <c r="AB179" s="159">
        <v>10505.699999999901</v>
      </c>
      <c r="AC179" s="159">
        <v>18488.0382608695</v>
      </c>
      <c r="AD179" s="4"/>
      <c r="AE179" s="57"/>
      <c r="AF179" s="4"/>
      <c r="AG179" s="4"/>
      <c r="AH179" s="4"/>
      <c r="AI179" s="4"/>
      <c r="AJ179" s="4"/>
      <c r="AK179" s="4"/>
      <c r="AL179" s="4"/>
      <c r="AM179" s="4"/>
      <c r="AN179" s="4"/>
      <c r="AO179" s="4"/>
      <c r="AP179" s="4"/>
      <c r="AQ179" s="4"/>
      <c r="AR179" s="4"/>
      <c r="AS179" s="4"/>
      <c r="AT179" s="4"/>
      <c r="AU179" s="4"/>
      <c r="AV179" s="4"/>
      <c r="AW179" s="4"/>
      <c r="AX179" s="4"/>
    </row>
    <row r="180" spans="1:50" ht="22.5" customHeight="1">
      <c r="A180" s="158">
        <v>42248</v>
      </c>
      <c r="B180" s="190">
        <v>12350.705397509404</v>
      </c>
      <c r="C180" s="159">
        <v>17789.462500000001</v>
      </c>
      <c r="D180" s="159">
        <v>12992.28656</v>
      </c>
      <c r="E180" s="159">
        <v>21308.0244036363</v>
      </c>
      <c r="F180" s="159">
        <v>11353.233333333301</v>
      </c>
      <c r="G180" s="159">
        <v>14740.500190476099</v>
      </c>
      <c r="H180" s="159">
        <v>12208.1175</v>
      </c>
      <c r="I180" s="159">
        <v>12212.7918611111</v>
      </c>
      <c r="J180" s="159">
        <v>11636.6842930524</v>
      </c>
      <c r="K180" s="375">
        <v>9352.0831999999991</v>
      </c>
      <c r="L180" s="159">
        <v>12404.742857142801</v>
      </c>
      <c r="M180" s="159">
        <v>13038.25</v>
      </c>
      <c r="N180" s="159">
        <v>11201.385625000001</v>
      </c>
      <c r="O180" s="159">
        <v>14285.2981818181</v>
      </c>
      <c r="P180" s="159">
        <v>12570.394120000001</v>
      </c>
      <c r="Q180" s="159">
        <v>10786.214144736799</v>
      </c>
      <c r="R180" s="159">
        <v>10629.1333333333</v>
      </c>
      <c r="S180" s="159">
        <v>9858.8699999999899</v>
      </c>
      <c r="T180" s="159">
        <v>10462.548999999901</v>
      </c>
      <c r="U180" s="159">
        <v>13025.6696551724</v>
      </c>
      <c r="V180" s="159">
        <v>13512.4264285714</v>
      </c>
      <c r="W180" s="159">
        <v>16622.734112499998</v>
      </c>
      <c r="X180" s="159">
        <v>11142.233249999899</v>
      </c>
      <c r="Y180" s="159">
        <v>12163.3488</v>
      </c>
      <c r="Z180" s="159">
        <v>16333.676666666601</v>
      </c>
      <c r="AA180" s="159">
        <v>11274.625</v>
      </c>
      <c r="AB180" s="159">
        <v>10505.699999999901</v>
      </c>
      <c r="AC180" s="159">
        <v>18488.0382608695</v>
      </c>
      <c r="AD180" s="4"/>
      <c r="AE180" s="57"/>
      <c r="AF180" s="4"/>
      <c r="AG180" s="4"/>
      <c r="AH180" s="4"/>
      <c r="AI180" s="4"/>
      <c r="AJ180" s="4"/>
      <c r="AK180" s="4"/>
      <c r="AL180" s="4"/>
      <c r="AM180" s="4"/>
      <c r="AN180" s="4"/>
      <c r="AO180" s="4"/>
      <c r="AP180" s="4"/>
      <c r="AQ180" s="4"/>
      <c r="AR180" s="4"/>
      <c r="AS180" s="4"/>
      <c r="AT180" s="4"/>
      <c r="AU180" s="4"/>
      <c r="AV180" s="4"/>
      <c r="AW180" s="4"/>
      <c r="AX180" s="4"/>
    </row>
    <row r="181" spans="1:50" ht="22.5" customHeight="1">
      <c r="A181" s="158">
        <v>42278</v>
      </c>
      <c r="B181" s="190">
        <v>12432.334480931931</v>
      </c>
      <c r="C181" s="159">
        <v>17789.462500000001</v>
      </c>
      <c r="D181" s="159">
        <v>12992.28656</v>
      </c>
      <c r="E181" s="159">
        <v>21308.0244036363</v>
      </c>
      <c r="F181" s="159">
        <v>11353.233333333301</v>
      </c>
      <c r="G181" s="159">
        <v>14740.500190476099</v>
      </c>
      <c r="H181" s="159">
        <v>12208.1175</v>
      </c>
      <c r="I181" s="159">
        <v>12212.7918611111</v>
      </c>
      <c r="J181" s="159">
        <v>12509.4356150313</v>
      </c>
      <c r="K181" s="375">
        <v>9352.0831999999991</v>
      </c>
      <c r="L181" s="159">
        <v>12404.742857142801</v>
      </c>
      <c r="M181" s="159">
        <v>13559.75</v>
      </c>
      <c r="N181" s="159">
        <v>13712.320625</v>
      </c>
      <c r="O181" s="159">
        <v>14285.2981818181</v>
      </c>
      <c r="P181" s="159">
        <v>12570.394120000001</v>
      </c>
      <c r="Q181" s="159">
        <v>12134.664013157801</v>
      </c>
      <c r="R181" s="159">
        <v>11406.5333333333</v>
      </c>
      <c r="S181" s="159">
        <v>9858.8699999999899</v>
      </c>
      <c r="T181" s="159">
        <v>10462.548999999901</v>
      </c>
      <c r="U181" s="159">
        <v>13025.6696551724</v>
      </c>
      <c r="V181" s="159">
        <v>13512.4264285714</v>
      </c>
      <c r="W181" s="159">
        <v>16622.734112499998</v>
      </c>
      <c r="X181" s="159">
        <v>11142.233249999899</v>
      </c>
      <c r="Y181" s="159">
        <v>12163.3488</v>
      </c>
      <c r="Z181" s="159">
        <v>17898.9841666666</v>
      </c>
      <c r="AA181" s="159">
        <v>11274.625</v>
      </c>
      <c r="AB181" s="159">
        <v>10505.699999999901</v>
      </c>
      <c r="AC181" s="159">
        <v>18488.0382608695</v>
      </c>
      <c r="AD181" s="4"/>
      <c r="AE181" s="57"/>
      <c r="AF181" s="4"/>
      <c r="AG181" s="4"/>
      <c r="AH181" s="4"/>
      <c r="AI181" s="4"/>
      <c r="AJ181" s="4"/>
      <c r="AK181" s="4"/>
      <c r="AL181" s="4"/>
      <c r="AM181" s="4"/>
      <c r="AN181" s="4"/>
      <c r="AO181" s="4"/>
      <c r="AP181" s="4"/>
      <c r="AQ181" s="4"/>
      <c r="AR181" s="4"/>
      <c r="AS181" s="4"/>
      <c r="AT181" s="4"/>
      <c r="AU181" s="4"/>
      <c r="AV181" s="4"/>
      <c r="AW181" s="4"/>
      <c r="AX181" s="4"/>
    </row>
    <row r="182" spans="1:50" ht="22.5" customHeight="1">
      <c r="A182" s="158">
        <v>42309</v>
      </c>
      <c r="B182" s="190">
        <v>12955.011204739056</v>
      </c>
      <c r="C182" s="159">
        <v>17789.462500000001</v>
      </c>
      <c r="D182" s="159">
        <v>14591.69088</v>
      </c>
      <c r="E182" s="159">
        <v>21308.0244036363</v>
      </c>
      <c r="F182" s="159">
        <v>11353.233333333301</v>
      </c>
      <c r="G182" s="159">
        <v>15614.8186863095</v>
      </c>
      <c r="H182" s="159">
        <v>12208.1175</v>
      </c>
      <c r="I182" s="159">
        <v>13256.620928571399</v>
      </c>
      <c r="J182" s="159">
        <v>12509.4356150313</v>
      </c>
      <c r="K182" s="375">
        <v>9352.0831999999991</v>
      </c>
      <c r="L182" s="159">
        <v>12404.742857142801</v>
      </c>
      <c r="M182" s="159">
        <v>13559.75</v>
      </c>
      <c r="N182" s="159">
        <v>13712.320625</v>
      </c>
      <c r="O182" s="159">
        <v>14285.2981818181</v>
      </c>
      <c r="P182" s="159">
        <v>12570.394120000001</v>
      </c>
      <c r="Q182" s="159">
        <v>12134.664013157801</v>
      </c>
      <c r="R182" s="159">
        <v>11406.5333333333</v>
      </c>
      <c r="S182" s="159">
        <v>9858.8699999999899</v>
      </c>
      <c r="T182" s="159">
        <v>10462.548999999901</v>
      </c>
      <c r="U182" s="159">
        <v>13557.469655172399</v>
      </c>
      <c r="V182" s="159">
        <v>13870.6392857142</v>
      </c>
      <c r="W182" s="159">
        <v>16622.734112499998</v>
      </c>
      <c r="X182" s="159">
        <v>11989.0526249999</v>
      </c>
      <c r="Y182" s="159">
        <v>12673.468799999901</v>
      </c>
      <c r="Z182" s="159">
        <v>17898.9841666666</v>
      </c>
      <c r="AA182" s="159">
        <v>11274.625</v>
      </c>
      <c r="AB182" s="159">
        <v>11270.85</v>
      </c>
      <c r="AC182" s="159">
        <v>18488.0382608695</v>
      </c>
      <c r="AD182" s="4"/>
      <c r="AE182" s="57"/>
      <c r="AF182" s="4"/>
      <c r="AG182" s="4"/>
      <c r="AH182" s="4"/>
      <c r="AI182" s="4"/>
      <c r="AJ182" s="4"/>
      <c r="AK182" s="4"/>
      <c r="AL182" s="4"/>
      <c r="AM182" s="4"/>
      <c r="AN182" s="4"/>
      <c r="AO182" s="4"/>
      <c r="AP182" s="4"/>
      <c r="AQ182" s="4"/>
      <c r="AR182" s="4"/>
      <c r="AS182" s="4"/>
      <c r="AT182" s="4"/>
      <c r="AU182" s="4"/>
      <c r="AV182" s="4"/>
      <c r="AW182" s="4"/>
      <c r="AX182" s="4"/>
    </row>
    <row r="183" spans="1:50" ht="22.5" customHeight="1">
      <c r="A183" s="158">
        <v>42339</v>
      </c>
      <c r="B183" s="190">
        <v>12985.963062914083</v>
      </c>
      <c r="C183" s="159">
        <v>17789.462500000001</v>
      </c>
      <c r="D183" s="159">
        <v>14591.69088</v>
      </c>
      <c r="E183" s="159">
        <v>21308.0244036363</v>
      </c>
      <c r="F183" s="159">
        <v>12517.15</v>
      </c>
      <c r="G183" s="159">
        <v>15614.8186863095</v>
      </c>
      <c r="H183" s="159">
        <v>12902.065000000001</v>
      </c>
      <c r="I183" s="159">
        <v>13256.620928571399</v>
      </c>
      <c r="J183" s="159">
        <v>12509.4356150313</v>
      </c>
      <c r="K183" s="375">
        <v>9352.0831999999991</v>
      </c>
      <c r="L183" s="159">
        <v>12404.742857142801</v>
      </c>
      <c r="M183" s="159">
        <v>14102.14</v>
      </c>
      <c r="N183" s="159">
        <v>13712.320625</v>
      </c>
      <c r="O183" s="159">
        <v>14285.2981818181</v>
      </c>
      <c r="P183" s="159">
        <v>12570.394120000001</v>
      </c>
      <c r="Q183" s="159">
        <v>12134.664013157801</v>
      </c>
      <c r="R183" s="159">
        <v>11406.5333333333</v>
      </c>
      <c r="S183" s="159">
        <v>9858.8699999999899</v>
      </c>
      <c r="T183" s="159">
        <v>10462.548999999901</v>
      </c>
      <c r="U183" s="159">
        <v>13557.469655172399</v>
      </c>
      <c r="V183" s="159">
        <v>13870.6392857142</v>
      </c>
      <c r="W183" s="159">
        <v>16622.734112499998</v>
      </c>
      <c r="X183" s="159">
        <v>11989.0526249999</v>
      </c>
      <c r="Y183" s="159">
        <v>12673.468799999901</v>
      </c>
      <c r="Z183" s="159">
        <v>17898.9841666666</v>
      </c>
      <c r="AA183" s="159">
        <v>11274.625</v>
      </c>
      <c r="AB183" s="159">
        <v>11270.85</v>
      </c>
      <c r="AC183" s="159">
        <v>18488.0382608695</v>
      </c>
      <c r="AD183" s="4"/>
      <c r="AE183" s="57"/>
      <c r="AF183" s="4"/>
      <c r="AG183" s="4"/>
      <c r="AH183" s="4"/>
      <c r="AI183" s="4"/>
      <c r="AJ183" s="4"/>
      <c r="AK183" s="4"/>
      <c r="AL183" s="4"/>
      <c r="AM183" s="4"/>
      <c r="AN183" s="4"/>
      <c r="AO183" s="4"/>
      <c r="AP183" s="4"/>
      <c r="AQ183" s="4"/>
      <c r="AR183" s="4"/>
      <c r="AS183" s="4"/>
      <c r="AT183" s="4"/>
      <c r="AU183" s="4"/>
      <c r="AV183" s="4"/>
      <c r="AW183" s="4"/>
      <c r="AX183" s="4"/>
    </row>
    <row r="184" spans="1:50" ht="22.5" customHeight="1">
      <c r="A184" s="158">
        <v>42370</v>
      </c>
      <c r="B184" s="190">
        <v>13250.347305764211</v>
      </c>
      <c r="C184" s="159">
        <v>17789.462500000001</v>
      </c>
      <c r="D184" s="159">
        <v>14591.69088</v>
      </c>
      <c r="E184" s="159">
        <v>28339.740909090899</v>
      </c>
      <c r="F184" s="159">
        <v>12517.15</v>
      </c>
      <c r="G184" s="159">
        <v>15614.8186863095</v>
      </c>
      <c r="H184" s="159">
        <v>12902.065000000001</v>
      </c>
      <c r="I184" s="159">
        <v>13256.620928571399</v>
      </c>
      <c r="J184" s="159">
        <v>13403.860261506001</v>
      </c>
      <c r="K184" s="375">
        <v>9352.0831999999991</v>
      </c>
      <c r="L184" s="159">
        <v>12404.742857142801</v>
      </c>
      <c r="M184" s="159">
        <v>15512.38</v>
      </c>
      <c r="N184" s="159">
        <v>13712.320625</v>
      </c>
      <c r="O184" s="159">
        <v>14285.2981818181</v>
      </c>
      <c r="P184" s="159">
        <v>12570.394120000001</v>
      </c>
      <c r="Q184" s="159">
        <v>12134.664013157801</v>
      </c>
      <c r="R184" s="159">
        <v>12112.6</v>
      </c>
      <c r="S184" s="159">
        <v>9858.8699999999899</v>
      </c>
      <c r="T184" s="159">
        <v>10462.548999999901</v>
      </c>
      <c r="U184" s="159">
        <v>13933.6696551724</v>
      </c>
      <c r="V184" s="159">
        <v>13870.6392857142</v>
      </c>
      <c r="W184" s="159">
        <v>16622.734112499998</v>
      </c>
      <c r="X184" s="159">
        <v>11989.0526249999</v>
      </c>
      <c r="Y184" s="159">
        <v>12673.468799999901</v>
      </c>
      <c r="Z184" s="159">
        <v>17898.9841666666</v>
      </c>
      <c r="AA184" s="159">
        <v>12128.4749999999</v>
      </c>
      <c r="AB184" s="159">
        <v>11270.85</v>
      </c>
      <c r="AC184" s="159">
        <v>20273.529130434701</v>
      </c>
      <c r="AD184" s="4"/>
      <c r="AE184" s="57"/>
      <c r="AF184" s="4"/>
      <c r="AG184" s="4"/>
      <c r="AH184" s="4"/>
      <c r="AI184" s="4"/>
      <c r="AJ184" s="4"/>
      <c r="AK184" s="4"/>
      <c r="AL184" s="4"/>
      <c r="AM184" s="4"/>
      <c r="AN184" s="4"/>
      <c r="AO184" s="4"/>
      <c r="AP184" s="4"/>
      <c r="AQ184" s="4"/>
      <c r="AR184" s="4"/>
      <c r="AS184" s="4"/>
      <c r="AT184" s="4"/>
      <c r="AU184" s="4"/>
      <c r="AV184" s="4"/>
      <c r="AW184" s="4"/>
      <c r="AX184" s="4"/>
    </row>
    <row r="185" spans="1:50" ht="22.5" customHeight="1">
      <c r="A185" s="158">
        <v>42401</v>
      </c>
      <c r="B185" s="190">
        <v>13243.183280831825</v>
      </c>
      <c r="C185" s="159">
        <v>17789.462500000001</v>
      </c>
      <c r="D185" s="159">
        <v>14591.69088</v>
      </c>
      <c r="E185" s="159">
        <v>28339.740909090899</v>
      </c>
      <c r="F185" s="159">
        <v>12517.15</v>
      </c>
      <c r="G185" s="159">
        <v>15614.8186863095</v>
      </c>
      <c r="H185" s="159">
        <v>12902.065000000001</v>
      </c>
      <c r="I185" s="159">
        <v>13256.620928571399</v>
      </c>
      <c r="J185" s="159">
        <v>13403.860261506001</v>
      </c>
      <c r="K185" s="375">
        <v>9352.0831999999991</v>
      </c>
      <c r="L185" s="159">
        <v>12404.742857142801</v>
      </c>
      <c r="M185" s="159">
        <v>15512.38</v>
      </c>
      <c r="N185" s="159">
        <v>13712.320625</v>
      </c>
      <c r="O185" s="159">
        <v>14285.2981818181</v>
      </c>
      <c r="P185" s="159">
        <v>12570.394120000001</v>
      </c>
      <c r="Q185" s="159">
        <v>12134.664013157801</v>
      </c>
      <c r="R185" s="159">
        <v>12112.6</v>
      </c>
      <c r="S185" s="159">
        <v>10092.313749999999</v>
      </c>
      <c r="T185" s="159">
        <v>10462.548999999901</v>
      </c>
      <c r="U185" s="159">
        <v>13933.6696551724</v>
      </c>
      <c r="V185" s="159">
        <v>13870.6392857142</v>
      </c>
      <c r="W185" s="159">
        <v>16622.734112499998</v>
      </c>
      <c r="X185" s="159">
        <v>12464.193374999901</v>
      </c>
      <c r="Y185" s="159">
        <v>13069.684800000001</v>
      </c>
      <c r="Z185" s="159">
        <v>17898.9841666666</v>
      </c>
      <c r="AA185" s="159">
        <v>12128.4749999999</v>
      </c>
      <c r="AB185" s="159">
        <v>11270.85</v>
      </c>
      <c r="AC185" s="159">
        <v>18499.866956521699</v>
      </c>
      <c r="AD185" s="4"/>
      <c r="AE185" s="57"/>
      <c r="AF185" s="4"/>
      <c r="AG185" s="4"/>
      <c r="AH185" s="4"/>
      <c r="AI185" s="4"/>
      <c r="AJ185" s="4"/>
      <c r="AK185" s="4"/>
      <c r="AL185" s="4"/>
      <c r="AM185" s="4"/>
      <c r="AN185" s="4"/>
      <c r="AO185" s="4"/>
      <c r="AP185" s="4"/>
      <c r="AQ185" s="4"/>
      <c r="AR185" s="4"/>
      <c r="AS185" s="4"/>
      <c r="AT185" s="4"/>
      <c r="AU185" s="4"/>
      <c r="AV185" s="4"/>
      <c r="AW185" s="4"/>
      <c r="AX185" s="4"/>
    </row>
    <row r="186" spans="1:50" ht="22.5" customHeight="1">
      <c r="A186" s="158">
        <v>42430</v>
      </c>
      <c r="B186" s="190">
        <v>13366.676230444366</v>
      </c>
      <c r="C186" s="159">
        <v>17545.712500000001</v>
      </c>
      <c r="D186" s="159">
        <v>14591.69088</v>
      </c>
      <c r="E186" s="159">
        <v>28339.740909090899</v>
      </c>
      <c r="F186" s="159">
        <v>12517.15</v>
      </c>
      <c r="G186" s="159">
        <v>16426.669257997601</v>
      </c>
      <c r="H186" s="159">
        <v>12902.065000000001</v>
      </c>
      <c r="I186" s="159">
        <v>13256.620928571399</v>
      </c>
      <c r="J186" s="159">
        <v>13403.860261506001</v>
      </c>
      <c r="K186" s="375">
        <v>9352.0831999999991</v>
      </c>
      <c r="L186" s="159">
        <v>12404.742857142801</v>
      </c>
      <c r="M186" s="159">
        <v>16217.63</v>
      </c>
      <c r="N186" s="159">
        <v>13712.320625</v>
      </c>
      <c r="O186" s="159">
        <v>14808.7527272727</v>
      </c>
      <c r="P186" s="159">
        <v>12570.394120000001</v>
      </c>
      <c r="Q186" s="159">
        <v>12134.664013157801</v>
      </c>
      <c r="R186" s="159">
        <v>12112.6</v>
      </c>
      <c r="S186" s="159">
        <v>10325.37125</v>
      </c>
      <c r="T186" s="159">
        <v>10462.548999999901</v>
      </c>
      <c r="U186" s="159">
        <v>14962.0361066635</v>
      </c>
      <c r="V186" s="159">
        <v>13870.6392857142</v>
      </c>
      <c r="W186" s="159">
        <v>16622.734112499998</v>
      </c>
      <c r="X186" s="159">
        <v>12464.193374999901</v>
      </c>
      <c r="Y186" s="159">
        <v>13069.684800000001</v>
      </c>
      <c r="Z186" s="159">
        <v>17898.9841666666</v>
      </c>
      <c r="AA186" s="159">
        <v>12128.4749999999</v>
      </c>
      <c r="AB186" s="159">
        <v>11270.85</v>
      </c>
      <c r="AC186" s="159">
        <v>18499.866956521699</v>
      </c>
      <c r="AD186" s="4"/>
      <c r="AE186" s="57"/>
      <c r="AF186" s="4"/>
      <c r="AG186" s="4"/>
      <c r="AH186" s="4"/>
      <c r="AI186" s="4"/>
      <c r="AJ186" s="4"/>
      <c r="AK186" s="4"/>
      <c r="AL186" s="4"/>
      <c r="AM186" s="4"/>
      <c r="AN186" s="4"/>
      <c r="AO186" s="4"/>
      <c r="AP186" s="4"/>
      <c r="AQ186" s="4"/>
      <c r="AR186" s="4"/>
      <c r="AS186" s="4"/>
      <c r="AT186" s="4"/>
      <c r="AU186" s="4"/>
      <c r="AV186" s="4"/>
      <c r="AW186" s="4"/>
      <c r="AX186" s="4"/>
    </row>
    <row r="187" spans="1:50" ht="22.5" customHeight="1">
      <c r="A187" s="158">
        <v>42461</v>
      </c>
      <c r="B187" s="190">
        <v>14789.747790967913</v>
      </c>
      <c r="C187" s="159">
        <v>24554.197499999998</v>
      </c>
      <c r="D187" s="159">
        <v>14643.637360000001</v>
      </c>
      <c r="E187" s="159">
        <v>28339.740909090899</v>
      </c>
      <c r="F187" s="159">
        <v>12517.15</v>
      </c>
      <c r="G187" s="159">
        <v>16426.669257997601</v>
      </c>
      <c r="H187" s="159">
        <v>14192.4712499999</v>
      </c>
      <c r="I187" s="159">
        <v>15907.5662777777</v>
      </c>
      <c r="J187" s="159">
        <v>14918.4964710562</v>
      </c>
      <c r="K187" s="375">
        <v>11409.871999999999</v>
      </c>
      <c r="L187" s="159">
        <v>12404.742857142801</v>
      </c>
      <c r="M187" s="159">
        <v>16217.63</v>
      </c>
      <c r="N187" s="159">
        <v>14249.4409375</v>
      </c>
      <c r="O187" s="159">
        <v>14808.7527272727</v>
      </c>
      <c r="P187" s="159">
        <v>15713.0441199999</v>
      </c>
      <c r="Q187" s="159">
        <v>14259.459288013</v>
      </c>
      <c r="R187" s="159">
        <v>12112.6</v>
      </c>
      <c r="S187" s="159">
        <v>10325.37125</v>
      </c>
      <c r="T187" s="159">
        <v>12554.219499999999</v>
      </c>
      <c r="U187" s="159">
        <v>14962.0361066635</v>
      </c>
      <c r="V187" s="159">
        <v>15370.6392857142</v>
      </c>
      <c r="W187" s="159">
        <v>16622.734112499998</v>
      </c>
      <c r="X187" s="159">
        <v>12464.193374999901</v>
      </c>
      <c r="Y187" s="159">
        <v>13069.684800000001</v>
      </c>
      <c r="Z187" s="159">
        <v>17898.9841666666</v>
      </c>
      <c r="AA187" s="159">
        <v>12128.4749999999</v>
      </c>
      <c r="AB187" s="159">
        <v>11270.85</v>
      </c>
      <c r="AC187" s="159">
        <v>20169.1947826086</v>
      </c>
      <c r="AD187" s="4"/>
      <c r="AE187" s="57"/>
      <c r="AF187" s="4"/>
      <c r="AG187" s="4"/>
      <c r="AH187" s="4"/>
      <c r="AI187" s="4"/>
      <c r="AJ187" s="4"/>
      <c r="AK187" s="4"/>
      <c r="AL187" s="4"/>
      <c r="AM187" s="4"/>
      <c r="AN187" s="4"/>
      <c r="AO187" s="4"/>
      <c r="AP187" s="4"/>
      <c r="AQ187" s="4"/>
      <c r="AR187" s="4"/>
      <c r="AS187" s="4"/>
      <c r="AT187" s="4"/>
      <c r="AU187" s="4"/>
      <c r="AV187" s="4"/>
      <c r="AW187" s="4"/>
      <c r="AX187" s="4"/>
    </row>
    <row r="188" spans="1:50" ht="22.5" customHeight="1">
      <c r="A188" s="158">
        <v>42491</v>
      </c>
      <c r="B188" s="190">
        <v>14924.983099878982</v>
      </c>
      <c r="C188" s="159">
        <v>24554.197499999998</v>
      </c>
      <c r="D188" s="159">
        <v>17865.42252</v>
      </c>
      <c r="E188" s="159">
        <v>28339.740909090899</v>
      </c>
      <c r="F188" s="159">
        <v>12517.15</v>
      </c>
      <c r="G188" s="159">
        <v>16426.669257997601</v>
      </c>
      <c r="H188" s="159">
        <v>14192.4712499999</v>
      </c>
      <c r="I188" s="159">
        <v>15907.5662777777</v>
      </c>
      <c r="J188" s="159">
        <v>14918.4964710562</v>
      </c>
      <c r="K188" s="375">
        <v>11409.871999999999</v>
      </c>
      <c r="L188" s="159">
        <v>12404.742857142801</v>
      </c>
      <c r="M188" s="159">
        <v>16217.63</v>
      </c>
      <c r="N188" s="159">
        <v>16809.8163541666</v>
      </c>
      <c r="O188" s="159">
        <v>15158.7024242424</v>
      </c>
      <c r="P188" s="159">
        <v>15713.0441199999</v>
      </c>
      <c r="Q188" s="159">
        <v>14259.459288013</v>
      </c>
      <c r="R188" s="159">
        <v>12112.6</v>
      </c>
      <c r="S188" s="159">
        <v>10325.37125</v>
      </c>
      <c r="T188" s="159">
        <v>12554.219499999999</v>
      </c>
      <c r="U188" s="159">
        <v>15962.0361066635</v>
      </c>
      <c r="V188" s="159">
        <v>15370.6392857142</v>
      </c>
      <c r="W188" s="159">
        <v>20331.474249999999</v>
      </c>
      <c r="X188" s="159">
        <v>12464.193374999901</v>
      </c>
      <c r="Y188" s="159">
        <v>13069.684800000001</v>
      </c>
      <c r="Z188" s="159">
        <v>17898.9841666666</v>
      </c>
      <c r="AA188" s="159">
        <v>12128.4749999999</v>
      </c>
      <c r="AB188" s="159">
        <v>11270.85</v>
      </c>
      <c r="AC188" s="159">
        <v>20169.1947826086</v>
      </c>
      <c r="AD188" s="4"/>
      <c r="AE188" s="57"/>
      <c r="AF188" s="4"/>
      <c r="AG188" s="4"/>
      <c r="AH188" s="4"/>
      <c r="AI188" s="4"/>
      <c r="AJ188" s="4"/>
      <c r="AK188" s="4"/>
      <c r="AL188" s="4"/>
      <c r="AM188" s="4"/>
      <c r="AN188" s="4"/>
      <c r="AO188" s="4"/>
      <c r="AP188" s="4"/>
      <c r="AQ188" s="4"/>
      <c r="AR188" s="4"/>
      <c r="AS188" s="4"/>
      <c r="AT188" s="4"/>
      <c r="AU188" s="4"/>
      <c r="AV188" s="4"/>
      <c r="AW188" s="4"/>
      <c r="AX188" s="4"/>
    </row>
    <row r="189" spans="1:50" ht="22.5" customHeight="1">
      <c r="A189" s="158">
        <v>42522</v>
      </c>
      <c r="B189" s="190">
        <v>15207.477898519734</v>
      </c>
      <c r="C189" s="159">
        <v>24554.197499999998</v>
      </c>
      <c r="D189" s="159">
        <v>17865.42252</v>
      </c>
      <c r="E189" s="159">
        <v>28339.740909090899</v>
      </c>
      <c r="F189" s="159">
        <v>15589.1</v>
      </c>
      <c r="G189" s="159">
        <v>16426.669257997601</v>
      </c>
      <c r="H189" s="159">
        <v>14192.4712499999</v>
      </c>
      <c r="I189" s="159">
        <v>15907.5662777777</v>
      </c>
      <c r="J189" s="159">
        <v>14918.4964710562</v>
      </c>
      <c r="K189" s="375">
        <v>11409.871999999999</v>
      </c>
      <c r="L189" s="159">
        <v>15504.775</v>
      </c>
      <c r="M189" s="159">
        <v>16217.63</v>
      </c>
      <c r="N189" s="159">
        <v>16809.8163541666</v>
      </c>
      <c r="O189" s="159">
        <v>17391.9145454545</v>
      </c>
      <c r="P189" s="159">
        <v>15713.0441199999</v>
      </c>
      <c r="Q189" s="159">
        <v>14259.459288013</v>
      </c>
      <c r="R189" s="159">
        <v>13454.6</v>
      </c>
      <c r="S189" s="159">
        <v>10325.37125</v>
      </c>
      <c r="T189" s="159">
        <v>12554.219499999999</v>
      </c>
      <c r="U189" s="159">
        <v>15962.0361066635</v>
      </c>
      <c r="V189" s="159">
        <v>15870.6392857142</v>
      </c>
      <c r="W189" s="159">
        <v>20331.474249999999</v>
      </c>
      <c r="X189" s="159">
        <v>12464.193374999901</v>
      </c>
      <c r="Y189" s="159">
        <v>13069.684800000001</v>
      </c>
      <c r="Z189" s="159">
        <v>21478.913333333301</v>
      </c>
      <c r="AA189" s="159">
        <v>12128.4749999999</v>
      </c>
      <c r="AB189" s="159">
        <v>13573.95</v>
      </c>
      <c r="AC189" s="159">
        <v>20469.1978260869</v>
      </c>
      <c r="AD189" s="4"/>
      <c r="AE189" s="57"/>
      <c r="AF189" s="4"/>
      <c r="AG189" s="4"/>
      <c r="AH189" s="4"/>
      <c r="AI189" s="4"/>
      <c r="AJ189" s="4"/>
      <c r="AK189" s="4"/>
      <c r="AL189" s="4"/>
      <c r="AM189" s="4"/>
      <c r="AN189" s="4"/>
      <c r="AO189" s="4"/>
      <c r="AP189" s="4"/>
      <c r="AQ189" s="4"/>
      <c r="AR189" s="4"/>
      <c r="AS189" s="4"/>
      <c r="AT189" s="4"/>
      <c r="AU189" s="4"/>
      <c r="AV189" s="4"/>
      <c r="AW189" s="4"/>
      <c r="AX189" s="4"/>
    </row>
    <row r="190" spans="1:50" ht="22.5" customHeight="1">
      <c r="A190" s="158">
        <v>42552</v>
      </c>
      <c r="B190" s="190">
        <v>15935.144170827138</v>
      </c>
      <c r="C190" s="159">
        <v>24554.197499999998</v>
      </c>
      <c r="D190" s="159">
        <v>17865.42252</v>
      </c>
      <c r="E190" s="159">
        <v>28339.740909090899</v>
      </c>
      <c r="F190" s="159">
        <v>15589.1</v>
      </c>
      <c r="G190" s="159">
        <v>18890.832146697201</v>
      </c>
      <c r="H190" s="159">
        <v>18143.313125000001</v>
      </c>
      <c r="I190" s="159">
        <v>15907.5662777777</v>
      </c>
      <c r="J190" s="159">
        <v>16913.099449236499</v>
      </c>
      <c r="K190" s="375">
        <v>11409.871999999999</v>
      </c>
      <c r="L190" s="159">
        <v>15504.775</v>
      </c>
      <c r="M190" s="159">
        <v>18163.599999999999</v>
      </c>
      <c r="N190" s="159">
        <v>16809.8163541666</v>
      </c>
      <c r="O190" s="159">
        <v>17391.9145454545</v>
      </c>
      <c r="P190" s="159">
        <v>15713.043</v>
      </c>
      <c r="Q190" s="159">
        <v>14572.7294394032</v>
      </c>
      <c r="R190" s="159">
        <v>13454.6</v>
      </c>
      <c r="S190" s="159">
        <v>11598.2637499999</v>
      </c>
      <c r="T190" s="159">
        <v>13287.728499999999</v>
      </c>
      <c r="U190" s="159">
        <v>16562.036106663501</v>
      </c>
      <c r="V190" s="159">
        <v>16644.6085714285</v>
      </c>
      <c r="W190" s="159">
        <v>20649.120625</v>
      </c>
      <c r="X190" s="159">
        <v>14957.027624999901</v>
      </c>
      <c r="Y190" s="159">
        <v>15683.4192</v>
      </c>
      <c r="Z190" s="159">
        <v>21478.913333333301</v>
      </c>
      <c r="AA190" s="159">
        <v>15071.55</v>
      </c>
      <c r="AB190" s="159">
        <v>13573.95</v>
      </c>
      <c r="AC190" s="159">
        <v>21219.1978260869</v>
      </c>
      <c r="AD190" s="4"/>
      <c r="AE190" s="57"/>
      <c r="AF190" s="4"/>
      <c r="AG190" s="4"/>
      <c r="AH190" s="4"/>
      <c r="AI190" s="4"/>
      <c r="AJ190" s="4"/>
      <c r="AK190" s="4"/>
      <c r="AL190" s="4"/>
      <c r="AM190" s="4"/>
      <c r="AN190" s="4"/>
      <c r="AO190" s="4"/>
      <c r="AP190" s="4"/>
      <c r="AQ190" s="4"/>
      <c r="AR190" s="4"/>
      <c r="AS190" s="4"/>
      <c r="AT190" s="4"/>
      <c r="AU190" s="4"/>
      <c r="AV190" s="4"/>
      <c r="AW190" s="4"/>
      <c r="AX190" s="4"/>
    </row>
    <row r="191" spans="1:50" ht="22.5" customHeight="1">
      <c r="A191" s="158">
        <v>42583</v>
      </c>
      <c r="B191" s="190">
        <v>15977.83343196697</v>
      </c>
      <c r="C191" s="159">
        <v>24554.197499999998</v>
      </c>
      <c r="D191" s="159">
        <v>17865.42252</v>
      </c>
      <c r="E191" s="159">
        <v>28339.740909090899</v>
      </c>
      <c r="F191" s="159">
        <v>15589.1</v>
      </c>
      <c r="G191" s="159">
        <v>18890.832146697201</v>
      </c>
      <c r="H191" s="159">
        <v>18143.313125000001</v>
      </c>
      <c r="I191" s="159">
        <v>15907.5662777777</v>
      </c>
      <c r="J191" s="159">
        <v>16913.099449236499</v>
      </c>
      <c r="K191" s="375">
        <v>11409.871999999999</v>
      </c>
      <c r="L191" s="159">
        <v>15504.775</v>
      </c>
      <c r="M191" s="159">
        <v>18163.599999999999</v>
      </c>
      <c r="N191" s="159">
        <v>17125.444687499999</v>
      </c>
      <c r="O191" s="159">
        <v>17391.9145454545</v>
      </c>
      <c r="P191" s="159">
        <v>15713.043</v>
      </c>
      <c r="Q191" s="159">
        <v>14572.7294394032</v>
      </c>
      <c r="R191" s="159">
        <v>13454.6</v>
      </c>
      <c r="S191" s="159">
        <v>11598.2637499999</v>
      </c>
      <c r="T191" s="159">
        <v>13287.728499999999</v>
      </c>
      <c r="U191" s="159">
        <v>16562.036106663501</v>
      </c>
      <c r="V191" s="159">
        <v>17199.370714285698</v>
      </c>
      <c r="W191" s="159">
        <v>20649.120625</v>
      </c>
      <c r="X191" s="159">
        <v>14957.027624999901</v>
      </c>
      <c r="Y191" s="159">
        <v>15683.4192</v>
      </c>
      <c r="Z191" s="159">
        <v>21478.913333333301</v>
      </c>
      <c r="AA191" s="159">
        <v>15071.55</v>
      </c>
      <c r="AB191" s="159">
        <v>13573.95</v>
      </c>
      <c r="AC191" s="159">
        <v>22471.195652173901</v>
      </c>
      <c r="AD191" s="4"/>
      <c r="AE191" s="57"/>
      <c r="AF191" s="4"/>
      <c r="AG191" s="4"/>
      <c r="AH191" s="4"/>
      <c r="AI191" s="4"/>
      <c r="AJ191" s="4"/>
      <c r="AK191" s="4"/>
      <c r="AL191" s="4"/>
      <c r="AM191" s="4"/>
      <c r="AN191" s="4"/>
      <c r="AO191" s="4"/>
      <c r="AP191" s="4"/>
      <c r="AQ191" s="4"/>
      <c r="AR191" s="4"/>
      <c r="AS191" s="4"/>
      <c r="AT191" s="4"/>
      <c r="AU191" s="4"/>
      <c r="AV191" s="4"/>
      <c r="AW191" s="4"/>
      <c r="AX191" s="4"/>
    </row>
    <row r="192" spans="1:50" ht="22.5" customHeight="1">
      <c r="A192" s="158">
        <v>42614</v>
      </c>
      <c r="B192" s="190">
        <v>16180.98089013599</v>
      </c>
      <c r="C192" s="159">
        <v>24554.197499999998</v>
      </c>
      <c r="D192" s="159">
        <v>17865.42252</v>
      </c>
      <c r="E192" s="159">
        <v>28339.740909090899</v>
      </c>
      <c r="F192" s="159">
        <v>15589.1</v>
      </c>
      <c r="G192" s="159">
        <v>20369.079879917001</v>
      </c>
      <c r="H192" s="159">
        <v>18143.313125000001</v>
      </c>
      <c r="I192" s="159">
        <v>15907.5662777777</v>
      </c>
      <c r="J192" s="159">
        <v>16913.099449236499</v>
      </c>
      <c r="K192" s="375">
        <v>11409.871999999999</v>
      </c>
      <c r="L192" s="159">
        <v>15504.775</v>
      </c>
      <c r="M192" s="159">
        <v>19785.22</v>
      </c>
      <c r="N192" s="159">
        <v>17125.444687499999</v>
      </c>
      <c r="O192" s="159">
        <v>17391.9145454545</v>
      </c>
      <c r="P192" s="159">
        <v>15713.043</v>
      </c>
      <c r="Q192" s="159">
        <v>14572.7294394032</v>
      </c>
      <c r="R192" s="159">
        <v>14514.5333333333</v>
      </c>
      <c r="S192" s="159">
        <v>12631.84</v>
      </c>
      <c r="T192" s="159">
        <v>13287.728499999999</v>
      </c>
      <c r="U192" s="159">
        <v>17362.036106663501</v>
      </c>
      <c r="V192" s="159">
        <v>17199.370714285698</v>
      </c>
      <c r="W192" s="159">
        <v>22703.1872625</v>
      </c>
      <c r="X192" s="159">
        <v>14957.027624999901</v>
      </c>
      <c r="Y192" s="159">
        <v>15683.4192</v>
      </c>
      <c r="Z192" s="159">
        <v>21478.913333333301</v>
      </c>
      <c r="AA192" s="159">
        <v>15071.55</v>
      </c>
      <c r="AB192" s="159">
        <v>13573.95</v>
      </c>
      <c r="AC192" s="159">
        <v>22471.195652173901</v>
      </c>
      <c r="AD192" s="4"/>
      <c r="AE192" s="57"/>
      <c r="AF192" s="4"/>
      <c r="AG192" s="4"/>
      <c r="AH192" s="4"/>
      <c r="AI192" s="4"/>
      <c r="AJ192" s="4"/>
      <c r="AK192" s="4"/>
      <c r="AL192" s="4"/>
      <c r="AM192" s="4"/>
      <c r="AN192" s="4"/>
      <c r="AO192" s="4"/>
      <c r="AP192" s="4"/>
      <c r="AQ192" s="4"/>
      <c r="AR192" s="4"/>
      <c r="AS192" s="4"/>
      <c r="AT192" s="4"/>
      <c r="AU192" s="4"/>
      <c r="AV192" s="4"/>
      <c r="AW192" s="4"/>
      <c r="AX192" s="4"/>
    </row>
    <row r="193" spans="1:50" ht="22.5" customHeight="1">
      <c r="A193" s="158">
        <v>42644</v>
      </c>
      <c r="B193" s="190">
        <v>16955.662896595066</v>
      </c>
      <c r="C193" s="159">
        <v>24554.0874999999</v>
      </c>
      <c r="D193" s="159">
        <v>17865.42252</v>
      </c>
      <c r="E193" s="159">
        <v>28339.740909090899</v>
      </c>
      <c r="F193" s="159">
        <v>15589.1</v>
      </c>
      <c r="G193" s="159">
        <v>20369.079879917001</v>
      </c>
      <c r="H193" s="159">
        <v>18143.313125000001</v>
      </c>
      <c r="I193" s="159">
        <v>17498.360789206301</v>
      </c>
      <c r="J193" s="159">
        <v>17505.057929959701</v>
      </c>
      <c r="K193" s="375">
        <v>12531.5226666666</v>
      </c>
      <c r="L193" s="159">
        <v>15504.775</v>
      </c>
      <c r="M193" s="159">
        <v>19785.22</v>
      </c>
      <c r="N193" s="159">
        <v>17125.444687499999</v>
      </c>
      <c r="O193" s="159">
        <v>17391.9145454545</v>
      </c>
      <c r="P193" s="159">
        <v>16970.100999999999</v>
      </c>
      <c r="Q193" s="159">
        <v>16048.716907894701</v>
      </c>
      <c r="R193" s="159">
        <v>14514.5333333333</v>
      </c>
      <c r="S193" s="159">
        <v>12631.84</v>
      </c>
      <c r="T193" s="159">
        <v>13915.1695</v>
      </c>
      <c r="U193" s="159">
        <v>17362.036106663501</v>
      </c>
      <c r="V193" s="159">
        <v>18575.294999999998</v>
      </c>
      <c r="W193" s="159">
        <v>22703.1872625</v>
      </c>
      <c r="X193" s="159">
        <v>14957.027624999901</v>
      </c>
      <c r="Y193" s="159">
        <v>15683.4192</v>
      </c>
      <c r="Z193" s="159">
        <v>24163.8772222222</v>
      </c>
      <c r="AA193" s="159">
        <v>15071.55</v>
      </c>
      <c r="AB193" s="159">
        <v>13573.95</v>
      </c>
      <c r="AC193" s="159">
        <v>22471.195652173901</v>
      </c>
      <c r="AD193" s="4"/>
      <c r="AE193" s="57"/>
      <c r="AF193" s="4"/>
      <c r="AG193" s="4"/>
      <c r="AH193" s="4"/>
      <c r="AI193" s="4"/>
      <c r="AJ193" s="4"/>
      <c r="AK193" s="4"/>
      <c r="AL193" s="4"/>
      <c r="AM193" s="4"/>
      <c r="AN193" s="4"/>
      <c r="AO193" s="4"/>
      <c r="AP193" s="4"/>
      <c r="AQ193" s="4"/>
      <c r="AR193" s="4"/>
      <c r="AS193" s="4"/>
      <c r="AT193" s="4"/>
      <c r="AU193" s="4"/>
      <c r="AV193" s="4"/>
      <c r="AW193" s="4"/>
      <c r="AX193" s="4"/>
    </row>
    <row r="194" spans="1:50" ht="22.5" customHeight="1">
      <c r="A194" s="158">
        <v>42675</v>
      </c>
      <c r="B194" s="190">
        <v>17214.049616133929</v>
      </c>
      <c r="C194" s="159">
        <v>24554.0874999999</v>
      </c>
      <c r="D194" s="159">
        <v>19988.726999999999</v>
      </c>
      <c r="E194" s="159">
        <v>28339.740909090899</v>
      </c>
      <c r="F194" s="159">
        <v>15589.1</v>
      </c>
      <c r="G194" s="159">
        <v>21683.383420556798</v>
      </c>
      <c r="H194" s="159">
        <v>18143.313125000001</v>
      </c>
      <c r="I194" s="159">
        <v>17498.360789206301</v>
      </c>
      <c r="J194" s="159">
        <v>17505.057929959701</v>
      </c>
      <c r="K194" s="375">
        <v>12531.5226666666</v>
      </c>
      <c r="L194" s="159">
        <v>15504.775</v>
      </c>
      <c r="M194" s="159">
        <v>19785.22</v>
      </c>
      <c r="N194" s="159">
        <v>17982.764687499999</v>
      </c>
      <c r="O194" s="159">
        <v>17391.9145454545</v>
      </c>
      <c r="P194" s="159">
        <v>16970.100999999999</v>
      </c>
      <c r="Q194" s="159">
        <v>16048.716907894701</v>
      </c>
      <c r="R194" s="159">
        <v>15034.5999999999</v>
      </c>
      <c r="S194" s="159">
        <v>12631.84</v>
      </c>
      <c r="T194" s="159">
        <v>13915.1695</v>
      </c>
      <c r="U194" s="159">
        <v>18971.722274550899</v>
      </c>
      <c r="V194" s="159">
        <v>18575.294999999998</v>
      </c>
      <c r="W194" s="159">
        <v>22703.1872625</v>
      </c>
      <c r="X194" s="159">
        <v>16328.093625</v>
      </c>
      <c r="Y194" s="159">
        <v>17121.067200000001</v>
      </c>
      <c r="Z194" s="159">
        <v>24163.8772222222</v>
      </c>
      <c r="AA194" s="159">
        <v>15071.55</v>
      </c>
      <c r="AB194" s="159">
        <v>13573.95</v>
      </c>
      <c r="AC194" s="159">
        <v>22471.195652173901</v>
      </c>
      <c r="AD194" s="4"/>
      <c r="AE194" s="57"/>
      <c r="AF194" s="4"/>
      <c r="AG194" s="4"/>
      <c r="AH194" s="4"/>
      <c r="AI194" s="4"/>
      <c r="AJ194" s="4"/>
      <c r="AK194" s="4"/>
      <c r="AL194" s="4"/>
      <c r="AM194" s="4"/>
      <c r="AN194" s="4"/>
      <c r="AO194" s="4"/>
      <c r="AP194" s="4"/>
      <c r="AQ194" s="4"/>
      <c r="AR194" s="4"/>
      <c r="AS194" s="4"/>
      <c r="AT194" s="4"/>
      <c r="AU194" s="4"/>
      <c r="AV194" s="4"/>
      <c r="AW194" s="4"/>
      <c r="AX194" s="4"/>
    </row>
    <row r="195" spans="1:50" ht="22.5" customHeight="1">
      <c r="A195" s="158">
        <v>42705</v>
      </c>
      <c r="B195" s="190">
        <v>17341.68909263673</v>
      </c>
      <c r="C195" s="159">
        <v>24554.0874999999</v>
      </c>
      <c r="D195" s="159">
        <v>19988.726999999999</v>
      </c>
      <c r="E195" s="159">
        <v>28339.740909090899</v>
      </c>
      <c r="F195" s="159">
        <v>15589.1</v>
      </c>
      <c r="G195" s="159">
        <v>21683.383420556798</v>
      </c>
      <c r="H195" s="159">
        <v>18143.313125000001</v>
      </c>
      <c r="I195" s="159">
        <v>17498.360789206301</v>
      </c>
      <c r="J195" s="159">
        <v>17505.057929959701</v>
      </c>
      <c r="K195" s="375">
        <v>12531.5226666666</v>
      </c>
      <c r="L195" s="159">
        <v>17366.0142857143</v>
      </c>
      <c r="M195" s="159">
        <v>19785.22</v>
      </c>
      <c r="N195" s="159">
        <v>17982.764687499999</v>
      </c>
      <c r="O195" s="159">
        <v>17391.9145454545</v>
      </c>
      <c r="P195" s="159">
        <v>16970.100999999999</v>
      </c>
      <c r="Q195" s="159">
        <v>16048.716907894701</v>
      </c>
      <c r="R195" s="159">
        <v>15615.666666666601</v>
      </c>
      <c r="S195" s="159">
        <v>12631.84</v>
      </c>
      <c r="T195" s="159">
        <v>13915.1695</v>
      </c>
      <c r="U195" s="159">
        <v>19656.844824260399</v>
      </c>
      <c r="V195" s="159">
        <v>18575.294999999998</v>
      </c>
      <c r="W195" s="159">
        <v>22703.1872625</v>
      </c>
      <c r="X195" s="159">
        <v>16826.660250000001</v>
      </c>
      <c r="Y195" s="159">
        <v>17643.8472</v>
      </c>
      <c r="Z195" s="159">
        <v>24163.8772222222</v>
      </c>
      <c r="AA195" s="159">
        <v>15071.55</v>
      </c>
      <c r="AB195" s="159">
        <v>14653.65</v>
      </c>
      <c r="AC195" s="159">
        <v>23927.956956521699</v>
      </c>
      <c r="AD195" s="4"/>
      <c r="AE195" s="57"/>
      <c r="AF195" s="4"/>
      <c r="AG195" s="4"/>
      <c r="AH195" s="4"/>
      <c r="AI195" s="4"/>
      <c r="AJ195" s="4"/>
      <c r="AK195" s="4"/>
      <c r="AL195" s="4"/>
      <c r="AM195" s="4"/>
      <c r="AN195" s="4"/>
      <c r="AO195" s="4"/>
      <c r="AP195" s="4"/>
      <c r="AQ195" s="4"/>
      <c r="AR195" s="4"/>
      <c r="AS195" s="4"/>
      <c r="AT195" s="4"/>
      <c r="AU195" s="4"/>
      <c r="AV195" s="4"/>
      <c r="AW195" s="4"/>
      <c r="AX195" s="4"/>
    </row>
    <row r="196" spans="1:50" ht="22.5" customHeight="1">
      <c r="A196" s="158">
        <v>42736</v>
      </c>
      <c r="B196" s="190">
        <v>18104.070438714996</v>
      </c>
      <c r="C196" s="159">
        <v>24554.0874999999</v>
      </c>
      <c r="D196" s="159">
        <v>19988.726999999999</v>
      </c>
      <c r="E196" s="159">
        <v>35220.627782060597</v>
      </c>
      <c r="F196" s="159">
        <v>16993.483333333301</v>
      </c>
      <c r="G196" s="159">
        <v>21683.383420556798</v>
      </c>
      <c r="H196" s="159">
        <v>18143.313125000001</v>
      </c>
      <c r="I196" s="159">
        <v>18426.3322497222</v>
      </c>
      <c r="J196" s="159">
        <v>18585.120004238299</v>
      </c>
      <c r="K196" s="375">
        <v>12999.276</v>
      </c>
      <c r="L196" s="159">
        <v>17366.0142857143</v>
      </c>
      <c r="M196" s="159">
        <v>21764.21</v>
      </c>
      <c r="N196" s="159">
        <v>17982.764687499999</v>
      </c>
      <c r="O196" s="159">
        <v>18955.156969696902</v>
      </c>
      <c r="P196" s="159">
        <v>17510.651999999998</v>
      </c>
      <c r="Q196" s="159">
        <v>16048.716907894701</v>
      </c>
      <c r="R196" s="159">
        <v>15615.666666666601</v>
      </c>
      <c r="S196" s="159">
        <v>13895.7012499999</v>
      </c>
      <c r="T196" s="159">
        <v>13915.1695</v>
      </c>
      <c r="U196" s="159">
        <v>19656.844824260399</v>
      </c>
      <c r="V196" s="159">
        <v>19435.069285714198</v>
      </c>
      <c r="W196" s="159">
        <v>22703.1872625</v>
      </c>
      <c r="X196" s="159">
        <v>16826.660250000001</v>
      </c>
      <c r="Y196" s="159">
        <v>17643.8472</v>
      </c>
      <c r="Z196" s="159">
        <v>24163.8772222222</v>
      </c>
      <c r="AA196" s="159">
        <v>16569</v>
      </c>
      <c r="AB196" s="159">
        <v>14653.65</v>
      </c>
      <c r="AC196" s="159">
        <v>23927.956956521699</v>
      </c>
      <c r="AD196" s="4"/>
      <c r="AE196" s="57"/>
      <c r="AF196" s="4"/>
      <c r="AG196" s="4"/>
      <c r="AH196" s="4"/>
      <c r="AI196" s="4"/>
      <c r="AJ196" s="4"/>
      <c r="AK196" s="4"/>
      <c r="AL196" s="4"/>
      <c r="AM196" s="4"/>
      <c r="AN196" s="4"/>
      <c r="AO196" s="4"/>
      <c r="AP196" s="4"/>
      <c r="AQ196" s="4"/>
      <c r="AR196" s="4"/>
      <c r="AS196" s="4"/>
      <c r="AT196" s="4"/>
      <c r="AU196" s="4"/>
      <c r="AV196" s="4"/>
      <c r="AW196" s="4"/>
      <c r="AX196" s="4"/>
    </row>
    <row r="197" spans="1:50" ht="22.5" customHeight="1">
      <c r="A197" s="158">
        <v>42767</v>
      </c>
      <c r="B197" s="190">
        <v>18146.272768288152</v>
      </c>
      <c r="C197" s="159">
        <v>24554.0874999999</v>
      </c>
      <c r="D197" s="159">
        <v>19988.726999999999</v>
      </c>
      <c r="E197" s="159">
        <v>35220.627782060597</v>
      </c>
      <c r="F197" s="159">
        <v>16993.483333333301</v>
      </c>
      <c r="G197" s="159">
        <v>21683.383420556798</v>
      </c>
      <c r="H197" s="159">
        <v>18143.313125000001</v>
      </c>
      <c r="I197" s="159">
        <v>18426.3322497222</v>
      </c>
      <c r="J197" s="159">
        <v>18585.120004238299</v>
      </c>
      <c r="K197" s="375">
        <v>12999.276</v>
      </c>
      <c r="L197" s="159">
        <v>17366.0142857143</v>
      </c>
      <c r="M197" s="159">
        <v>21764.21</v>
      </c>
      <c r="N197" s="159">
        <v>18406.9280208333</v>
      </c>
      <c r="O197" s="159">
        <v>18955.156969696902</v>
      </c>
      <c r="P197" s="159">
        <v>17510.651999999998</v>
      </c>
      <c r="Q197" s="159">
        <v>16048.716907894701</v>
      </c>
      <c r="R197" s="159">
        <v>16329.5999999999</v>
      </c>
      <c r="S197" s="159">
        <v>15031.702499999999</v>
      </c>
      <c r="T197" s="159">
        <v>13915.1695</v>
      </c>
      <c r="U197" s="159">
        <v>19656.844824260399</v>
      </c>
      <c r="V197" s="159">
        <v>19435.069285714198</v>
      </c>
      <c r="W197" s="159">
        <v>22703.1872625</v>
      </c>
      <c r="X197" s="159">
        <v>16826.660250000001</v>
      </c>
      <c r="Y197" s="159">
        <v>17643.8472</v>
      </c>
      <c r="Z197" s="159">
        <v>24163.8772222222</v>
      </c>
      <c r="AA197" s="159">
        <v>16569</v>
      </c>
      <c r="AB197" s="159">
        <v>14653.65</v>
      </c>
      <c r="AC197" s="159">
        <v>23927.956956521699</v>
      </c>
      <c r="AD197" s="4"/>
      <c r="AE197" s="57"/>
      <c r="AF197" s="4"/>
      <c r="AG197" s="4"/>
      <c r="AH197" s="4"/>
      <c r="AI197" s="4"/>
      <c r="AJ197" s="4"/>
      <c r="AK197" s="4"/>
      <c r="AL197" s="4"/>
      <c r="AM197" s="4"/>
      <c r="AN197" s="4"/>
      <c r="AO197" s="4"/>
      <c r="AP197" s="4"/>
      <c r="AQ197" s="4"/>
      <c r="AR197" s="4"/>
      <c r="AS197" s="4"/>
      <c r="AT197" s="4"/>
      <c r="AU197" s="4"/>
      <c r="AV197" s="4"/>
      <c r="AW197" s="4"/>
      <c r="AX197" s="4"/>
    </row>
    <row r="198" spans="1:50" ht="22.5" customHeight="1">
      <c r="A198" s="158">
        <v>42795</v>
      </c>
      <c r="B198" s="190">
        <v>18263.686914687758</v>
      </c>
      <c r="C198" s="159">
        <v>24554.0874999999</v>
      </c>
      <c r="D198" s="159">
        <v>19988.726999999999</v>
      </c>
      <c r="E198" s="159">
        <v>35220.627782060597</v>
      </c>
      <c r="F198" s="159">
        <v>16993.483333333301</v>
      </c>
      <c r="G198" s="159">
        <v>22504.854383456699</v>
      </c>
      <c r="H198" s="159">
        <v>18143.313125000001</v>
      </c>
      <c r="I198" s="159">
        <v>18426.3322497222</v>
      </c>
      <c r="J198" s="159">
        <v>18585.120004238299</v>
      </c>
      <c r="K198" s="375">
        <v>12999.276</v>
      </c>
      <c r="L198" s="159">
        <v>17366.0142857143</v>
      </c>
      <c r="M198" s="159">
        <v>21764.21</v>
      </c>
      <c r="N198" s="159">
        <v>18406.9280208333</v>
      </c>
      <c r="O198" s="159">
        <v>18955.156969696902</v>
      </c>
      <c r="P198" s="159">
        <v>17510.651999999998</v>
      </c>
      <c r="Q198" s="159">
        <v>16048.716907894701</v>
      </c>
      <c r="R198" s="159">
        <v>16329.5999999999</v>
      </c>
      <c r="S198" s="159">
        <v>15031.702499999999</v>
      </c>
      <c r="T198" s="159">
        <v>13915.1695</v>
      </c>
      <c r="U198" s="159">
        <v>20480.3910535578</v>
      </c>
      <c r="V198" s="159">
        <v>19435.069285714198</v>
      </c>
      <c r="W198" s="159">
        <v>22703.1872625</v>
      </c>
      <c r="X198" s="159">
        <v>16826.660250000001</v>
      </c>
      <c r="Y198" s="159">
        <v>17643.8472</v>
      </c>
      <c r="Z198" s="159">
        <v>24163.8772222222</v>
      </c>
      <c r="AA198" s="159">
        <v>16569</v>
      </c>
      <c r="AB198" s="159">
        <v>14653.65</v>
      </c>
      <c r="AC198" s="159">
        <v>26014.617391304299</v>
      </c>
      <c r="AD198" s="4"/>
      <c r="AE198" s="57"/>
      <c r="AF198" s="4"/>
      <c r="AG198" s="4"/>
      <c r="AH198" s="4"/>
      <c r="AI198" s="4"/>
      <c r="AJ198" s="4"/>
      <c r="AK198" s="4"/>
      <c r="AL198" s="4"/>
      <c r="AM198" s="4"/>
      <c r="AN198" s="4"/>
      <c r="AO198" s="4"/>
      <c r="AP198" s="4"/>
      <c r="AQ198" s="4"/>
      <c r="AR198" s="4"/>
      <c r="AS198" s="4"/>
      <c r="AT198" s="4"/>
      <c r="AU198" s="4"/>
      <c r="AV198" s="4"/>
      <c r="AW198" s="4"/>
      <c r="AX198" s="4"/>
    </row>
    <row r="199" spans="1:50" ht="22.5" customHeight="1">
      <c r="A199" s="158">
        <v>42826</v>
      </c>
      <c r="B199" s="190">
        <v>19374.210178630416</v>
      </c>
      <c r="C199" s="159">
        <v>32090.325000000001</v>
      </c>
      <c r="D199" s="159">
        <v>19988.726999999999</v>
      </c>
      <c r="E199" s="159">
        <v>35220.627782060597</v>
      </c>
      <c r="F199" s="159">
        <v>16993.483333333301</v>
      </c>
      <c r="G199" s="159">
        <v>22504.854383456699</v>
      </c>
      <c r="H199" s="159">
        <v>20410.646250000002</v>
      </c>
      <c r="I199" s="159">
        <v>20268.928328174599</v>
      </c>
      <c r="J199" s="159">
        <v>19776.426196509899</v>
      </c>
      <c r="K199" s="375">
        <v>14429.2778666666</v>
      </c>
      <c r="L199" s="159">
        <v>17366.0142857143</v>
      </c>
      <c r="M199" s="159">
        <v>22753.379999999899</v>
      </c>
      <c r="N199" s="159">
        <v>20173.222083333301</v>
      </c>
      <c r="O199" s="159">
        <v>20312.586666666601</v>
      </c>
      <c r="P199" s="159">
        <v>19611.941239999898</v>
      </c>
      <c r="Q199" s="159">
        <v>18458.497434210502</v>
      </c>
      <c r="R199" s="159">
        <v>17064</v>
      </c>
      <c r="S199" s="159">
        <v>15031.702499999999</v>
      </c>
      <c r="T199" s="159">
        <v>15678.087</v>
      </c>
      <c r="U199" s="159">
        <v>20480.3910535578</v>
      </c>
      <c r="V199" s="159">
        <v>19435.069285714198</v>
      </c>
      <c r="W199" s="159">
        <v>22703.1872625</v>
      </c>
      <c r="X199" s="159">
        <v>16826.660250000001</v>
      </c>
      <c r="Y199" s="159">
        <v>17643.8472</v>
      </c>
      <c r="Z199" s="159">
        <v>24163.8772222222</v>
      </c>
      <c r="AA199" s="159">
        <v>16569</v>
      </c>
      <c r="AB199" s="159">
        <v>14653.65</v>
      </c>
      <c r="AC199" s="159">
        <v>25330.192608695601</v>
      </c>
      <c r="AD199" s="4"/>
      <c r="AE199" s="57"/>
      <c r="AF199" s="4"/>
      <c r="AG199" s="4"/>
      <c r="AH199" s="4"/>
      <c r="AI199" s="4"/>
      <c r="AJ199" s="4"/>
      <c r="AK199" s="4"/>
      <c r="AL199" s="4"/>
      <c r="AM199" s="4"/>
      <c r="AN199" s="4"/>
      <c r="AO199" s="4"/>
      <c r="AP199" s="4"/>
      <c r="AQ199" s="4"/>
      <c r="AR199" s="4"/>
      <c r="AS199" s="4"/>
      <c r="AT199" s="4"/>
      <c r="AU199" s="4"/>
      <c r="AV199" s="4"/>
      <c r="AW199" s="4"/>
      <c r="AX199" s="4"/>
    </row>
    <row r="200" spans="1:50" ht="22.5" customHeight="1">
      <c r="A200" s="158">
        <v>42856</v>
      </c>
      <c r="B200" s="190">
        <v>19471.239060312797</v>
      </c>
      <c r="C200" s="159">
        <v>32090.325000000001</v>
      </c>
      <c r="D200" s="159">
        <v>22387.306479999999</v>
      </c>
      <c r="E200" s="159">
        <v>35220.627782060597</v>
      </c>
      <c r="F200" s="159">
        <v>16993.483333333301</v>
      </c>
      <c r="G200" s="159">
        <v>22504.854383456699</v>
      </c>
      <c r="H200" s="159">
        <v>20410.646250000002</v>
      </c>
      <c r="I200" s="159">
        <v>20268.928328174599</v>
      </c>
      <c r="J200" s="159">
        <v>19776.426196509899</v>
      </c>
      <c r="K200" s="375">
        <v>14429.2778666666</v>
      </c>
      <c r="L200" s="159">
        <v>17366.0142857143</v>
      </c>
      <c r="M200" s="159">
        <v>22753.379999999899</v>
      </c>
      <c r="N200" s="159">
        <v>21381.045416666599</v>
      </c>
      <c r="O200" s="159">
        <v>20312.586666666601</v>
      </c>
      <c r="P200" s="159">
        <v>19611.941239999898</v>
      </c>
      <c r="Q200" s="159">
        <v>18458.497434210502</v>
      </c>
      <c r="R200" s="159">
        <v>17064</v>
      </c>
      <c r="S200" s="159">
        <v>15031.702499999999</v>
      </c>
      <c r="T200" s="159">
        <v>15678.087</v>
      </c>
      <c r="U200" s="159">
        <v>20480.3910535578</v>
      </c>
      <c r="V200" s="159">
        <v>21035.069285714198</v>
      </c>
      <c r="W200" s="159">
        <v>25741.135087499999</v>
      </c>
      <c r="X200" s="159">
        <v>16826.660250000001</v>
      </c>
      <c r="Y200" s="159">
        <v>17643.8472</v>
      </c>
      <c r="Z200" s="159">
        <v>24163.8772222222</v>
      </c>
      <c r="AA200" s="159">
        <v>16569</v>
      </c>
      <c r="AB200" s="159">
        <v>14653.65</v>
      </c>
      <c r="AC200" s="159">
        <v>25330.192608695601</v>
      </c>
      <c r="AD200" s="4"/>
      <c r="AE200" s="57"/>
      <c r="AF200" s="4"/>
      <c r="AG200" s="4"/>
      <c r="AH200" s="4"/>
      <c r="AI200" s="4"/>
      <c r="AJ200" s="4"/>
      <c r="AK200" s="4"/>
      <c r="AL200" s="4"/>
      <c r="AM200" s="4"/>
      <c r="AN200" s="4"/>
      <c r="AO200" s="4"/>
      <c r="AP200" s="4"/>
      <c r="AQ200" s="4"/>
      <c r="AR200" s="4"/>
      <c r="AS200" s="4"/>
      <c r="AT200" s="4"/>
      <c r="AU200" s="4"/>
      <c r="AV200" s="4"/>
      <c r="AW200" s="4"/>
      <c r="AX200" s="4"/>
    </row>
    <row r="201" spans="1:50" ht="22.5" customHeight="1">
      <c r="A201" s="158">
        <v>42887</v>
      </c>
      <c r="B201" s="190">
        <v>19567.690526127892</v>
      </c>
      <c r="C201" s="159">
        <v>32090.325000000001</v>
      </c>
      <c r="D201" s="159">
        <v>22387.306479999999</v>
      </c>
      <c r="E201" s="159">
        <v>35220.627782060597</v>
      </c>
      <c r="F201" s="159">
        <v>19033.716666666602</v>
      </c>
      <c r="G201" s="159">
        <v>22504.854383456699</v>
      </c>
      <c r="H201" s="159">
        <v>20754.307499999999</v>
      </c>
      <c r="I201" s="159">
        <v>20268.928328174599</v>
      </c>
      <c r="J201" s="159">
        <v>19776.426196509899</v>
      </c>
      <c r="K201" s="375">
        <v>14429.2778666666</v>
      </c>
      <c r="L201" s="159">
        <v>19102.615714285701</v>
      </c>
      <c r="M201" s="159">
        <v>22753.379999999899</v>
      </c>
      <c r="N201" s="159">
        <v>21381.045416666599</v>
      </c>
      <c r="O201" s="159">
        <v>20312.586666666601</v>
      </c>
      <c r="P201" s="159">
        <v>19611.941239999898</v>
      </c>
      <c r="Q201" s="159">
        <v>18458.497434210502</v>
      </c>
      <c r="R201" s="159">
        <v>18618.3999999999</v>
      </c>
      <c r="S201" s="159">
        <v>15031.702499999999</v>
      </c>
      <c r="T201" s="159">
        <v>15678.087</v>
      </c>
      <c r="U201" s="159">
        <v>20616.610928571401</v>
      </c>
      <c r="V201" s="159">
        <v>21035.069285714198</v>
      </c>
      <c r="W201" s="159">
        <v>25741.135087499999</v>
      </c>
      <c r="X201" s="159">
        <v>16826.660250000001</v>
      </c>
      <c r="Y201" s="159">
        <v>17643.8472</v>
      </c>
      <c r="Z201" s="159">
        <v>24163.8772222222</v>
      </c>
      <c r="AA201" s="159">
        <v>16569</v>
      </c>
      <c r="AB201" s="159">
        <v>16852.5</v>
      </c>
      <c r="AC201" s="159">
        <v>25832.193513043399</v>
      </c>
      <c r="AD201" s="4"/>
      <c r="AE201" s="57"/>
      <c r="AF201" s="4"/>
      <c r="AG201" s="4"/>
      <c r="AH201" s="4"/>
      <c r="AI201" s="4"/>
      <c r="AJ201" s="4"/>
      <c r="AK201" s="4"/>
      <c r="AL201" s="4"/>
      <c r="AM201" s="4"/>
      <c r="AN201" s="4"/>
      <c r="AO201" s="4"/>
      <c r="AP201" s="4"/>
      <c r="AQ201" s="4"/>
      <c r="AR201" s="4"/>
      <c r="AS201" s="4"/>
      <c r="AT201" s="4"/>
      <c r="AU201" s="4"/>
      <c r="AV201" s="4"/>
      <c r="AW201" s="4"/>
      <c r="AX201" s="4"/>
    </row>
    <row r="202" spans="1:50" ht="22.5" customHeight="1">
      <c r="A202" s="158">
        <v>42917</v>
      </c>
      <c r="B202" s="190">
        <v>21140.614675141111</v>
      </c>
      <c r="C202" s="159">
        <v>32090.325000000001</v>
      </c>
      <c r="D202" s="159">
        <v>22387.306479999999</v>
      </c>
      <c r="E202" s="159">
        <v>35220.627782060597</v>
      </c>
      <c r="F202" s="159">
        <v>19033.716666666602</v>
      </c>
      <c r="G202" s="159">
        <v>24980.088904761898</v>
      </c>
      <c r="H202" s="159">
        <v>20754.307499999999</v>
      </c>
      <c r="I202" s="159">
        <v>22111.5581761904</v>
      </c>
      <c r="J202" s="159">
        <v>20844.353211121499</v>
      </c>
      <c r="K202" s="375">
        <v>15872.772000000001</v>
      </c>
      <c r="L202" s="159">
        <v>19102.615714285701</v>
      </c>
      <c r="M202" s="159">
        <v>23891.01</v>
      </c>
      <c r="N202" s="159">
        <v>21381.045416666599</v>
      </c>
      <c r="O202" s="159">
        <v>22108.1624242424</v>
      </c>
      <c r="P202" s="159">
        <v>19611.941239999898</v>
      </c>
      <c r="Q202" s="159">
        <v>18458.497434210502</v>
      </c>
      <c r="R202" s="159">
        <v>18618.3999999999</v>
      </c>
      <c r="S202" s="159">
        <v>15031.702499999999</v>
      </c>
      <c r="T202" s="159">
        <v>17402.863499999999</v>
      </c>
      <c r="U202" s="159">
        <v>22918.305928571401</v>
      </c>
      <c r="V202" s="159">
        <v>21378.758571428501</v>
      </c>
      <c r="W202" s="159">
        <v>25741.135087499999</v>
      </c>
      <c r="X202" s="159">
        <v>19147.215999999898</v>
      </c>
      <c r="Y202" s="159">
        <v>20515.038</v>
      </c>
      <c r="Z202" s="159">
        <v>28513.370555555499</v>
      </c>
      <c r="AA202" s="159">
        <v>19385.825000000001</v>
      </c>
      <c r="AB202" s="159">
        <v>16852.5</v>
      </c>
      <c r="AC202" s="159">
        <v>25832.193513043399</v>
      </c>
      <c r="AD202" s="4"/>
      <c r="AE202" s="57"/>
      <c r="AF202" s="4"/>
      <c r="AG202" s="4"/>
      <c r="AH202" s="4"/>
      <c r="AI202" s="4"/>
      <c r="AJ202" s="4"/>
      <c r="AK202" s="4"/>
      <c r="AL202" s="4"/>
      <c r="AM202" s="4"/>
      <c r="AN202" s="4"/>
      <c r="AO202" s="4"/>
      <c r="AP202" s="4"/>
      <c r="AQ202" s="4"/>
      <c r="AR202" s="4"/>
      <c r="AS202" s="4"/>
      <c r="AT202" s="4"/>
      <c r="AU202" s="4"/>
      <c r="AV202" s="4"/>
      <c r="AW202" s="4"/>
      <c r="AX202" s="4"/>
    </row>
    <row r="203" spans="1:50" ht="22.5" customHeight="1">
      <c r="A203" s="158">
        <v>42948</v>
      </c>
      <c r="B203" s="190">
        <v>21206.774991833514</v>
      </c>
      <c r="C203" s="159">
        <v>32090.325000000001</v>
      </c>
      <c r="D203" s="159">
        <v>22387.306479999999</v>
      </c>
      <c r="E203" s="159">
        <v>35220.627782060597</v>
      </c>
      <c r="F203" s="159">
        <v>19033.716666666602</v>
      </c>
      <c r="G203" s="159">
        <v>24980.088904761898</v>
      </c>
      <c r="H203" s="159">
        <v>20754.307499999999</v>
      </c>
      <c r="I203" s="159">
        <v>22111.5581761904</v>
      </c>
      <c r="J203" s="159">
        <v>20844.353211121499</v>
      </c>
      <c r="K203" s="375">
        <v>15872.772000000001</v>
      </c>
      <c r="L203" s="159">
        <v>21012.877285714199</v>
      </c>
      <c r="M203" s="159">
        <v>23891.01</v>
      </c>
      <c r="N203" s="159">
        <v>21381.045416666599</v>
      </c>
      <c r="O203" s="159">
        <v>22108.1624242424</v>
      </c>
      <c r="P203" s="159">
        <v>19611.941239999898</v>
      </c>
      <c r="Q203" s="159">
        <v>18458.497434210502</v>
      </c>
      <c r="R203" s="159">
        <v>18618.3999999999</v>
      </c>
      <c r="S203" s="159">
        <v>16234.044749999999</v>
      </c>
      <c r="T203" s="159">
        <v>17402.863499999999</v>
      </c>
      <c r="U203" s="159">
        <v>22918.305928571401</v>
      </c>
      <c r="V203" s="159">
        <v>21378.758571428501</v>
      </c>
      <c r="W203" s="159">
        <v>25741.135087499999</v>
      </c>
      <c r="X203" s="159">
        <v>19147.215999999898</v>
      </c>
      <c r="Y203" s="159">
        <v>20515.038</v>
      </c>
      <c r="Z203" s="159">
        <v>28513.370555555499</v>
      </c>
      <c r="AA203" s="159">
        <v>19385.825000000001</v>
      </c>
      <c r="AB203" s="159">
        <v>16852.5</v>
      </c>
      <c r="AC203" s="159">
        <v>25832.193513043399</v>
      </c>
      <c r="AD203" s="4"/>
      <c r="AE203" s="57"/>
      <c r="AF203" s="4"/>
      <c r="AG203" s="4"/>
      <c r="AH203" s="4"/>
      <c r="AI203" s="4"/>
      <c r="AJ203" s="4"/>
      <c r="AK203" s="4"/>
      <c r="AL203" s="4"/>
      <c r="AM203" s="4"/>
      <c r="AN203" s="4"/>
      <c r="AO203" s="4"/>
      <c r="AP203" s="4"/>
      <c r="AQ203" s="4"/>
      <c r="AR203" s="4"/>
      <c r="AS203" s="4"/>
      <c r="AT203" s="4"/>
      <c r="AU203" s="4"/>
      <c r="AV203" s="4"/>
      <c r="AW203" s="4"/>
      <c r="AX203" s="4"/>
    </row>
    <row r="204" spans="1:50" ht="22.5" customHeight="1">
      <c r="A204" s="158">
        <v>42979</v>
      </c>
      <c r="B204" s="190">
        <v>21323.058595153703</v>
      </c>
      <c r="C204" s="159">
        <v>32090.325000000001</v>
      </c>
      <c r="D204" s="159">
        <v>24786.063279999998</v>
      </c>
      <c r="E204" s="159">
        <v>35220.627782060597</v>
      </c>
      <c r="F204" s="159">
        <v>19033.716666666602</v>
      </c>
      <c r="G204" s="159">
        <v>24980.088904761898</v>
      </c>
      <c r="H204" s="159">
        <v>20754.307499999999</v>
      </c>
      <c r="I204" s="159">
        <v>22111.5581761904</v>
      </c>
      <c r="J204" s="159">
        <v>20844.353211121499</v>
      </c>
      <c r="K204" s="375">
        <v>15872.772000000001</v>
      </c>
      <c r="L204" s="159">
        <v>21012.877285714199</v>
      </c>
      <c r="M204" s="159">
        <v>24846.639999999999</v>
      </c>
      <c r="N204" s="159">
        <v>21381.045416666599</v>
      </c>
      <c r="O204" s="159">
        <v>22108.1624242424</v>
      </c>
      <c r="P204" s="159">
        <v>21485.547704000001</v>
      </c>
      <c r="Q204" s="159">
        <v>18458.497434210502</v>
      </c>
      <c r="R204" s="159">
        <v>18618.3999999999</v>
      </c>
      <c r="S204" s="159">
        <v>16234.044749999999</v>
      </c>
      <c r="T204" s="159">
        <v>17402.863499999999</v>
      </c>
      <c r="U204" s="159">
        <v>22918.305928571401</v>
      </c>
      <c r="V204" s="159">
        <v>22930.758571428501</v>
      </c>
      <c r="W204" s="159">
        <v>28198.106187500001</v>
      </c>
      <c r="X204" s="159">
        <v>19147.215999999898</v>
      </c>
      <c r="Y204" s="159">
        <v>20515.038</v>
      </c>
      <c r="Z204" s="159">
        <v>28513.370555555499</v>
      </c>
      <c r="AA204" s="159">
        <v>19385.825000000001</v>
      </c>
      <c r="AB204" s="159">
        <v>16852.5</v>
      </c>
      <c r="AC204" s="159">
        <v>25832.193513043399</v>
      </c>
      <c r="AD204" s="4"/>
      <c r="AE204" s="57"/>
      <c r="AF204" s="4"/>
      <c r="AG204" s="4"/>
      <c r="AH204" s="4"/>
      <c r="AI204" s="4"/>
      <c r="AJ204" s="4"/>
      <c r="AK204" s="4"/>
      <c r="AL204" s="4"/>
      <c r="AM204" s="4"/>
      <c r="AN204" s="4"/>
      <c r="AO204" s="4"/>
      <c r="AP204" s="4"/>
      <c r="AQ204" s="4"/>
      <c r="AR204" s="4"/>
      <c r="AS204" s="4"/>
      <c r="AT204" s="4"/>
      <c r="AU204" s="4"/>
      <c r="AV204" s="4"/>
      <c r="AW204" s="4"/>
      <c r="AX204" s="4"/>
    </row>
    <row r="205" spans="1:50" ht="22.5" customHeight="1">
      <c r="A205" s="158">
        <v>43009</v>
      </c>
      <c r="B205" s="190">
        <v>21533.972514195957</v>
      </c>
      <c r="C205" s="159">
        <v>32089.775000000001</v>
      </c>
      <c r="D205" s="159">
        <v>24786.063279999998</v>
      </c>
      <c r="E205" s="159">
        <v>35220.627782060597</v>
      </c>
      <c r="F205" s="159">
        <v>19033.716666666602</v>
      </c>
      <c r="G205" s="159">
        <v>24980.088904761898</v>
      </c>
      <c r="H205" s="159">
        <v>22839.838749999999</v>
      </c>
      <c r="I205" s="159">
        <v>22111.5581761904</v>
      </c>
      <c r="J205" s="159">
        <v>21919.921836815302</v>
      </c>
      <c r="K205" s="375">
        <v>15872.772000000001</v>
      </c>
      <c r="L205" s="159">
        <v>21012.877285714199</v>
      </c>
      <c r="M205" s="159">
        <v>24846.639999999999</v>
      </c>
      <c r="N205" s="159">
        <v>21381.045416666599</v>
      </c>
      <c r="O205" s="159">
        <v>22108.1624242424</v>
      </c>
      <c r="P205" s="159">
        <v>21485.547704000001</v>
      </c>
      <c r="Q205" s="159">
        <v>20073.3617105263</v>
      </c>
      <c r="R205" s="159">
        <v>18618.3999999999</v>
      </c>
      <c r="S205" s="159">
        <v>16234.044749999999</v>
      </c>
      <c r="T205" s="159">
        <v>17402.863499999999</v>
      </c>
      <c r="U205" s="159">
        <v>22918.305928571401</v>
      </c>
      <c r="V205" s="159">
        <v>22930.758571428501</v>
      </c>
      <c r="W205" s="159">
        <v>28198.106187500001</v>
      </c>
      <c r="X205" s="159">
        <v>20672.087999999902</v>
      </c>
      <c r="Y205" s="159">
        <v>22149.628000000001</v>
      </c>
      <c r="Z205" s="159">
        <v>30204.8538888888</v>
      </c>
      <c r="AA205" s="159">
        <v>19385.825000000001</v>
      </c>
      <c r="AB205" s="159">
        <v>16852.5</v>
      </c>
      <c r="AC205" s="159">
        <v>27059.1504695652</v>
      </c>
      <c r="AD205" s="4"/>
      <c r="AE205" s="57"/>
      <c r="AF205" s="4"/>
      <c r="AG205" s="4"/>
      <c r="AH205" s="4"/>
      <c r="AI205" s="4"/>
      <c r="AJ205" s="4"/>
      <c r="AK205" s="4"/>
      <c r="AL205" s="4"/>
      <c r="AM205" s="4"/>
      <c r="AN205" s="4"/>
      <c r="AO205" s="4"/>
      <c r="AP205" s="4"/>
      <c r="AQ205" s="4"/>
      <c r="AR205" s="4"/>
      <c r="AS205" s="4"/>
      <c r="AT205" s="4"/>
      <c r="AU205" s="4"/>
      <c r="AV205" s="4"/>
      <c r="AW205" s="4"/>
      <c r="AX205" s="4"/>
    </row>
    <row r="206" spans="1:50" ht="22.5" customHeight="1">
      <c r="A206" s="158">
        <v>43040</v>
      </c>
      <c r="B206" s="190">
        <v>21748.478606527791</v>
      </c>
      <c r="C206" s="159">
        <v>32089.775000000001</v>
      </c>
      <c r="D206" s="159">
        <v>24786.063279999998</v>
      </c>
      <c r="E206" s="159">
        <v>36782.502044454501</v>
      </c>
      <c r="F206" s="159">
        <v>19033.716666666602</v>
      </c>
      <c r="G206" s="159">
        <v>26478.960166666599</v>
      </c>
      <c r="H206" s="159">
        <v>22839.838749999999</v>
      </c>
      <c r="I206" s="159">
        <v>22111.558800396801</v>
      </c>
      <c r="J206" s="159">
        <v>21919.921836815302</v>
      </c>
      <c r="K206" s="375">
        <v>15872.772000000001</v>
      </c>
      <c r="L206" s="159">
        <v>21012.877285714199</v>
      </c>
      <c r="M206" s="159">
        <v>24846.639999999999</v>
      </c>
      <c r="N206" s="159">
        <v>23287.888749999998</v>
      </c>
      <c r="O206" s="159">
        <v>22108.1624242424</v>
      </c>
      <c r="P206" s="159">
        <v>21485.547704000001</v>
      </c>
      <c r="Q206" s="159">
        <v>20073.3617105263</v>
      </c>
      <c r="R206" s="159">
        <v>18904.8</v>
      </c>
      <c r="S206" s="159">
        <v>17286.283437499998</v>
      </c>
      <c r="T206" s="159">
        <v>17402.863499999999</v>
      </c>
      <c r="U206" s="159">
        <v>24636.850059642798</v>
      </c>
      <c r="V206" s="159">
        <v>23516.618571428498</v>
      </c>
      <c r="W206" s="159">
        <v>28198.106187500001</v>
      </c>
      <c r="X206" s="159">
        <v>20672.087999999902</v>
      </c>
      <c r="Y206" s="159">
        <v>22149.628000000001</v>
      </c>
      <c r="Z206" s="159">
        <v>30204.8538888888</v>
      </c>
      <c r="AA206" s="159">
        <v>19385.825000000001</v>
      </c>
      <c r="AB206" s="159">
        <v>17450.400000000001</v>
      </c>
      <c r="AC206" s="159">
        <v>27059.1504695652</v>
      </c>
      <c r="AD206" s="4"/>
      <c r="AE206" s="57"/>
      <c r="AF206" s="4"/>
      <c r="AG206" s="4"/>
      <c r="AH206" s="4"/>
      <c r="AI206" s="4"/>
      <c r="AJ206" s="4"/>
      <c r="AK206" s="4"/>
      <c r="AL206" s="4"/>
      <c r="AM206" s="4"/>
      <c r="AN206" s="4"/>
      <c r="AO206" s="4"/>
      <c r="AP206" s="4"/>
      <c r="AQ206" s="4"/>
      <c r="AR206" s="4"/>
      <c r="AS206" s="4"/>
      <c r="AT206" s="4"/>
      <c r="AU206" s="4"/>
      <c r="AV206" s="4"/>
      <c r="AW206" s="4"/>
      <c r="AX206" s="4"/>
    </row>
    <row r="207" spans="1:50" ht="22.5" customHeight="1">
      <c r="A207" s="158">
        <v>43070</v>
      </c>
      <c r="B207" s="190">
        <v>21868.047775848052</v>
      </c>
      <c r="C207" s="159">
        <v>32089.775000000001</v>
      </c>
      <c r="D207" s="159">
        <v>24786.063279999998</v>
      </c>
      <c r="E207" s="159">
        <v>36782.502044454501</v>
      </c>
      <c r="F207" s="159">
        <v>19033.716666666602</v>
      </c>
      <c r="G207" s="159">
        <v>26478.960166666599</v>
      </c>
      <c r="H207" s="159">
        <v>22839.838749999999</v>
      </c>
      <c r="I207" s="159">
        <v>22111.558800396801</v>
      </c>
      <c r="J207" s="159">
        <v>21919.921836815302</v>
      </c>
      <c r="K207" s="375">
        <v>15872.772000000001</v>
      </c>
      <c r="L207" s="159">
        <v>21012.877285714199</v>
      </c>
      <c r="M207" s="159">
        <v>24846.639999999999</v>
      </c>
      <c r="N207" s="159">
        <v>23287.888749999998</v>
      </c>
      <c r="O207" s="159">
        <v>23903.738181818098</v>
      </c>
      <c r="P207" s="159">
        <v>21485.547704000001</v>
      </c>
      <c r="Q207" s="159">
        <v>20073.3617105263</v>
      </c>
      <c r="R207" s="159">
        <v>18904.8</v>
      </c>
      <c r="S207" s="159">
        <v>17286.283437499998</v>
      </c>
      <c r="T207" s="159">
        <v>17402.863499999999</v>
      </c>
      <c r="U207" s="159">
        <v>24636.850059642798</v>
      </c>
      <c r="V207" s="159">
        <v>23516.618571428498</v>
      </c>
      <c r="W207" s="159">
        <v>28198.106187500001</v>
      </c>
      <c r="X207" s="159">
        <v>20672.087999999902</v>
      </c>
      <c r="Y207" s="159">
        <v>22149.628000000001</v>
      </c>
      <c r="Z207" s="159">
        <v>30204.8538888888</v>
      </c>
      <c r="AA207" s="159">
        <v>19385.825000000001</v>
      </c>
      <c r="AB207" s="159">
        <v>17730.75</v>
      </c>
      <c r="AC207" s="159">
        <v>27529.6505</v>
      </c>
      <c r="AD207" s="4"/>
      <c r="AE207" s="57"/>
      <c r="AF207" s="4"/>
      <c r="AG207" s="4"/>
      <c r="AH207" s="4"/>
      <c r="AI207" s="4"/>
      <c r="AJ207" s="4"/>
      <c r="AK207" s="4"/>
      <c r="AL207" s="4"/>
      <c r="AM207" s="4"/>
      <c r="AN207" s="4"/>
      <c r="AO207" s="4"/>
      <c r="AP207" s="4"/>
      <c r="AQ207" s="4"/>
      <c r="AR207" s="4"/>
      <c r="AS207" s="4"/>
      <c r="AT207" s="4"/>
      <c r="AU207" s="4"/>
      <c r="AV207" s="4"/>
      <c r="AW207" s="4"/>
      <c r="AX207" s="4"/>
    </row>
    <row r="208" spans="1:50" ht="22.5" customHeight="1">
      <c r="A208" s="158">
        <v>43101</v>
      </c>
      <c r="B208" s="190">
        <v>22325.609312947039</v>
      </c>
      <c r="C208" s="159">
        <v>38055.487499999901</v>
      </c>
      <c r="D208" s="159">
        <v>24786.063279999998</v>
      </c>
      <c r="E208" s="159">
        <v>40471.807348484799</v>
      </c>
      <c r="F208" s="159">
        <v>20902.216666666602</v>
      </c>
      <c r="G208" s="159">
        <v>26478.960166666599</v>
      </c>
      <c r="H208" s="159">
        <v>22839.838749999999</v>
      </c>
      <c r="I208" s="159">
        <v>22480.0841457936</v>
      </c>
      <c r="J208" s="159">
        <v>23248.269100126399</v>
      </c>
      <c r="K208" s="375">
        <v>15872.772000000001</v>
      </c>
      <c r="L208" s="159">
        <v>21809.167857142798</v>
      </c>
      <c r="M208" s="159">
        <v>27331.85</v>
      </c>
      <c r="N208" s="159">
        <v>23287.888749999998</v>
      </c>
      <c r="O208" s="159">
        <v>24545.721818181799</v>
      </c>
      <c r="P208" s="159">
        <v>21485.547704000001</v>
      </c>
      <c r="Q208" s="159">
        <v>20073.3617105263</v>
      </c>
      <c r="R208" s="159">
        <v>20967.2</v>
      </c>
      <c r="S208" s="159">
        <v>17286.283437499998</v>
      </c>
      <c r="T208" s="159">
        <v>17402.863499999999</v>
      </c>
      <c r="U208" s="159">
        <v>24636.850059642798</v>
      </c>
      <c r="V208" s="159">
        <v>23516.618571428498</v>
      </c>
      <c r="W208" s="159">
        <v>28198.106187500001</v>
      </c>
      <c r="X208" s="159">
        <v>21485.547999999999</v>
      </c>
      <c r="Y208" s="159">
        <v>22149.628000000001</v>
      </c>
      <c r="Z208" s="159">
        <v>30204.8538888888</v>
      </c>
      <c r="AA208" s="159">
        <v>20232.849999999999</v>
      </c>
      <c r="AB208" s="159">
        <v>17730.75</v>
      </c>
      <c r="AC208" s="159">
        <v>28187.7583521739</v>
      </c>
      <c r="AD208" s="4"/>
      <c r="AE208" s="57"/>
      <c r="AF208" s="4"/>
      <c r="AG208" s="4"/>
      <c r="AH208" s="4"/>
      <c r="AI208" s="4"/>
      <c r="AJ208" s="4"/>
      <c r="AK208" s="4"/>
      <c r="AL208" s="4"/>
      <c r="AM208" s="4"/>
      <c r="AN208" s="4"/>
      <c r="AO208" s="4"/>
      <c r="AP208" s="4"/>
      <c r="AQ208" s="4"/>
      <c r="AR208" s="4"/>
      <c r="AS208" s="4"/>
      <c r="AT208" s="4"/>
      <c r="AU208" s="4"/>
      <c r="AV208" s="4"/>
      <c r="AW208" s="4"/>
      <c r="AX208" s="4"/>
    </row>
    <row r="209" spans="1:50" ht="22.5" customHeight="1">
      <c r="A209" s="158">
        <v>43132</v>
      </c>
      <c r="B209" s="190">
        <v>22523.560356119055</v>
      </c>
      <c r="C209" s="159">
        <v>38055.487499999901</v>
      </c>
      <c r="D209" s="159">
        <v>24786.063279999998</v>
      </c>
      <c r="E209" s="159">
        <v>40471.807348484799</v>
      </c>
      <c r="F209" s="159">
        <v>20902.216666666602</v>
      </c>
      <c r="G209" s="159">
        <v>26478.960166666599</v>
      </c>
      <c r="H209" s="159">
        <v>22839.838749999999</v>
      </c>
      <c r="I209" s="159">
        <v>22848.610115396801</v>
      </c>
      <c r="J209" s="159">
        <v>23248.269100126399</v>
      </c>
      <c r="K209" s="375">
        <v>16110.201066666599</v>
      </c>
      <c r="L209" s="159">
        <v>21809.167857142798</v>
      </c>
      <c r="M209" s="159">
        <v>27331.85</v>
      </c>
      <c r="N209" s="159">
        <v>23287.888749999998</v>
      </c>
      <c r="O209" s="159">
        <v>24545.721818181799</v>
      </c>
      <c r="P209" s="159">
        <v>21485.547704000001</v>
      </c>
      <c r="Q209" s="159">
        <v>20073.3617105263</v>
      </c>
      <c r="R209" s="159">
        <v>20967.2</v>
      </c>
      <c r="S209" s="159">
        <v>18338.987125</v>
      </c>
      <c r="T209" s="159">
        <v>17402.863499999999</v>
      </c>
      <c r="U209" s="159">
        <v>24636.850059642798</v>
      </c>
      <c r="V209" s="159">
        <v>23516.618571428498</v>
      </c>
      <c r="W209" s="159">
        <v>28198.106187500001</v>
      </c>
      <c r="X209" s="159">
        <v>21485.547999999999</v>
      </c>
      <c r="Y209" s="159">
        <v>22149.628000000001</v>
      </c>
      <c r="Z209" s="159">
        <v>30204.8538888888</v>
      </c>
      <c r="AA209" s="159">
        <v>20232.849999999999</v>
      </c>
      <c r="AB209" s="159">
        <v>17730.75</v>
      </c>
      <c r="AC209" s="159">
        <v>28970.3279173913</v>
      </c>
      <c r="AD209" s="4"/>
      <c r="AE209" s="57"/>
      <c r="AF209" s="4"/>
      <c r="AG209" s="4"/>
      <c r="AH209" s="4"/>
      <c r="AI209" s="4"/>
      <c r="AJ209" s="4"/>
      <c r="AK209" s="4"/>
      <c r="AL209" s="4"/>
      <c r="AM209" s="4"/>
      <c r="AN209" s="4"/>
      <c r="AO209" s="4"/>
      <c r="AP209" s="4"/>
      <c r="AQ209" s="4"/>
      <c r="AR209" s="4"/>
      <c r="AS209" s="4"/>
      <c r="AT209" s="4"/>
      <c r="AU209" s="4"/>
      <c r="AV209" s="4"/>
      <c r="AW209" s="4"/>
      <c r="AX209" s="4"/>
    </row>
    <row r="210" spans="1:50" ht="22.5" customHeight="1">
      <c r="A210" s="158">
        <v>43160</v>
      </c>
      <c r="B210" s="190">
        <v>22854.618130647312</v>
      </c>
      <c r="C210" s="159">
        <v>38055.487499999901</v>
      </c>
      <c r="D210" s="159">
        <v>24786.063279999998</v>
      </c>
      <c r="E210" s="159">
        <v>40471.807348484799</v>
      </c>
      <c r="F210" s="159">
        <v>20902.216666666602</v>
      </c>
      <c r="G210" s="159">
        <v>28067.7304523809</v>
      </c>
      <c r="H210" s="159">
        <v>22839.838749999999</v>
      </c>
      <c r="I210" s="159">
        <v>23217.1360849999</v>
      </c>
      <c r="J210" s="159">
        <v>23248.269100126399</v>
      </c>
      <c r="K210" s="375">
        <v>16348.4992</v>
      </c>
      <c r="L210" s="159">
        <v>21809.167857142798</v>
      </c>
      <c r="M210" s="159">
        <v>27331.85</v>
      </c>
      <c r="N210" s="159">
        <v>23287.888749999998</v>
      </c>
      <c r="O210" s="159">
        <v>24545.721818181799</v>
      </c>
      <c r="P210" s="159">
        <v>21936.547704000001</v>
      </c>
      <c r="Q210" s="159">
        <v>20073.3617105263</v>
      </c>
      <c r="R210" s="159">
        <v>20967.2</v>
      </c>
      <c r="S210" s="159">
        <v>18338.987125</v>
      </c>
      <c r="T210" s="159">
        <v>17402.863499999999</v>
      </c>
      <c r="U210" s="159">
        <v>25770.763660714201</v>
      </c>
      <c r="V210" s="159">
        <v>23516.618571428498</v>
      </c>
      <c r="W210" s="159">
        <v>28198.106187500001</v>
      </c>
      <c r="X210" s="159">
        <v>21485.547999999999</v>
      </c>
      <c r="Y210" s="159">
        <v>22149.628000000001</v>
      </c>
      <c r="Z210" s="159">
        <v>30204.8538888888</v>
      </c>
      <c r="AA210" s="159">
        <v>20232.849999999999</v>
      </c>
      <c r="AB210" s="159">
        <v>17730.75</v>
      </c>
      <c r="AC210" s="159">
        <v>31248.679250310499</v>
      </c>
      <c r="AD210" s="4"/>
      <c r="AE210" s="57"/>
      <c r="AF210" s="4"/>
      <c r="AG210" s="4"/>
      <c r="AH210" s="4"/>
      <c r="AI210" s="4"/>
      <c r="AJ210" s="4"/>
      <c r="AK210" s="4"/>
      <c r="AL210" s="4"/>
      <c r="AM210" s="4"/>
      <c r="AN210" s="4"/>
      <c r="AO210" s="4"/>
      <c r="AP210" s="4"/>
      <c r="AQ210" s="4"/>
      <c r="AR210" s="4"/>
      <c r="AS210" s="4"/>
      <c r="AT210" s="4"/>
      <c r="AU210" s="4"/>
      <c r="AV210" s="4"/>
      <c r="AW210" s="4"/>
      <c r="AX210" s="4"/>
    </row>
    <row r="211" spans="1:50" ht="22.5" customHeight="1">
      <c r="A211" s="158">
        <v>43191</v>
      </c>
      <c r="B211" s="190">
        <v>24144.344521381034</v>
      </c>
      <c r="C211" s="159">
        <v>38055.487499999901</v>
      </c>
      <c r="D211" s="159">
        <v>24786.063279999998</v>
      </c>
      <c r="E211" s="159">
        <v>40471.807348484799</v>
      </c>
      <c r="F211" s="159">
        <v>20902.216666666602</v>
      </c>
      <c r="G211" s="159">
        <v>28067.7304523809</v>
      </c>
      <c r="H211" s="159">
        <v>25323.872499999899</v>
      </c>
      <c r="I211" s="159">
        <v>25538.879011904701</v>
      </c>
      <c r="J211" s="159">
        <v>24833.801052755</v>
      </c>
      <c r="K211" s="375">
        <v>17982.9570666666</v>
      </c>
      <c r="L211" s="159">
        <v>23554.060714285701</v>
      </c>
      <c r="M211" s="159">
        <v>27331.85</v>
      </c>
      <c r="N211" s="159">
        <v>26457.409583333301</v>
      </c>
      <c r="O211" s="159">
        <v>24545.721818181799</v>
      </c>
      <c r="P211" s="159">
        <v>24343.147000000001</v>
      </c>
      <c r="Q211" s="159">
        <v>22235.805921052601</v>
      </c>
      <c r="R211" s="159">
        <v>20967.2</v>
      </c>
      <c r="S211" s="159">
        <v>18338.987125</v>
      </c>
      <c r="T211" s="159">
        <v>19462.144</v>
      </c>
      <c r="U211" s="159">
        <v>25770.763660714201</v>
      </c>
      <c r="V211" s="159">
        <v>24516.618571428498</v>
      </c>
      <c r="W211" s="159">
        <v>28198.106187500001</v>
      </c>
      <c r="X211" s="159">
        <v>21485.547999999999</v>
      </c>
      <c r="Y211" s="159">
        <v>22149.628000000001</v>
      </c>
      <c r="Z211" s="159">
        <v>30204.8538888888</v>
      </c>
      <c r="AA211" s="159">
        <v>20232.849999999999</v>
      </c>
      <c r="AB211" s="159">
        <v>17730.75</v>
      </c>
      <c r="AC211" s="159">
        <v>31698.682360439401</v>
      </c>
      <c r="AD211" s="4"/>
      <c r="AE211" s="57"/>
      <c r="AF211" s="4"/>
      <c r="AG211" s="4"/>
      <c r="AH211" s="4"/>
      <c r="AI211" s="4"/>
      <c r="AJ211" s="4"/>
      <c r="AK211" s="4"/>
      <c r="AL211" s="4"/>
      <c r="AM211" s="4"/>
      <c r="AN211" s="4"/>
      <c r="AO211" s="4"/>
      <c r="AP211" s="4"/>
      <c r="AQ211" s="4"/>
      <c r="AR211" s="4"/>
      <c r="AS211" s="4"/>
      <c r="AT211" s="4"/>
      <c r="AU211" s="4"/>
      <c r="AV211" s="4"/>
      <c r="AW211" s="4"/>
      <c r="AX211" s="4"/>
    </row>
    <row r="212" spans="1:50" ht="22.5" customHeight="1">
      <c r="A212" s="158">
        <v>43221</v>
      </c>
      <c r="B212" s="190">
        <v>24286.998690832592</v>
      </c>
      <c r="C212" s="159">
        <v>38055.487499999901</v>
      </c>
      <c r="D212" s="159">
        <v>27845.392080000001</v>
      </c>
      <c r="E212" s="159">
        <v>42300.0163636363</v>
      </c>
      <c r="F212" s="159">
        <v>20902.216666666602</v>
      </c>
      <c r="G212" s="159">
        <v>28067.7304523809</v>
      </c>
      <c r="H212" s="159">
        <v>25323.872499999899</v>
      </c>
      <c r="I212" s="159">
        <v>25538.879011904701</v>
      </c>
      <c r="J212" s="159">
        <v>24833.801052755</v>
      </c>
      <c r="K212" s="375">
        <v>17982.9570666666</v>
      </c>
      <c r="L212" s="159">
        <v>23554.060714285701</v>
      </c>
      <c r="M212" s="159">
        <v>27331.85</v>
      </c>
      <c r="N212" s="159">
        <v>26602.016250000001</v>
      </c>
      <c r="O212" s="159">
        <v>25187.589090909001</v>
      </c>
      <c r="P212" s="159">
        <v>24343.147000000001</v>
      </c>
      <c r="Q212" s="159">
        <v>22235.805921052601</v>
      </c>
      <c r="R212" s="159">
        <v>20967.2</v>
      </c>
      <c r="S212" s="159">
        <v>18338.987125</v>
      </c>
      <c r="T212" s="159">
        <v>19462.144</v>
      </c>
      <c r="U212" s="159">
        <v>25770.763660714201</v>
      </c>
      <c r="V212" s="159">
        <v>24516.618571428498</v>
      </c>
      <c r="W212" s="159">
        <v>30884.747262500001</v>
      </c>
      <c r="X212" s="159">
        <v>21485.547999999999</v>
      </c>
      <c r="Y212" s="159">
        <v>22149.628000000001</v>
      </c>
      <c r="Z212" s="159">
        <v>30204.8538888888</v>
      </c>
      <c r="AA212" s="159">
        <v>20232.849999999999</v>
      </c>
      <c r="AB212" s="159">
        <v>17730.75</v>
      </c>
      <c r="AC212" s="159">
        <v>31698.682360439401</v>
      </c>
      <c r="AD212" s="4"/>
      <c r="AE212" s="57"/>
      <c r="AF212" s="4"/>
      <c r="AG212" s="4"/>
      <c r="AH212" s="4"/>
      <c r="AI212" s="4"/>
      <c r="AJ212" s="4"/>
      <c r="AK212" s="4"/>
      <c r="AL212" s="4"/>
      <c r="AM212" s="4"/>
      <c r="AN212" s="4"/>
      <c r="AO212" s="4"/>
      <c r="AP212" s="4"/>
      <c r="AQ212" s="4"/>
      <c r="AR212" s="4"/>
      <c r="AS212" s="4"/>
      <c r="AT212" s="4"/>
      <c r="AU212" s="4"/>
      <c r="AV212" s="4"/>
      <c r="AW212" s="4"/>
      <c r="AX212" s="4"/>
    </row>
    <row r="213" spans="1:50" ht="22.5" customHeight="1">
      <c r="A213" s="158">
        <v>43252</v>
      </c>
      <c r="B213" s="190">
        <v>24363.136856991649</v>
      </c>
      <c r="C213" s="159">
        <v>38055.487499999901</v>
      </c>
      <c r="D213" s="159">
        <v>27845.392080000001</v>
      </c>
      <c r="E213" s="159">
        <v>42300.0163636363</v>
      </c>
      <c r="F213" s="159">
        <v>23410.1499999999</v>
      </c>
      <c r="G213" s="159">
        <v>28067.7304523809</v>
      </c>
      <c r="H213" s="159">
        <v>25323.872499999899</v>
      </c>
      <c r="I213" s="159">
        <v>25538.879011904701</v>
      </c>
      <c r="J213" s="159">
        <v>24833.801052755</v>
      </c>
      <c r="K213" s="375">
        <v>17982.9570666666</v>
      </c>
      <c r="L213" s="159">
        <v>23554.060714285701</v>
      </c>
      <c r="M213" s="159">
        <v>27331.85</v>
      </c>
      <c r="N213" s="159">
        <v>26602.016250000001</v>
      </c>
      <c r="O213" s="159">
        <v>25187.589090909001</v>
      </c>
      <c r="P213" s="159">
        <v>24343.147000000001</v>
      </c>
      <c r="Q213" s="159">
        <v>22235.805921052601</v>
      </c>
      <c r="R213" s="159">
        <v>22539.5333333333</v>
      </c>
      <c r="S213" s="159">
        <v>18338.987125</v>
      </c>
      <c r="T213" s="159">
        <v>19462.144</v>
      </c>
      <c r="U213" s="159">
        <v>25770.763660714201</v>
      </c>
      <c r="V213" s="159">
        <v>26093.007857142798</v>
      </c>
      <c r="W213" s="159">
        <v>30884.747262500001</v>
      </c>
      <c r="X213" s="159">
        <v>21485.547999999999</v>
      </c>
      <c r="Y213" s="159">
        <v>22149.628000000001</v>
      </c>
      <c r="Z213" s="159">
        <v>30204.903888888799</v>
      </c>
      <c r="AA213" s="159">
        <v>20232.849999999999</v>
      </c>
      <c r="AB213" s="159">
        <v>20235</v>
      </c>
      <c r="AC213" s="159">
        <v>31698.682360439401</v>
      </c>
      <c r="AD213" s="4"/>
      <c r="AE213" s="57"/>
      <c r="AF213" s="4"/>
      <c r="AG213" s="4"/>
      <c r="AH213" s="4"/>
      <c r="AI213" s="4"/>
      <c r="AJ213" s="4"/>
      <c r="AK213" s="4"/>
      <c r="AL213" s="4"/>
      <c r="AM213" s="4"/>
      <c r="AN213" s="4"/>
      <c r="AO213" s="4"/>
      <c r="AP213" s="4"/>
      <c r="AQ213" s="4"/>
      <c r="AR213" s="4"/>
      <c r="AS213" s="4"/>
      <c r="AT213" s="4"/>
      <c r="AU213" s="4"/>
      <c r="AV213" s="4"/>
      <c r="AW213" s="4"/>
      <c r="AX213" s="4"/>
    </row>
    <row r="214" spans="1:50" ht="22.5" customHeight="1">
      <c r="A214" s="158">
        <v>43282</v>
      </c>
      <c r="B214" s="190">
        <v>25205.586428569226</v>
      </c>
      <c r="C214" s="159">
        <v>38055.487499999901</v>
      </c>
      <c r="D214" s="159">
        <v>27845.392080000001</v>
      </c>
      <c r="E214" s="159">
        <v>44139.002453345398</v>
      </c>
      <c r="F214" s="159">
        <v>23410.1499999999</v>
      </c>
      <c r="G214" s="159">
        <v>30312.9956666666</v>
      </c>
      <c r="H214" s="159">
        <v>25323.872499999899</v>
      </c>
      <c r="I214" s="159">
        <v>25538.879011904701</v>
      </c>
      <c r="J214" s="159">
        <v>27039.0425862396</v>
      </c>
      <c r="K214" s="375">
        <v>17982.9570666666</v>
      </c>
      <c r="L214" s="159">
        <v>23554.060714285701</v>
      </c>
      <c r="M214" s="159">
        <v>27331.85</v>
      </c>
      <c r="N214" s="159">
        <v>26602.016250000001</v>
      </c>
      <c r="O214" s="159">
        <v>27413.981818181801</v>
      </c>
      <c r="P214" s="159">
        <v>24343.147000000001</v>
      </c>
      <c r="Q214" s="159">
        <v>22235.805921052601</v>
      </c>
      <c r="R214" s="159">
        <v>22539.5333333333</v>
      </c>
      <c r="S214" s="159">
        <v>20173.349999999999</v>
      </c>
      <c r="T214" s="159">
        <v>20630.098999999998</v>
      </c>
      <c r="U214" s="159">
        <v>28347.8400267857</v>
      </c>
      <c r="V214" s="159">
        <v>26093.007857142798</v>
      </c>
      <c r="W214" s="159">
        <v>31017.894083198102</v>
      </c>
      <c r="X214" s="159">
        <v>23634.102799999899</v>
      </c>
      <c r="Y214" s="159">
        <v>25323.198</v>
      </c>
      <c r="Z214" s="159">
        <v>34735.642222222203</v>
      </c>
      <c r="AA214" s="159">
        <v>23347.224999999999</v>
      </c>
      <c r="AB214" s="159">
        <v>20235</v>
      </c>
      <c r="AC214" s="159">
        <v>31698.682360439401</v>
      </c>
      <c r="AD214" s="4"/>
      <c r="AE214" s="57"/>
      <c r="AF214" s="4"/>
      <c r="AG214" s="4"/>
      <c r="AH214" s="4"/>
      <c r="AI214" s="4"/>
      <c r="AJ214" s="4"/>
      <c r="AK214" s="4"/>
      <c r="AL214" s="4"/>
      <c r="AM214" s="4"/>
      <c r="AN214" s="4"/>
      <c r="AO214" s="4"/>
      <c r="AP214" s="4"/>
      <c r="AQ214" s="4"/>
      <c r="AR214" s="4"/>
      <c r="AS214" s="4"/>
      <c r="AT214" s="4"/>
      <c r="AU214" s="4"/>
      <c r="AV214" s="4"/>
      <c r="AW214" s="4"/>
      <c r="AX214" s="4"/>
    </row>
    <row r="215" spans="1:50" ht="22.5" customHeight="1">
      <c r="A215" s="158">
        <v>43313</v>
      </c>
      <c r="B215" s="190">
        <v>26018.959024361571</v>
      </c>
      <c r="C215" s="159">
        <v>39939.959374999999</v>
      </c>
      <c r="D215" s="159">
        <v>27845.392080000001</v>
      </c>
      <c r="E215" s="159">
        <v>45610.302535123599</v>
      </c>
      <c r="F215" s="159">
        <v>23410.1499999999</v>
      </c>
      <c r="G215" s="159">
        <v>30312.9956666666</v>
      </c>
      <c r="H215" s="159">
        <v>25323.872499999899</v>
      </c>
      <c r="I215" s="159">
        <v>26699.707473214199</v>
      </c>
      <c r="J215" s="159">
        <v>27039.0425862396</v>
      </c>
      <c r="K215" s="375">
        <v>18882.838400000001</v>
      </c>
      <c r="L215" s="159">
        <v>25438.496428571401</v>
      </c>
      <c r="M215" s="159">
        <v>29319.55</v>
      </c>
      <c r="N215" s="159">
        <v>26602.016250000001</v>
      </c>
      <c r="O215" s="159">
        <v>27970.58</v>
      </c>
      <c r="P215" s="159">
        <v>25449.662999999899</v>
      </c>
      <c r="Q215" s="159">
        <v>22235.805921052601</v>
      </c>
      <c r="R215" s="159">
        <v>22539.5333333333</v>
      </c>
      <c r="S215" s="159">
        <v>20173.349999999999</v>
      </c>
      <c r="T215" s="159">
        <v>20630.098999999998</v>
      </c>
      <c r="U215" s="159">
        <v>28347.8400267857</v>
      </c>
      <c r="V215" s="159">
        <v>28125.972857142799</v>
      </c>
      <c r="W215" s="159">
        <v>31017.894083198102</v>
      </c>
      <c r="X215" s="159">
        <v>24708.380090908999</v>
      </c>
      <c r="Y215" s="159">
        <v>26474.25</v>
      </c>
      <c r="Z215" s="159">
        <v>34735.642222222203</v>
      </c>
      <c r="AA215" s="159">
        <v>24436.224999999999</v>
      </c>
      <c r="AB215" s="159">
        <v>20235</v>
      </c>
      <c r="AC215" s="159">
        <v>32632.5413043478</v>
      </c>
      <c r="AD215" s="4"/>
      <c r="AE215" s="57"/>
      <c r="AF215" s="4"/>
      <c r="AG215" s="4"/>
      <c r="AH215" s="4"/>
      <c r="AI215" s="4"/>
      <c r="AJ215" s="4"/>
      <c r="AK215" s="4"/>
      <c r="AL215" s="4"/>
      <c r="AM215" s="4"/>
      <c r="AN215" s="4"/>
      <c r="AO215" s="4"/>
      <c r="AP215" s="4"/>
      <c r="AQ215" s="4"/>
      <c r="AR215" s="4"/>
      <c r="AS215" s="4"/>
      <c r="AT215" s="4"/>
      <c r="AU215" s="4"/>
      <c r="AV215" s="4"/>
      <c r="AW215" s="4"/>
      <c r="AX215" s="4"/>
    </row>
    <row r="216" spans="1:50" ht="22.5" customHeight="1">
      <c r="A216" s="158">
        <v>43344</v>
      </c>
      <c r="B216" s="190">
        <v>26273.477493270952</v>
      </c>
      <c r="C216" s="159">
        <v>39939.959374999999</v>
      </c>
      <c r="D216" s="159">
        <v>27845.392080000001</v>
      </c>
      <c r="E216" s="159">
        <v>47107.451791891799</v>
      </c>
      <c r="F216" s="159">
        <v>23410.1499999999</v>
      </c>
      <c r="G216" s="159">
        <v>30312.9956666666</v>
      </c>
      <c r="H216" s="159">
        <v>26415.889374999999</v>
      </c>
      <c r="I216" s="159">
        <v>26699.707473214199</v>
      </c>
      <c r="J216" s="159">
        <v>27039.0425862396</v>
      </c>
      <c r="K216" s="375">
        <v>19634.707199999899</v>
      </c>
      <c r="L216" s="159">
        <v>25438.496428571401</v>
      </c>
      <c r="M216" s="159">
        <v>29319.55</v>
      </c>
      <c r="N216" s="159">
        <v>28541.456249999999</v>
      </c>
      <c r="O216" s="159">
        <v>27970.58</v>
      </c>
      <c r="P216" s="159">
        <v>25449.662999999899</v>
      </c>
      <c r="Q216" s="159">
        <v>22235.805921052601</v>
      </c>
      <c r="R216" s="159">
        <v>22539.5333333333</v>
      </c>
      <c r="S216" s="159">
        <v>21090.324568749998</v>
      </c>
      <c r="T216" s="159">
        <v>21661.6315</v>
      </c>
      <c r="U216" s="159">
        <v>28347.8400267857</v>
      </c>
      <c r="V216" s="159">
        <v>28125.972857142799</v>
      </c>
      <c r="W216" s="159">
        <v>32427.8271828131</v>
      </c>
      <c r="X216" s="159">
        <v>24708.380090908999</v>
      </c>
      <c r="Y216" s="159">
        <v>26474.25</v>
      </c>
      <c r="Z216" s="159">
        <v>34735.642222222203</v>
      </c>
      <c r="AA216" s="159">
        <v>24436.224999999999</v>
      </c>
      <c r="AB216" s="159">
        <v>21159.449999999899</v>
      </c>
      <c r="AC216" s="159">
        <v>32882.541304347797</v>
      </c>
      <c r="AD216" s="4"/>
      <c r="AE216" s="57"/>
      <c r="AF216" s="4"/>
      <c r="AG216" s="4"/>
      <c r="AH216" s="4"/>
      <c r="AI216" s="4"/>
      <c r="AJ216" s="4"/>
      <c r="AK216" s="4"/>
      <c r="AL216" s="4"/>
      <c r="AM216" s="4"/>
      <c r="AN216" s="4"/>
      <c r="AO216" s="4"/>
      <c r="AP216" s="4"/>
      <c r="AQ216" s="4"/>
      <c r="AR216" s="4"/>
      <c r="AS216" s="4"/>
      <c r="AT216" s="4"/>
      <c r="AU216" s="4"/>
      <c r="AV216" s="4"/>
      <c r="AW216" s="4"/>
      <c r="AX216" s="4"/>
    </row>
    <row r="217" spans="1:50" ht="22.5" customHeight="1">
      <c r="A217" s="158">
        <v>43374</v>
      </c>
      <c r="B217" s="190">
        <v>27625.762103732741</v>
      </c>
      <c r="C217" s="159">
        <v>39939.959374999999</v>
      </c>
      <c r="D217" s="159">
        <v>29601.74756</v>
      </c>
      <c r="E217" s="159">
        <v>51495.502862236302</v>
      </c>
      <c r="F217" s="159">
        <v>23410.1499999999</v>
      </c>
      <c r="G217" s="159">
        <v>30312.9956666666</v>
      </c>
      <c r="H217" s="159">
        <v>29033.851874999898</v>
      </c>
      <c r="I217" s="159">
        <v>29021.425539682499</v>
      </c>
      <c r="J217" s="159">
        <v>30689.313335382001</v>
      </c>
      <c r="K217" s="375">
        <v>19634.707199999899</v>
      </c>
      <c r="L217" s="159">
        <v>25438.496428571401</v>
      </c>
      <c r="M217" s="159">
        <v>31055.309999999899</v>
      </c>
      <c r="N217" s="159">
        <v>29456.3495833333</v>
      </c>
      <c r="O217" s="159">
        <v>29825.9072727272</v>
      </c>
      <c r="P217" s="159">
        <v>26556.168724575498</v>
      </c>
      <c r="Q217" s="159">
        <v>23104.538618421</v>
      </c>
      <c r="R217" s="159">
        <v>22539.5333333333</v>
      </c>
      <c r="S217" s="159">
        <v>22006.3095499999</v>
      </c>
      <c r="T217" s="159">
        <v>21661.6315</v>
      </c>
      <c r="U217" s="159">
        <v>28347.8400267857</v>
      </c>
      <c r="V217" s="159">
        <v>29974.6778571428</v>
      </c>
      <c r="W217" s="159">
        <v>32427.8271828131</v>
      </c>
      <c r="X217" s="159">
        <v>25782.657454545399</v>
      </c>
      <c r="Y217" s="159">
        <v>27625.306</v>
      </c>
      <c r="Z217" s="159">
        <v>38209.204444444404</v>
      </c>
      <c r="AA217" s="159">
        <v>24436.224999999999</v>
      </c>
      <c r="AB217" s="159">
        <v>21159.449999999899</v>
      </c>
      <c r="AC217" s="159">
        <v>32882.541304347797</v>
      </c>
      <c r="AD217" s="4"/>
      <c r="AE217" s="57"/>
      <c r="AF217" s="4"/>
      <c r="AG217" s="4"/>
      <c r="AH217" s="4"/>
      <c r="AI217" s="4"/>
      <c r="AJ217" s="4"/>
      <c r="AK217" s="4"/>
      <c r="AL217" s="4"/>
      <c r="AM217" s="4"/>
      <c r="AN217" s="4"/>
      <c r="AO217" s="4"/>
      <c r="AP217" s="4"/>
      <c r="AQ217" s="4"/>
      <c r="AR217" s="4"/>
      <c r="AS217" s="4"/>
      <c r="AT217" s="4"/>
      <c r="AU217" s="4"/>
      <c r="AV217" s="4"/>
      <c r="AW217" s="4"/>
      <c r="AX217" s="4"/>
    </row>
    <row r="218" spans="1:50" ht="22.5" customHeight="1">
      <c r="A218" s="158">
        <v>43405</v>
      </c>
      <c r="B218" s="190">
        <v>28254.517339018392</v>
      </c>
      <c r="C218" s="159">
        <v>39939.959374999999</v>
      </c>
      <c r="D218" s="159">
        <v>29601.74756</v>
      </c>
      <c r="E218" s="159">
        <v>52930.020441970097</v>
      </c>
      <c r="F218" s="159">
        <v>23410.1499999999</v>
      </c>
      <c r="G218" s="159">
        <v>33647.260190000001</v>
      </c>
      <c r="H218" s="159">
        <v>30435.823124999901</v>
      </c>
      <c r="I218" s="159">
        <v>29021.425539682499</v>
      </c>
      <c r="J218" s="159">
        <v>30689.313335382001</v>
      </c>
      <c r="K218" s="375">
        <v>20816.214133333298</v>
      </c>
      <c r="L218" s="159">
        <v>27976.7892857142</v>
      </c>
      <c r="M218" s="159">
        <v>31055.309999999899</v>
      </c>
      <c r="N218" s="159">
        <v>29843.2579166666</v>
      </c>
      <c r="O218" s="159">
        <v>29825.9072727272</v>
      </c>
      <c r="P218" s="159">
        <v>27330.7227317783</v>
      </c>
      <c r="Q218" s="159">
        <v>23104.538618421</v>
      </c>
      <c r="R218" s="159">
        <v>22539.5333333333</v>
      </c>
      <c r="S218" s="159">
        <v>22006.3095499999</v>
      </c>
      <c r="T218" s="159">
        <v>21661.6315</v>
      </c>
      <c r="U218" s="159">
        <v>28347.8400267857</v>
      </c>
      <c r="V218" s="159">
        <v>29974.6778571428</v>
      </c>
      <c r="W218" s="159">
        <v>33837.722877161403</v>
      </c>
      <c r="X218" s="159">
        <v>26856.935181818098</v>
      </c>
      <c r="Y218" s="159">
        <v>28776.36</v>
      </c>
      <c r="Z218" s="159">
        <v>38209.204444444404</v>
      </c>
      <c r="AA218" s="159">
        <v>24436.224999999999</v>
      </c>
      <c r="AB218" s="159">
        <v>21159.449999999899</v>
      </c>
      <c r="AC218" s="159">
        <v>37245.374830222099</v>
      </c>
      <c r="AD218" s="4"/>
      <c r="AE218" s="57"/>
      <c r="AF218" s="4"/>
      <c r="AG218" s="4"/>
      <c r="AH218" s="4"/>
      <c r="AI218" s="4"/>
      <c r="AJ218" s="4"/>
      <c r="AK218" s="4"/>
      <c r="AL218" s="4"/>
      <c r="AM218" s="4"/>
      <c r="AN218" s="4"/>
      <c r="AO218" s="4"/>
      <c r="AP218" s="4"/>
      <c r="AQ218" s="4"/>
      <c r="AR218" s="4"/>
      <c r="AS218" s="4"/>
      <c r="AT218" s="4"/>
      <c r="AU218" s="4"/>
      <c r="AV218" s="4"/>
      <c r="AW218" s="4"/>
      <c r="AX218" s="4"/>
    </row>
    <row r="219" spans="1:50" ht="22.5" customHeight="1">
      <c r="A219" s="158">
        <v>43435</v>
      </c>
      <c r="B219" s="190">
        <v>28486.875451477714</v>
      </c>
      <c r="C219" s="159">
        <v>45747.909249999997</v>
      </c>
      <c r="D219" s="159">
        <v>29601.74756</v>
      </c>
      <c r="E219" s="159">
        <v>53702.452984903597</v>
      </c>
      <c r="F219" s="159">
        <v>24874.0666666666</v>
      </c>
      <c r="G219" s="159">
        <v>33647.260190000001</v>
      </c>
      <c r="H219" s="159">
        <v>31373.230625</v>
      </c>
      <c r="I219" s="159">
        <v>29021.425539682499</v>
      </c>
      <c r="J219" s="159">
        <v>30689.313335382001</v>
      </c>
      <c r="K219" s="375">
        <v>20816.214133333298</v>
      </c>
      <c r="L219" s="159">
        <v>29545.1</v>
      </c>
      <c r="M219" s="159">
        <v>32321.77</v>
      </c>
      <c r="N219" s="159">
        <v>30230.1679166666</v>
      </c>
      <c r="O219" s="159">
        <v>29825.9072727272</v>
      </c>
      <c r="P219" s="159">
        <v>28326.577883896302</v>
      </c>
      <c r="Q219" s="159">
        <v>24298.008631578901</v>
      </c>
      <c r="R219" s="159">
        <v>22854.248</v>
      </c>
      <c r="S219" s="159">
        <v>23106.625027499998</v>
      </c>
      <c r="T219" s="159">
        <v>21661.6315</v>
      </c>
      <c r="U219" s="159">
        <v>30924.9163928571</v>
      </c>
      <c r="V219" s="159">
        <v>31823.620714285698</v>
      </c>
      <c r="W219" s="159">
        <v>36095.3446723491</v>
      </c>
      <c r="X219" s="159">
        <v>26856.935181818098</v>
      </c>
      <c r="Y219" s="159">
        <v>28776.36</v>
      </c>
      <c r="Z219" s="159">
        <v>38209.204444444404</v>
      </c>
      <c r="AA219" s="159">
        <v>24436.224999999999</v>
      </c>
      <c r="AB219" s="159">
        <v>22079.0999999999</v>
      </c>
      <c r="AC219" s="159">
        <v>37245.374830222099</v>
      </c>
      <c r="AD219" s="4"/>
      <c r="AE219" s="57"/>
      <c r="AF219" s="4"/>
      <c r="AG219" s="4"/>
      <c r="AH219" s="4"/>
      <c r="AI219" s="4"/>
      <c r="AJ219" s="4"/>
      <c r="AK219" s="4"/>
      <c r="AL219" s="4"/>
      <c r="AM219" s="4"/>
      <c r="AN219" s="4"/>
      <c r="AO219" s="4"/>
      <c r="AP219" s="4"/>
      <c r="AQ219" s="4"/>
      <c r="AR219" s="4"/>
      <c r="AS219" s="4"/>
      <c r="AT219" s="4"/>
      <c r="AU219" s="4"/>
      <c r="AV219" s="4"/>
      <c r="AW219" s="4"/>
      <c r="AX219" s="4"/>
    </row>
    <row r="220" spans="1:50" ht="22.5" customHeight="1">
      <c r="A220" s="158">
        <v>43466</v>
      </c>
      <c r="B220" s="190">
        <v>29877.192289291685</v>
      </c>
      <c r="C220" s="159">
        <v>56039.71</v>
      </c>
      <c r="D220" s="159">
        <v>31106.547999999999</v>
      </c>
      <c r="E220" s="159">
        <v>59841.452576123098</v>
      </c>
      <c r="F220" s="159">
        <v>24874.0666666666</v>
      </c>
      <c r="G220" s="159">
        <v>37348.458810899901</v>
      </c>
      <c r="H220" s="159">
        <v>31373.230625</v>
      </c>
      <c r="I220" s="159">
        <v>30646.6196322</v>
      </c>
      <c r="J220" s="159">
        <v>34215.515437617403</v>
      </c>
      <c r="K220" s="375">
        <v>21440.354933333299</v>
      </c>
      <c r="L220" s="159">
        <v>30775.467857142801</v>
      </c>
      <c r="M220" s="159">
        <v>34260.979999999901</v>
      </c>
      <c r="N220" s="159">
        <v>30810.539583333299</v>
      </c>
      <c r="O220" s="159">
        <v>29825.9072727272</v>
      </c>
      <c r="P220" s="159">
        <v>28326.577883896302</v>
      </c>
      <c r="Q220" s="159">
        <v>24298.008631578901</v>
      </c>
      <c r="R220" s="159">
        <v>22854.248</v>
      </c>
      <c r="S220" s="159">
        <v>23106.625027499998</v>
      </c>
      <c r="T220" s="159">
        <v>21661.6315</v>
      </c>
      <c r="U220" s="159">
        <v>30924.9163928571</v>
      </c>
      <c r="V220" s="159">
        <v>31823.620714285698</v>
      </c>
      <c r="W220" s="159">
        <v>36095.3446723491</v>
      </c>
      <c r="X220" s="159">
        <v>26856.935181818098</v>
      </c>
      <c r="Y220" s="159">
        <v>28776.36</v>
      </c>
      <c r="Z220" s="159">
        <v>40312.546944444402</v>
      </c>
      <c r="AA220" s="159">
        <v>28856.3</v>
      </c>
      <c r="AB220" s="159">
        <v>22079.0999999999</v>
      </c>
      <c r="AC220" s="159">
        <v>38857.586205236403</v>
      </c>
      <c r="AD220" s="4"/>
      <c r="AE220" s="57"/>
      <c r="AF220" s="4"/>
      <c r="AG220" s="4"/>
      <c r="AH220" s="4"/>
      <c r="AI220" s="4"/>
      <c r="AJ220" s="4"/>
      <c r="AK220" s="4"/>
      <c r="AL220" s="4"/>
      <c r="AM220" s="4"/>
      <c r="AN220" s="4"/>
      <c r="AO220" s="4"/>
      <c r="AP220" s="4"/>
      <c r="AQ220" s="4"/>
      <c r="AR220" s="4"/>
      <c r="AS220" s="4"/>
      <c r="AT220" s="4"/>
      <c r="AU220" s="4"/>
      <c r="AV220" s="4"/>
      <c r="AW220" s="4"/>
      <c r="AX220" s="4"/>
    </row>
    <row r="221" spans="1:50" ht="22.5" customHeight="1">
      <c r="A221" s="158">
        <v>43497</v>
      </c>
      <c r="B221" s="190">
        <v>30737.731410406068</v>
      </c>
      <c r="C221" s="159">
        <v>56039.71</v>
      </c>
      <c r="D221" s="159">
        <v>32611.698961599999</v>
      </c>
      <c r="E221" s="159">
        <v>59841.452576123098</v>
      </c>
      <c r="F221" s="159">
        <v>24874.0666666666</v>
      </c>
      <c r="G221" s="159">
        <v>37348.458810899901</v>
      </c>
      <c r="H221" s="159">
        <v>31843.656875000001</v>
      </c>
      <c r="I221" s="159">
        <v>32271.819158149901</v>
      </c>
      <c r="J221" s="159">
        <v>34215.515437617403</v>
      </c>
      <c r="K221" s="375">
        <v>21440.354933333299</v>
      </c>
      <c r="L221" s="159">
        <v>32003.4035714286</v>
      </c>
      <c r="M221" s="159">
        <v>36200.32</v>
      </c>
      <c r="N221" s="159">
        <v>31955.992916666601</v>
      </c>
      <c r="O221" s="159">
        <v>29825.9072727272</v>
      </c>
      <c r="P221" s="159">
        <v>28326.577883896302</v>
      </c>
      <c r="Q221" s="159">
        <v>25514.142468421</v>
      </c>
      <c r="R221" s="159">
        <v>22854.248</v>
      </c>
      <c r="S221" s="159">
        <v>24206.940504999999</v>
      </c>
      <c r="T221" s="159">
        <v>22744.7314999999</v>
      </c>
      <c r="U221" s="159">
        <v>30924.9163928571</v>
      </c>
      <c r="V221" s="159">
        <v>31823.620714285698</v>
      </c>
      <c r="W221" s="159">
        <v>37503.460944723302</v>
      </c>
      <c r="X221" s="159">
        <v>27394.073681818099</v>
      </c>
      <c r="Y221" s="159">
        <v>29351.887999999999</v>
      </c>
      <c r="Z221" s="159">
        <v>41833.796388888797</v>
      </c>
      <c r="AA221" s="159">
        <v>28856.3</v>
      </c>
      <c r="AB221" s="159">
        <v>22079.0999999999</v>
      </c>
      <c r="AC221" s="159">
        <v>38857.586205236403</v>
      </c>
      <c r="AD221" s="4"/>
      <c r="AE221" s="57"/>
      <c r="AF221" s="4"/>
      <c r="AG221" s="4"/>
      <c r="AH221" s="4"/>
      <c r="AI221" s="4"/>
      <c r="AJ221" s="4"/>
      <c r="AK221" s="4"/>
      <c r="AL221" s="4"/>
      <c r="AM221" s="4"/>
      <c r="AN221" s="4"/>
      <c r="AO221" s="4"/>
      <c r="AP221" s="4"/>
      <c r="AQ221" s="4"/>
      <c r="AR221" s="4"/>
      <c r="AS221" s="4"/>
      <c r="AT221" s="4"/>
      <c r="AU221" s="4"/>
      <c r="AV221" s="4"/>
      <c r="AW221" s="4"/>
      <c r="AX221" s="4"/>
    </row>
    <row r="222" spans="1:50" ht="22.5" customHeight="1">
      <c r="A222" s="158">
        <v>43525</v>
      </c>
      <c r="B222" s="190">
        <v>31870.378945317905</v>
      </c>
      <c r="C222" s="159">
        <v>56039.71</v>
      </c>
      <c r="D222" s="159">
        <v>33991.420676399997</v>
      </c>
      <c r="E222" s="159">
        <v>59841.452576123098</v>
      </c>
      <c r="F222" s="159">
        <v>26128.2</v>
      </c>
      <c r="G222" s="159">
        <v>37348.458810899901</v>
      </c>
      <c r="H222" s="159">
        <v>32549.047500000001</v>
      </c>
      <c r="I222" s="159">
        <v>33664.847323249996</v>
      </c>
      <c r="J222" s="159">
        <v>34215.515437617403</v>
      </c>
      <c r="K222" s="375">
        <v>22941.3938666666</v>
      </c>
      <c r="L222" s="159">
        <v>35684.717857142801</v>
      </c>
      <c r="M222" s="159">
        <v>36200.32</v>
      </c>
      <c r="N222" s="159">
        <v>31955.992916666601</v>
      </c>
      <c r="O222" s="159">
        <v>30655.196818181801</v>
      </c>
      <c r="P222" s="159">
        <v>28326.577883896302</v>
      </c>
      <c r="Q222" s="159">
        <v>25514.142468421</v>
      </c>
      <c r="R222" s="159">
        <v>26838.016</v>
      </c>
      <c r="S222" s="159">
        <v>25307.255982499999</v>
      </c>
      <c r="T222" s="159">
        <v>24398.246499999899</v>
      </c>
      <c r="U222" s="159">
        <v>33498.533062499897</v>
      </c>
      <c r="V222" s="159">
        <v>33408.78</v>
      </c>
      <c r="W222" s="159">
        <v>38120.890089264103</v>
      </c>
      <c r="X222" s="159">
        <v>28683.208363636299</v>
      </c>
      <c r="Y222" s="159">
        <v>30733.153999999999</v>
      </c>
      <c r="Z222" s="159">
        <v>41833.796388888797</v>
      </c>
      <c r="AA222" s="159">
        <v>28856.3</v>
      </c>
      <c r="AB222" s="159">
        <v>22629.3</v>
      </c>
      <c r="AC222" s="159">
        <v>38857.586205236403</v>
      </c>
      <c r="AD222" s="4"/>
      <c r="AE222" s="57"/>
      <c r="AF222" s="4"/>
      <c r="AG222" s="4"/>
      <c r="AH222" s="4"/>
      <c r="AI222" s="4"/>
      <c r="AJ222" s="4"/>
      <c r="AK222" s="4"/>
      <c r="AL222" s="4"/>
      <c r="AM222" s="4"/>
      <c r="AN222" s="4"/>
      <c r="AO222" s="4"/>
      <c r="AP222" s="4"/>
      <c r="AQ222" s="4"/>
      <c r="AR222" s="4"/>
      <c r="AS222" s="4"/>
      <c r="AT222" s="4"/>
      <c r="AU222" s="4"/>
      <c r="AV222" s="4"/>
      <c r="AW222" s="4"/>
      <c r="AX222" s="4"/>
    </row>
    <row r="223" spans="1:50" ht="22.5" customHeight="1">
      <c r="A223" s="158">
        <v>43556</v>
      </c>
      <c r="B223" s="190">
        <v>33178.010772449728</v>
      </c>
      <c r="C223" s="159">
        <v>56039.71</v>
      </c>
      <c r="D223" s="159">
        <v>34994.8546508</v>
      </c>
      <c r="E223" s="159">
        <v>65009.5780258792</v>
      </c>
      <c r="F223" s="159">
        <v>27592.166666666599</v>
      </c>
      <c r="G223" s="159">
        <v>37348.458810899901</v>
      </c>
      <c r="H223" s="159">
        <v>37458.143125000002</v>
      </c>
      <c r="I223" s="159">
        <v>33664.847323249996</v>
      </c>
      <c r="J223" s="159">
        <v>37212.794589952697</v>
      </c>
      <c r="K223" s="375">
        <v>25235.421333333299</v>
      </c>
      <c r="L223" s="159">
        <v>35684.717857142801</v>
      </c>
      <c r="M223" s="159">
        <v>41630.3679999999</v>
      </c>
      <c r="N223" s="159">
        <v>37396.333791666599</v>
      </c>
      <c r="O223" s="159">
        <v>32510.524090908999</v>
      </c>
      <c r="P223" s="159">
        <v>34080.357300000003</v>
      </c>
      <c r="Q223" s="159">
        <v>29711.855935789401</v>
      </c>
      <c r="R223" s="159">
        <v>27781.200000000001</v>
      </c>
      <c r="S223" s="159">
        <v>26407.571459999999</v>
      </c>
      <c r="T223" s="159">
        <v>28545.947</v>
      </c>
      <c r="U223" s="159">
        <v>36079.069125000002</v>
      </c>
      <c r="V223" s="159">
        <v>33408.78</v>
      </c>
      <c r="W223" s="159">
        <v>38825.892263135102</v>
      </c>
      <c r="X223" s="159">
        <v>30187.195636363602</v>
      </c>
      <c r="Y223" s="159">
        <v>32344.627999999899</v>
      </c>
      <c r="Z223" s="159">
        <v>42794.3272222222</v>
      </c>
      <c r="AA223" s="159">
        <v>28856.3</v>
      </c>
      <c r="AB223" s="159">
        <v>22629.3</v>
      </c>
      <c r="AC223" s="159">
        <v>38857.586205236403</v>
      </c>
      <c r="AD223" s="4"/>
      <c r="AE223" s="57"/>
      <c r="AF223" s="4"/>
      <c r="AG223" s="4"/>
      <c r="AH223" s="4"/>
      <c r="AI223" s="4"/>
      <c r="AJ223" s="4"/>
      <c r="AK223" s="4"/>
      <c r="AL223" s="4"/>
      <c r="AM223" s="4"/>
      <c r="AN223" s="4"/>
      <c r="AO223" s="4"/>
      <c r="AP223" s="4"/>
      <c r="AQ223" s="4"/>
      <c r="AR223" s="4"/>
      <c r="AS223" s="4"/>
      <c r="AT223" s="4"/>
      <c r="AU223" s="4"/>
      <c r="AV223" s="4"/>
      <c r="AW223" s="4"/>
      <c r="AX223" s="4"/>
    </row>
    <row r="224" spans="1:50" ht="22.5" customHeight="1">
      <c r="A224" s="158">
        <v>43586</v>
      </c>
      <c r="B224" s="190">
        <v>34335.588498424971</v>
      </c>
      <c r="C224" s="159">
        <v>56039.71</v>
      </c>
      <c r="D224" s="159">
        <v>38494.340115879997</v>
      </c>
      <c r="E224" s="159">
        <v>65009.5780258792</v>
      </c>
      <c r="F224" s="159">
        <v>29054.416666666599</v>
      </c>
      <c r="G224" s="159">
        <v>39309.252898472201</v>
      </c>
      <c r="H224" s="159">
        <v>37458.143125000002</v>
      </c>
      <c r="I224" s="159">
        <v>35179.7654527962</v>
      </c>
      <c r="J224" s="159">
        <v>37212.794589952697</v>
      </c>
      <c r="K224" s="375">
        <v>26497.139733333301</v>
      </c>
      <c r="L224" s="159">
        <v>39365.960714285698</v>
      </c>
      <c r="M224" s="159">
        <v>41630.3679999999</v>
      </c>
      <c r="N224" s="159">
        <v>37396.333791666599</v>
      </c>
      <c r="O224" s="159">
        <v>34267.477272727199</v>
      </c>
      <c r="P224" s="159">
        <v>35629.464449999898</v>
      </c>
      <c r="Q224" s="159">
        <v>29711.855935789401</v>
      </c>
      <c r="R224" s="159">
        <v>27781.200000000001</v>
      </c>
      <c r="S224" s="159">
        <v>26407.571459999999</v>
      </c>
      <c r="T224" s="159">
        <v>28545.947</v>
      </c>
      <c r="U224" s="159">
        <v>36079.069125000002</v>
      </c>
      <c r="V224" s="159">
        <v>38408.78</v>
      </c>
      <c r="W224" s="159">
        <v>45139.535025236699</v>
      </c>
      <c r="X224" s="159">
        <v>30187.231999999902</v>
      </c>
      <c r="Y224" s="159">
        <v>32344.627999999899</v>
      </c>
      <c r="Z224" s="159">
        <v>44934.026666666599</v>
      </c>
      <c r="AA224" s="159">
        <v>28856.3</v>
      </c>
      <c r="AB224" s="159">
        <v>22629.3</v>
      </c>
      <c r="AC224" s="159">
        <v>38857.586205236403</v>
      </c>
      <c r="AD224" s="4"/>
      <c r="AE224" s="57"/>
      <c r="AF224" s="4"/>
      <c r="AG224" s="4"/>
      <c r="AH224" s="4"/>
      <c r="AI224" s="4"/>
      <c r="AJ224" s="4"/>
      <c r="AK224" s="4"/>
      <c r="AL224" s="4"/>
      <c r="AM224" s="4"/>
      <c r="AN224" s="4"/>
      <c r="AO224" s="4"/>
      <c r="AP224" s="4"/>
      <c r="AQ224" s="4"/>
      <c r="AR224" s="4"/>
      <c r="AS224" s="4"/>
      <c r="AT224" s="4"/>
      <c r="AU224" s="4"/>
      <c r="AV224" s="4"/>
      <c r="AW224" s="4"/>
      <c r="AX224" s="4"/>
    </row>
    <row r="225" spans="1:50" ht="22.5" customHeight="1">
      <c r="A225" s="158">
        <v>43617</v>
      </c>
      <c r="B225" s="190">
        <v>34814.687938733681</v>
      </c>
      <c r="C225" s="159">
        <v>56039.71</v>
      </c>
      <c r="D225" s="159">
        <v>38494.340115879997</v>
      </c>
      <c r="E225" s="159">
        <v>65009.5780258792</v>
      </c>
      <c r="F225" s="159">
        <v>30650.966666666602</v>
      </c>
      <c r="G225" s="159">
        <v>39309.252898472201</v>
      </c>
      <c r="H225" s="159">
        <v>37458.143125000002</v>
      </c>
      <c r="I225" s="159">
        <v>35179.7654527962</v>
      </c>
      <c r="J225" s="159">
        <v>37212.794589952697</v>
      </c>
      <c r="K225" s="375">
        <v>26497.139733333301</v>
      </c>
      <c r="L225" s="159">
        <v>39365.960714285698</v>
      </c>
      <c r="M225" s="159">
        <v>41630.3679999999</v>
      </c>
      <c r="N225" s="159">
        <v>39201.819791666603</v>
      </c>
      <c r="O225" s="159">
        <v>37860.192000000003</v>
      </c>
      <c r="P225" s="159">
        <v>35629.464449999898</v>
      </c>
      <c r="Q225" s="159">
        <v>29711.855935789401</v>
      </c>
      <c r="R225" s="159">
        <v>29818.366666666599</v>
      </c>
      <c r="S225" s="159">
        <v>26407.571459999999</v>
      </c>
      <c r="T225" s="159">
        <v>28545.947</v>
      </c>
      <c r="U225" s="159">
        <v>36079.069125000002</v>
      </c>
      <c r="V225" s="159">
        <v>38408.78</v>
      </c>
      <c r="W225" s="159">
        <v>45139.535025236699</v>
      </c>
      <c r="X225" s="159">
        <v>30187.2683636363</v>
      </c>
      <c r="Y225" s="159">
        <v>32344.627999999899</v>
      </c>
      <c r="Z225" s="159">
        <v>44934.026666666599</v>
      </c>
      <c r="AA225" s="159">
        <v>28856.3</v>
      </c>
      <c r="AB225" s="159">
        <v>27023.862499999999</v>
      </c>
      <c r="AC225" s="159">
        <v>46249.632765541603</v>
      </c>
      <c r="AD225" s="4"/>
      <c r="AE225" s="57"/>
      <c r="AF225" s="4"/>
      <c r="AG225" s="4"/>
      <c r="AH225" s="4"/>
      <c r="AI225" s="4"/>
      <c r="AJ225" s="4"/>
      <c r="AK225" s="4"/>
      <c r="AL225" s="4"/>
      <c r="AM225" s="4"/>
      <c r="AN225" s="4"/>
      <c r="AO225" s="4"/>
      <c r="AP225" s="4"/>
      <c r="AQ225" s="4"/>
      <c r="AR225" s="4"/>
      <c r="AS225" s="4"/>
      <c r="AT225" s="4"/>
      <c r="AU225" s="4"/>
      <c r="AV225" s="4"/>
      <c r="AW225" s="4"/>
      <c r="AX225" s="4"/>
    </row>
    <row r="226" spans="1:50" ht="22.5" customHeight="1">
      <c r="A226" s="158">
        <v>43647</v>
      </c>
      <c r="B226" s="190">
        <v>36604.224227164246</v>
      </c>
      <c r="C226" s="159">
        <v>56039.71</v>
      </c>
      <c r="D226" s="159">
        <v>40244.082848419901</v>
      </c>
      <c r="E226" s="159">
        <v>70578.260876824104</v>
      </c>
      <c r="F226" s="159">
        <v>31828.616666666599</v>
      </c>
      <c r="G226" s="159">
        <v>43829.816981796503</v>
      </c>
      <c r="H226" s="159">
        <v>37458.143125000002</v>
      </c>
      <c r="I226" s="159">
        <v>36694.683582342499</v>
      </c>
      <c r="J226" s="159">
        <v>40807.5505473421</v>
      </c>
      <c r="K226" s="375">
        <v>27632.861066666599</v>
      </c>
      <c r="L226" s="159">
        <v>43103.935714285602</v>
      </c>
      <c r="M226" s="159">
        <v>41630.3679999999</v>
      </c>
      <c r="N226" s="159">
        <v>39201.819791666603</v>
      </c>
      <c r="O226" s="159">
        <v>37860.192000000003</v>
      </c>
      <c r="P226" s="159">
        <v>36558.928740000003</v>
      </c>
      <c r="Q226" s="159">
        <v>29711.855935789401</v>
      </c>
      <c r="R226" s="159">
        <v>29818.366666666599</v>
      </c>
      <c r="S226" s="159">
        <v>26407.571459999999</v>
      </c>
      <c r="T226" s="159">
        <v>30492.909500000002</v>
      </c>
      <c r="U226" s="159">
        <v>36079.069125000002</v>
      </c>
      <c r="V226" s="159">
        <v>38408.78</v>
      </c>
      <c r="W226" s="159">
        <v>45139.535025236699</v>
      </c>
      <c r="X226" s="159">
        <v>33240.672363636302</v>
      </c>
      <c r="Y226" s="159">
        <v>35770.252</v>
      </c>
      <c r="Z226" s="159">
        <v>47501.645188888797</v>
      </c>
      <c r="AA226" s="159">
        <v>34213.85</v>
      </c>
      <c r="AB226" s="159">
        <v>27023.862499999999</v>
      </c>
      <c r="AC226" s="159">
        <v>46249.632765541603</v>
      </c>
      <c r="AD226" s="4"/>
      <c r="AE226" s="57"/>
      <c r="AF226" s="4"/>
      <c r="AG226" s="4"/>
      <c r="AH226" s="4"/>
      <c r="AI226" s="4"/>
      <c r="AJ226" s="4"/>
      <c r="AK226" s="4"/>
      <c r="AL226" s="4"/>
      <c r="AM226" s="4"/>
      <c r="AN226" s="4"/>
      <c r="AO226" s="4"/>
      <c r="AP226" s="4"/>
      <c r="AQ226" s="4"/>
      <c r="AR226" s="4"/>
      <c r="AS226" s="4"/>
      <c r="AT226" s="4"/>
      <c r="AU226" s="4"/>
      <c r="AV226" s="4"/>
      <c r="AW226" s="4"/>
      <c r="AX226" s="4"/>
    </row>
    <row r="227" spans="1:50" ht="22.5" customHeight="1">
      <c r="A227" s="158">
        <v>43678</v>
      </c>
      <c r="B227" s="190">
        <v>37122.781011306157</v>
      </c>
      <c r="C227" s="159">
        <v>56039.71</v>
      </c>
      <c r="D227" s="159">
        <v>40244.082848419901</v>
      </c>
      <c r="E227" s="159">
        <v>70578.260876824104</v>
      </c>
      <c r="F227" s="159">
        <v>33008.3166666666</v>
      </c>
      <c r="G227" s="159">
        <v>43829.816981796503</v>
      </c>
      <c r="H227" s="159">
        <v>40909.006249999999</v>
      </c>
      <c r="I227" s="159">
        <v>36694.683582342499</v>
      </c>
      <c r="J227" s="159">
        <v>40807.5505473421</v>
      </c>
      <c r="K227" s="375">
        <v>28599.852800000001</v>
      </c>
      <c r="L227" s="159">
        <v>43103.935714285602</v>
      </c>
      <c r="M227" s="159">
        <v>44888.396800000002</v>
      </c>
      <c r="N227" s="159">
        <v>40799.077125000003</v>
      </c>
      <c r="O227" s="159">
        <v>37860.192000000003</v>
      </c>
      <c r="P227" s="159">
        <v>37488.393029999999</v>
      </c>
      <c r="Q227" s="159">
        <v>32183.051062263101</v>
      </c>
      <c r="R227" s="159">
        <v>29818.366666666599</v>
      </c>
      <c r="S227" s="159">
        <v>26407.571459999999</v>
      </c>
      <c r="T227" s="159">
        <v>30492.909500000002</v>
      </c>
      <c r="U227" s="159">
        <v>41127.633937500003</v>
      </c>
      <c r="V227" s="159">
        <v>39408.78</v>
      </c>
      <c r="W227" s="159">
        <v>47862.5724836562</v>
      </c>
      <c r="X227" s="159">
        <v>35355.986909090898</v>
      </c>
      <c r="Y227" s="159">
        <v>38046.54</v>
      </c>
      <c r="Z227" s="159">
        <v>47501.645188888797</v>
      </c>
      <c r="AA227" s="159">
        <v>34213.85</v>
      </c>
      <c r="AB227" s="159">
        <v>28154.7124999999</v>
      </c>
      <c r="AC227" s="159">
        <v>46249.632765541603</v>
      </c>
      <c r="AD227" s="4"/>
      <c r="AE227" s="57"/>
      <c r="AF227" s="4"/>
      <c r="AG227" s="4"/>
      <c r="AH227" s="4"/>
      <c r="AI227" s="4"/>
      <c r="AJ227" s="4"/>
      <c r="AK227" s="4"/>
      <c r="AL227" s="4"/>
      <c r="AM227" s="4"/>
      <c r="AN227" s="4"/>
      <c r="AO227" s="4"/>
      <c r="AP227" s="4"/>
      <c r="AQ227" s="4"/>
      <c r="AR227" s="4"/>
      <c r="AS227" s="4"/>
      <c r="AT227" s="4"/>
      <c r="AU227" s="4"/>
      <c r="AV227" s="4"/>
      <c r="AW227" s="4"/>
      <c r="AX227" s="4"/>
    </row>
    <row r="228" spans="1:50" ht="22.5" customHeight="1">
      <c r="A228" s="158">
        <v>43709</v>
      </c>
      <c r="B228" s="190">
        <v>38037.790798066606</v>
      </c>
      <c r="C228" s="159">
        <v>63194.896499999901</v>
      </c>
      <c r="D228" s="159">
        <v>42343.774127468001</v>
      </c>
      <c r="E228" s="159">
        <v>75183.434178865005</v>
      </c>
      <c r="F228" s="159">
        <v>33892.15</v>
      </c>
      <c r="G228" s="159">
        <v>43829.816981796503</v>
      </c>
      <c r="H228" s="159">
        <v>40909.006249999999</v>
      </c>
      <c r="I228" s="159">
        <v>38473.0997866779</v>
      </c>
      <c r="J228" s="159">
        <v>40807.5505473421</v>
      </c>
      <c r="K228" s="375">
        <v>28599.852800000001</v>
      </c>
      <c r="L228" s="159">
        <v>43103.935714285602</v>
      </c>
      <c r="M228" s="159">
        <v>44888.396800000002</v>
      </c>
      <c r="N228" s="159">
        <v>40799.077125000003</v>
      </c>
      <c r="O228" s="159">
        <v>37860.192000000003</v>
      </c>
      <c r="P228" s="159">
        <v>38108.035889999999</v>
      </c>
      <c r="Q228" s="159">
        <v>32183.051062263101</v>
      </c>
      <c r="R228" s="159">
        <v>31448.5333333333</v>
      </c>
      <c r="S228" s="159">
        <v>29048.693606000001</v>
      </c>
      <c r="T228" s="159">
        <v>30492.909500000002</v>
      </c>
      <c r="U228" s="159">
        <v>41127.633937500003</v>
      </c>
      <c r="V228" s="159">
        <v>39408.78</v>
      </c>
      <c r="W228" s="159">
        <v>47862.5724836562</v>
      </c>
      <c r="X228" s="159">
        <v>35355.986909090898</v>
      </c>
      <c r="Y228" s="159">
        <v>38046.54</v>
      </c>
      <c r="Z228" s="159">
        <v>50197.720277777698</v>
      </c>
      <c r="AA228" s="159">
        <v>35397.599999999999</v>
      </c>
      <c r="AB228" s="159">
        <v>28154.7124999999</v>
      </c>
      <c r="AC228" s="159">
        <v>46249.632765541603</v>
      </c>
      <c r="AD228" s="4"/>
      <c r="AE228" s="57"/>
      <c r="AF228" s="4"/>
      <c r="AG228" s="4"/>
      <c r="AH228" s="4"/>
      <c r="AI228" s="4"/>
      <c r="AJ228" s="4"/>
      <c r="AK228" s="4"/>
      <c r="AL228" s="4"/>
      <c r="AM228" s="4"/>
      <c r="AN228" s="4"/>
      <c r="AO228" s="4"/>
      <c r="AP228" s="4"/>
      <c r="AQ228" s="4"/>
      <c r="AR228" s="4"/>
      <c r="AS228" s="4"/>
      <c r="AT228" s="4"/>
      <c r="AU228" s="4"/>
      <c r="AV228" s="4"/>
      <c r="AW228" s="4"/>
      <c r="AX228" s="4"/>
    </row>
    <row r="229" spans="1:50" ht="22.5" customHeight="1">
      <c r="A229" s="158">
        <v>43739</v>
      </c>
      <c r="B229" s="190">
        <v>39267.357757148995</v>
      </c>
      <c r="C229" s="159">
        <v>65371.821249999899</v>
      </c>
      <c r="D229" s="159">
        <v>42343.774127468001</v>
      </c>
      <c r="E229" s="159">
        <v>77868.556828110202</v>
      </c>
      <c r="F229" s="159">
        <v>34796.666666666599</v>
      </c>
      <c r="G229" s="159">
        <v>48350.381065120797</v>
      </c>
      <c r="H229" s="159">
        <v>40909.006249999999</v>
      </c>
      <c r="I229" s="159">
        <v>38473.0997866779</v>
      </c>
      <c r="J229" s="159">
        <v>46051.3207926756</v>
      </c>
      <c r="K229" s="375">
        <v>30833.809866666601</v>
      </c>
      <c r="L229" s="159">
        <v>43103.935714285602</v>
      </c>
      <c r="M229" s="159">
        <v>47784.422399999901</v>
      </c>
      <c r="N229" s="159">
        <v>42587.806791666597</v>
      </c>
      <c r="O229" s="159">
        <v>41756.389272727203</v>
      </c>
      <c r="P229" s="159">
        <v>38108.035889999999</v>
      </c>
      <c r="Q229" s="159">
        <v>32183.051062263101</v>
      </c>
      <c r="R229" s="159">
        <v>31448.5333333333</v>
      </c>
      <c r="S229" s="159">
        <v>29048.693606000001</v>
      </c>
      <c r="T229" s="159">
        <v>31717.898499999999</v>
      </c>
      <c r="U229" s="159">
        <v>41127.633937500003</v>
      </c>
      <c r="V229" s="159">
        <v>42095.0628</v>
      </c>
      <c r="W229" s="159">
        <v>47862.5724836562</v>
      </c>
      <c r="X229" s="159">
        <v>36866.928363636303</v>
      </c>
      <c r="Y229" s="159">
        <v>39672.46</v>
      </c>
      <c r="Z229" s="159">
        <v>50197.720277777698</v>
      </c>
      <c r="AA229" s="159">
        <v>35397.599999999999</v>
      </c>
      <c r="AB229" s="159">
        <v>29286.4624999999</v>
      </c>
      <c r="AC229" s="159">
        <v>46249.632765541603</v>
      </c>
      <c r="AD229" s="4"/>
      <c r="AE229" s="57"/>
      <c r="AF229" s="4"/>
      <c r="AG229" s="4"/>
      <c r="AH229" s="4"/>
      <c r="AI229" s="4"/>
      <c r="AJ229" s="4"/>
      <c r="AK229" s="4"/>
      <c r="AL229" s="4"/>
      <c r="AM229" s="4"/>
      <c r="AN229" s="4"/>
      <c r="AO229" s="4"/>
      <c r="AP229" s="4"/>
      <c r="AQ229" s="4"/>
      <c r="AR229" s="4"/>
      <c r="AS229" s="4"/>
      <c r="AT229" s="4"/>
      <c r="AU229" s="4"/>
      <c r="AV229" s="4"/>
      <c r="AW229" s="4"/>
      <c r="AX229" s="4"/>
    </row>
    <row r="230" spans="1:50" ht="22.5" customHeight="1">
      <c r="A230" s="158">
        <v>43770</v>
      </c>
      <c r="B230" s="190">
        <v>40404.074012924648</v>
      </c>
      <c r="C230" s="159">
        <v>67624.835749999998</v>
      </c>
      <c r="D230" s="159">
        <v>44093.516860008</v>
      </c>
      <c r="E230" s="159">
        <v>81436.625181479802</v>
      </c>
      <c r="F230" s="159">
        <v>35661.15</v>
      </c>
      <c r="G230" s="159">
        <v>48350.381065120797</v>
      </c>
      <c r="H230" s="159">
        <v>40909.006249999999</v>
      </c>
      <c r="I230" s="159">
        <v>39988.016255821298</v>
      </c>
      <c r="J230" s="159">
        <v>46051.3207926756</v>
      </c>
      <c r="K230" s="375">
        <v>32684.0173333333</v>
      </c>
      <c r="L230" s="159">
        <v>46844.4857142857</v>
      </c>
      <c r="M230" s="159">
        <v>47784.422399999901</v>
      </c>
      <c r="N230" s="159">
        <v>42587.806458333303</v>
      </c>
      <c r="O230" s="159">
        <v>41756.389272727203</v>
      </c>
      <c r="P230" s="159">
        <v>39657.143039999901</v>
      </c>
      <c r="Q230" s="159">
        <v>32183.051062263101</v>
      </c>
      <c r="R230" s="159">
        <v>31448.5333333333</v>
      </c>
      <c r="S230" s="159">
        <v>31688.790752000001</v>
      </c>
      <c r="T230" s="159">
        <v>31717.898499999999</v>
      </c>
      <c r="U230" s="159">
        <v>45096.191249999902</v>
      </c>
      <c r="V230" s="159">
        <v>42095.0628</v>
      </c>
      <c r="W230" s="159">
        <v>47862.5724836562</v>
      </c>
      <c r="X230" s="159">
        <v>38377.866909090902</v>
      </c>
      <c r="Y230" s="159">
        <v>41298.377999999997</v>
      </c>
      <c r="Z230" s="159">
        <v>54214.097222222197</v>
      </c>
      <c r="AA230" s="159">
        <v>35397.599999999999</v>
      </c>
      <c r="AB230" s="159">
        <v>29286.4624999999</v>
      </c>
      <c r="AC230" s="159">
        <v>46249.632765541603</v>
      </c>
      <c r="AD230" s="4"/>
      <c r="AE230" s="57"/>
      <c r="AF230" s="4"/>
      <c r="AG230" s="4"/>
      <c r="AH230" s="4"/>
      <c r="AI230" s="4"/>
      <c r="AJ230" s="4"/>
      <c r="AK230" s="4"/>
      <c r="AL230" s="4"/>
      <c r="AM230" s="4"/>
      <c r="AN230" s="4"/>
      <c r="AO230" s="4"/>
      <c r="AP230" s="4"/>
      <c r="AQ230" s="4"/>
      <c r="AR230" s="4"/>
      <c r="AS230" s="4"/>
      <c r="AT230" s="4"/>
      <c r="AU230" s="4"/>
      <c r="AV230" s="4"/>
      <c r="AW230" s="4"/>
      <c r="AX230" s="4"/>
    </row>
    <row r="231" spans="1:50" ht="22.5" customHeight="1">
      <c r="A231" s="158">
        <v>43800</v>
      </c>
      <c r="B231" s="190">
        <v>41022.084723350243</v>
      </c>
      <c r="C231" s="159">
        <v>69956.7065</v>
      </c>
      <c r="D231" s="159">
        <v>44093.516860008</v>
      </c>
      <c r="E231" s="159">
        <v>83499.799318181802</v>
      </c>
      <c r="F231" s="159">
        <v>36544.983333333301</v>
      </c>
      <c r="G231" s="159">
        <v>48350.381065120797</v>
      </c>
      <c r="H231" s="159">
        <v>43983.020624999997</v>
      </c>
      <c r="I231" s="159">
        <v>39988.016255821298</v>
      </c>
      <c r="J231" s="159">
        <v>46051.3207926756</v>
      </c>
      <c r="K231" s="375">
        <v>32684.0173333333</v>
      </c>
      <c r="L231" s="159">
        <v>46844.4857142857</v>
      </c>
      <c r="M231" s="159">
        <v>51129.331967999999</v>
      </c>
      <c r="N231" s="159">
        <v>50401.599374999998</v>
      </c>
      <c r="O231" s="159">
        <v>41756.389272727203</v>
      </c>
      <c r="P231" s="159">
        <v>39657.143039999901</v>
      </c>
      <c r="Q231" s="159">
        <v>34357.701200098498</v>
      </c>
      <c r="R231" s="159">
        <v>34448.799999999901</v>
      </c>
      <c r="S231" s="159">
        <v>31688.790752000001</v>
      </c>
      <c r="T231" s="159">
        <v>31717.898499999999</v>
      </c>
      <c r="U231" s="159">
        <v>45096.191249999902</v>
      </c>
      <c r="V231" s="159">
        <v>42095.0628</v>
      </c>
      <c r="W231" s="159">
        <v>50587.409942075697</v>
      </c>
      <c r="X231" s="159">
        <v>39284.370545454498</v>
      </c>
      <c r="Y231" s="159">
        <v>42273.932000000001</v>
      </c>
      <c r="Z231" s="159">
        <v>57727.381111111099</v>
      </c>
      <c r="AA231" s="159">
        <v>35397.599999999999</v>
      </c>
      <c r="AB231" s="159">
        <v>29286.4624999999</v>
      </c>
      <c r="AC231" s="159">
        <v>54707.486086956502</v>
      </c>
      <c r="AD231" s="4"/>
      <c r="AE231" s="57"/>
      <c r="AF231" s="4"/>
      <c r="AG231" s="4"/>
      <c r="AH231" s="4"/>
      <c r="AI231" s="4"/>
      <c r="AJ231" s="4"/>
      <c r="AK231" s="4"/>
      <c r="AL231" s="4"/>
      <c r="AM231" s="4"/>
      <c r="AN231" s="4"/>
      <c r="AO231" s="4"/>
      <c r="AP231" s="4"/>
      <c r="AQ231" s="4"/>
      <c r="AR231" s="4"/>
      <c r="AS231" s="4"/>
      <c r="AT231" s="4"/>
      <c r="AU231" s="4"/>
      <c r="AV231" s="4"/>
      <c r="AW231" s="4"/>
      <c r="AX231" s="4"/>
    </row>
    <row r="232" spans="1:50" ht="22.5" customHeight="1">
      <c r="A232" s="158">
        <v>43831</v>
      </c>
      <c r="B232" s="190">
        <v>44682.497280388605</v>
      </c>
      <c r="C232" s="159">
        <v>69956.7065</v>
      </c>
      <c r="D232" s="159">
        <v>49543.156685563998</v>
      </c>
      <c r="E232" s="159">
        <v>89344.785270454493</v>
      </c>
      <c r="F232" s="159">
        <v>39544.983333333301</v>
      </c>
      <c r="G232" s="159">
        <v>51350.381065120797</v>
      </c>
      <c r="H232" s="159">
        <v>48696.214374999901</v>
      </c>
      <c r="I232" s="159">
        <v>44502.932724964798</v>
      </c>
      <c r="J232" s="159">
        <v>50195.939664016398</v>
      </c>
      <c r="K232" s="375">
        <v>37681.471733333303</v>
      </c>
      <c r="L232" s="159">
        <v>49844.4857142857</v>
      </c>
      <c r="M232" s="159">
        <v>53174.50524672</v>
      </c>
      <c r="N232" s="159">
        <v>50401.599374999998</v>
      </c>
      <c r="O232" s="159">
        <v>44756.389272727203</v>
      </c>
      <c r="P232" s="159">
        <v>42657.143039999901</v>
      </c>
      <c r="Q232" s="159">
        <v>37357.701200098498</v>
      </c>
      <c r="R232" s="159">
        <v>37448.799999999901</v>
      </c>
      <c r="S232" s="159">
        <v>34688.790752000001</v>
      </c>
      <c r="T232" s="159">
        <v>33181.721499999898</v>
      </c>
      <c r="U232" s="159">
        <v>48096.191249999902</v>
      </c>
      <c r="V232" s="159">
        <v>46431.413999999997</v>
      </c>
      <c r="W232" s="159">
        <v>53587.409942075697</v>
      </c>
      <c r="X232" s="159">
        <v>39284.370545454498</v>
      </c>
      <c r="Y232" s="159">
        <v>45273.932000000001</v>
      </c>
      <c r="Z232" s="159">
        <v>60727.381111111099</v>
      </c>
      <c r="AA232" s="159">
        <v>40629.1</v>
      </c>
      <c r="AB232" s="159">
        <v>32466.462500000001</v>
      </c>
      <c r="AC232" s="159">
        <v>57707.486086956502</v>
      </c>
      <c r="AD232" s="4"/>
      <c r="AE232" s="57"/>
      <c r="AF232" s="4"/>
      <c r="AG232" s="4"/>
      <c r="AH232" s="4"/>
      <c r="AI232" s="4"/>
      <c r="AJ232" s="4"/>
      <c r="AK232" s="4"/>
      <c r="AL232" s="4"/>
      <c r="AM232" s="4"/>
      <c r="AN232" s="4"/>
      <c r="AO232" s="4"/>
      <c r="AP232" s="4"/>
      <c r="AQ232" s="4"/>
      <c r="AR232" s="4"/>
      <c r="AS232" s="4"/>
      <c r="AT232" s="4"/>
      <c r="AU232" s="4"/>
      <c r="AV232" s="4"/>
      <c r="AW232" s="4"/>
      <c r="AX232" s="4"/>
    </row>
    <row r="233" spans="1:50" ht="22.5" customHeight="1">
      <c r="A233" s="158">
        <v>43862</v>
      </c>
      <c r="B233" s="190">
        <v>46450.544576364562</v>
      </c>
      <c r="C233" s="159">
        <v>69956.7065</v>
      </c>
      <c r="D233" s="159">
        <v>50543.156685563998</v>
      </c>
      <c r="E233" s="159">
        <v>89344.785270454493</v>
      </c>
      <c r="F233" s="159">
        <v>40544.983333333301</v>
      </c>
      <c r="G233" s="159">
        <v>54836.407793368802</v>
      </c>
      <c r="H233" s="159">
        <v>51409.812499999898</v>
      </c>
      <c r="I233" s="159">
        <v>46502.932724964798</v>
      </c>
      <c r="J233" s="159">
        <v>50195.939664016398</v>
      </c>
      <c r="K233" s="375">
        <v>40068.241866666598</v>
      </c>
      <c r="L233" s="159">
        <v>50844.4857142857</v>
      </c>
      <c r="M233" s="159">
        <v>55307.203510707201</v>
      </c>
      <c r="N233" s="159">
        <v>52190.212708333303</v>
      </c>
      <c r="O233" s="159">
        <v>46535.6787878787</v>
      </c>
      <c r="P233" s="159">
        <v>43657.143039999901</v>
      </c>
      <c r="Q233" s="159">
        <v>38357.701200098498</v>
      </c>
      <c r="R233" s="159">
        <v>39482.400000000001</v>
      </c>
      <c r="S233" s="159">
        <v>38329.363749999997</v>
      </c>
      <c r="T233" s="159">
        <v>33181.721499999898</v>
      </c>
      <c r="U233" s="159">
        <v>52150.660937499997</v>
      </c>
      <c r="V233" s="159">
        <v>47431.413999999997</v>
      </c>
      <c r="W233" s="159">
        <v>54587.409942075697</v>
      </c>
      <c r="X233" s="159">
        <v>39888.806545454499</v>
      </c>
      <c r="Y233" s="159">
        <v>46924.302000000003</v>
      </c>
      <c r="Z233" s="159">
        <v>61727.381111111099</v>
      </c>
      <c r="AA233" s="159">
        <v>41629.1</v>
      </c>
      <c r="AB233" s="159">
        <v>33466.462500000001</v>
      </c>
      <c r="AC233" s="159">
        <v>58707.486086956502</v>
      </c>
      <c r="AD233" s="4"/>
      <c r="AE233" s="57"/>
      <c r="AF233" s="4"/>
      <c r="AG233" s="4"/>
      <c r="AH233" s="4"/>
      <c r="AI233" s="4"/>
      <c r="AJ233" s="4"/>
      <c r="AK233" s="4"/>
      <c r="AL233" s="4"/>
      <c r="AM233" s="4"/>
      <c r="AN233" s="4"/>
      <c r="AO233" s="4"/>
      <c r="AP233" s="4"/>
      <c r="AQ233" s="4"/>
      <c r="AR233" s="4"/>
      <c r="AS233" s="4"/>
      <c r="AT233" s="4"/>
      <c r="AU233" s="4"/>
      <c r="AV233" s="4"/>
      <c r="AW233" s="4"/>
      <c r="AX233" s="4"/>
    </row>
    <row r="234" spans="1:50" ht="22.5" customHeight="1">
      <c r="A234" s="158">
        <v>43891</v>
      </c>
      <c r="B234" s="190">
        <v>48077.431848519554</v>
      </c>
      <c r="C234" s="159">
        <v>69956.7065</v>
      </c>
      <c r="D234" s="159">
        <v>52292.899418103902</v>
      </c>
      <c r="E234" s="159">
        <v>89344.785270454493</v>
      </c>
      <c r="F234" s="159">
        <v>40544.983333333301</v>
      </c>
      <c r="G234" s="159">
        <v>54836.407793368802</v>
      </c>
      <c r="H234" s="159">
        <v>53808.3143749999</v>
      </c>
      <c r="I234" s="159">
        <v>49027.794613805803</v>
      </c>
      <c r="J234" s="159">
        <v>50195.939664016398</v>
      </c>
      <c r="K234" s="375">
        <v>40068.241866666598</v>
      </c>
      <c r="L234" s="159">
        <v>54585.259517857099</v>
      </c>
      <c r="M234" s="159">
        <v>55307.203510707201</v>
      </c>
      <c r="N234" s="159">
        <v>52190.212708333303</v>
      </c>
      <c r="O234" s="159">
        <v>49066.536586666603</v>
      </c>
      <c r="P234" s="159">
        <v>44357.143039999901</v>
      </c>
      <c r="Q234" s="159">
        <v>38357.701200098498</v>
      </c>
      <c r="R234" s="159">
        <v>41149.199999999997</v>
      </c>
      <c r="S234" s="159">
        <v>38330.137898000001</v>
      </c>
      <c r="T234" s="159">
        <v>35865.353000000003</v>
      </c>
      <c r="U234" s="159">
        <v>52150.660937499997</v>
      </c>
      <c r="V234" s="159">
        <v>47431.413999999997</v>
      </c>
      <c r="W234" s="159">
        <v>54587.409942075697</v>
      </c>
      <c r="X234" s="159">
        <v>44731.966245019103</v>
      </c>
      <c r="Y234" s="159">
        <v>47752.544000000002</v>
      </c>
      <c r="Z234" s="159">
        <v>62345.571600000003</v>
      </c>
      <c r="AA234" s="159">
        <v>41629.1</v>
      </c>
      <c r="AB234" s="159">
        <v>33466.462500000001</v>
      </c>
      <c r="AC234" s="159">
        <v>58707.486086956502</v>
      </c>
      <c r="AD234" s="4"/>
      <c r="AE234" s="57"/>
      <c r="AF234" s="4"/>
      <c r="AG234" s="4"/>
      <c r="AH234" s="4"/>
      <c r="AI234" s="4"/>
      <c r="AJ234" s="4"/>
      <c r="AK234" s="4"/>
      <c r="AL234" s="4"/>
      <c r="AM234" s="4"/>
      <c r="AN234" s="4"/>
      <c r="AO234" s="4"/>
      <c r="AP234" s="4"/>
      <c r="AQ234" s="4"/>
      <c r="AR234" s="4"/>
      <c r="AS234" s="4"/>
      <c r="AT234" s="4"/>
      <c r="AU234" s="4"/>
      <c r="AV234" s="4"/>
      <c r="AW234" s="4"/>
      <c r="AX234" s="4"/>
    </row>
    <row r="235" spans="1:50" ht="22.5" customHeight="1">
      <c r="A235" s="158">
        <v>43922</v>
      </c>
      <c r="B235" s="190">
        <v>49101.190248626859</v>
      </c>
      <c r="C235" s="159">
        <v>69956.7065</v>
      </c>
      <c r="D235" s="159">
        <v>53620.690639999899</v>
      </c>
      <c r="E235" s="159">
        <v>94354.773229545404</v>
      </c>
      <c r="F235" s="159">
        <v>40544.983333333301</v>
      </c>
      <c r="G235" s="159">
        <v>58767.333083215897</v>
      </c>
      <c r="H235" s="159">
        <v>53808.3143749999</v>
      </c>
      <c r="I235" s="159">
        <v>50115.600440476097</v>
      </c>
      <c r="J235" s="159">
        <v>50195.939664016398</v>
      </c>
      <c r="K235" s="375">
        <v>40068.241866666598</v>
      </c>
      <c r="L235" s="159">
        <v>54585.259517857099</v>
      </c>
      <c r="M235" s="159">
        <v>60837.923861777897</v>
      </c>
      <c r="N235" s="159">
        <v>55452.961875000001</v>
      </c>
      <c r="O235" s="159">
        <v>49066.536586666603</v>
      </c>
      <c r="P235" s="159">
        <v>44357.143039999901</v>
      </c>
      <c r="Q235" s="159">
        <v>38357.701200098498</v>
      </c>
      <c r="R235" s="159">
        <v>42182.8</v>
      </c>
      <c r="S235" s="159">
        <v>38330.137898000001</v>
      </c>
      <c r="T235" s="159">
        <v>35865.353000000003</v>
      </c>
      <c r="U235" s="159">
        <v>52150.660937499997</v>
      </c>
      <c r="V235" s="159">
        <v>47431.413999999997</v>
      </c>
      <c r="W235" s="159">
        <v>54587.409942075697</v>
      </c>
      <c r="X235" s="159">
        <v>45575.112306615403</v>
      </c>
      <c r="Y235" s="159">
        <v>48580.858</v>
      </c>
      <c r="Z235" s="159">
        <v>63788.756127777699</v>
      </c>
      <c r="AA235" s="159">
        <v>41629.1</v>
      </c>
      <c r="AB235" s="159">
        <v>33466.462500000001</v>
      </c>
      <c r="AC235" s="159">
        <v>58707.486086956502</v>
      </c>
      <c r="AD235" s="4"/>
      <c r="AE235" s="57"/>
      <c r="AF235" s="4"/>
      <c r="AG235" s="4"/>
      <c r="AH235" s="4"/>
      <c r="AI235" s="4"/>
      <c r="AJ235" s="4"/>
      <c r="AK235" s="4"/>
      <c r="AL235" s="4"/>
      <c r="AM235" s="4"/>
      <c r="AN235" s="4"/>
      <c r="AO235" s="4"/>
      <c r="AP235" s="4"/>
      <c r="AQ235" s="4"/>
      <c r="AR235" s="4"/>
      <c r="AS235" s="4"/>
      <c r="AT235" s="4"/>
      <c r="AU235" s="4"/>
      <c r="AV235" s="4"/>
      <c r="AW235" s="4"/>
      <c r="AX235" s="4"/>
    </row>
    <row r="236" spans="1:50" ht="22.5" customHeight="1">
      <c r="A236" s="158">
        <v>43952</v>
      </c>
      <c r="B236" s="190">
        <v>49315.468301969362</v>
      </c>
      <c r="C236" s="159">
        <v>87263.599124999993</v>
      </c>
      <c r="D236" s="159">
        <v>53620.690639999899</v>
      </c>
      <c r="E236" s="159">
        <v>94354.773229545404</v>
      </c>
      <c r="F236" s="159">
        <v>40544.983333333301</v>
      </c>
      <c r="G236" s="159">
        <v>58767.333083215897</v>
      </c>
      <c r="H236" s="159">
        <v>53808.3143749999</v>
      </c>
      <c r="I236" s="159">
        <v>50115.600440476097</v>
      </c>
      <c r="J236" s="159">
        <v>50195.939664016398</v>
      </c>
      <c r="K236" s="375">
        <v>40068.241866666598</v>
      </c>
      <c r="L236" s="159">
        <v>54585.259517857099</v>
      </c>
      <c r="M236" s="159">
        <v>63603.284037313198</v>
      </c>
      <c r="N236" s="159">
        <v>55452.961875000001</v>
      </c>
      <c r="O236" s="159">
        <v>49066.536586666603</v>
      </c>
      <c r="P236" s="159">
        <v>44357.143039999901</v>
      </c>
      <c r="Q236" s="159">
        <v>38357.701200098498</v>
      </c>
      <c r="R236" s="159">
        <v>43216.4</v>
      </c>
      <c r="S236" s="159">
        <v>38330.137898000001</v>
      </c>
      <c r="T236" s="159">
        <v>35865.353000000003</v>
      </c>
      <c r="U236" s="159">
        <v>52150.660937499997</v>
      </c>
      <c r="V236" s="159">
        <v>47431.413999999997</v>
      </c>
      <c r="W236" s="159">
        <v>59209.2474004951</v>
      </c>
      <c r="X236" s="159">
        <v>46476.492743701303</v>
      </c>
      <c r="Y236" s="159">
        <v>50013.313999999897</v>
      </c>
      <c r="Z236" s="159">
        <v>63788.756127777699</v>
      </c>
      <c r="AA236" s="159">
        <v>41629.1</v>
      </c>
      <c r="AB236" s="159">
        <v>34325.049999999901</v>
      </c>
      <c r="AC236" s="159">
        <v>58707.486086956502</v>
      </c>
      <c r="AD236" s="4"/>
      <c r="AE236" s="57"/>
      <c r="AF236" s="4"/>
      <c r="AG236" s="4"/>
      <c r="AH236" s="4"/>
      <c r="AI236" s="4"/>
      <c r="AJ236" s="4"/>
      <c r="AK236" s="4"/>
      <c r="AL236" s="4"/>
      <c r="AM236" s="4"/>
      <c r="AN236" s="4"/>
      <c r="AO236" s="4"/>
      <c r="AP236" s="4"/>
      <c r="AQ236" s="4"/>
      <c r="AR236" s="4"/>
      <c r="AS236" s="4"/>
      <c r="AT236" s="4"/>
      <c r="AU236" s="4"/>
      <c r="AV236" s="4"/>
      <c r="AW236" s="4"/>
      <c r="AX236" s="4"/>
    </row>
    <row r="237" spans="1:50" ht="22.5" customHeight="1">
      <c r="A237" s="158">
        <v>43983</v>
      </c>
      <c r="B237" s="190">
        <v>49347.766758414553</v>
      </c>
      <c r="C237" s="159">
        <v>87263.599124999993</v>
      </c>
      <c r="D237" s="159">
        <v>53620.690639999899</v>
      </c>
      <c r="E237" s="159">
        <v>94354.773229545404</v>
      </c>
      <c r="F237" s="159">
        <v>40544.983333333301</v>
      </c>
      <c r="G237" s="159">
        <v>58767.333083215897</v>
      </c>
      <c r="H237" s="159">
        <v>55784.568749999897</v>
      </c>
      <c r="I237" s="159">
        <v>50115.600440476097</v>
      </c>
      <c r="J237" s="159">
        <v>50195.939664016398</v>
      </c>
      <c r="K237" s="375">
        <v>40068.241866666598</v>
      </c>
      <c r="L237" s="159">
        <v>54585.259517857099</v>
      </c>
      <c r="M237" s="159">
        <v>63603.284037313198</v>
      </c>
      <c r="N237" s="159">
        <v>55452.961875000001</v>
      </c>
      <c r="O237" s="159">
        <v>49066.536586666603</v>
      </c>
      <c r="P237" s="159">
        <v>44357.143039999901</v>
      </c>
      <c r="Q237" s="159">
        <v>38357.701200098498</v>
      </c>
      <c r="R237" s="159">
        <v>43216.4</v>
      </c>
      <c r="S237" s="159">
        <v>38330.137898000001</v>
      </c>
      <c r="T237" s="159">
        <v>35865.353000000003</v>
      </c>
      <c r="U237" s="159">
        <v>52150.660937499997</v>
      </c>
      <c r="V237" s="159">
        <v>47431.413999999997</v>
      </c>
      <c r="W237" s="159">
        <v>59209.2474004951</v>
      </c>
      <c r="X237" s="159">
        <v>46476.492743701303</v>
      </c>
      <c r="Y237" s="159">
        <v>50013.313999999897</v>
      </c>
      <c r="Z237" s="159">
        <v>63788.756127777699</v>
      </c>
      <c r="AA237" s="159">
        <v>41629.1</v>
      </c>
      <c r="AB237" s="159">
        <v>34325.049999999901</v>
      </c>
      <c r="AC237" s="159">
        <v>58707.486086956502</v>
      </c>
      <c r="AD237" s="4"/>
      <c r="AE237" s="57"/>
      <c r="AF237" s="4"/>
      <c r="AG237" s="4"/>
      <c r="AH237" s="4"/>
      <c r="AI237" s="4"/>
      <c r="AJ237" s="4"/>
      <c r="AK237" s="4"/>
      <c r="AL237" s="4"/>
      <c r="AM237" s="4"/>
      <c r="AN237" s="4"/>
      <c r="AO237" s="4"/>
      <c r="AP237" s="4"/>
      <c r="AQ237" s="4"/>
      <c r="AR237" s="4"/>
      <c r="AS237" s="4"/>
      <c r="AT237" s="4"/>
      <c r="AU237" s="4"/>
      <c r="AV237" s="4"/>
      <c r="AW237" s="4"/>
      <c r="AX237" s="4"/>
    </row>
    <row r="238" spans="1:50" ht="22.5" customHeight="1">
      <c r="A238" s="158">
        <v>44013</v>
      </c>
      <c r="B238" s="190">
        <v>50083.085267035574</v>
      </c>
      <c r="C238" s="159">
        <v>87263.599124999993</v>
      </c>
      <c r="D238" s="159">
        <v>53620.690639999899</v>
      </c>
      <c r="E238" s="159">
        <v>100199.75918181799</v>
      </c>
      <c r="F238" s="159">
        <v>40544.983333333301</v>
      </c>
      <c r="G238" s="159">
        <v>58767.333083215897</v>
      </c>
      <c r="H238" s="159">
        <v>58275.846874999901</v>
      </c>
      <c r="I238" s="159">
        <v>50115.600440476097</v>
      </c>
      <c r="J238" s="159">
        <v>50195.939664016398</v>
      </c>
      <c r="K238" s="375">
        <v>40068.241866666598</v>
      </c>
      <c r="L238" s="159">
        <v>58173.0484455357</v>
      </c>
      <c r="M238" s="159">
        <v>66368.644212848594</v>
      </c>
      <c r="N238" s="159">
        <v>59137.901875000003</v>
      </c>
      <c r="O238" s="159">
        <v>49066.536586666603</v>
      </c>
      <c r="P238" s="159">
        <v>44357.143039999901</v>
      </c>
      <c r="Q238" s="159">
        <v>38357.701200098498</v>
      </c>
      <c r="R238" s="159">
        <v>44904</v>
      </c>
      <c r="S238" s="159">
        <v>38335.4512103999</v>
      </c>
      <c r="T238" s="159">
        <v>35865.353000000003</v>
      </c>
      <c r="U238" s="159">
        <v>52150.660937499997</v>
      </c>
      <c r="V238" s="159">
        <v>53942.278571428498</v>
      </c>
      <c r="W238" s="159">
        <v>64761.808725000003</v>
      </c>
      <c r="X238" s="159">
        <v>50476.492743701303</v>
      </c>
      <c r="Y238" s="159">
        <v>54013.313999999897</v>
      </c>
      <c r="Z238" s="159">
        <v>63788.756127777699</v>
      </c>
      <c r="AA238" s="159">
        <v>41629.1</v>
      </c>
      <c r="AB238" s="159">
        <v>34325.049999999901</v>
      </c>
      <c r="AC238" s="159">
        <v>58707.486086956502</v>
      </c>
      <c r="AD238" s="4"/>
      <c r="AE238" s="57"/>
      <c r="AF238" s="4"/>
      <c r="AG238" s="4"/>
      <c r="AH238" s="4"/>
      <c r="AI238" s="4"/>
      <c r="AJ238" s="4"/>
      <c r="AK238" s="4"/>
      <c r="AL238" s="4"/>
      <c r="AM238" s="4"/>
      <c r="AN238" s="4"/>
      <c r="AO238" s="4"/>
      <c r="AP238" s="4"/>
      <c r="AQ238" s="4"/>
      <c r="AR238" s="4"/>
      <c r="AS238" s="4"/>
      <c r="AT238" s="4"/>
      <c r="AU238" s="4"/>
      <c r="AV238" s="4"/>
      <c r="AW238" s="4"/>
      <c r="AX238" s="4"/>
    </row>
    <row r="239" spans="1:50" ht="22.5" customHeight="1">
      <c r="A239" s="158">
        <v>44044</v>
      </c>
      <c r="B239" s="190">
        <v>51117.500277527848</v>
      </c>
      <c r="C239" s="159">
        <v>87263.599124999993</v>
      </c>
      <c r="D239" s="159">
        <v>56837.984148000003</v>
      </c>
      <c r="E239" s="159">
        <v>100199.75918181799</v>
      </c>
      <c r="F239" s="159">
        <v>40544.983333333301</v>
      </c>
      <c r="G239" s="159">
        <v>63468.719729873199</v>
      </c>
      <c r="H239" s="159">
        <v>58275.846874999901</v>
      </c>
      <c r="I239" s="159">
        <v>50115.600440476097</v>
      </c>
      <c r="J239" s="159">
        <v>55918.276785714203</v>
      </c>
      <c r="K239" s="375">
        <v>40068.241866666598</v>
      </c>
      <c r="L239" s="159">
        <v>58173.0484455357</v>
      </c>
      <c r="M239" s="159">
        <v>66368.644212848594</v>
      </c>
      <c r="N239" s="159">
        <v>59255.835208333301</v>
      </c>
      <c r="O239" s="159">
        <v>49066.536586666603</v>
      </c>
      <c r="P239" s="159">
        <v>44357.143039999901</v>
      </c>
      <c r="Q239" s="159">
        <v>38357.701200098498</v>
      </c>
      <c r="R239" s="159">
        <v>44904</v>
      </c>
      <c r="S239" s="159">
        <v>38335.4512103999</v>
      </c>
      <c r="T239" s="159">
        <v>41865.353000000003</v>
      </c>
      <c r="U239" s="159">
        <v>52150.660937499997</v>
      </c>
      <c r="V239" s="159">
        <v>55942.278571428498</v>
      </c>
      <c r="W239" s="159">
        <v>64761.808725000003</v>
      </c>
      <c r="X239" s="159">
        <v>50976.492743701303</v>
      </c>
      <c r="Y239" s="159">
        <v>54513.313999999897</v>
      </c>
      <c r="Z239" s="159">
        <v>66978.1933333333</v>
      </c>
      <c r="AA239" s="159">
        <v>41629.1</v>
      </c>
      <c r="AB239" s="159">
        <v>36905.499999999898</v>
      </c>
      <c r="AC239" s="159">
        <v>58707.486086956502</v>
      </c>
      <c r="AD239" s="4"/>
      <c r="AE239" s="57"/>
      <c r="AF239" s="4"/>
      <c r="AG239" s="4"/>
      <c r="AH239" s="4"/>
      <c r="AI239" s="4"/>
      <c r="AJ239" s="4"/>
      <c r="AK239" s="4"/>
      <c r="AL239" s="4"/>
      <c r="AM239" s="4"/>
      <c r="AN239" s="4"/>
      <c r="AO239" s="4"/>
      <c r="AP239" s="4"/>
      <c r="AQ239" s="4"/>
      <c r="AR239" s="4"/>
      <c r="AS239" s="4"/>
      <c r="AT239" s="4"/>
      <c r="AU239" s="4"/>
      <c r="AV239" s="4"/>
      <c r="AW239" s="4"/>
      <c r="AX239" s="4"/>
    </row>
    <row r="240" spans="1:50" ht="22.5" customHeight="1">
      <c r="A240" s="158">
        <v>44075</v>
      </c>
      <c r="B240" s="190">
        <v>52141.110566643853</v>
      </c>
      <c r="C240" s="159">
        <v>87263.599124999993</v>
      </c>
      <c r="D240" s="159">
        <v>57106.035107000003</v>
      </c>
      <c r="E240" s="159">
        <v>100199.75918181799</v>
      </c>
      <c r="F240" s="159">
        <v>40544.983333333301</v>
      </c>
      <c r="G240" s="159">
        <v>63468.719729873199</v>
      </c>
      <c r="H240" s="159">
        <v>60267.834374999999</v>
      </c>
      <c r="I240" s="159">
        <v>51265.600440476097</v>
      </c>
      <c r="J240" s="159">
        <v>55918.276785714203</v>
      </c>
      <c r="K240" s="375">
        <v>40068.241866666598</v>
      </c>
      <c r="L240" s="159">
        <v>58173.0484455357</v>
      </c>
      <c r="M240" s="159">
        <v>66368.644212848594</v>
      </c>
      <c r="N240" s="159">
        <v>59728.568541666602</v>
      </c>
      <c r="O240" s="159">
        <v>49066.536586666603</v>
      </c>
      <c r="P240" s="159">
        <v>47417.978999999897</v>
      </c>
      <c r="Q240" s="159">
        <v>38357.701200098498</v>
      </c>
      <c r="R240" s="159">
        <v>46472.799999999901</v>
      </c>
      <c r="S240" s="159">
        <v>38335.4512103999</v>
      </c>
      <c r="T240" s="159">
        <v>41865.353000000003</v>
      </c>
      <c r="U240" s="159">
        <v>54906.39</v>
      </c>
      <c r="V240" s="159">
        <v>56942.278571428498</v>
      </c>
      <c r="W240" s="159">
        <v>67054.631974999997</v>
      </c>
      <c r="X240" s="159">
        <v>50976.492743701303</v>
      </c>
      <c r="Y240" s="159">
        <v>54513.313999999897</v>
      </c>
      <c r="Z240" s="159">
        <v>68891.858333333294</v>
      </c>
      <c r="AA240" s="159">
        <v>46034.875</v>
      </c>
      <c r="AB240" s="159">
        <v>37485.799999999901</v>
      </c>
      <c r="AC240" s="159">
        <v>71108.913478260802</v>
      </c>
      <c r="AD240" s="4"/>
      <c r="AE240" s="57"/>
      <c r="AF240" s="4"/>
      <c r="AG240" s="4"/>
      <c r="AH240" s="4"/>
      <c r="AI240" s="4"/>
      <c r="AJ240" s="4"/>
      <c r="AK240" s="4"/>
      <c r="AL240" s="4"/>
      <c r="AM240" s="4"/>
      <c r="AN240" s="4"/>
      <c r="AO240" s="4"/>
      <c r="AP240" s="4"/>
      <c r="AQ240" s="4"/>
      <c r="AR240" s="4"/>
      <c r="AS240" s="4"/>
      <c r="AT240" s="4"/>
      <c r="AU240" s="4"/>
      <c r="AV240" s="4"/>
      <c r="AW240" s="4"/>
      <c r="AX240" s="4"/>
    </row>
    <row r="241" spans="1:50" ht="22.5" customHeight="1">
      <c r="A241" s="158">
        <v>44105</v>
      </c>
      <c r="B241" s="190">
        <v>55323.628119063469</v>
      </c>
      <c r="C241" s="159">
        <v>87263.599124999993</v>
      </c>
      <c r="D241" s="159">
        <v>61931.725680000003</v>
      </c>
      <c r="E241" s="159">
        <v>105209.74714090901</v>
      </c>
      <c r="F241" s="159">
        <v>46295.633333333302</v>
      </c>
      <c r="G241" s="159">
        <v>67582.433045698403</v>
      </c>
      <c r="H241" s="159">
        <v>60267.834374999999</v>
      </c>
      <c r="I241" s="159">
        <v>57223.933773809498</v>
      </c>
      <c r="J241" s="159">
        <v>61420.634821428503</v>
      </c>
      <c r="K241" s="375">
        <v>40068.241866666598</v>
      </c>
      <c r="L241" s="159">
        <v>58173.0484455357</v>
      </c>
      <c r="M241" s="159">
        <v>66368.644212848594</v>
      </c>
      <c r="N241" s="159">
        <v>61639.4352083333</v>
      </c>
      <c r="O241" s="159">
        <v>52895.423636363601</v>
      </c>
      <c r="P241" s="159">
        <v>47417.978999999897</v>
      </c>
      <c r="Q241" s="159">
        <v>41730.295394736801</v>
      </c>
      <c r="R241" s="159">
        <v>48041.599999999999</v>
      </c>
      <c r="S241" s="159">
        <v>38335.4512103999</v>
      </c>
      <c r="T241" s="159">
        <v>41865.353000000003</v>
      </c>
      <c r="U241" s="159">
        <v>58749.821624999997</v>
      </c>
      <c r="V241" s="159">
        <v>58942.278571428498</v>
      </c>
      <c r="W241" s="159">
        <v>67054.631974999997</v>
      </c>
      <c r="X241" s="159">
        <v>52476.492743701303</v>
      </c>
      <c r="Y241" s="159">
        <v>56013.313999999897</v>
      </c>
      <c r="Z241" s="159">
        <v>71443.406666666604</v>
      </c>
      <c r="AA241" s="159">
        <v>46034.875</v>
      </c>
      <c r="AB241" s="159">
        <v>43485.799999999901</v>
      </c>
      <c r="AC241" s="159">
        <v>71108.913478260802</v>
      </c>
      <c r="AD241" s="4"/>
      <c r="AE241" s="57"/>
      <c r="AF241" s="4"/>
      <c r="AG241" s="4"/>
      <c r="AH241" s="4"/>
      <c r="AI241" s="4"/>
      <c r="AJ241" s="4"/>
      <c r="AK241" s="4"/>
      <c r="AL241" s="4"/>
      <c r="AM241" s="4"/>
      <c r="AN241" s="4"/>
      <c r="AO241" s="4"/>
      <c r="AP241" s="4"/>
      <c r="AQ241" s="4"/>
      <c r="AR241" s="4"/>
      <c r="AS241" s="4"/>
      <c r="AT241" s="4"/>
      <c r="AU241" s="4"/>
      <c r="AV241" s="4"/>
      <c r="AW241" s="4"/>
      <c r="AX241" s="4"/>
    </row>
    <row r="242" spans="1:50" ht="22.5" customHeight="1">
      <c r="A242" s="158">
        <v>44136</v>
      </c>
      <c r="B242" s="190">
        <v>56004.379488256069</v>
      </c>
      <c r="C242" s="159">
        <v>87263.599124999993</v>
      </c>
      <c r="D242" s="159">
        <v>61931.725680000003</v>
      </c>
      <c r="E242" s="159">
        <v>108549.75002272701</v>
      </c>
      <c r="F242" s="159">
        <v>46295.633333333302</v>
      </c>
      <c r="G242" s="159">
        <v>67582.433045698403</v>
      </c>
      <c r="H242" s="159">
        <v>62260.963750000003</v>
      </c>
      <c r="I242" s="159">
        <v>57223.933773809498</v>
      </c>
      <c r="J242" s="159">
        <v>61420.634821428503</v>
      </c>
      <c r="K242" s="375">
        <v>45085.289599999996</v>
      </c>
      <c r="L242" s="159">
        <v>62219.869206964198</v>
      </c>
      <c r="M242" s="159">
        <v>66368.644212848594</v>
      </c>
      <c r="N242" s="159">
        <v>62999.961875000001</v>
      </c>
      <c r="O242" s="159">
        <v>52895.423636363601</v>
      </c>
      <c r="P242" s="159">
        <v>48597.160530000001</v>
      </c>
      <c r="Q242" s="159">
        <v>41730.295394736801</v>
      </c>
      <c r="R242" s="159">
        <v>49610.400000000001</v>
      </c>
      <c r="S242" s="159">
        <v>38335.4512103999</v>
      </c>
      <c r="T242" s="159">
        <v>41865.353000000003</v>
      </c>
      <c r="U242" s="159">
        <v>58749.821624999997</v>
      </c>
      <c r="V242" s="159">
        <v>58942.278571428498</v>
      </c>
      <c r="W242" s="159">
        <v>68774.478449999995</v>
      </c>
      <c r="X242" s="159">
        <v>52476.492743701303</v>
      </c>
      <c r="Y242" s="159">
        <v>56013.313999999897</v>
      </c>
      <c r="Z242" s="159">
        <v>71443.406666666604</v>
      </c>
      <c r="AA242" s="159">
        <v>46034.875</v>
      </c>
      <c r="AB242" s="159">
        <v>43485.799999999901</v>
      </c>
      <c r="AC242" s="159">
        <v>71108.913478260802</v>
      </c>
      <c r="AD242" s="4"/>
      <c r="AE242" s="57"/>
      <c r="AF242" s="4"/>
      <c r="AG242" s="4"/>
      <c r="AH242" s="4"/>
      <c r="AI242" s="4"/>
      <c r="AJ242" s="4"/>
      <c r="AK242" s="4"/>
      <c r="AL242" s="4"/>
      <c r="AM242" s="4"/>
      <c r="AN242" s="4"/>
      <c r="AO242" s="4"/>
      <c r="AP242" s="4"/>
      <c r="AQ242" s="4"/>
      <c r="AR242" s="4"/>
      <c r="AS242" s="4"/>
      <c r="AT242" s="4"/>
      <c r="AU242" s="4"/>
      <c r="AV242" s="4"/>
      <c r="AW242" s="4"/>
      <c r="AX242" s="4"/>
    </row>
    <row r="243" spans="1:50" ht="22.5" customHeight="1">
      <c r="A243" s="158">
        <v>44166</v>
      </c>
      <c r="B243" s="190">
        <v>56413.93167094954</v>
      </c>
      <c r="C243" s="159">
        <v>87263.599124999993</v>
      </c>
      <c r="D243" s="159">
        <v>65685.327839999998</v>
      </c>
      <c r="E243" s="159">
        <v>113643.22687204499</v>
      </c>
      <c r="F243" s="159">
        <v>46295.633333333302</v>
      </c>
      <c r="G243" s="159">
        <v>67582.433045698403</v>
      </c>
      <c r="H243" s="159">
        <v>62260.963750000003</v>
      </c>
      <c r="I243" s="159">
        <v>57223.933773809498</v>
      </c>
      <c r="J243" s="159">
        <v>61420.634821428503</v>
      </c>
      <c r="K243" s="375">
        <v>45085.289599999996</v>
      </c>
      <c r="L243" s="159">
        <v>62219.869206964198</v>
      </c>
      <c r="M243" s="159">
        <v>69687.154212848603</v>
      </c>
      <c r="N243" s="159">
        <v>64258.573541666599</v>
      </c>
      <c r="O243" s="159">
        <v>52895.423636363601</v>
      </c>
      <c r="P243" s="159">
        <v>48597.160530000001</v>
      </c>
      <c r="Q243" s="159">
        <v>41730.295394736801</v>
      </c>
      <c r="R243" s="159">
        <v>51179.199999999997</v>
      </c>
      <c r="S243" s="159">
        <v>38335.4512103999</v>
      </c>
      <c r="T243" s="159">
        <v>41865.353000000003</v>
      </c>
      <c r="U243" s="159">
        <v>58749.821624999997</v>
      </c>
      <c r="V243" s="159">
        <v>58942.278571428498</v>
      </c>
      <c r="W243" s="159">
        <v>68774.478449999995</v>
      </c>
      <c r="X243" s="159">
        <v>53476.492743701303</v>
      </c>
      <c r="Y243" s="159">
        <v>57013.313999999897</v>
      </c>
      <c r="Z243" s="159">
        <v>77158.883611111101</v>
      </c>
      <c r="AA243" s="159">
        <v>46034.875</v>
      </c>
      <c r="AB243" s="159">
        <v>44485.799999999901</v>
      </c>
      <c r="AC243" s="159">
        <v>71108.913478260802</v>
      </c>
      <c r="AD243" s="4"/>
      <c r="AE243" s="57"/>
      <c r="AF243" s="4"/>
      <c r="AG243" s="4"/>
      <c r="AH243" s="4"/>
      <c r="AI243" s="4"/>
      <c r="AJ243" s="4"/>
      <c r="AK243" s="4"/>
      <c r="AL243" s="4"/>
      <c r="AM243" s="4"/>
      <c r="AN243" s="4"/>
      <c r="AO243" s="4"/>
      <c r="AP243" s="4"/>
      <c r="AQ243" s="4"/>
      <c r="AR243" s="4"/>
      <c r="AS243" s="4"/>
      <c r="AT243" s="4"/>
      <c r="AU243" s="4"/>
      <c r="AV243" s="4"/>
      <c r="AW243" s="4"/>
      <c r="AX243" s="4"/>
    </row>
    <row r="244" spans="1:50" ht="22.5" customHeight="1">
      <c r="A244" s="158">
        <v>44197</v>
      </c>
      <c r="B244" s="190">
        <v>59604.007831520445</v>
      </c>
      <c r="C244" s="159">
        <v>116772.125</v>
      </c>
      <c r="D244" s="159">
        <v>68902.617079999894</v>
      </c>
      <c r="E244" s="159">
        <v>126712.19796233</v>
      </c>
      <c r="F244" s="159">
        <v>46295.633333333302</v>
      </c>
      <c r="G244" s="159">
        <v>67582.433045698403</v>
      </c>
      <c r="H244" s="159">
        <v>63755.423125000001</v>
      </c>
      <c r="I244" s="159">
        <v>61229.609137976098</v>
      </c>
      <c r="J244" s="159">
        <v>69595.721316160707</v>
      </c>
      <c r="K244" s="375">
        <v>45085.289599999996</v>
      </c>
      <c r="L244" s="159">
        <v>62219.869206964198</v>
      </c>
      <c r="M244" s="159">
        <v>73589.624212848605</v>
      </c>
      <c r="N244" s="159">
        <v>67701.551770833306</v>
      </c>
      <c r="O244" s="159">
        <v>57570.972727272703</v>
      </c>
      <c r="P244" s="159">
        <v>52230.610849999903</v>
      </c>
      <c r="Q244" s="159">
        <v>48264.919144736799</v>
      </c>
      <c r="R244" s="159">
        <v>51179.199999999997</v>
      </c>
      <c r="S244" s="159">
        <v>39328.385337200001</v>
      </c>
      <c r="T244" s="159">
        <v>46356.773999999998</v>
      </c>
      <c r="U244" s="159">
        <v>63566.171625000003</v>
      </c>
      <c r="V244" s="159">
        <v>61584.531428571398</v>
      </c>
      <c r="W244" s="159">
        <v>69919.854724999997</v>
      </c>
      <c r="X244" s="159">
        <v>54319.652837214999</v>
      </c>
      <c r="Y244" s="159">
        <v>57841.565999999897</v>
      </c>
      <c r="Z244" s="159">
        <v>79302.177777777702</v>
      </c>
      <c r="AA244" s="159">
        <v>52797.674999999901</v>
      </c>
      <c r="AB244" s="159">
        <v>50035.05</v>
      </c>
      <c r="AC244" s="159">
        <v>71108.913478260802</v>
      </c>
      <c r="AD244" s="4"/>
      <c r="AE244" s="57"/>
      <c r="AF244" s="4"/>
      <c r="AG244" s="4"/>
      <c r="AH244" s="4"/>
      <c r="AI244" s="4"/>
      <c r="AJ244" s="4"/>
      <c r="AK244" s="4"/>
      <c r="AL244" s="4"/>
      <c r="AM244" s="4"/>
      <c r="AN244" s="4"/>
      <c r="AO244" s="4"/>
      <c r="AP244" s="4"/>
      <c r="AQ244" s="4"/>
      <c r="AR244" s="4"/>
      <c r="AS244" s="4"/>
      <c r="AT244" s="4"/>
      <c r="AU244" s="4"/>
      <c r="AV244" s="4"/>
      <c r="AW244" s="4"/>
      <c r="AX244" s="4"/>
    </row>
    <row r="245" spans="1:50" ht="22.5" customHeight="1">
      <c r="A245" s="158">
        <v>44228</v>
      </c>
      <c r="B245" s="190">
        <v>62142.62256487977</v>
      </c>
      <c r="C245" s="159">
        <v>116772.125</v>
      </c>
      <c r="D245" s="159">
        <v>68902.617079999894</v>
      </c>
      <c r="E245" s="159">
        <v>126712.19796233</v>
      </c>
      <c r="F245" s="159">
        <v>46795.633333333302</v>
      </c>
      <c r="G245" s="159">
        <v>72283.819692355697</v>
      </c>
      <c r="H245" s="159">
        <v>66244.009713711901</v>
      </c>
      <c r="I245" s="159">
        <v>65235.2845021428</v>
      </c>
      <c r="J245" s="159">
        <v>69595.721316160707</v>
      </c>
      <c r="K245" s="375">
        <v>47970.467733333302</v>
      </c>
      <c r="L245" s="159">
        <v>65254.984778035701</v>
      </c>
      <c r="M245" s="159">
        <v>73589.624212848605</v>
      </c>
      <c r="N245" s="159">
        <v>69383.355104166607</v>
      </c>
      <c r="O245" s="159">
        <v>57570.972727272703</v>
      </c>
      <c r="P245" s="159">
        <v>52230.610849999903</v>
      </c>
      <c r="Q245" s="159">
        <v>48264.919144736799</v>
      </c>
      <c r="R245" s="159">
        <v>52976.533333333296</v>
      </c>
      <c r="S245" s="159">
        <v>40946.321250000001</v>
      </c>
      <c r="T245" s="159">
        <v>50065.082000000002</v>
      </c>
      <c r="U245" s="159">
        <v>63566.171625000003</v>
      </c>
      <c r="V245" s="159">
        <v>61584.531428571398</v>
      </c>
      <c r="W245" s="159">
        <v>71067.201724999904</v>
      </c>
      <c r="X245" s="159">
        <v>55373.610256392203</v>
      </c>
      <c r="Y245" s="159">
        <v>58876.905999999901</v>
      </c>
      <c r="Z245" s="159">
        <v>82159.919166666601</v>
      </c>
      <c r="AA245" s="159">
        <v>52797.674999999901</v>
      </c>
      <c r="AB245" s="159">
        <v>50035.05</v>
      </c>
      <c r="AC245" s="159">
        <v>71108.913478260802</v>
      </c>
      <c r="AD245" s="4"/>
      <c r="AE245" s="57"/>
      <c r="AF245" s="4"/>
      <c r="AG245" s="4"/>
      <c r="AH245" s="4"/>
      <c r="AI245" s="4"/>
      <c r="AJ245" s="4"/>
      <c r="AK245" s="4"/>
      <c r="AL245" s="4"/>
      <c r="AM245" s="4"/>
      <c r="AN245" s="4"/>
      <c r="AO245" s="4"/>
      <c r="AP245" s="4"/>
      <c r="AQ245" s="4"/>
      <c r="AR245" s="4"/>
      <c r="AS245" s="4"/>
      <c r="AT245" s="4"/>
      <c r="AU245" s="4"/>
      <c r="AV245" s="4"/>
      <c r="AW245" s="4"/>
      <c r="AX245" s="4"/>
    </row>
    <row r="246" spans="1:50" ht="22.5" customHeight="1">
      <c r="A246" s="158">
        <v>44256</v>
      </c>
      <c r="B246" s="190">
        <v>64374.795548642353</v>
      </c>
      <c r="C246" s="159">
        <v>116772.125</v>
      </c>
      <c r="D246" s="159">
        <v>70779.240839999897</v>
      </c>
      <c r="E246" s="159">
        <v>126712.19796233</v>
      </c>
      <c r="F246" s="159">
        <v>46795.633333333302</v>
      </c>
      <c r="G246" s="159">
        <v>72283.819692355697</v>
      </c>
      <c r="H246" s="159">
        <v>68735.392554723396</v>
      </c>
      <c r="I246" s="159">
        <v>69240.959866309495</v>
      </c>
      <c r="J246" s="159">
        <v>69595.721316160707</v>
      </c>
      <c r="K246" s="375">
        <v>47970.467733333302</v>
      </c>
      <c r="L246" s="159">
        <v>65254.984778035701</v>
      </c>
      <c r="M246" s="159">
        <v>80948.27</v>
      </c>
      <c r="N246" s="159">
        <v>71081.416770833297</v>
      </c>
      <c r="O246" s="159">
        <v>61467.263636363597</v>
      </c>
      <c r="P246" s="159">
        <v>55864.061170000001</v>
      </c>
      <c r="Q246" s="159">
        <v>48264.919144736799</v>
      </c>
      <c r="R246" s="159">
        <v>54937.533333333296</v>
      </c>
      <c r="S246" s="159">
        <v>42770.966249999903</v>
      </c>
      <c r="T246" s="159">
        <v>50065.082000000002</v>
      </c>
      <c r="U246" s="159">
        <v>69182.051399999997</v>
      </c>
      <c r="V246" s="159">
        <v>62719.1228571428</v>
      </c>
      <c r="W246" s="159">
        <v>75938.830858859204</v>
      </c>
      <c r="X246" s="159">
        <v>56427.534740981297</v>
      </c>
      <c r="Y246" s="159">
        <v>59912.203999999998</v>
      </c>
      <c r="Z246" s="159">
        <v>85017.652499999997</v>
      </c>
      <c r="AA246" s="159">
        <v>52797.674999999901</v>
      </c>
      <c r="AB246" s="159">
        <v>53316.444846550701</v>
      </c>
      <c r="AC246" s="159">
        <v>71108.913478260802</v>
      </c>
      <c r="AD246" s="4"/>
      <c r="AE246" s="57"/>
      <c r="AF246" s="4"/>
      <c r="AG246" s="4"/>
      <c r="AH246" s="4"/>
      <c r="AI246" s="4"/>
      <c r="AJ246" s="4"/>
      <c r="AK246" s="4"/>
      <c r="AL246" s="4"/>
      <c r="AM246" s="4"/>
      <c r="AN246" s="4"/>
      <c r="AO246" s="4"/>
      <c r="AP246" s="4"/>
      <c r="AQ246" s="4"/>
      <c r="AR246" s="4"/>
      <c r="AS246" s="4"/>
      <c r="AT246" s="4"/>
      <c r="AU246" s="4"/>
      <c r="AV246" s="4"/>
      <c r="AW246" s="4"/>
      <c r="AX246" s="4"/>
    </row>
    <row r="247" spans="1:50" ht="22.5" customHeight="1">
      <c r="A247" s="158">
        <v>44287</v>
      </c>
      <c r="B247" s="190">
        <v>67167.979057484059</v>
      </c>
      <c r="C247" s="159">
        <v>117364.52162499999</v>
      </c>
      <c r="D247" s="159">
        <v>75606.942158000005</v>
      </c>
      <c r="E247" s="159">
        <v>139781.16905261501</v>
      </c>
      <c r="F247" s="159">
        <v>53649.266666666597</v>
      </c>
      <c r="G247" s="159">
        <v>76397.533008180806</v>
      </c>
      <c r="H247" s="159">
        <v>77676.764999999898</v>
      </c>
      <c r="I247" s="159">
        <v>69240.959866309495</v>
      </c>
      <c r="J247" s="159">
        <v>79798.393096440006</v>
      </c>
      <c r="K247" s="375">
        <v>53726.9238613333</v>
      </c>
      <c r="L247" s="159">
        <v>69822.833712498104</v>
      </c>
      <c r="M247" s="159">
        <v>80948.27</v>
      </c>
      <c r="N247" s="159">
        <v>76738.911562499998</v>
      </c>
      <c r="O247" s="159">
        <v>61467.263636363597</v>
      </c>
      <c r="P247" s="159">
        <v>58657.23</v>
      </c>
      <c r="Q247" s="159">
        <v>55517.157016447301</v>
      </c>
      <c r="R247" s="159">
        <v>56897.866666666603</v>
      </c>
      <c r="S247" s="159">
        <v>44616.966249999903</v>
      </c>
      <c r="T247" s="159">
        <v>56823.868069999997</v>
      </c>
      <c r="U247" s="159">
        <v>71378.307000000001</v>
      </c>
      <c r="V247" s="159">
        <v>62719.1228571428</v>
      </c>
      <c r="W247" s="159">
        <v>79906.641384952207</v>
      </c>
      <c r="X247" s="159">
        <v>63254.518545454499</v>
      </c>
      <c r="Y247" s="159">
        <v>68068.12</v>
      </c>
      <c r="Z247" s="159">
        <v>85017.652499999997</v>
      </c>
      <c r="AA247" s="159">
        <v>52797.674999999901</v>
      </c>
      <c r="AB247" s="159">
        <v>55089.901486963499</v>
      </c>
      <c r="AC247" s="159">
        <v>71108.913478260802</v>
      </c>
      <c r="AD247" s="4"/>
      <c r="AE247" s="57"/>
      <c r="AF247" s="4"/>
      <c r="AG247" s="4"/>
      <c r="AH247" s="4"/>
      <c r="AI247" s="4"/>
      <c r="AJ247" s="4"/>
      <c r="AK247" s="4"/>
      <c r="AL247" s="4"/>
      <c r="AM247" s="4"/>
      <c r="AN247" s="4"/>
      <c r="AO247" s="4"/>
      <c r="AP247" s="4"/>
      <c r="AQ247" s="4"/>
      <c r="AR247" s="4"/>
      <c r="AS247" s="4"/>
      <c r="AT247" s="4"/>
      <c r="AU247" s="4"/>
      <c r="AV247" s="4"/>
      <c r="AW247" s="4"/>
      <c r="AX247" s="4"/>
    </row>
    <row r="248" spans="1:50" ht="22.5" customHeight="1">
      <c r="A248" s="158">
        <v>44317</v>
      </c>
      <c r="B248" s="190">
        <v>69944.031871536878</v>
      </c>
      <c r="C248" s="159">
        <v>117364.52162499999</v>
      </c>
      <c r="D248" s="159">
        <v>85421.152651999902</v>
      </c>
      <c r="E248" s="159">
        <v>139781.16905261501</v>
      </c>
      <c r="F248" s="159">
        <v>53649.266666666597</v>
      </c>
      <c r="G248" s="159">
        <v>76397.533008180806</v>
      </c>
      <c r="H248" s="159">
        <v>79046.441875000004</v>
      </c>
      <c r="I248" s="159">
        <v>73889.286361111095</v>
      </c>
      <c r="J248" s="159">
        <v>79798.393096440006</v>
      </c>
      <c r="K248" s="375">
        <v>53726.9238613333</v>
      </c>
      <c r="L248" s="159">
        <v>69822.833712498104</v>
      </c>
      <c r="M248" s="159">
        <v>80948.27</v>
      </c>
      <c r="N248" s="159">
        <v>79134.099895833293</v>
      </c>
      <c r="O248" s="159">
        <v>66142.8127272727</v>
      </c>
      <c r="P248" s="159">
        <v>62567.745000000003</v>
      </c>
      <c r="Q248" s="159">
        <v>55517.157016447301</v>
      </c>
      <c r="R248" s="159">
        <v>58859.199999999997</v>
      </c>
      <c r="S248" s="159">
        <v>44616.966249999903</v>
      </c>
      <c r="T248" s="159">
        <v>56823.868069999997</v>
      </c>
      <c r="U248" s="159">
        <v>71378.307000000001</v>
      </c>
      <c r="V248" s="159">
        <v>69719.122857142793</v>
      </c>
      <c r="W248" s="159">
        <v>86925.9938849522</v>
      </c>
      <c r="X248" s="159">
        <v>63254.518545454499</v>
      </c>
      <c r="Y248" s="159">
        <v>68068.12</v>
      </c>
      <c r="Z248" s="159">
        <v>92733.544999999998</v>
      </c>
      <c r="AA248" s="159">
        <v>52797.674999999901</v>
      </c>
      <c r="AB248" s="159">
        <v>55089.901486963499</v>
      </c>
      <c r="AC248" s="159">
        <v>87292.965217391305</v>
      </c>
      <c r="AD248" s="4"/>
      <c r="AE248" s="57"/>
      <c r="AF248" s="4"/>
      <c r="AG248" s="4"/>
      <c r="AH248" s="4"/>
      <c r="AI248" s="4"/>
      <c r="AJ248" s="4"/>
      <c r="AK248" s="4"/>
      <c r="AL248" s="4"/>
      <c r="AM248" s="4"/>
      <c r="AN248" s="4"/>
      <c r="AO248" s="4"/>
      <c r="AP248" s="4"/>
      <c r="AQ248" s="4"/>
      <c r="AR248" s="4"/>
      <c r="AS248" s="4"/>
      <c r="AT248" s="4"/>
      <c r="AU248" s="4"/>
      <c r="AV248" s="4"/>
      <c r="AW248" s="4"/>
      <c r="AX248" s="4"/>
    </row>
    <row r="249" spans="1:50" ht="22.5" customHeight="1">
      <c r="A249" s="158">
        <v>44348</v>
      </c>
      <c r="B249" s="190">
        <v>70394.110378949365</v>
      </c>
      <c r="C249" s="159">
        <v>117364.52162499999</v>
      </c>
      <c r="D249" s="159">
        <v>85421.152651999902</v>
      </c>
      <c r="E249" s="159">
        <v>139781.16905261501</v>
      </c>
      <c r="F249" s="159">
        <v>62233.149333333298</v>
      </c>
      <c r="G249" s="159">
        <v>76397.533008180806</v>
      </c>
      <c r="H249" s="159">
        <v>79046.441875000004</v>
      </c>
      <c r="I249" s="159">
        <v>73889.286361111095</v>
      </c>
      <c r="J249" s="159">
        <v>79798.393096440006</v>
      </c>
      <c r="K249" s="375">
        <v>53726.9238613333</v>
      </c>
      <c r="L249" s="159">
        <v>69822.833712498104</v>
      </c>
      <c r="M249" s="159">
        <v>88307.31</v>
      </c>
      <c r="N249" s="159">
        <v>81526.519895833306</v>
      </c>
      <c r="O249" s="159">
        <v>66142.8127272727</v>
      </c>
      <c r="P249" s="159">
        <v>62567.745000000003</v>
      </c>
      <c r="Q249" s="159">
        <v>55517.157016447301</v>
      </c>
      <c r="R249" s="159">
        <v>64924.866666666603</v>
      </c>
      <c r="S249" s="159">
        <v>44616.966249999903</v>
      </c>
      <c r="T249" s="159">
        <v>56823.868069999997</v>
      </c>
      <c r="U249" s="159">
        <v>71378.307000000001</v>
      </c>
      <c r="V249" s="159">
        <v>69719.122857142793</v>
      </c>
      <c r="W249" s="159">
        <v>86925.9938849522</v>
      </c>
      <c r="X249" s="159">
        <v>63254.518545454499</v>
      </c>
      <c r="Y249" s="159">
        <v>68068.12</v>
      </c>
      <c r="Z249" s="159">
        <v>92733.544999999998</v>
      </c>
      <c r="AA249" s="159">
        <v>52797.674999999901</v>
      </c>
      <c r="AB249" s="159">
        <v>60849.317341118898</v>
      </c>
      <c r="AC249" s="159">
        <v>90224.482173912998</v>
      </c>
      <c r="AD249" s="4"/>
      <c r="AE249" s="57"/>
      <c r="AF249" s="4"/>
      <c r="AG249" s="4"/>
      <c r="AH249" s="4"/>
      <c r="AI249" s="4"/>
      <c r="AJ249" s="4"/>
      <c r="AK249" s="4"/>
      <c r="AL249" s="4"/>
      <c r="AM249" s="4"/>
      <c r="AN249" s="4"/>
      <c r="AO249" s="4"/>
      <c r="AP249" s="4"/>
      <c r="AQ249" s="4"/>
      <c r="AR249" s="4"/>
      <c r="AS249" s="4"/>
      <c r="AT249" s="4"/>
      <c r="AU249" s="4"/>
      <c r="AV249" s="4"/>
      <c r="AW249" s="4"/>
      <c r="AX249" s="4"/>
    </row>
    <row r="250" spans="1:50" ht="22.5" customHeight="1">
      <c r="A250" s="158">
        <v>44378</v>
      </c>
      <c r="B250" s="190">
        <v>74775.971319829492</v>
      </c>
      <c r="C250" s="159">
        <v>126674.02374999999</v>
      </c>
      <c r="D250" s="159">
        <v>85421.152651999902</v>
      </c>
      <c r="E250" s="159">
        <v>146599.762664938</v>
      </c>
      <c r="F250" s="159">
        <v>62233.149333333298</v>
      </c>
      <c r="G250" s="159">
        <v>91677.0396098169</v>
      </c>
      <c r="H250" s="159">
        <v>84198.798750000002</v>
      </c>
      <c r="I250" s="159">
        <v>73889.286361111095</v>
      </c>
      <c r="J250" s="159">
        <v>88815.611516337696</v>
      </c>
      <c r="K250" s="375">
        <v>58523.970634666599</v>
      </c>
      <c r="L250" s="159">
        <v>76348.332190301706</v>
      </c>
      <c r="M250" s="159">
        <v>88307.31</v>
      </c>
      <c r="N250" s="159">
        <v>86676.358437500006</v>
      </c>
      <c r="O250" s="159">
        <v>68511.195151515101</v>
      </c>
      <c r="P250" s="159">
        <v>66478.258000000002</v>
      </c>
      <c r="Q250" s="159">
        <v>60485.451147927597</v>
      </c>
      <c r="R250" s="159">
        <v>64924.866666666603</v>
      </c>
      <c r="S250" s="159">
        <v>49867.216249999903</v>
      </c>
      <c r="T250" s="159">
        <v>62080.701679999896</v>
      </c>
      <c r="U250" s="159">
        <v>74947.222349999895</v>
      </c>
      <c r="V250" s="159">
        <v>77244.922857142796</v>
      </c>
      <c r="W250" s="159">
        <v>98586.7496790484</v>
      </c>
      <c r="X250" s="159">
        <v>72742.696327272701</v>
      </c>
      <c r="Y250" s="159">
        <v>78278.334000000003</v>
      </c>
      <c r="Z250" s="159">
        <v>97363.0741666666</v>
      </c>
      <c r="AA250" s="159">
        <v>66887.375</v>
      </c>
      <c r="AB250" s="159">
        <v>60849.317341118898</v>
      </c>
      <c r="AC250" s="159">
        <v>98571.123478260793</v>
      </c>
      <c r="AD250" s="4"/>
      <c r="AE250" s="57"/>
      <c r="AF250" s="4"/>
      <c r="AG250" s="4"/>
      <c r="AH250" s="4"/>
      <c r="AI250" s="4"/>
      <c r="AJ250" s="4"/>
      <c r="AK250" s="4"/>
      <c r="AL250" s="4"/>
      <c r="AM250" s="4"/>
      <c r="AN250" s="4"/>
      <c r="AO250" s="4"/>
      <c r="AP250" s="4"/>
      <c r="AQ250" s="4"/>
      <c r="AR250" s="4"/>
      <c r="AS250" s="4"/>
      <c r="AT250" s="4"/>
      <c r="AU250" s="4"/>
      <c r="AV250" s="4"/>
      <c r="AW250" s="4"/>
      <c r="AX250" s="4"/>
    </row>
    <row r="251" spans="1:50" ht="22.5" customHeight="1">
      <c r="A251" s="158">
        <v>44409</v>
      </c>
      <c r="B251" s="190">
        <v>75676.066406513317</v>
      </c>
      <c r="C251" s="159">
        <v>139241.45362499999</v>
      </c>
      <c r="D251" s="159">
        <v>92980.546691999902</v>
      </c>
      <c r="E251" s="159">
        <v>154554.78854598099</v>
      </c>
      <c r="F251" s="159">
        <v>62233.149333333298</v>
      </c>
      <c r="G251" s="159">
        <v>91677.0396098169</v>
      </c>
      <c r="H251" s="159">
        <v>84198.798750000002</v>
      </c>
      <c r="I251" s="159">
        <v>73889.286361111095</v>
      </c>
      <c r="J251" s="159">
        <v>88815.611516337696</v>
      </c>
      <c r="K251" s="375">
        <v>58523.970634666599</v>
      </c>
      <c r="L251" s="159">
        <v>84348.332190301706</v>
      </c>
      <c r="M251" s="159">
        <v>95666.22</v>
      </c>
      <c r="N251" s="159">
        <v>88771.121770833299</v>
      </c>
      <c r="O251" s="159">
        <v>70879.926666666594</v>
      </c>
      <c r="P251" s="159">
        <v>70388.675000000003</v>
      </c>
      <c r="Q251" s="159">
        <v>60485.451147927597</v>
      </c>
      <c r="R251" s="159">
        <v>64924.866666666603</v>
      </c>
      <c r="S251" s="159">
        <v>49867.216249999903</v>
      </c>
      <c r="T251" s="159">
        <v>62080.701679999896</v>
      </c>
      <c r="U251" s="159">
        <v>78516.137700000007</v>
      </c>
      <c r="V251" s="159">
        <v>77244.922857142796</v>
      </c>
      <c r="W251" s="159">
        <v>98586.7496790484</v>
      </c>
      <c r="X251" s="159">
        <v>72742.696327272701</v>
      </c>
      <c r="Y251" s="159">
        <v>78288.334000000003</v>
      </c>
      <c r="Z251" s="159">
        <v>97363.0741666666</v>
      </c>
      <c r="AA251" s="159">
        <v>66887.375</v>
      </c>
      <c r="AB251" s="159">
        <v>64502.089737235103</v>
      </c>
      <c r="AC251" s="159">
        <v>98571.123478260793</v>
      </c>
      <c r="AD251" s="4"/>
      <c r="AE251" s="57"/>
      <c r="AF251" s="4"/>
      <c r="AG251" s="4"/>
      <c r="AH251" s="4"/>
      <c r="AI251" s="4"/>
      <c r="AJ251" s="4"/>
      <c r="AK251" s="4"/>
      <c r="AL251" s="4"/>
      <c r="AM251" s="4"/>
      <c r="AN251" s="4"/>
      <c r="AO251" s="4"/>
      <c r="AP251" s="4"/>
      <c r="AQ251" s="4"/>
      <c r="AR251" s="4"/>
      <c r="AS251" s="4"/>
      <c r="AT251" s="4"/>
      <c r="AU251" s="4"/>
      <c r="AV251" s="4"/>
      <c r="AW251" s="4"/>
      <c r="AX251" s="4"/>
    </row>
    <row r="252" spans="1:50" ht="22.5" customHeight="1">
      <c r="A252" s="158">
        <v>44440</v>
      </c>
      <c r="B252" s="190">
        <v>78732.669468739434</v>
      </c>
      <c r="C252" s="159">
        <v>139241.45362499999</v>
      </c>
      <c r="D252" s="159">
        <v>92980.546691999902</v>
      </c>
      <c r="E252" s="159">
        <v>154554.78854598099</v>
      </c>
      <c r="F252" s="159">
        <v>62233.149333333298</v>
      </c>
      <c r="G252" s="159">
        <v>91677.0396098169</v>
      </c>
      <c r="H252" s="159">
        <v>84198.798750000002</v>
      </c>
      <c r="I252" s="159">
        <v>78537.629408730107</v>
      </c>
      <c r="J252" s="159">
        <v>88815.611516337696</v>
      </c>
      <c r="K252" s="375">
        <v>60922.494021333303</v>
      </c>
      <c r="L252" s="159">
        <v>84348.332190301706</v>
      </c>
      <c r="M252" s="159">
        <v>95666.22</v>
      </c>
      <c r="N252" s="159">
        <v>90516.733437500006</v>
      </c>
      <c r="O252" s="159">
        <v>72828.078181818099</v>
      </c>
      <c r="P252" s="159">
        <v>73740.517999999996</v>
      </c>
      <c r="Q252" s="159">
        <v>60485.451147927597</v>
      </c>
      <c r="R252" s="159">
        <v>64924.866666666603</v>
      </c>
      <c r="S252" s="159">
        <v>55187.86</v>
      </c>
      <c r="T252" s="159">
        <v>62080.701679999896</v>
      </c>
      <c r="U252" s="159">
        <v>82085.311687499998</v>
      </c>
      <c r="V252" s="159">
        <v>84771.674285714194</v>
      </c>
      <c r="W252" s="159">
        <v>98586.7496790484</v>
      </c>
      <c r="X252" s="159">
        <v>82230.874109090902</v>
      </c>
      <c r="Y252" s="159">
        <v>88488.575999999899</v>
      </c>
      <c r="Z252" s="159">
        <v>101221.02055555501</v>
      </c>
      <c r="AA252" s="159">
        <v>66887.375</v>
      </c>
      <c r="AB252" s="159">
        <v>64502.089737235103</v>
      </c>
      <c r="AC252" s="159">
        <v>101502.45869565201</v>
      </c>
      <c r="AD252" s="4"/>
      <c r="AE252" s="57"/>
      <c r="AF252" s="4"/>
      <c r="AG252" s="4"/>
      <c r="AH252" s="4"/>
      <c r="AI252" s="4"/>
      <c r="AJ252" s="4"/>
      <c r="AK252" s="4"/>
      <c r="AL252" s="4"/>
      <c r="AM252" s="4"/>
      <c r="AN252" s="4"/>
      <c r="AO252" s="4"/>
      <c r="AP252" s="4"/>
      <c r="AQ252" s="4"/>
      <c r="AR252" s="4"/>
      <c r="AS252" s="4"/>
      <c r="AT252" s="4"/>
      <c r="AU252" s="4"/>
      <c r="AV252" s="4"/>
      <c r="AW252" s="4"/>
      <c r="AX252" s="4"/>
    </row>
    <row r="253" spans="1:50" ht="22.5" customHeight="1">
      <c r="A253" s="158">
        <v>44470</v>
      </c>
      <c r="B253" s="190">
        <v>80766.357299064563</v>
      </c>
      <c r="C253" s="159">
        <v>139241.45362499999</v>
      </c>
      <c r="D253" s="159">
        <v>92980.546691999902</v>
      </c>
      <c r="E253" s="159">
        <v>162509.814427025</v>
      </c>
      <c r="F253" s="159">
        <v>69679.41</v>
      </c>
      <c r="G253" s="159">
        <v>91677.0396098169</v>
      </c>
      <c r="H253" s="159">
        <v>89353.936249999999</v>
      </c>
      <c r="I253" s="159">
        <v>78537.629408730107</v>
      </c>
      <c r="J253" s="159">
        <v>98434.339285714304</v>
      </c>
      <c r="K253" s="375">
        <v>64280.426762666597</v>
      </c>
      <c r="L253" s="159">
        <v>90873.830668105307</v>
      </c>
      <c r="M253" s="159">
        <v>100817.78517160199</v>
      </c>
      <c r="N253" s="159">
        <v>93937.851770833295</v>
      </c>
      <c r="O253" s="159">
        <v>74776.229696969705</v>
      </c>
      <c r="P253" s="159">
        <v>77092.358414599905</v>
      </c>
      <c r="Q253" s="159">
        <v>65931.141751241099</v>
      </c>
      <c r="R253" s="159">
        <v>75292.399999999994</v>
      </c>
      <c r="S253" s="159">
        <v>55187.86</v>
      </c>
      <c r="T253" s="159">
        <v>67087.209879999995</v>
      </c>
      <c r="U253" s="159">
        <v>94398.108440625001</v>
      </c>
      <c r="V253" s="159">
        <v>85297.632857142802</v>
      </c>
      <c r="W253" s="159">
        <v>104243.35977719301</v>
      </c>
      <c r="X253" s="159">
        <v>82230.874109090902</v>
      </c>
      <c r="Y253" s="159">
        <v>88488.575999999899</v>
      </c>
      <c r="Z253" s="159">
        <v>107393.72749999999</v>
      </c>
      <c r="AA253" s="159">
        <v>69887.375</v>
      </c>
      <c r="AB253" s="159">
        <v>68152.190660646404</v>
      </c>
      <c r="AC253" s="159">
        <v>101502.45869565201</v>
      </c>
      <c r="AD253" s="4"/>
      <c r="AE253" s="57"/>
      <c r="AF253" s="4"/>
      <c r="AG253" s="4"/>
      <c r="AH253" s="4"/>
      <c r="AI253" s="4"/>
      <c r="AJ253" s="4"/>
      <c r="AK253" s="4"/>
      <c r="AL253" s="4"/>
      <c r="AM253" s="4"/>
      <c r="AN253" s="4"/>
      <c r="AO253" s="4"/>
      <c r="AP253" s="4"/>
      <c r="AQ253" s="4"/>
      <c r="AR253" s="4"/>
      <c r="AS253" s="4"/>
      <c r="AT253" s="4"/>
      <c r="AU253" s="4"/>
      <c r="AV253" s="4"/>
      <c r="AW253" s="4"/>
      <c r="AX253" s="4"/>
    </row>
    <row r="254" spans="1:50" ht="22.5" customHeight="1">
      <c r="A254" s="158">
        <v>44501</v>
      </c>
      <c r="B254" s="190">
        <v>84196.346152192345</v>
      </c>
      <c r="C254" s="159">
        <v>139241.45362499999</v>
      </c>
      <c r="D254" s="159">
        <v>99784.001327999998</v>
      </c>
      <c r="E254" s="159">
        <v>162509.814427025</v>
      </c>
      <c r="F254" s="159">
        <v>69679.41</v>
      </c>
      <c r="G254" s="159">
        <v>101226.731235839</v>
      </c>
      <c r="H254" s="159">
        <v>89353.936249999999</v>
      </c>
      <c r="I254" s="159">
        <v>83767.015337301505</v>
      </c>
      <c r="J254" s="159">
        <v>98434.339285714304</v>
      </c>
      <c r="K254" s="375">
        <v>64280.426762666597</v>
      </c>
      <c r="L254" s="159">
        <v>90873.830668105307</v>
      </c>
      <c r="M254" s="159">
        <v>100817.78517160199</v>
      </c>
      <c r="N254" s="159">
        <v>94548.896770833293</v>
      </c>
      <c r="O254" s="159">
        <v>76724.381212121196</v>
      </c>
      <c r="P254" s="159">
        <v>77092.358414599905</v>
      </c>
      <c r="Q254" s="159">
        <v>65931.141751241099</v>
      </c>
      <c r="R254" s="159">
        <v>78312.066666666593</v>
      </c>
      <c r="S254" s="159">
        <v>58442.705000000002</v>
      </c>
      <c r="T254" s="159">
        <v>67087.209879999995</v>
      </c>
      <c r="U254" s="159">
        <v>94398.108440625001</v>
      </c>
      <c r="V254" s="159">
        <v>94297.632857142802</v>
      </c>
      <c r="W254" s="159">
        <v>104243.35977719301</v>
      </c>
      <c r="X254" s="159">
        <v>88556.325963636307</v>
      </c>
      <c r="Y254" s="159">
        <v>95289.365999999995</v>
      </c>
      <c r="Z254" s="159">
        <v>107393.72749999999</v>
      </c>
      <c r="AA254" s="159">
        <v>69887.375</v>
      </c>
      <c r="AB254" s="159">
        <v>68152.190660646404</v>
      </c>
      <c r="AC254" s="159">
        <v>101502.45869565201</v>
      </c>
      <c r="AD254" s="4"/>
      <c r="AE254" s="57"/>
      <c r="AF254" s="4"/>
      <c r="AG254" s="4"/>
      <c r="AH254" s="4"/>
      <c r="AI254" s="4"/>
      <c r="AJ254" s="4"/>
      <c r="AK254" s="4"/>
      <c r="AL254" s="4"/>
      <c r="AM254" s="4"/>
      <c r="AN254" s="4"/>
      <c r="AO254" s="4"/>
      <c r="AP254" s="4"/>
      <c r="AQ254" s="4"/>
      <c r="AR254" s="4"/>
      <c r="AS254" s="4"/>
      <c r="AT254" s="4"/>
      <c r="AU254" s="4"/>
      <c r="AV254" s="4"/>
      <c r="AW254" s="4"/>
      <c r="AX254" s="4"/>
    </row>
    <row r="255" spans="1:50" ht="22.5" customHeight="1">
      <c r="A255" s="158">
        <v>44531</v>
      </c>
      <c r="B255" s="190">
        <v>84805.790596451101</v>
      </c>
      <c r="C255" s="159">
        <v>139241.45362499999</v>
      </c>
      <c r="D255" s="159">
        <v>99784.001327999998</v>
      </c>
      <c r="E255" s="159">
        <v>171601.272576788</v>
      </c>
      <c r="F255" s="159">
        <v>69679.41</v>
      </c>
      <c r="G255" s="159">
        <v>101226.731235839</v>
      </c>
      <c r="H255" s="159">
        <v>89353.936249999999</v>
      </c>
      <c r="I255" s="159">
        <v>83767.015337301505</v>
      </c>
      <c r="J255" s="159">
        <v>98434.339285714304</v>
      </c>
      <c r="K255" s="375">
        <v>64280.426762666597</v>
      </c>
      <c r="L255" s="159">
        <v>82873.830668105307</v>
      </c>
      <c r="M255" s="159">
        <v>108176.747592887</v>
      </c>
      <c r="N255" s="159">
        <v>95159.926770833306</v>
      </c>
      <c r="O255" s="159">
        <v>76724.381212121196</v>
      </c>
      <c r="P255" s="159">
        <v>77092.358414599905</v>
      </c>
      <c r="Q255" s="159">
        <v>65931.141751241099</v>
      </c>
      <c r="R255" s="159">
        <v>78312.066666666593</v>
      </c>
      <c r="S255" s="159">
        <v>58442.705000000002</v>
      </c>
      <c r="T255" s="159">
        <v>67087.209879999995</v>
      </c>
      <c r="U255" s="159">
        <v>94398.108440625001</v>
      </c>
      <c r="V255" s="159">
        <v>94297.632857142802</v>
      </c>
      <c r="W255" s="159">
        <v>109092.08730194801</v>
      </c>
      <c r="X255" s="159">
        <v>88556.325963636307</v>
      </c>
      <c r="Y255" s="159">
        <v>95289.365999999995</v>
      </c>
      <c r="Z255" s="159">
        <v>113566.437777777</v>
      </c>
      <c r="AA255" s="159">
        <v>69887.375</v>
      </c>
      <c r="AB255" s="159">
        <v>71804.963056762601</v>
      </c>
      <c r="AC255" s="159">
        <v>112780.50966183501</v>
      </c>
      <c r="AD255" s="4"/>
      <c r="AE255" s="57"/>
      <c r="AF255" s="4"/>
      <c r="AG255" s="4"/>
      <c r="AH255" s="4"/>
      <c r="AI255" s="4"/>
      <c r="AJ255" s="4"/>
      <c r="AK255" s="4"/>
      <c r="AL255" s="4"/>
      <c r="AM255" s="4"/>
      <c r="AN255" s="4"/>
      <c r="AO255" s="4"/>
      <c r="AP255" s="4"/>
      <c r="AQ255" s="4"/>
      <c r="AR255" s="4"/>
      <c r="AS255" s="4"/>
      <c r="AT255" s="4"/>
      <c r="AU255" s="4"/>
      <c r="AV255" s="4"/>
      <c r="AW255" s="4"/>
      <c r="AX255" s="4"/>
    </row>
    <row r="256" spans="1:50" ht="22.5" customHeight="1">
      <c r="A256" s="158">
        <v>44562</v>
      </c>
      <c r="B256" s="190">
        <v>90160.6509559962</v>
      </c>
      <c r="C256" s="159">
        <v>191663.07362499999</v>
      </c>
      <c r="D256" s="159">
        <v>99784.001327999998</v>
      </c>
      <c r="E256" s="159">
        <v>199229.077461651</v>
      </c>
      <c r="F256" s="159">
        <v>69679.41</v>
      </c>
      <c r="G256" s="159">
        <v>101226.731235839</v>
      </c>
      <c r="H256" s="159">
        <v>92791.8306249999</v>
      </c>
      <c r="I256" s="159">
        <v>91199.522189484094</v>
      </c>
      <c r="J256" s="159">
        <v>110344.896428571</v>
      </c>
      <c r="K256" s="375">
        <v>66678.950149333294</v>
      </c>
      <c r="L256" s="159">
        <v>90873.830668105307</v>
      </c>
      <c r="M256" s="159">
        <v>108176.747592887</v>
      </c>
      <c r="N256" s="159">
        <v>98572.078426862106</v>
      </c>
      <c r="O256" s="159">
        <v>90424.904848484803</v>
      </c>
      <c r="P256" s="159">
        <v>80444.200084800003</v>
      </c>
      <c r="Q256" s="159">
        <v>71234.633091340394</v>
      </c>
      <c r="R256" s="159">
        <v>82741.266666666605</v>
      </c>
      <c r="S256" s="159">
        <v>64322.248749999999</v>
      </c>
      <c r="T256" s="159">
        <v>70191.244963999896</v>
      </c>
      <c r="U256" s="159">
        <v>94398.108440625001</v>
      </c>
      <c r="V256" s="159">
        <v>94814.912142857094</v>
      </c>
      <c r="W256" s="159">
        <v>112323.75042696801</v>
      </c>
      <c r="X256" s="159">
        <v>88556.325963636307</v>
      </c>
      <c r="Y256" s="159">
        <v>95289.365999999995</v>
      </c>
      <c r="Z256" s="159">
        <v>113566.437777777</v>
      </c>
      <c r="AA256" s="159">
        <v>76527.375</v>
      </c>
      <c r="AB256" s="159">
        <v>72128.963056762601</v>
      </c>
      <c r="AC256" s="159">
        <v>112780.50966183501</v>
      </c>
      <c r="AD256" s="4"/>
      <c r="AE256" s="57"/>
      <c r="AF256" s="4"/>
      <c r="AG256" s="4"/>
      <c r="AH256" s="4"/>
      <c r="AI256" s="4"/>
      <c r="AJ256" s="4"/>
      <c r="AK256" s="4"/>
      <c r="AL256" s="4"/>
      <c r="AM256" s="4"/>
      <c r="AN256" s="4"/>
      <c r="AO256" s="4"/>
      <c r="AP256" s="4"/>
      <c r="AQ256" s="4"/>
      <c r="AR256" s="4"/>
      <c r="AS256" s="4"/>
      <c r="AT256" s="4"/>
      <c r="AU256" s="4"/>
      <c r="AV256" s="4"/>
      <c r="AW256" s="4"/>
      <c r="AX256" s="4"/>
    </row>
    <row r="257" spans="1:50" ht="22.5" customHeight="1">
      <c r="A257" s="158">
        <v>44593</v>
      </c>
      <c r="B257" s="190">
        <v>93981.431958602567</v>
      </c>
      <c r="C257" s="159">
        <v>191663.07362499999</v>
      </c>
      <c r="D257" s="159">
        <v>107455.887527999</v>
      </c>
      <c r="E257" s="159">
        <v>199229.077461651</v>
      </c>
      <c r="F257" s="159">
        <v>75270.491333333295</v>
      </c>
      <c r="G257" s="159">
        <v>101226.731235839</v>
      </c>
      <c r="H257" s="159">
        <v>96230.355976612802</v>
      </c>
      <c r="I257" s="159">
        <v>97590.993879960297</v>
      </c>
      <c r="J257" s="159">
        <v>110344.896428571</v>
      </c>
      <c r="K257" s="375">
        <v>69940.941955199902</v>
      </c>
      <c r="L257" s="159">
        <v>94136.579907007093</v>
      </c>
      <c r="M257" s="159">
        <v>108176.747592887</v>
      </c>
      <c r="N257" s="159">
        <v>101496.87842686199</v>
      </c>
      <c r="O257" s="159">
        <v>90424.904848484803</v>
      </c>
      <c r="P257" s="159">
        <v>83806.041754999998</v>
      </c>
      <c r="Q257" s="159">
        <v>71234.633091340394</v>
      </c>
      <c r="R257" s="159">
        <v>82741.266666666605</v>
      </c>
      <c r="S257" s="159">
        <v>70131.904999999999</v>
      </c>
      <c r="T257" s="159">
        <v>72694.499063999901</v>
      </c>
      <c r="U257" s="159">
        <v>106710.89931562501</v>
      </c>
      <c r="V257" s="159">
        <v>95334.569999999905</v>
      </c>
      <c r="W257" s="159">
        <v>115556.481754685</v>
      </c>
      <c r="X257" s="159">
        <v>93616.687447272707</v>
      </c>
      <c r="Y257" s="159">
        <v>100740.81759999999</v>
      </c>
      <c r="Z257" s="159">
        <v>121516.099722222</v>
      </c>
      <c r="AA257" s="159">
        <v>76527.375</v>
      </c>
      <c r="AB257" s="159">
        <v>75722.528449212303</v>
      </c>
      <c r="AC257" s="159">
        <v>112780.50966183501</v>
      </c>
      <c r="AD257" s="4"/>
      <c r="AE257" s="57"/>
      <c r="AF257" s="4"/>
      <c r="AG257" s="4"/>
      <c r="AH257" s="4"/>
      <c r="AI257" s="4"/>
      <c r="AJ257" s="4"/>
      <c r="AK257" s="4"/>
      <c r="AL257" s="4"/>
      <c r="AM257" s="4"/>
      <c r="AN257" s="4"/>
      <c r="AO257" s="4"/>
      <c r="AP257" s="4"/>
      <c r="AQ257" s="4"/>
      <c r="AR257" s="4"/>
      <c r="AS257" s="4"/>
      <c r="AT257" s="4"/>
      <c r="AU257" s="4"/>
      <c r="AV257" s="4"/>
      <c r="AW257" s="4"/>
      <c r="AX257" s="4"/>
    </row>
    <row r="258" spans="1:50" ht="22.5" customHeight="1">
      <c r="A258" s="158">
        <v>44621</v>
      </c>
      <c r="B258" s="190">
        <v>98872.490943496392</v>
      </c>
      <c r="C258" s="159">
        <v>191663.07362499999</v>
      </c>
      <c r="D258" s="159">
        <v>110008.10083989</v>
      </c>
      <c r="E258" s="159">
        <v>199229.077461651</v>
      </c>
      <c r="F258" s="159">
        <v>77920.194906666598</v>
      </c>
      <c r="G258" s="159">
        <v>110776.422861862</v>
      </c>
      <c r="H258" s="159">
        <v>99664.586874999994</v>
      </c>
      <c r="I258" s="159">
        <v>103401.422689484</v>
      </c>
      <c r="J258" s="159">
        <v>110344.896428571</v>
      </c>
      <c r="K258" s="375">
        <v>73874.874933333296</v>
      </c>
      <c r="L258" s="159">
        <v>98110.458735446693</v>
      </c>
      <c r="M258" s="159">
        <v>121157.957304034</v>
      </c>
      <c r="N258" s="159">
        <v>108990.74509352801</v>
      </c>
      <c r="O258" s="159">
        <v>98842.874545454499</v>
      </c>
      <c r="P258" s="159">
        <v>83806.041754999998</v>
      </c>
      <c r="Q258" s="159">
        <v>71234.633091340394</v>
      </c>
      <c r="R258" s="159">
        <v>86365.266666666605</v>
      </c>
      <c r="S258" s="159">
        <v>70131.904999999999</v>
      </c>
      <c r="T258" s="159">
        <v>75197.753163999994</v>
      </c>
      <c r="U258" s="159">
        <v>106710.89931562501</v>
      </c>
      <c r="V258" s="159">
        <v>95334.569999999905</v>
      </c>
      <c r="W258" s="159">
        <v>121616.928680104</v>
      </c>
      <c r="X258" s="159">
        <v>97411.958559999999</v>
      </c>
      <c r="Y258" s="159">
        <v>104824.9048</v>
      </c>
      <c r="Z258" s="159">
        <v>121516.099722222</v>
      </c>
      <c r="AA258" s="159">
        <v>81603.324999999997</v>
      </c>
      <c r="AB258" s="159">
        <v>79525.436376290003</v>
      </c>
      <c r="AC258" s="159">
        <v>112780.50966183501</v>
      </c>
      <c r="AD258" s="4"/>
      <c r="AE258" s="57"/>
      <c r="AF258" s="4"/>
      <c r="AG258" s="4"/>
      <c r="AH258" s="4"/>
      <c r="AI258" s="4"/>
      <c r="AJ258" s="4"/>
      <c r="AK258" s="4"/>
      <c r="AL258" s="4"/>
      <c r="AM258" s="4"/>
      <c r="AN258" s="4"/>
      <c r="AO258" s="4"/>
      <c r="AP258" s="4"/>
      <c r="AQ258" s="4"/>
      <c r="AR258" s="4"/>
      <c r="AS258" s="4"/>
      <c r="AT258" s="4"/>
      <c r="AU258" s="4"/>
      <c r="AV258" s="4"/>
      <c r="AW258" s="4"/>
      <c r="AX258" s="4"/>
    </row>
    <row r="259" spans="1:50" ht="22.5" customHeight="1">
      <c r="A259" s="158">
        <v>44652</v>
      </c>
      <c r="B259" s="190">
        <v>105738.74219700211</v>
      </c>
      <c r="C259" s="159">
        <v>193166.66149999999</v>
      </c>
      <c r="D259" s="159">
        <v>115451.800675265</v>
      </c>
      <c r="E259" s="159">
        <v>230117.30652547299</v>
      </c>
      <c r="F259" s="159">
        <v>79529.672906666601</v>
      </c>
      <c r="G259" s="159">
        <v>110776.422861862</v>
      </c>
      <c r="H259" s="159">
        <v>113208.22687499999</v>
      </c>
      <c r="I259" s="159">
        <v>111999.888922777</v>
      </c>
      <c r="J259" s="159">
        <v>127437.320885357</v>
      </c>
      <c r="K259" s="375">
        <v>73874.874933333296</v>
      </c>
      <c r="L259" s="159">
        <v>112251.01254576301</v>
      </c>
      <c r="M259" s="159">
        <v>121157.957304034</v>
      </c>
      <c r="N259" s="159">
        <v>122751.29989708299</v>
      </c>
      <c r="O259" s="159">
        <v>98842.874545454499</v>
      </c>
      <c r="P259" s="159">
        <v>101393.26052354999</v>
      </c>
      <c r="Q259" s="159">
        <v>95999.154454339994</v>
      </c>
      <c r="R259" s="159">
        <v>91398.266666666605</v>
      </c>
      <c r="S259" s="159">
        <v>70131.904999999999</v>
      </c>
      <c r="T259" s="159">
        <v>88733.348733520004</v>
      </c>
      <c r="U259" s="159">
        <v>111636.12970125</v>
      </c>
      <c r="V259" s="159">
        <v>109334.569999999</v>
      </c>
      <c r="W259" s="159">
        <v>127671.890017304</v>
      </c>
      <c r="X259" s="159">
        <v>97411.958559999999</v>
      </c>
      <c r="Y259" s="159">
        <v>104824.9048</v>
      </c>
      <c r="Z259" s="159">
        <v>139743.49176673699</v>
      </c>
      <c r="AA259" s="159">
        <v>81603.324999999997</v>
      </c>
      <c r="AB259" s="159">
        <v>81830.744303367697</v>
      </c>
      <c r="AC259" s="159">
        <v>136464.820215666</v>
      </c>
      <c r="AD259" s="4"/>
      <c r="AE259" s="57"/>
      <c r="AF259" s="4"/>
      <c r="AG259" s="4"/>
      <c r="AH259" s="4"/>
      <c r="AI259" s="4"/>
      <c r="AJ259" s="4"/>
      <c r="AK259" s="4"/>
      <c r="AL259" s="4"/>
      <c r="AM259" s="4"/>
      <c r="AN259" s="4"/>
      <c r="AO259" s="4"/>
      <c r="AP259" s="4"/>
      <c r="AQ259" s="4"/>
      <c r="AR259" s="4"/>
      <c r="AS259" s="4"/>
      <c r="AT259" s="4"/>
      <c r="AU259" s="4"/>
      <c r="AV259" s="4"/>
      <c r="AW259" s="4"/>
      <c r="AX259" s="4"/>
    </row>
    <row r="260" spans="1:50" ht="22.5" customHeight="1">
      <c r="A260" s="158">
        <v>44682</v>
      </c>
      <c r="B260" s="190">
        <v>112686.71931066833</v>
      </c>
      <c r="C260" s="159">
        <v>193166.66149999999</v>
      </c>
      <c r="D260" s="159">
        <v>134343.91351303601</v>
      </c>
      <c r="E260" s="159">
        <v>230117.30652547299</v>
      </c>
      <c r="F260" s="159">
        <v>81139.150906666604</v>
      </c>
      <c r="G260" s="159">
        <v>127392.200164999</v>
      </c>
      <c r="H260" s="159">
        <v>113208.22687499999</v>
      </c>
      <c r="I260" s="159">
        <v>117368.725142777</v>
      </c>
      <c r="J260" s="159">
        <v>127437.320885357</v>
      </c>
      <c r="K260" s="375">
        <v>81262.362426666601</v>
      </c>
      <c r="L260" s="159">
        <v>112251.01254576301</v>
      </c>
      <c r="M260" s="159">
        <v>129812.097111464</v>
      </c>
      <c r="N260" s="159">
        <v>128854.297392233</v>
      </c>
      <c r="O260" s="159">
        <v>107260.69272727201</v>
      </c>
      <c r="P260" s="159">
        <v>101393.26052354999</v>
      </c>
      <c r="Q260" s="159">
        <v>95999.154454339994</v>
      </c>
      <c r="R260" s="159">
        <v>99049.2</v>
      </c>
      <c r="S260" s="159">
        <v>70131.904999999999</v>
      </c>
      <c r="T260" s="159">
        <v>88733.348733520004</v>
      </c>
      <c r="U260" s="159">
        <v>123948.926454375</v>
      </c>
      <c r="V260" s="159">
        <v>112334.569999999</v>
      </c>
      <c r="W260" s="159">
        <v>156183.00479587499</v>
      </c>
      <c r="X260" s="159">
        <v>108127.2740016</v>
      </c>
      <c r="Y260" s="159">
        <v>116355.64432799999</v>
      </c>
      <c r="Z260" s="159">
        <v>139743.509680555</v>
      </c>
      <c r="AA260" s="159">
        <v>101603.325</v>
      </c>
      <c r="AB260" s="159">
        <v>84136.052230445406</v>
      </c>
      <c r="AC260" s="159">
        <v>143236.66603273599</v>
      </c>
      <c r="AD260" s="4"/>
      <c r="AE260" s="57"/>
      <c r="AF260" s="4"/>
      <c r="AG260" s="4"/>
      <c r="AH260" s="4"/>
      <c r="AI260" s="4"/>
      <c r="AJ260" s="4"/>
      <c r="AK260" s="4"/>
      <c r="AL260" s="4"/>
      <c r="AM260" s="4"/>
      <c r="AN260" s="4"/>
      <c r="AO260" s="4"/>
      <c r="AP260" s="4"/>
      <c r="AQ260" s="4"/>
      <c r="AR260" s="4"/>
      <c r="AS260" s="4"/>
      <c r="AT260" s="4"/>
      <c r="AU260" s="4"/>
      <c r="AV260" s="4"/>
      <c r="AW260" s="4"/>
      <c r="AX260" s="4"/>
    </row>
    <row r="261" spans="1:50" ht="22.5" customHeight="1">
      <c r="A261" s="158">
        <v>44713</v>
      </c>
      <c r="B261" s="190">
        <v>117736.88841788002</v>
      </c>
      <c r="C261" s="159">
        <v>193166.66149999999</v>
      </c>
      <c r="D261" s="159">
        <v>134343.91351303601</v>
      </c>
      <c r="E261" s="159">
        <v>230117.30652547299</v>
      </c>
      <c r="F261" s="159">
        <v>97367.218448</v>
      </c>
      <c r="G261" s="159">
        <v>127392.200164999</v>
      </c>
      <c r="H261" s="159">
        <v>128650.829375</v>
      </c>
      <c r="I261" s="159">
        <v>122737.56136277701</v>
      </c>
      <c r="J261" s="159">
        <v>127437.320885357</v>
      </c>
      <c r="K261" s="375">
        <v>88649.849919999993</v>
      </c>
      <c r="L261" s="159">
        <v>126366.270851255</v>
      </c>
      <c r="M261" s="159">
        <v>135220.93449110899</v>
      </c>
      <c r="N261" s="159">
        <v>133845.88306221701</v>
      </c>
      <c r="O261" s="159">
        <v>107260.69272727201</v>
      </c>
      <c r="P261" s="159">
        <v>101393.26052354999</v>
      </c>
      <c r="Q261" s="159">
        <v>95999.154454339994</v>
      </c>
      <c r="R261" s="159">
        <v>109447.44333333299</v>
      </c>
      <c r="S261" s="159">
        <v>70131.904999999999</v>
      </c>
      <c r="T261" s="159">
        <v>88733.348733520004</v>
      </c>
      <c r="U261" s="159">
        <v>131336.4987</v>
      </c>
      <c r="V261" s="159">
        <v>115334.569999999</v>
      </c>
      <c r="W261" s="159">
        <v>156183.00479587499</v>
      </c>
      <c r="X261" s="159">
        <v>118842.58944320001</v>
      </c>
      <c r="Y261" s="159">
        <v>127886.383855999</v>
      </c>
      <c r="Z261" s="159">
        <v>148249.60499900201</v>
      </c>
      <c r="AA261" s="159">
        <v>101603.325</v>
      </c>
      <c r="AB261" s="159">
        <v>122145.85</v>
      </c>
      <c r="AC261" s="159">
        <v>155630.53164299901</v>
      </c>
      <c r="AD261" s="4"/>
      <c r="AE261" s="57"/>
      <c r="AF261" s="4"/>
      <c r="AG261" s="4"/>
      <c r="AH261" s="4"/>
      <c r="AI261" s="4"/>
      <c r="AJ261" s="4"/>
      <c r="AK261" s="4"/>
      <c r="AL261" s="4"/>
      <c r="AM261" s="4"/>
      <c r="AN261" s="4"/>
      <c r="AO261" s="4"/>
      <c r="AP261" s="4"/>
      <c r="AQ261" s="4"/>
      <c r="AR261" s="4"/>
      <c r="AS261" s="4"/>
      <c r="AT261" s="4"/>
      <c r="AU261" s="4"/>
      <c r="AV261" s="4"/>
      <c r="AW261" s="4"/>
      <c r="AX261" s="4"/>
    </row>
    <row r="262" spans="1:50" ht="22.5" customHeight="1">
      <c r="A262" s="158">
        <v>44743</v>
      </c>
      <c r="B262" s="190">
        <v>121703.01035985252</v>
      </c>
      <c r="C262" s="159">
        <v>232102.32199999999</v>
      </c>
      <c r="D262" s="159">
        <v>134343.91351303601</v>
      </c>
      <c r="E262" s="159">
        <v>259289.522863527</v>
      </c>
      <c r="F262" s="159">
        <v>97367.218448</v>
      </c>
      <c r="G262" s="159">
        <v>127392.200164999</v>
      </c>
      <c r="H262" s="159">
        <v>128650.829375</v>
      </c>
      <c r="I262" s="159">
        <v>122737.56136277701</v>
      </c>
      <c r="J262" s="159">
        <v>144984.023321435</v>
      </c>
      <c r="K262" s="375">
        <v>88649.849919999993</v>
      </c>
      <c r="L262" s="159">
        <v>126366.270851255</v>
      </c>
      <c r="M262" s="159">
        <v>143875.07429854001</v>
      </c>
      <c r="N262" s="159">
        <v>146619.125249665</v>
      </c>
      <c r="O262" s="159">
        <v>115831.67509955099</v>
      </c>
      <c r="P262" s="159">
        <v>113124.70636924999</v>
      </c>
      <c r="Q262" s="159">
        <v>113272.00225612101</v>
      </c>
      <c r="R262" s="159">
        <v>119473.163333333</v>
      </c>
      <c r="S262" s="159">
        <v>84418.336249999993</v>
      </c>
      <c r="T262" s="159">
        <v>100013.01170812</v>
      </c>
      <c r="U262" s="159">
        <v>144470.14856999999</v>
      </c>
      <c r="V262" s="159">
        <v>122883.97714285699</v>
      </c>
      <c r="W262" s="159">
        <v>156183.00479587499</v>
      </c>
      <c r="X262" s="159">
        <v>118842.58944320001</v>
      </c>
      <c r="Y262" s="159">
        <v>127886.383855999</v>
      </c>
      <c r="Z262" s="159">
        <v>148249.633661111</v>
      </c>
      <c r="AA262" s="159">
        <v>115279.14002732201</v>
      </c>
      <c r="AB262" s="159">
        <v>122145.85</v>
      </c>
      <c r="AC262" s="159">
        <v>155630.53164299901</v>
      </c>
      <c r="AD262" s="4"/>
      <c r="AE262" s="57"/>
      <c r="AF262" s="4"/>
      <c r="AG262" s="4"/>
      <c r="AH262" s="4"/>
      <c r="AI262" s="4"/>
      <c r="AJ262" s="4"/>
      <c r="AK262" s="4"/>
      <c r="AL262" s="4"/>
      <c r="AM262" s="4"/>
      <c r="AN262" s="4"/>
      <c r="AO262" s="4"/>
      <c r="AP262" s="4"/>
      <c r="AQ262" s="4"/>
      <c r="AR262" s="4"/>
      <c r="AS262" s="4"/>
      <c r="AT262" s="4"/>
      <c r="AU262" s="4"/>
      <c r="AV262" s="4"/>
      <c r="AW262" s="4"/>
      <c r="AX262" s="4"/>
    </row>
    <row r="263" spans="1:50" ht="22.5" customHeight="1">
      <c r="A263" s="158">
        <v>44774</v>
      </c>
      <c r="B263" s="190">
        <v>133912.3051487242</v>
      </c>
      <c r="C263" s="159">
        <v>232102.32199999999</v>
      </c>
      <c r="D263" s="159">
        <v>150087.34087784501</v>
      </c>
      <c r="E263" s="159">
        <v>259289.522863527</v>
      </c>
      <c r="F263" s="159">
        <v>105481.13353866601</v>
      </c>
      <c r="G263" s="159">
        <v>127392.200164999</v>
      </c>
      <c r="H263" s="159">
        <v>128650.829375</v>
      </c>
      <c r="I263" s="159">
        <v>141081.08511444399</v>
      </c>
      <c r="J263" s="159">
        <v>144984.023321435</v>
      </c>
      <c r="K263" s="375">
        <v>94559.839914666605</v>
      </c>
      <c r="L263" s="159">
        <v>138366.27085125499</v>
      </c>
      <c r="M263" s="159">
        <v>165456.335443321</v>
      </c>
      <c r="N263" s="159">
        <v>152053.56858299801</v>
      </c>
      <c r="O263" s="159">
        <v>138361.055487768</v>
      </c>
      <c r="P263" s="159">
        <v>113124.70636924999</v>
      </c>
      <c r="Q263" s="159">
        <v>113272.00225612101</v>
      </c>
      <c r="R263" s="159">
        <v>119473.163333333</v>
      </c>
      <c r="S263" s="159">
        <v>84418.336249999993</v>
      </c>
      <c r="T263" s="159">
        <v>109036.7420878</v>
      </c>
      <c r="U263" s="159">
        <v>144470.14856999999</v>
      </c>
      <c r="V263" s="159">
        <v>137883.97714285701</v>
      </c>
      <c r="W263" s="159">
        <v>173102.52179123601</v>
      </c>
      <c r="X263" s="159">
        <v>137350.86156960001</v>
      </c>
      <c r="Y263" s="159">
        <v>147803.11576799999</v>
      </c>
      <c r="Z263" s="159">
        <v>166384.470369444</v>
      </c>
      <c r="AA263" s="159">
        <v>115279.14002732201</v>
      </c>
      <c r="AB263" s="159">
        <v>122145.85</v>
      </c>
      <c r="AC263" s="159">
        <v>169179.41145371899</v>
      </c>
      <c r="AD263" s="4"/>
      <c r="AE263" s="57"/>
      <c r="AF263" s="4"/>
      <c r="AG263" s="4"/>
      <c r="AH263" s="4"/>
      <c r="AI263" s="4"/>
      <c r="AJ263" s="4"/>
      <c r="AK263" s="4"/>
      <c r="AL263" s="4"/>
      <c r="AM263" s="4"/>
      <c r="AN263" s="4"/>
      <c r="AO263" s="4"/>
      <c r="AP263" s="4"/>
      <c r="AQ263" s="4"/>
      <c r="AR263" s="4"/>
      <c r="AS263" s="4"/>
      <c r="AT263" s="4"/>
      <c r="AU263" s="4"/>
      <c r="AV263" s="4"/>
      <c r="AW263" s="4"/>
      <c r="AX263" s="4"/>
    </row>
    <row r="264" spans="1:50" ht="22.5" customHeight="1">
      <c r="A264" s="158">
        <v>44805</v>
      </c>
      <c r="B264" s="190">
        <v>140866.22294443092</v>
      </c>
      <c r="C264" s="159">
        <v>232102.32199999999</v>
      </c>
      <c r="D264" s="159">
        <v>156384.711823769</v>
      </c>
      <c r="E264" s="159">
        <v>283313.70102427801</v>
      </c>
      <c r="F264" s="159">
        <v>105481.13353866601</v>
      </c>
      <c r="G264" s="159">
        <v>145116.44975317299</v>
      </c>
      <c r="H264" s="159">
        <v>144093.80624999999</v>
      </c>
      <c r="I264" s="159">
        <v>150029.14548111099</v>
      </c>
      <c r="J264" s="159">
        <v>144984.023321435</v>
      </c>
      <c r="K264" s="375">
        <v>104163.57365599999</v>
      </c>
      <c r="L264" s="159">
        <v>138366.27085125499</v>
      </c>
      <c r="M264" s="159">
        <v>165456.335443321</v>
      </c>
      <c r="N264" s="159">
        <v>162571.60524966501</v>
      </c>
      <c r="O264" s="159">
        <v>138361.055487768</v>
      </c>
      <c r="P264" s="159">
        <v>128623.92363249999</v>
      </c>
      <c r="Q264" s="159">
        <v>113272.00225612101</v>
      </c>
      <c r="R264" s="159">
        <v>135013.02933333299</v>
      </c>
      <c r="S264" s="159">
        <v>91134.404999999999</v>
      </c>
      <c r="T264" s="159">
        <v>109036.7420878</v>
      </c>
      <c r="U264" s="159">
        <v>157603.79844000001</v>
      </c>
      <c r="V264" s="159">
        <v>134324.271428571</v>
      </c>
      <c r="W264" s="159">
        <v>173102.52179123601</v>
      </c>
      <c r="X264" s="159">
        <v>137350.86156960001</v>
      </c>
      <c r="Y264" s="159">
        <v>147803.11576799999</v>
      </c>
      <c r="Z264" s="159">
        <v>188349.954569444</v>
      </c>
      <c r="AA264" s="159">
        <v>115279.14002732201</v>
      </c>
      <c r="AB264" s="159">
        <v>134294.35</v>
      </c>
      <c r="AC264" s="159">
        <v>169174.93115942</v>
      </c>
      <c r="AD264" s="4"/>
      <c r="AE264" s="57"/>
      <c r="AF264" s="4"/>
      <c r="AG264" s="4"/>
      <c r="AH264" s="4"/>
      <c r="AI264" s="4"/>
      <c r="AJ264" s="4"/>
      <c r="AK264" s="4"/>
      <c r="AL264" s="4"/>
      <c r="AM264" s="4"/>
      <c r="AN264" s="4"/>
      <c r="AO264" s="4"/>
      <c r="AP264" s="4"/>
      <c r="AQ264" s="4"/>
      <c r="AR264" s="4"/>
      <c r="AS264" s="4"/>
      <c r="AT264" s="4"/>
      <c r="AU264" s="4"/>
      <c r="AV264" s="4"/>
      <c r="AW264" s="4"/>
      <c r="AX264" s="4"/>
    </row>
    <row r="265" spans="1:50" ht="22.5" customHeight="1">
      <c r="A265" s="158">
        <v>44835</v>
      </c>
      <c r="B265" s="190">
        <v>145622.25747826678</v>
      </c>
      <c r="C265" s="159">
        <v>279478.29801000003</v>
      </c>
      <c r="D265" s="159">
        <v>162682.08276969299</v>
      </c>
      <c r="E265" s="159">
        <v>300473.82828195603</v>
      </c>
      <c r="F265" s="159">
        <v>105481.13353866601</v>
      </c>
      <c r="G265" s="159">
        <v>145116.44975317299</v>
      </c>
      <c r="H265" s="159">
        <v>144894.60625000001</v>
      </c>
      <c r="I265" s="159">
        <v>150029.14548111099</v>
      </c>
      <c r="J265" s="159">
        <v>175257.00153164999</v>
      </c>
      <c r="K265" s="375">
        <v>113767.307397333</v>
      </c>
      <c r="L265" s="159">
        <v>164557.589285714</v>
      </c>
      <c r="M265" s="159">
        <v>165456.335443321</v>
      </c>
      <c r="N265" s="159">
        <v>182785.92072916601</v>
      </c>
      <c r="O265" s="159">
        <v>138361.055487768</v>
      </c>
      <c r="P265" s="159">
        <v>128623.92363249999</v>
      </c>
      <c r="Q265" s="159">
        <v>113272.00225612101</v>
      </c>
      <c r="R265" s="159">
        <v>145122.29699999999</v>
      </c>
      <c r="S265" s="159">
        <v>91134.404999999999</v>
      </c>
      <c r="T265" s="159">
        <v>116556.5174042</v>
      </c>
      <c r="U265" s="159">
        <v>157603.79844000001</v>
      </c>
      <c r="V265" s="159">
        <v>149324.271428571</v>
      </c>
      <c r="W265" s="159">
        <v>183514.67401852499</v>
      </c>
      <c r="X265" s="159">
        <v>144169.6986688</v>
      </c>
      <c r="Y265" s="159">
        <v>155140.859104</v>
      </c>
      <c r="Z265" s="159">
        <v>188349.954569444</v>
      </c>
      <c r="AA265" s="159">
        <v>125179.14002732201</v>
      </c>
      <c r="AB265" s="159">
        <v>134294.35</v>
      </c>
      <c r="AC265" s="159">
        <v>185994.92427536199</v>
      </c>
      <c r="AD265" s="4"/>
      <c r="AE265" s="57"/>
      <c r="AF265" s="4"/>
      <c r="AG265" s="4"/>
      <c r="AH265" s="4"/>
      <c r="AI265" s="4"/>
      <c r="AJ265" s="4"/>
      <c r="AK265" s="4"/>
      <c r="AL265" s="4"/>
      <c r="AM265" s="4"/>
      <c r="AN265" s="4"/>
      <c r="AO265" s="4"/>
      <c r="AP265" s="4"/>
      <c r="AQ265" s="4"/>
      <c r="AR265" s="4"/>
      <c r="AS265" s="4"/>
      <c r="AT265" s="4"/>
      <c r="AU265" s="4"/>
      <c r="AV265" s="4"/>
      <c r="AW265" s="4"/>
      <c r="AX265" s="4"/>
    </row>
    <row r="266" spans="1:50" ht="22.5" customHeight="1">
      <c r="A266" s="158">
        <v>44866</v>
      </c>
      <c r="B266" s="190">
        <v>158153.36865878516</v>
      </c>
      <c r="C266" s="159">
        <v>279478.29801000003</v>
      </c>
      <c r="D266" s="159">
        <v>180839.50233043899</v>
      </c>
      <c r="E266" s="159">
        <v>317633.95553963498</v>
      </c>
      <c r="F266" s="159">
        <v>125765.921265333</v>
      </c>
      <c r="G266" s="159">
        <v>184297.89118653</v>
      </c>
      <c r="H266" s="159">
        <v>164940.195624999</v>
      </c>
      <c r="I266" s="159">
        <v>159872.01188444399</v>
      </c>
      <c r="J266" s="159">
        <v>175257.00153164999</v>
      </c>
      <c r="K266" s="375">
        <v>122632.292389333</v>
      </c>
      <c r="L266" s="159">
        <v>188006.803571428</v>
      </c>
      <c r="M266" s="159">
        <v>179843.84287317499</v>
      </c>
      <c r="N266" s="159">
        <v>190753.752395833</v>
      </c>
      <c r="O266" s="159">
        <v>138361.055487768</v>
      </c>
      <c r="P266" s="159">
        <v>138812.34089574899</v>
      </c>
      <c r="Q266" s="159">
        <v>147906.102932957</v>
      </c>
      <c r="R266" s="159">
        <v>145122.29699999999</v>
      </c>
      <c r="S266" s="159">
        <v>98159.998000000007</v>
      </c>
      <c r="T266" s="159">
        <v>124076.2927206</v>
      </c>
      <c r="U266" s="159">
        <v>190437.92311500001</v>
      </c>
      <c r="V266" s="159">
        <v>152324.271428571</v>
      </c>
      <c r="W266" s="159">
        <v>201736.22848702499</v>
      </c>
      <c r="X266" s="159">
        <v>159755.61203839901</v>
      </c>
      <c r="Y266" s="159">
        <v>171912.843872</v>
      </c>
      <c r="Z266" s="159">
        <v>212653.17451388799</v>
      </c>
      <c r="AA266" s="159">
        <v>136279.14002732199</v>
      </c>
      <c r="AB266" s="159">
        <v>134294.35</v>
      </c>
      <c r="AC266" s="159">
        <v>202914.91739130401</v>
      </c>
      <c r="AD266" s="4"/>
      <c r="AE266" s="57"/>
      <c r="AF266" s="4"/>
      <c r="AG266" s="4"/>
      <c r="AH266" s="4"/>
      <c r="AI266" s="4"/>
      <c r="AJ266" s="4"/>
      <c r="AK266" s="4"/>
      <c r="AL266" s="4"/>
      <c r="AM266" s="4"/>
      <c r="AN266" s="4"/>
      <c r="AO266" s="4"/>
      <c r="AP266" s="4"/>
      <c r="AQ266" s="4"/>
      <c r="AR266" s="4"/>
      <c r="AS266" s="4"/>
      <c r="AT266" s="4"/>
      <c r="AU266" s="4"/>
      <c r="AV266" s="4"/>
      <c r="AW266" s="4"/>
      <c r="AX266" s="4"/>
    </row>
    <row r="267" spans="1:50" ht="22.5" customHeight="1">
      <c r="A267" s="158">
        <v>44896</v>
      </c>
      <c r="B267" s="190">
        <v>163640.43459551182</v>
      </c>
      <c r="C267" s="159">
        <v>288331.54801000003</v>
      </c>
      <c r="D267" s="159">
        <v>183568.36307367199</v>
      </c>
      <c r="E267" s="159">
        <v>334279.27897958399</v>
      </c>
      <c r="F267" s="159">
        <v>125765.921265333</v>
      </c>
      <c r="G267" s="159">
        <v>184297.89118653</v>
      </c>
      <c r="H267" s="159">
        <v>175232.32249999899</v>
      </c>
      <c r="I267" s="159">
        <v>159872.01188444399</v>
      </c>
      <c r="J267" s="159">
        <v>175257.00153164999</v>
      </c>
      <c r="K267" s="375">
        <v>128542.282383999</v>
      </c>
      <c r="L267" s="159">
        <v>170006.803571428</v>
      </c>
      <c r="M267" s="159">
        <v>197108.85178900001</v>
      </c>
      <c r="N267" s="159">
        <v>199411.410729166</v>
      </c>
      <c r="O267" s="159">
        <v>150959.10464413001</v>
      </c>
      <c r="P267" s="159">
        <v>138812.34089574899</v>
      </c>
      <c r="Q267" s="159">
        <v>147906.102932957</v>
      </c>
      <c r="R267" s="159">
        <v>160244.42466666599</v>
      </c>
      <c r="S267" s="159">
        <v>105073.2825</v>
      </c>
      <c r="T267" s="159">
        <v>132348.04556863999</v>
      </c>
      <c r="U267" s="159">
        <v>190437.92311500001</v>
      </c>
      <c r="V267" s="159">
        <v>165670.83214285699</v>
      </c>
      <c r="W267" s="159">
        <v>212148.034473893</v>
      </c>
      <c r="X267" s="159">
        <v>175341.52540799999</v>
      </c>
      <c r="Y267" s="159">
        <v>188684.82863999999</v>
      </c>
      <c r="Z267" s="159">
        <v>212653.17451388799</v>
      </c>
      <c r="AA267" s="159">
        <v>148279.14002732199</v>
      </c>
      <c r="AB267" s="159">
        <v>148313.79999999999</v>
      </c>
      <c r="AC267" s="159">
        <v>225458.24154589299</v>
      </c>
      <c r="AD267" s="4"/>
      <c r="AE267" s="57"/>
      <c r="AF267" s="4"/>
      <c r="AG267" s="4"/>
      <c r="AH267" s="4"/>
      <c r="AI267" s="4"/>
      <c r="AJ267" s="4"/>
      <c r="AK267" s="4"/>
      <c r="AL267" s="4"/>
      <c r="AM267" s="4"/>
      <c r="AN267" s="4"/>
      <c r="AO267" s="4"/>
      <c r="AP267" s="4"/>
      <c r="AQ267" s="4"/>
      <c r="AR267" s="4"/>
      <c r="AS267" s="4"/>
      <c r="AT267" s="4"/>
      <c r="AU267" s="4"/>
      <c r="AV267" s="4"/>
      <c r="AW267" s="4"/>
      <c r="AX267" s="4"/>
    </row>
    <row r="268" spans="1:50" ht="22.5" customHeight="1">
      <c r="A268" s="158">
        <v>44927</v>
      </c>
      <c r="B268" s="190">
        <v>171474.07732823942</v>
      </c>
      <c r="C268" s="159">
        <v>370618.02025786898</v>
      </c>
      <c r="D268" s="159">
        <v>196163.10496552</v>
      </c>
      <c r="E268" s="159">
        <v>354336.03571835899</v>
      </c>
      <c r="F268" s="159">
        <v>125765.921265333</v>
      </c>
      <c r="G268" s="159">
        <v>184297.89118653</v>
      </c>
      <c r="H268" s="159">
        <v>185584.199375</v>
      </c>
      <c r="I268" s="159">
        <v>159872.01188444399</v>
      </c>
      <c r="J268" s="159">
        <v>214847.785072311</v>
      </c>
      <c r="K268" s="375">
        <v>138146.016125333</v>
      </c>
      <c r="L268" s="159">
        <v>221207.89214285699</v>
      </c>
      <c r="M268" s="159">
        <v>204302.60550392701</v>
      </c>
      <c r="N268" s="160">
        <v>217836.72385416599</v>
      </c>
      <c r="O268" s="160">
        <v>172555.760340749</v>
      </c>
      <c r="P268" s="159">
        <v>151847.79599409999</v>
      </c>
      <c r="Q268" s="159">
        <v>147906.102932957</v>
      </c>
      <c r="R268" s="159">
        <v>166218.082833333</v>
      </c>
      <c r="S268" s="159">
        <v>119209.201</v>
      </c>
      <c r="T268" s="159">
        <v>140619.79841667999</v>
      </c>
      <c r="U268" s="159">
        <v>216705.222855</v>
      </c>
      <c r="V268" s="159">
        <v>172670.83214285699</v>
      </c>
      <c r="W268" s="159">
        <v>212148.034473893</v>
      </c>
      <c r="X268" s="159">
        <v>175341.52540799999</v>
      </c>
      <c r="Y268" s="159">
        <v>188684.82863999999</v>
      </c>
      <c r="Z268" s="159">
        <v>238171.555455555</v>
      </c>
      <c r="AA268" s="159">
        <v>161697.10368852399</v>
      </c>
      <c r="AB268" s="159">
        <v>154156.19999999899</v>
      </c>
      <c r="AC268" s="159">
        <v>248001.56570048301</v>
      </c>
      <c r="AD268" s="4"/>
      <c r="AE268" s="57"/>
      <c r="AF268" s="4"/>
      <c r="AG268" s="4"/>
      <c r="AH268" s="4"/>
      <c r="AI268" s="4"/>
      <c r="AJ268" s="4"/>
      <c r="AK268" s="4"/>
      <c r="AL268" s="4"/>
      <c r="AM268" s="4"/>
      <c r="AN268" s="4"/>
      <c r="AO268" s="4"/>
      <c r="AP268" s="4"/>
      <c r="AQ268" s="4"/>
      <c r="AR268" s="4"/>
      <c r="AS268" s="4"/>
      <c r="AT268" s="4"/>
      <c r="AU268" s="4"/>
      <c r="AV268" s="4"/>
      <c r="AW268" s="4"/>
      <c r="AX268" s="4"/>
    </row>
    <row r="269" spans="1:50" ht="22.5" customHeight="1">
      <c r="A269" s="158">
        <v>44958</v>
      </c>
      <c r="B269" s="190">
        <v>186125.39920841545</v>
      </c>
      <c r="C269" s="159">
        <v>370618.02025786898</v>
      </c>
      <c r="D269" s="159">
        <v>210017.32104655201</v>
      </c>
      <c r="E269" s="159">
        <v>378069.86452590901</v>
      </c>
      <c r="F269" s="159">
        <v>146309.79810879999</v>
      </c>
      <c r="G269" s="159">
        <v>223479.33261988699</v>
      </c>
      <c r="H269" s="159">
        <v>195816.32437499901</v>
      </c>
      <c r="I269" s="159">
        <v>181981.96066236499</v>
      </c>
      <c r="J269" s="159">
        <v>214847.785072311</v>
      </c>
      <c r="K269" s="375">
        <v>147749.74986666601</v>
      </c>
      <c r="L269" s="159">
        <v>221207.89214285699</v>
      </c>
      <c r="M269" s="159">
        <v>214373.860704825</v>
      </c>
      <c r="N269" s="160">
        <v>226088.3071875</v>
      </c>
      <c r="O269" s="160">
        <v>172555.760340749</v>
      </c>
      <c r="P269" s="159">
        <v>164594.1626749</v>
      </c>
      <c r="Q269" s="159">
        <v>176037.32351954901</v>
      </c>
      <c r="R269" s="159">
        <v>172191.74100000001</v>
      </c>
      <c r="S269" s="159">
        <v>126380.9565</v>
      </c>
      <c r="T269" s="159">
        <v>148891.55126472001</v>
      </c>
      <c r="U269" s="159">
        <v>216705.222855</v>
      </c>
      <c r="V269" s="159">
        <v>191133.60571428499</v>
      </c>
      <c r="W269" s="159">
        <v>228416.60601575801</v>
      </c>
      <c r="X269" s="159">
        <v>182160.362507199</v>
      </c>
      <c r="Y269" s="159">
        <v>196022.57197600001</v>
      </c>
      <c r="Z269" s="159">
        <v>238171.555455555</v>
      </c>
      <c r="AA269" s="159">
        <v>161697.10368852399</v>
      </c>
      <c r="AB269" s="159">
        <v>170259.74999999901</v>
      </c>
      <c r="AC269" s="159">
        <v>248001.56570048301</v>
      </c>
      <c r="AD269" s="4"/>
      <c r="AE269" s="57"/>
      <c r="AF269" s="4"/>
      <c r="AG269" s="4"/>
      <c r="AH269" s="4"/>
      <c r="AI269" s="4"/>
      <c r="AJ269" s="4"/>
      <c r="AK269" s="4"/>
      <c r="AL269" s="4"/>
      <c r="AM269" s="4"/>
      <c r="AN269" s="4"/>
      <c r="AO269" s="4"/>
      <c r="AP269" s="4"/>
      <c r="AQ269" s="4"/>
      <c r="AR269" s="4"/>
      <c r="AS269" s="4"/>
      <c r="AT269" s="4"/>
      <c r="AU269" s="4"/>
      <c r="AV269" s="4"/>
      <c r="AW269" s="4"/>
      <c r="AX269" s="4"/>
    </row>
    <row r="270" spans="1:50" ht="22.5" customHeight="1">
      <c r="A270" s="158">
        <v>44986</v>
      </c>
      <c r="B270" s="190">
        <v>200328.39016596979</v>
      </c>
      <c r="C270" s="159">
        <v>370618.02025786898</v>
      </c>
      <c r="D270" s="159">
        <v>219673.28983030099</v>
      </c>
      <c r="E270" s="159">
        <v>414840.58521366399</v>
      </c>
      <c r="F270" s="159">
        <v>156046.49621759899</v>
      </c>
      <c r="G270" s="159">
        <v>223479.33261988699</v>
      </c>
      <c r="H270" s="159">
        <v>208165.88874999899</v>
      </c>
      <c r="I270" s="159">
        <v>201008.42196841101</v>
      </c>
      <c r="J270" s="159">
        <v>214847.785072311</v>
      </c>
      <c r="K270" s="375">
        <v>151443.493613333</v>
      </c>
      <c r="L270" s="159">
        <v>223207.89214285699</v>
      </c>
      <c r="M270" s="159">
        <v>214373.860704825</v>
      </c>
      <c r="N270" s="160">
        <v>234339.89218749999</v>
      </c>
      <c r="O270" s="160">
        <v>194152.416037369</v>
      </c>
      <c r="P270" s="159">
        <v>171150.9460153</v>
      </c>
      <c r="Q270" s="159">
        <v>176037.32351954901</v>
      </c>
      <c r="R270" s="159">
        <v>187313.86866666601</v>
      </c>
      <c r="S270" s="159">
        <v>133250.17324999999</v>
      </c>
      <c r="T270" s="159">
        <v>157915.28164440001</v>
      </c>
      <c r="U270" s="159">
        <v>230401.573875</v>
      </c>
      <c r="V270" s="159">
        <v>203561.01214285701</v>
      </c>
      <c r="W270" s="159">
        <v>244035.37981645999</v>
      </c>
      <c r="X270" s="159">
        <v>190927.43877760001</v>
      </c>
      <c r="Y270" s="159">
        <v>205456.81340799999</v>
      </c>
      <c r="Z270" s="159">
        <v>263689.93639722199</v>
      </c>
      <c r="AA270" s="159">
        <v>208095.55</v>
      </c>
      <c r="AB270" s="159">
        <v>183259.74999999901</v>
      </c>
      <c r="AC270" s="159">
        <v>272939.222270531</v>
      </c>
      <c r="AD270" s="4"/>
      <c r="AE270" s="57"/>
      <c r="AF270" s="4"/>
      <c r="AG270" s="4"/>
      <c r="AH270" s="4"/>
      <c r="AI270" s="4"/>
      <c r="AJ270" s="4"/>
      <c r="AK270" s="4"/>
      <c r="AL270" s="4"/>
      <c r="AM270" s="4"/>
      <c r="AN270" s="4"/>
      <c r="AO270" s="4"/>
      <c r="AP270" s="4"/>
      <c r="AQ270" s="4"/>
      <c r="AR270" s="4"/>
      <c r="AS270" s="4"/>
      <c r="AT270" s="4"/>
      <c r="AU270" s="4"/>
      <c r="AV270" s="4"/>
      <c r="AW270" s="4"/>
      <c r="AX270" s="4"/>
    </row>
    <row r="271" spans="1:50" ht="22.5" customHeight="1">
      <c r="A271" s="158">
        <v>45017</v>
      </c>
      <c r="B271" s="190">
        <v>217198.15350020392</v>
      </c>
      <c r="C271" s="159">
        <v>401892.193180695</v>
      </c>
      <c r="D271" s="159">
        <v>233317.593546469</v>
      </c>
      <c r="E271" s="159">
        <v>434897.34195243899</v>
      </c>
      <c r="F271" s="159">
        <v>165783.19432639901</v>
      </c>
      <c r="G271" s="159">
        <v>223479.33261988699</v>
      </c>
      <c r="H271" s="159">
        <v>235227.45428749899</v>
      </c>
      <c r="I271" s="159">
        <v>224941.78018931599</v>
      </c>
      <c r="J271" s="159">
        <v>261792.02611061101</v>
      </c>
      <c r="K271" s="375">
        <v>166587.84297466601</v>
      </c>
      <c r="L271" s="159">
        <v>236695.53928571401</v>
      </c>
      <c r="M271" s="159">
        <v>252961.15563169299</v>
      </c>
      <c r="N271" s="160">
        <v>258006.16929583301</v>
      </c>
      <c r="O271" s="160">
        <v>202251.161923601</v>
      </c>
      <c r="P271" s="159">
        <v>198512.81791759399</v>
      </c>
      <c r="Q271" s="159">
        <v>176037.32351954901</v>
      </c>
      <c r="R271" s="159">
        <v>188790.77266666599</v>
      </c>
      <c r="S271" s="159">
        <v>140227.01375000001</v>
      </c>
      <c r="T271" s="159">
        <v>173706.80980883999</v>
      </c>
      <c r="U271" s="159">
        <v>230401.573875</v>
      </c>
      <c r="V271" s="159">
        <v>200199.996428571</v>
      </c>
      <c r="W271" s="159">
        <v>259653.79737653999</v>
      </c>
      <c r="X271" s="159">
        <v>208110.90826758399</v>
      </c>
      <c r="Y271" s="159">
        <v>223947.92661472</v>
      </c>
      <c r="Z271" s="159">
        <v>263689.93639722199</v>
      </c>
      <c r="AA271" s="159">
        <v>208095.55</v>
      </c>
      <c r="AB271" s="159">
        <v>184259.74999999901</v>
      </c>
      <c r="AC271" s="159">
        <v>295482.54642511997</v>
      </c>
      <c r="AD271" s="4"/>
      <c r="AE271" s="57"/>
      <c r="AF271" s="4"/>
      <c r="AG271" s="4"/>
      <c r="AH271" s="4"/>
      <c r="AI271" s="4"/>
      <c r="AJ271" s="4"/>
      <c r="AK271" s="4"/>
      <c r="AL271" s="4"/>
      <c r="AM271" s="4"/>
      <c r="AN271" s="4"/>
      <c r="AO271" s="4"/>
      <c r="AP271" s="4"/>
      <c r="AQ271" s="4"/>
      <c r="AR271" s="4"/>
      <c r="AS271" s="4"/>
      <c r="AT271" s="4"/>
      <c r="AU271" s="4"/>
      <c r="AV271" s="4"/>
      <c r="AW271" s="4"/>
      <c r="AX271" s="4"/>
    </row>
    <row r="272" spans="1:50" ht="22.5" customHeight="1">
      <c r="A272" s="158">
        <v>45047</v>
      </c>
      <c r="B272" s="190">
        <v>237897.24375745226</v>
      </c>
      <c r="C272" s="159">
        <v>401892.193180695</v>
      </c>
      <c r="D272" s="159">
        <v>270849.924384174</v>
      </c>
      <c r="E272" s="159">
        <v>481696.44100957998</v>
      </c>
      <c r="F272" s="159">
        <v>172866.91666666599</v>
      </c>
      <c r="G272" s="159">
        <v>262660.77405324398</v>
      </c>
      <c r="H272" s="159">
        <v>235227.45428749899</v>
      </c>
      <c r="I272" s="159">
        <v>238670.62123373401</v>
      </c>
      <c r="J272" s="159">
        <v>261792.02611061101</v>
      </c>
      <c r="K272" s="375">
        <v>178703.322463733</v>
      </c>
      <c r="L272" s="159">
        <v>248481.944099999</v>
      </c>
      <c r="M272" s="159">
        <v>289404.71195151401</v>
      </c>
      <c r="N272" s="160">
        <v>269650.93702916597</v>
      </c>
      <c r="O272" s="160">
        <v>250871.61980588699</v>
      </c>
      <c r="P272" s="159">
        <v>215774.932519125</v>
      </c>
      <c r="Q272" s="159">
        <v>234705.210701112</v>
      </c>
      <c r="R272" s="159">
        <v>215552.97999999899</v>
      </c>
      <c r="S272" s="159">
        <v>153983.8125</v>
      </c>
      <c r="T272" s="159">
        <v>187603.354593547</v>
      </c>
      <c r="U272" s="159">
        <v>266613.09236100002</v>
      </c>
      <c r="V272" s="159">
        <v>235199.996428571</v>
      </c>
      <c r="W272" s="159">
        <v>311584.62809993298</v>
      </c>
      <c r="X272" s="159">
        <v>225294.377757568</v>
      </c>
      <c r="Y272" s="159">
        <v>242439.03982144</v>
      </c>
      <c r="Z272" s="159">
        <v>291334.849084027</v>
      </c>
      <c r="AA272" s="159">
        <v>233868.07500000001</v>
      </c>
      <c r="AB272" s="159">
        <v>185259.74999999901</v>
      </c>
      <c r="AC272" s="159">
        <v>320295.20299516898</v>
      </c>
      <c r="AD272" s="4"/>
      <c r="AE272" s="57"/>
      <c r="AF272" s="4"/>
      <c r="AG272" s="4"/>
      <c r="AH272" s="4"/>
      <c r="AI272" s="4"/>
      <c r="AJ272" s="4"/>
      <c r="AK272" s="4"/>
      <c r="AL272" s="4"/>
      <c r="AM272" s="4"/>
      <c r="AN272" s="4"/>
      <c r="AO272" s="4"/>
      <c r="AP272" s="4"/>
      <c r="AQ272" s="4"/>
      <c r="AR272" s="4"/>
      <c r="AS272" s="4"/>
      <c r="AT272" s="4"/>
      <c r="AU272" s="4"/>
      <c r="AV272" s="4"/>
      <c r="AW272" s="4"/>
      <c r="AX272" s="4"/>
    </row>
    <row r="273" spans="1:50" ht="22.5" customHeight="1">
      <c r="A273" s="158">
        <v>45078</v>
      </c>
      <c r="B273" s="190">
        <v>248523.20147820184</v>
      </c>
      <c r="C273" s="159">
        <v>502116</v>
      </c>
      <c r="D273" s="159">
        <v>292046.87498815201</v>
      </c>
      <c r="E273" s="159">
        <v>521475.67520815099</v>
      </c>
      <c r="F273" s="159">
        <v>201866.91666666599</v>
      </c>
      <c r="G273" s="159">
        <v>262660.77405324398</v>
      </c>
      <c r="H273" s="159">
        <v>256044.043162499</v>
      </c>
      <c r="I273" s="159">
        <v>252399.462278152</v>
      </c>
      <c r="J273" s="159">
        <v>261792.02611061101</v>
      </c>
      <c r="K273" s="375">
        <v>184761.062208266</v>
      </c>
      <c r="L273" s="159">
        <v>248481.944099999</v>
      </c>
      <c r="M273" s="159">
        <v>289404.71195151401</v>
      </c>
      <c r="N273" s="160">
        <v>289040.14809583302</v>
      </c>
      <c r="O273" s="160">
        <v>250871.61980588699</v>
      </c>
      <c r="P273" s="159">
        <v>215774.932519125</v>
      </c>
      <c r="Q273" s="159">
        <v>234705.210701112</v>
      </c>
      <c r="R273" s="159">
        <v>233336.100849999</v>
      </c>
      <c r="S273" s="159">
        <v>153983.8125</v>
      </c>
      <c r="T273" s="159">
        <v>187603.354593547</v>
      </c>
      <c r="U273" s="159">
        <v>266613.09236100002</v>
      </c>
      <c r="V273" s="159">
        <v>255199.996428571</v>
      </c>
      <c r="W273" s="159">
        <v>332357.03163737402</v>
      </c>
      <c r="X273" s="159">
        <v>240568.572859776</v>
      </c>
      <c r="Y273" s="159">
        <v>258875.58489408001</v>
      </c>
      <c r="Z273" s="159">
        <v>321106.29351597198</v>
      </c>
      <c r="AA273" s="159">
        <v>233868.07500000001</v>
      </c>
      <c r="AB273" s="159">
        <v>232940.24999999901</v>
      </c>
      <c r="AC273" s="159">
        <v>360893.18647343002</v>
      </c>
      <c r="AD273" s="4"/>
      <c r="AE273" s="57"/>
      <c r="AF273" s="4"/>
      <c r="AG273" s="4"/>
      <c r="AH273" s="4"/>
      <c r="AI273" s="4"/>
      <c r="AJ273" s="4"/>
      <c r="AK273" s="4"/>
      <c r="AL273" s="4"/>
      <c r="AM273" s="4"/>
      <c r="AN273" s="4"/>
      <c r="AO273" s="4"/>
      <c r="AP273" s="4"/>
      <c r="AQ273" s="4"/>
      <c r="AR273" s="4"/>
      <c r="AS273" s="4"/>
      <c r="AT273" s="4"/>
      <c r="AU273" s="4"/>
      <c r="AV273" s="4"/>
      <c r="AW273" s="4"/>
      <c r="AX273" s="4"/>
    </row>
    <row r="274" spans="1:50" ht="22.5" customHeight="1">
      <c r="A274" s="158">
        <v>45108</v>
      </c>
      <c r="B274" s="190">
        <v>277044.99955980142</v>
      </c>
      <c r="C274" s="159">
        <v>502116</v>
      </c>
      <c r="D274" s="159">
        <v>317954.25905968202</v>
      </c>
      <c r="E274" s="159">
        <v>554903.60310610896</v>
      </c>
      <c r="F274" s="159">
        <v>201866.91666666599</v>
      </c>
      <c r="G274" s="159">
        <v>262660.77405324398</v>
      </c>
      <c r="H274" s="159">
        <v>281023.94981249998</v>
      </c>
      <c r="I274" s="159">
        <v>283539.24593671999</v>
      </c>
      <c r="J274" s="159">
        <v>326009.610115544</v>
      </c>
      <c r="K274" s="375">
        <v>203237.168429093</v>
      </c>
      <c r="L274" s="159">
        <v>260314.41762857101</v>
      </c>
      <c r="M274" s="159">
        <v>317273.31384314102</v>
      </c>
      <c r="N274" s="160">
        <v>337191.20406249998</v>
      </c>
      <c r="O274" s="160">
        <v>306298.94851039199</v>
      </c>
      <c r="P274" s="159">
        <v>241667.90442142001</v>
      </c>
      <c r="Q274" s="159">
        <v>234705.210701112</v>
      </c>
      <c r="R274" s="159">
        <v>252107.17285833301</v>
      </c>
      <c r="S274" s="159">
        <v>181608.81625</v>
      </c>
      <c r="T274" s="159">
        <v>225124.02551225599</v>
      </c>
      <c r="U274" s="159">
        <v>319935.71083320002</v>
      </c>
      <c r="V274" s="159">
        <v>260239.995714285</v>
      </c>
      <c r="W274" s="159">
        <v>355725.852026837</v>
      </c>
      <c r="X274" s="159">
        <v>255842.76796198401</v>
      </c>
      <c r="Y274" s="159">
        <v>275312.12996672001</v>
      </c>
      <c r="Z274" s="159">
        <v>353216.86638500798</v>
      </c>
      <c r="AA274" s="159">
        <v>284613.32500000001</v>
      </c>
      <c r="AB274" s="159">
        <v>252940.24999999901</v>
      </c>
      <c r="AC274" s="159">
        <v>390194.50787439599</v>
      </c>
      <c r="AD274" s="4"/>
      <c r="AE274" s="57"/>
      <c r="AF274" s="4"/>
      <c r="AG274" s="4"/>
      <c r="AH274" s="4"/>
      <c r="AI274" s="4"/>
      <c r="AJ274" s="4"/>
      <c r="AK274" s="4"/>
      <c r="AL274" s="4"/>
      <c r="AM274" s="4"/>
      <c r="AN274" s="4"/>
      <c r="AO274" s="4"/>
      <c r="AP274" s="4"/>
      <c r="AQ274" s="4"/>
      <c r="AR274" s="4"/>
      <c r="AS274" s="4"/>
      <c r="AT274" s="4"/>
      <c r="AU274" s="4"/>
      <c r="AV274" s="4"/>
      <c r="AW274" s="4"/>
      <c r="AX274" s="4"/>
    </row>
    <row r="275" spans="1:50" ht="22.5" customHeight="1">
      <c r="A275" s="158">
        <v>45139</v>
      </c>
      <c r="B275" s="190">
        <v>297579.48324710602</v>
      </c>
      <c r="C275" s="159">
        <v>502116</v>
      </c>
      <c r="D275" s="159">
        <v>343861.64313121198</v>
      </c>
      <c r="E275" s="159">
        <v>602371.26072121004</v>
      </c>
      <c r="F275" s="159">
        <v>201866.91666666599</v>
      </c>
      <c r="G275" s="159">
        <v>300391.05098906899</v>
      </c>
      <c r="H275" s="159">
        <v>292851.17193749902</v>
      </c>
      <c r="I275" s="159">
        <v>303321.05379277002</v>
      </c>
      <c r="J275" s="159">
        <v>326009.610115544</v>
      </c>
      <c r="K275" s="375">
        <v>221528.513587711</v>
      </c>
      <c r="L275" s="159">
        <v>272146.891157142</v>
      </c>
      <c r="M275" s="159">
        <v>364864.31091961201</v>
      </c>
      <c r="N275" s="160">
        <v>352400.85739583301</v>
      </c>
      <c r="O275" s="160">
        <v>306298.94851039199</v>
      </c>
      <c r="P275" s="159">
        <v>258929.91902294999</v>
      </c>
      <c r="Q275" s="159">
        <v>300076.91053549602</v>
      </c>
      <c r="R275" s="159">
        <v>270878.24486666598</v>
      </c>
      <c r="S275" s="159">
        <v>209952.48874999999</v>
      </c>
      <c r="T275" s="159">
        <v>245385.18780835901</v>
      </c>
      <c r="U275" s="159">
        <v>319935.71083320002</v>
      </c>
      <c r="V275" s="159">
        <v>279263.99528571399</v>
      </c>
      <c r="W275" s="159">
        <v>407656.46143932</v>
      </c>
      <c r="X275" s="159">
        <v>278754.06061529502</v>
      </c>
      <c r="Y275" s="159">
        <v>299966.94757567998</v>
      </c>
      <c r="Z275" s="159">
        <v>382116.46067610499</v>
      </c>
      <c r="AA275" s="159">
        <v>284613.32500000001</v>
      </c>
      <c r="AB275" s="159">
        <v>262940.25</v>
      </c>
      <c r="AC275" s="159">
        <v>421765.161690821</v>
      </c>
      <c r="AD275" s="4"/>
      <c r="AE275" s="57"/>
      <c r="AF275" s="4"/>
      <c r="AG275" s="4"/>
      <c r="AH275" s="4"/>
      <c r="AI275" s="4"/>
      <c r="AJ275" s="4"/>
      <c r="AK275" s="4"/>
      <c r="AL275" s="4"/>
      <c r="AM275" s="4"/>
      <c r="AN275" s="4"/>
      <c r="AO275" s="4"/>
      <c r="AP275" s="4"/>
      <c r="AQ275" s="4"/>
      <c r="AR275" s="4"/>
      <c r="AS275" s="4"/>
      <c r="AT275" s="4"/>
      <c r="AU275" s="4"/>
      <c r="AV275" s="4"/>
      <c r="AW275" s="4"/>
      <c r="AX275" s="4"/>
    </row>
    <row r="276" spans="1:50" ht="22.5" customHeight="1">
      <c r="A276" s="158">
        <v>45170</v>
      </c>
      <c r="B276" s="190">
        <v>325615.43706965953</v>
      </c>
      <c r="C276" s="159">
        <v>639422.81156802399</v>
      </c>
      <c r="D276" s="159">
        <v>369769.02720274101</v>
      </c>
      <c r="E276" s="159">
        <v>658530.17958978098</v>
      </c>
      <c r="F276" s="159">
        <v>283230.66666666599</v>
      </c>
      <c r="G276" s="159">
        <v>375488.813736337</v>
      </c>
      <c r="H276" s="159">
        <v>333065.42200000002</v>
      </c>
      <c r="I276" s="159">
        <v>323102.86164881999</v>
      </c>
      <c r="J276" s="159">
        <v>376426.22422174702</v>
      </c>
      <c r="K276" s="375">
        <v>239250.79467472801</v>
      </c>
      <c r="L276" s="159">
        <v>322083.049184428</v>
      </c>
      <c r="M276" s="159">
        <v>364864.31091961201</v>
      </c>
      <c r="N276" s="160">
        <v>367615.29406249902</v>
      </c>
      <c r="O276" s="160">
        <v>306298.94851039199</v>
      </c>
      <c r="P276" s="159">
        <v>290001.36530570302</v>
      </c>
      <c r="Q276" s="159">
        <v>300076.91053549602</v>
      </c>
      <c r="R276" s="159">
        <v>313845.13887999998</v>
      </c>
      <c r="S276" s="159">
        <v>237455.61374999999</v>
      </c>
      <c r="T276" s="159">
        <v>267469.85471111198</v>
      </c>
      <c r="U276" s="159">
        <v>364406.87101618701</v>
      </c>
      <c r="V276" s="159">
        <v>305691.02285165701</v>
      </c>
      <c r="W276" s="159">
        <v>438814.92110114498</v>
      </c>
      <c r="X276" s="159">
        <v>311211.725207487</v>
      </c>
      <c r="Y276" s="159">
        <v>334894.60585504002</v>
      </c>
      <c r="Z276" s="159">
        <v>411016.00913956598</v>
      </c>
      <c r="AA276" s="159">
        <v>349060.1</v>
      </c>
      <c r="AB276" s="159">
        <v>262940.25</v>
      </c>
      <c r="AC276" s="159">
        <v>455580.14792270499</v>
      </c>
      <c r="AD276" s="4"/>
      <c r="AE276" s="57"/>
      <c r="AF276" s="4"/>
      <c r="AG276" s="4"/>
      <c r="AH276" s="4"/>
      <c r="AI276" s="4"/>
      <c r="AJ276" s="4"/>
      <c r="AK276" s="4"/>
      <c r="AL276" s="4"/>
      <c r="AM276" s="4"/>
      <c r="AN276" s="4"/>
      <c r="AO276" s="4"/>
      <c r="AP276" s="4"/>
      <c r="AQ276" s="4"/>
      <c r="AR276" s="4"/>
      <c r="AS276" s="4"/>
      <c r="AT276" s="4"/>
      <c r="AU276" s="4"/>
      <c r="AV276" s="4"/>
      <c r="AW276" s="4"/>
      <c r="AX276" s="4"/>
    </row>
    <row r="277" spans="1:50" ht="22.5" customHeight="1">
      <c r="A277" s="158">
        <v>45200</v>
      </c>
      <c r="B277" s="190">
        <v>370172.49158144597</v>
      </c>
      <c r="C277" s="159">
        <v>639422.81156802399</v>
      </c>
      <c r="D277" s="159">
        <v>398031.628008047</v>
      </c>
      <c r="E277" s="159">
        <v>752128.37770406401</v>
      </c>
      <c r="F277" s="159">
        <v>283230.66666666599</v>
      </c>
      <c r="G277" s="159">
        <v>375488.813736337</v>
      </c>
      <c r="H277" s="159">
        <v>374698.59974999999</v>
      </c>
      <c r="I277" s="159">
        <v>390922.15230890701</v>
      </c>
      <c r="J277" s="159">
        <v>376426.22422174702</v>
      </c>
      <c r="K277" s="375">
        <v>267960.89003569598</v>
      </c>
      <c r="L277" s="159">
        <v>378647.20357142802</v>
      </c>
      <c r="M277" s="159">
        <v>402937.108580789</v>
      </c>
      <c r="N277" s="160">
        <v>464912.52229166601</v>
      </c>
      <c r="O277" s="160">
        <v>361726.27721489698</v>
      </c>
      <c r="P277" s="159">
        <v>312441.95428769302</v>
      </c>
      <c r="Q277" s="159">
        <v>300076.91053549602</v>
      </c>
      <c r="R277" s="159">
        <v>354311.61832533299</v>
      </c>
      <c r="S277" s="159">
        <v>249455.61374999999</v>
      </c>
      <c r="T277" s="159">
        <v>286192.74454088998</v>
      </c>
      <c r="U277" s="159">
        <v>405251.90038871899</v>
      </c>
      <c r="V277" s="159">
        <v>359759.994295704</v>
      </c>
      <c r="W277" s="159">
        <v>464780.29862955498</v>
      </c>
      <c r="X277" s="159">
        <v>328395.19469747198</v>
      </c>
      <c r="Y277" s="159">
        <v>353385.71906176</v>
      </c>
      <c r="Z277" s="159">
        <v>475237.25340705598</v>
      </c>
      <c r="AA277" s="159">
        <v>389967.35</v>
      </c>
      <c r="AB277" s="159">
        <v>353282.685816627</v>
      </c>
      <c r="AC277" s="159">
        <v>510241.76567343</v>
      </c>
      <c r="AD277" s="4"/>
      <c r="AE277" s="57"/>
      <c r="AF277" s="4"/>
      <c r="AG277" s="4"/>
      <c r="AH277" s="4"/>
      <c r="AI277" s="4"/>
      <c r="AJ277" s="4"/>
      <c r="AK277" s="4"/>
      <c r="AL277" s="4"/>
      <c r="AM277" s="4"/>
      <c r="AN277" s="4"/>
      <c r="AO277" s="4"/>
      <c r="AP277" s="4"/>
      <c r="AQ277" s="4"/>
      <c r="AR277" s="4"/>
      <c r="AS277" s="4"/>
      <c r="AT277" s="4"/>
      <c r="AU277" s="4"/>
      <c r="AV277" s="4"/>
      <c r="AW277" s="4"/>
      <c r="AX277" s="4"/>
    </row>
    <row r="278" spans="1:50" ht="22.5" customHeight="1">
      <c r="A278" s="158">
        <v>45231</v>
      </c>
      <c r="B278" s="190">
        <v>411208.29772092699</v>
      </c>
      <c r="C278" s="159">
        <v>639422.81156802399</v>
      </c>
      <c r="D278" s="159">
        <v>454556.89556472498</v>
      </c>
      <c r="E278" s="159">
        <v>829681.17042732798</v>
      </c>
      <c r="F278" s="159">
        <v>303230.66666666599</v>
      </c>
      <c r="G278" s="159">
        <v>429559.202914369</v>
      </c>
      <c r="H278" s="159">
        <v>416331.77749999898</v>
      </c>
      <c r="I278" s="159">
        <v>438466.738400531</v>
      </c>
      <c r="J278" s="159">
        <v>458393.04035004397</v>
      </c>
      <c r="K278" s="375">
        <v>297436.587939622</v>
      </c>
      <c r="L278" s="159">
        <v>403754.209107142</v>
      </c>
      <c r="M278" s="159">
        <v>450528.10565725999</v>
      </c>
      <c r="N278" s="160">
        <v>498843.067291666</v>
      </c>
      <c r="O278" s="160">
        <v>361726.27721489698</v>
      </c>
      <c r="P278" s="159">
        <v>334882.54326968198</v>
      </c>
      <c r="Q278" s="159">
        <v>366093.830853305</v>
      </c>
      <c r="R278" s="159">
        <v>387190.63287466601</v>
      </c>
      <c r="S278" s="159">
        <v>249455.61374999999</v>
      </c>
      <c r="T278" s="159">
        <v>309946.74233778298</v>
      </c>
      <c r="U278" s="159">
        <v>463906.78070813901</v>
      </c>
      <c r="V278" s="159">
        <v>389759.994295704</v>
      </c>
      <c r="W278" s="159">
        <v>557710.38488105603</v>
      </c>
      <c r="X278" s="159">
        <v>385864.34566315199</v>
      </c>
      <c r="Y278" s="159">
        <v>415228.21117430402</v>
      </c>
      <c r="Z278" s="159">
        <v>524912.39375322603</v>
      </c>
      <c r="AA278" s="159">
        <v>424862.92499999999</v>
      </c>
      <c r="AB278" s="159">
        <v>384236.10855624202</v>
      </c>
      <c r="AC278" s="159">
        <v>561270.942240773</v>
      </c>
      <c r="AD278" s="4"/>
      <c r="AE278" s="57"/>
      <c r="AF278" s="4"/>
      <c r="AG278" s="4"/>
      <c r="AH278" s="4"/>
      <c r="AI278" s="4"/>
      <c r="AJ278" s="4"/>
      <c r="AK278" s="4"/>
      <c r="AL278" s="4"/>
      <c r="AM278" s="4"/>
      <c r="AN278" s="4"/>
      <c r="AO278" s="4"/>
      <c r="AP278" s="4"/>
      <c r="AQ278" s="4"/>
      <c r="AR278" s="4"/>
      <c r="AS278" s="4"/>
      <c r="AT278" s="4"/>
      <c r="AU278" s="4"/>
      <c r="AV278" s="4"/>
      <c r="AW278" s="4"/>
      <c r="AX278" s="4"/>
    </row>
    <row r="279" spans="1:50" ht="22.5" customHeight="1">
      <c r="A279" s="158">
        <v>45261</v>
      </c>
      <c r="B279" s="190">
        <v>453682.60523656773</v>
      </c>
      <c r="C279" s="159">
        <v>792643.01425000001</v>
      </c>
      <c r="D279" s="159">
        <v>506371.597757846</v>
      </c>
      <c r="E279" s="159">
        <v>1040945.67474242</v>
      </c>
      <c r="F279" s="159">
        <v>337619.66666666599</v>
      </c>
      <c r="G279" s="159">
        <v>429559.202914369</v>
      </c>
      <c r="H279" s="159">
        <v>447556.66081249999</v>
      </c>
      <c r="I279" s="159">
        <v>486011.32449215499</v>
      </c>
      <c r="J279" s="159">
        <v>458393.04035004397</v>
      </c>
      <c r="K279" s="375">
        <v>330154.612612981</v>
      </c>
      <c r="L279" s="159">
        <v>410617.14999999898</v>
      </c>
      <c r="M279" s="159">
        <v>536191.90039490804</v>
      </c>
      <c r="N279" s="160">
        <v>532773.61062499997</v>
      </c>
      <c r="O279" s="160">
        <v>361726.27721489698</v>
      </c>
      <c r="P279" s="159">
        <v>381489.91269381298</v>
      </c>
      <c r="Q279" s="159">
        <v>406364.15224716801</v>
      </c>
      <c r="R279" s="159">
        <v>488357.25833333301</v>
      </c>
      <c r="S279" s="159">
        <v>249455.61374999999</v>
      </c>
      <c r="T279" s="159">
        <v>349619.92535701999</v>
      </c>
      <c r="U279" s="159">
        <v>533226.18472200003</v>
      </c>
      <c r="V279" s="159">
        <v>432723.73175782099</v>
      </c>
      <c r="W279" s="159">
        <v>634678.786387022</v>
      </c>
      <c r="X279" s="159">
        <v>453376.28844742198</v>
      </c>
      <c r="Y279" s="159">
        <v>487877.74086079601</v>
      </c>
      <c r="Z279" s="159">
        <v>601335.56673659501</v>
      </c>
      <c r="AA279" s="159">
        <v>461862.92499999999</v>
      </c>
      <c r="AB279" s="159">
        <v>415451.44975446298</v>
      </c>
      <c r="AC279" s="159">
        <v>606178.38130014495</v>
      </c>
      <c r="AD279" s="4"/>
      <c r="AE279" s="57"/>
      <c r="AF279" s="4"/>
      <c r="AG279" s="4"/>
      <c r="AH279" s="4"/>
      <c r="AI279" s="4"/>
      <c r="AJ279" s="4"/>
      <c r="AK279" s="4"/>
      <c r="AL279" s="4"/>
      <c r="AM279" s="4"/>
      <c r="AN279" s="4"/>
      <c r="AO279" s="4"/>
      <c r="AP279" s="4"/>
      <c r="AQ279" s="4"/>
      <c r="AR279" s="4"/>
      <c r="AS279" s="4"/>
      <c r="AT279" s="4"/>
      <c r="AU279" s="4"/>
      <c r="AV279" s="4"/>
      <c r="AW279" s="4"/>
      <c r="AX279" s="4"/>
    </row>
    <row r="280" spans="1:50" ht="22.5" customHeight="1">
      <c r="A280" s="158">
        <v>45292</v>
      </c>
      <c r="B280" s="190">
        <v>562755.73859756999</v>
      </c>
      <c r="C280" s="159">
        <v>1149927.3372499901</v>
      </c>
      <c r="D280" s="159">
        <v>678984.42144804704</v>
      </c>
      <c r="E280" s="159">
        <v>1255380.48373936</v>
      </c>
      <c r="F280" s="159">
        <v>442281.76333333302</v>
      </c>
      <c r="G280" s="159">
        <v>537335.47749694798</v>
      </c>
      <c r="H280" s="159">
        <v>478781.54412500001</v>
      </c>
      <c r="I280" s="159">
        <v>647367.08422355098</v>
      </c>
      <c r="J280" s="159">
        <v>607426.56919406506</v>
      </c>
      <c r="K280" s="375">
        <v>396225.28000000003</v>
      </c>
      <c r="L280" s="159">
        <v>475785.07250000001</v>
      </c>
      <c r="M280" s="159">
        <v>600534.92844229797</v>
      </c>
      <c r="N280" s="160">
        <v>648495.989375</v>
      </c>
      <c r="O280" s="160">
        <v>417153.60591940198</v>
      </c>
      <c r="P280" s="159">
        <v>421192.51627733198</v>
      </c>
      <c r="Q280" s="159">
        <v>468536.58189435699</v>
      </c>
      <c r="R280" s="159">
        <v>570301.95083333296</v>
      </c>
      <c r="S280" s="159">
        <v>312188.17124999902</v>
      </c>
      <c r="T280" s="159">
        <v>438773.00632306002</v>
      </c>
      <c r="U280" s="159">
        <v>661200.46905527997</v>
      </c>
      <c r="V280" s="159">
        <v>527264.56893468206</v>
      </c>
      <c r="W280" s="159">
        <v>796521.87691571296</v>
      </c>
      <c r="X280" s="159">
        <v>453376.28844742198</v>
      </c>
      <c r="Y280" s="159">
        <v>487877.74086079601</v>
      </c>
      <c r="Z280" s="159">
        <v>793762.98110100103</v>
      </c>
      <c r="AA280" s="159">
        <v>549353.13749999995</v>
      </c>
      <c r="AB280" s="159">
        <v>531375</v>
      </c>
      <c r="AC280" s="159">
        <v>673220.72601449199</v>
      </c>
      <c r="AD280" s="4"/>
      <c r="AE280" s="57"/>
      <c r="AF280" s="4"/>
      <c r="AG280" s="4"/>
      <c r="AH280" s="4"/>
      <c r="AI280" s="4"/>
      <c r="AJ280" s="4"/>
      <c r="AK280" s="4"/>
      <c r="AL280" s="4"/>
      <c r="AM280" s="4"/>
      <c r="AN280" s="4"/>
      <c r="AO280" s="4"/>
      <c r="AP280" s="4"/>
      <c r="AQ280" s="4"/>
      <c r="AR280" s="4"/>
      <c r="AS280" s="4"/>
      <c r="AT280" s="4"/>
      <c r="AU280" s="4"/>
      <c r="AV280" s="4"/>
      <c r="AW280" s="4"/>
      <c r="AX280" s="4"/>
    </row>
    <row r="281" spans="1:50" ht="22.5" customHeight="1">
      <c r="A281" s="158">
        <v>45323</v>
      </c>
      <c r="B281" s="190">
        <v>652693.40400218754</v>
      </c>
      <c r="C281" s="159">
        <v>1149927.3372499901</v>
      </c>
      <c r="D281" s="159">
        <v>821090.62128804601</v>
      </c>
      <c r="E281" s="159">
        <v>1431133.75146287</v>
      </c>
      <c r="F281" s="159">
        <v>479419.926666666</v>
      </c>
      <c r="G281" s="159">
        <v>627607.85314218805</v>
      </c>
      <c r="H281" s="159">
        <v>603681.07737499999</v>
      </c>
      <c r="I281" s="159">
        <v>742314.25657633902</v>
      </c>
      <c r="J281" s="159">
        <v>607426.56919406506</v>
      </c>
      <c r="K281" s="375">
        <v>451639.57333333301</v>
      </c>
      <c r="L281" s="159">
        <v>660887.92012499995</v>
      </c>
      <c r="M281" s="159">
        <v>670237.62</v>
      </c>
      <c r="N281" s="160">
        <v>741008.05770833301</v>
      </c>
      <c r="O281" s="160">
        <v>472580.93462390697</v>
      </c>
      <c r="P281" s="159">
        <v>526490.64534666506</v>
      </c>
      <c r="Q281" s="159">
        <v>570492.88314813795</v>
      </c>
      <c r="R281" s="159">
        <v>643141.67749999999</v>
      </c>
      <c r="S281" s="159">
        <v>349606.13831249898</v>
      </c>
      <c r="T281" s="159">
        <v>529160.22827605403</v>
      </c>
      <c r="U281" s="159">
        <v>760380.60397199995</v>
      </c>
      <c r="V281" s="159">
        <v>656580.71116835205</v>
      </c>
      <c r="W281" s="159">
        <v>952639.917748156</v>
      </c>
      <c r="X281" s="159">
        <v>589389.17498164799</v>
      </c>
      <c r="Y281" s="159">
        <v>634241.06311903498</v>
      </c>
      <c r="Z281" s="159">
        <v>926056.86600672302</v>
      </c>
      <c r="AA281" s="159">
        <v>549353.13749999995</v>
      </c>
      <c r="AB281" s="159">
        <v>551375</v>
      </c>
      <c r="AC281" s="159">
        <v>831073.99509661796</v>
      </c>
      <c r="AD281" s="4"/>
      <c r="AE281" s="57"/>
      <c r="AF281" s="4"/>
      <c r="AG281" s="4"/>
      <c r="AH281" s="4"/>
      <c r="AI281" s="4"/>
      <c r="AJ281" s="4"/>
      <c r="AK281" s="4"/>
      <c r="AL281" s="4"/>
      <c r="AM281" s="4"/>
      <c r="AN281" s="4"/>
      <c r="AO281" s="4"/>
      <c r="AP281" s="4"/>
      <c r="AQ281" s="4"/>
      <c r="AR281" s="4"/>
      <c r="AS281" s="4"/>
      <c r="AT281" s="4"/>
      <c r="AU281" s="4"/>
      <c r="AV281" s="4"/>
      <c r="AW281" s="4"/>
      <c r="AX281" s="4"/>
    </row>
    <row r="282" spans="1:50" ht="22.5" customHeight="1">
      <c r="A282" s="158">
        <v>45352</v>
      </c>
      <c r="B282" s="190">
        <v>701915.88302808348</v>
      </c>
      <c r="C282" s="159">
        <v>1399127.86925</v>
      </c>
      <c r="D282" s="159">
        <v>894988.77720397105</v>
      </c>
      <c r="E282" s="159">
        <v>1559935.78909453</v>
      </c>
      <c r="F282" s="159">
        <v>546910.33333333302</v>
      </c>
      <c r="G282" s="159">
        <v>784509.81642773503</v>
      </c>
      <c r="H282" s="159">
        <v>686947.43287500006</v>
      </c>
      <c r="I282" s="159">
        <v>742314.25657633902</v>
      </c>
      <c r="J282" s="159">
        <v>781041.03707658395</v>
      </c>
      <c r="K282" s="375">
        <v>451639.57333333301</v>
      </c>
      <c r="L282" s="159">
        <v>726975.54642857204</v>
      </c>
      <c r="M282" s="159">
        <v>770738.28</v>
      </c>
      <c r="N282" s="160">
        <v>939233.76882474998</v>
      </c>
      <c r="O282" s="160">
        <v>500294.598976159</v>
      </c>
      <c r="P282" s="159">
        <v>631788.77441599802</v>
      </c>
      <c r="Q282" s="159">
        <v>670686.80510473601</v>
      </c>
      <c r="R282" s="159">
        <v>732593.82819166605</v>
      </c>
      <c r="S282" s="159">
        <v>387024.60537499998</v>
      </c>
      <c r="T282" s="159">
        <v>599009.38116849295</v>
      </c>
      <c r="U282" s="159">
        <v>851626.42484700005</v>
      </c>
      <c r="V282" s="159">
        <v>757317.81784360495</v>
      </c>
      <c r="W282" s="159">
        <v>1049810.0404257199</v>
      </c>
      <c r="X282" s="159">
        <v>660115.87597944599</v>
      </c>
      <c r="Y282" s="159">
        <v>710349.99149331998</v>
      </c>
      <c r="Z282" s="159">
        <v>926056.86600672302</v>
      </c>
      <c r="AA282" s="159">
        <v>706682</v>
      </c>
      <c r="AB282" s="159">
        <v>613145</v>
      </c>
      <c r="AC282" s="159">
        <v>831073.99509661796</v>
      </c>
      <c r="AD282" s="4"/>
      <c r="AE282" s="57"/>
      <c r="AF282" s="4"/>
      <c r="AG282" s="4"/>
      <c r="AH282" s="4"/>
      <c r="AI282" s="4"/>
      <c r="AJ282" s="4"/>
      <c r="AK282" s="4"/>
      <c r="AL282" s="4"/>
      <c r="AM282" s="4"/>
      <c r="AN282" s="4"/>
      <c r="AO282" s="4"/>
      <c r="AP282" s="4"/>
      <c r="AQ282" s="4"/>
      <c r="AR282" s="4"/>
      <c r="AS282" s="4"/>
      <c r="AT282" s="4"/>
      <c r="AU282" s="4"/>
      <c r="AV282" s="4"/>
      <c r="AW282" s="4"/>
      <c r="AX282" s="4"/>
    </row>
    <row r="283" spans="1:50" ht="22.5" customHeight="1">
      <c r="A283" s="158">
        <v>45383</v>
      </c>
      <c r="B283" s="190">
        <v>774381.3413376715</v>
      </c>
      <c r="C283" s="159">
        <v>1558680.33223317</v>
      </c>
      <c r="D283" s="159">
        <v>952465.12069413404</v>
      </c>
      <c r="E283" s="159">
        <v>1717560.5148778099</v>
      </c>
      <c r="F283" s="159">
        <v>612618</v>
      </c>
      <c r="G283" s="159">
        <v>910031.38705617294</v>
      </c>
      <c r="H283" s="159">
        <v>863732.83342041599</v>
      </c>
      <c r="I283" s="159">
        <v>801699.39710244595</v>
      </c>
      <c r="J283" s="159">
        <v>781041.03707658395</v>
      </c>
      <c r="K283" s="375">
        <v>514869.11359999998</v>
      </c>
      <c r="L283" s="159">
        <v>756055.51785714203</v>
      </c>
      <c r="M283" s="159">
        <v>904820.929999999</v>
      </c>
      <c r="N283" s="160">
        <v>1074223.43671535</v>
      </c>
      <c r="O283" s="160">
        <v>638862.92073742195</v>
      </c>
      <c r="P283" s="159">
        <v>713921.315090077</v>
      </c>
      <c r="Q283" s="159">
        <v>727535.35387881997</v>
      </c>
      <c r="R283" s="159">
        <v>781396.44505833299</v>
      </c>
      <c r="S283" s="159">
        <v>465008.1825</v>
      </c>
      <c r="T283" s="159">
        <v>669786.98535002698</v>
      </c>
      <c r="U283" s="159">
        <v>928272.80411777995</v>
      </c>
      <c r="V283" s="159">
        <v>810330.06509265804</v>
      </c>
      <c r="W283" s="159">
        <v>1133794.84056683</v>
      </c>
      <c r="X283" s="159">
        <v>660115.87597944599</v>
      </c>
      <c r="Y283" s="159">
        <v>710349.99149331998</v>
      </c>
      <c r="Z283" s="159">
        <v>1037183.68992753</v>
      </c>
      <c r="AA283" s="159">
        <v>823384.875</v>
      </c>
      <c r="AB283" s="159">
        <v>653145</v>
      </c>
      <c r="AC283" s="159">
        <v>831073.99509661796</v>
      </c>
      <c r="AD283" s="4"/>
      <c r="AE283" s="57"/>
      <c r="AF283" s="4"/>
      <c r="AG283" s="4"/>
      <c r="AH283" s="4"/>
      <c r="AI283" s="4"/>
      <c r="AJ283" s="4"/>
      <c r="AK283" s="4"/>
      <c r="AL283" s="4"/>
      <c r="AM283" s="4"/>
      <c r="AN283" s="4"/>
      <c r="AO283" s="4"/>
      <c r="AP283" s="4"/>
      <c r="AQ283" s="4"/>
      <c r="AR283" s="4"/>
      <c r="AS283" s="4"/>
      <c r="AT283" s="4"/>
      <c r="AU283" s="4"/>
      <c r="AV283" s="4"/>
      <c r="AW283" s="4"/>
      <c r="AX283" s="4"/>
    </row>
    <row r="284" spans="1:50" ht="22.5" customHeight="1">
      <c r="A284" s="158">
        <v>45413</v>
      </c>
      <c r="B284" s="190">
        <v>831993.98424897203</v>
      </c>
      <c r="C284" s="159">
        <v>1558680.33223317</v>
      </c>
      <c r="D284" s="159">
        <v>1000088.3767288401</v>
      </c>
      <c r="E284" s="159">
        <v>1789385.7880708899</v>
      </c>
      <c r="F284" s="159">
        <v>680033</v>
      </c>
      <c r="G284" s="159">
        <v>910031.38705617294</v>
      </c>
      <c r="H284" s="159">
        <v>915555.69433867605</v>
      </c>
      <c r="I284" s="159">
        <v>853661.39506278897</v>
      </c>
      <c r="J284" s="159">
        <v>895822.863091707</v>
      </c>
      <c r="K284" s="375">
        <v>571504.71609600005</v>
      </c>
      <c r="L284" s="159">
        <v>756055.51785714203</v>
      </c>
      <c r="M284" s="159">
        <v>1038868.48</v>
      </c>
      <c r="N284" s="160">
        <v>1074223.43671535</v>
      </c>
      <c r="O284" s="160">
        <v>793461.03562823299</v>
      </c>
      <c r="P284" s="159">
        <v>792452.65974998602</v>
      </c>
      <c r="Q284" s="159">
        <v>763455.60007707402</v>
      </c>
      <c r="R284" s="159">
        <v>830199.06192500005</v>
      </c>
      <c r="S284" s="159">
        <v>529649.28249999997</v>
      </c>
      <c r="T284" s="159">
        <v>693899.31682262802</v>
      </c>
      <c r="U284" s="159">
        <v>1011817.3616595</v>
      </c>
      <c r="V284" s="159">
        <v>858949.86899821705</v>
      </c>
      <c r="W284" s="159">
        <v>1201812.73203212</v>
      </c>
      <c r="X284" s="159">
        <v>726127.463577391</v>
      </c>
      <c r="Y284" s="159">
        <v>781384.99064265203</v>
      </c>
      <c r="Z284" s="159">
        <v>1139049.94518827</v>
      </c>
      <c r="AA284" s="159">
        <v>926964.625</v>
      </c>
      <c r="AB284" s="159">
        <v>693375</v>
      </c>
      <c r="AC284" s="159">
        <v>831073.99509661796</v>
      </c>
      <c r="AD284" s="4"/>
      <c r="AE284" s="57"/>
      <c r="AF284" s="4"/>
      <c r="AG284" s="4"/>
      <c r="AH284" s="4"/>
      <c r="AI284" s="4"/>
      <c r="AJ284" s="4"/>
      <c r="AK284" s="4"/>
      <c r="AL284" s="4"/>
      <c r="AM284" s="4"/>
      <c r="AN284" s="4"/>
      <c r="AO284" s="4"/>
      <c r="AP284" s="4"/>
      <c r="AQ284" s="4"/>
      <c r="AR284" s="4"/>
      <c r="AS284" s="4"/>
      <c r="AT284" s="4"/>
      <c r="AU284" s="4"/>
      <c r="AV284" s="4"/>
      <c r="AW284" s="4"/>
      <c r="AX284" s="4"/>
    </row>
    <row r="285" spans="1:50" ht="22.5" customHeight="1">
      <c r="A285" s="158">
        <v>45444</v>
      </c>
      <c r="B285" s="190">
        <v>881397.28214312554</v>
      </c>
      <c r="C285" s="159">
        <v>1558680.33223317</v>
      </c>
      <c r="D285" s="159">
        <v>1047892.60113648</v>
      </c>
      <c r="E285" s="159">
        <v>1871620.4887520501</v>
      </c>
      <c r="F285" s="159">
        <v>748061.96666666598</v>
      </c>
      <c r="G285" s="159">
        <v>955532.95640898205</v>
      </c>
      <c r="H285" s="159">
        <v>961332.01587806502</v>
      </c>
      <c r="I285" s="159">
        <v>896344.46481592895</v>
      </c>
      <c r="J285" s="159">
        <v>895822.863091707</v>
      </c>
      <c r="K285" s="375">
        <v>634370.23486655997</v>
      </c>
      <c r="L285" s="159">
        <v>789321.96064285701</v>
      </c>
      <c r="M285" s="159">
        <v>1090811.9040000001</v>
      </c>
      <c r="N285" s="160">
        <v>1144480.9964403501</v>
      </c>
      <c r="O285" s="160">
        <v>852963.50734001806</v>
      </c>
      <c r="P285" s="159">
        <v>863773.399127485</v>
      </c>
      <c r="Q285" s="159">
        <v>805574.35258140904</v>
      </c>
      <c r="R285" s="159">
        <v>883909.66923791601</v>
      </c>
      <c r="S285" s="159">
        <v>529649.28249999997</v>
      </c>
      <c r="T285" s="159">
        <v>718879.69222824299</v>
      </c>
      <c r="U285" s="159">
        <v>1011817.3616595</v>
      </c>
      <c r="V285" s="159">
        <v>901897.36244812806</v>
      </c>
      <c r="W285" s="159">
        <v>1252288.8667774701</v>
      </c>
      <c r="X285" s="159">
        <v>791478.92717610602</v>
      </c>
      <c r="Y285" s="159">
        <v>851709.63105906895</v>
      </c>
      <c r="Z285" s="159">
        <v>1139049.94518827</v>
      </c>
      <c r="AA285" s="159">
        <v>926964.625</v>
      </c>
      <c r="AB285" s="159">
        <v>714990</v>
      </c>
      <c r="AC285" s="159">
        <v>1127666.20772946</v>
      </c>
      <c r="AD285" s="4"/>
      <c r="AE285" s="57"/>
      <c r="AF285" s="4"/>
      <c r="AG285" s="4"/>
      <c r="AH285" s="4"/>
      <c r="AI285" s="4"/>
      <c r="AJ285" s="4"/>
      <c r="AK285" s="4"/>
      <c r="AL285" s="4"/>
      <c r="AM285" s="4"/>
      <c r="AN285" s="4"/>
      <c r="AO285" s="4"/>
      <c r="AP285" s="4"/>
      <c r="AQ285" s="4"/>
      <c r="AR285" s="4"/>
      <c r="AS285" s="4"/>
      <c r="AT285" s="4"/>
      <c r="AU285" s="4"/>
      <c r="AV285" s="4"/>
      <c r="AW285" s="4"/>
      <c r="AX285" s="4"/>
    </row>
    <row r="286" spans="1:50" ht="22.5" customHeight="1">
      <c r="A286" s="158">
        <v>45474</v>
      </c>
      <c r="B286" s="190">
        <v>933436.3491060466</v>
      </c>
      <c r="C286" s="159">
        <v>1792332.38206814</v>
      </c>
      <c r="D286" s="159">
        <v>1090856.1977830699</v>
      </c>
      <c r="E286" s="159">
        <v>1946568.41176833</v>
      </c>
      <c r="F286" s="159">
        <v>794258.53066666599</v>
      </c>
      <c r="G286" s="159">
        <v>1019235.15350291</v>
      </c>
      <c r="H286" s="159">
        <v>1009398.61667196</v>
      </c>
      <c r="I286" s="159">
        <v>934759.22759375395</v>
      </c>
      <c r="J286" s="159">
        <v>1026544.90000602</v>
      </c>
      <c r="K286" s="375">
        <v>634370.23486655997</v>
      </c>
      <c r="L286" s="159">
        <v>828788.05867499905</v>
      </c>
      <c r="M286" s="159">
        <v>1153144.0127999999</v>
      </c>
      <c r="N286" s="160">
        <v>1181563.1900758999</v>
      </c>
      <c r="O286" s="160">
        <v>931485.556338066</v>
      </c>
      <c r="P286" s="159">
        <v>915857.84208822099</v>
      </c>
      <c r="Q286" s="159">
        <v>841712.54908497503</v>
      </c>
      <c r="R286" s="159">
        <v>930394.16180341598</v>
      </c>
      <c r="S286" s="159">
        <v>590377.01648999995</v>
      </c>
      <c r="T286" s="159">
        <v>761585.18580262805</v>
      </c>
      <c r="U286" s="159">
        <v>1011817.3616595</v>
      </c>
      <c r="V286" s="159">
        <v>937973.61694605299</v>
      </c>
      <c r="W286" s="159">
        <v>1309894.15464923</v>
      </c>
      <c r="X286" s="159">
        <v>850889.36079263804</v>
      </c>
      <c r="Y286" s="159">
        <v>915641.13543548097</v>
      </c>
      <c r="Z286" s="159">
        <v>1230173.9408033299</v>
      </c>
      <c r="AA286" s="159">
        <v>1140267.5</v>
      </c>
      <c r="AB286" s="159">
        <v>754880</v>
      </c>
      <c r="AC286" s="159">
        <v>1195371.18019323</v>
      </c>
      <c r="AD286" s="4"/>
      <c r="AE286" s="57"/>
      <c r="AF286" s="4"/>
      <c r="AG286" s="4"/>
      <c r="AH286" s="4"/>
      <c r="AI286" s="4"/>
      <c r="AJ286" s="4"/>
      <c r="AK286" s="4"/>
      <c r="AL286" s="4"/>
      <c r="AM286" s="4"/>
      <c r="AN286" s="4"/>
      <c r="AO286" s="4"/>
      <c r="AP286" s="4"/>
      <c r="AQ286" s="4"/>
      <c r="AR286" s="4"/>
      <c r="AS286" s="4"/>
      <c r="AT286" s="4"/>
      <c r="AU286" s="4"/>
      <c r="AV286" s="4"/>
      <c r="AW286" s="4"/>
      <c r="AX286" s="4"/>
    </row>
    <row r="287" spans="1:50" ht="22.5" customHeight="1">
      <c r="A287" s="158">
        <v>45505</v>
      </c>
      <c r="B287" s="190">
        <v>971423.32667911891</v>
      </c>
      <c r="C287" s="159">
        <v>1870216.3986798001</v>
      </c>
      <c r="D287" s="159">
        <v>1166561.61790922</v>
      </c>
      <c r="E287" s="159">
        <v>2027762.1743982399</v>
      </c>
      <c r="F287" s="159">
        <v>840511.76133333298</v>
      </c>
      <c r="G287" s="159">
        <v>1064736.72285572</v>
      </c>
      <c r="H287" s="159">
        <v>1049774.5613388401</v>
      </c>
      <c r="I287" s="159">
        <v>968905.68339626596</v>
      </c>
      <c r="J287" s="159">
        <v>1026544.90000602</v>
      </c>
      <c r="K287" s="375">
        <v>666088.74660988804</v>
      </c>
      <c r="L287" s="159">
        <v>866083.52131537499</v>
      </c>
      <c r="M287" s="159">
        <v>1215476.1215999899</v>
      </c>
      <c r="N287" s="160">
        <v>1274024.52563054</v>
      </c>
      <c r="O287" s="160">
        <v>962700.70156181802</v>
      </c>
      <c r="P287" s="159">
        <v>947582.50416130899</v>
      </c>
      <c r="Q287" s="159">
        <v>879673.59301889897</v>
      </c>
      <c r="R287" s="159">
        <v>972540.10172946996</v>
      </c>
      <c r="S287" s="159">
        <v>619868.87585970003</v>
      </c>
      <c r="T287" s="159">
        <v>788240.66730572004</v>
      </c>
      <c r="U287" s="159">
        <v>1072526.4033590599</v>
      </c>
      <c r="V287" s="159">
        <v>966112.17545443506</v>
      </c>
      <c r="W287" s="159">
        <v>1362289.9208352</v>
      </c>
      <c r="X287" s="159">
        <v>889179.38202830695</v>
      </c>
      <c r="Y287" s="159">
        <v>956844.98653007695</v>
      </c>
      <c r="Z287" s="159">
        <v>1230173.9408033299</v>
      </c>
      <c r="AA287" s="159">
        <v>1222837.5</v>
      </c>
      <c r="AB287" s="159">
        <v>792460</v>
      </c>
      <c r="AC287" s="159">
        <v>1195371.18019323</v>
      </c>
      <c r="AD287" s="4"/>
      <c r="AE287" s="57"/>
      <c r="AF287" s="4"/>
      <c r="AG287" s="4"/>
      <c r="AH287" s="4"/>
      <c r="AI287" s="4"/>
      <c r="AJ287" s="4"/>
      <c r="AK287" s="4"/>
      <c r="AL287" s="4"/>
      <c r="AM287" s="4"/>
      <c r="AN287" s="4"/>
      <c r="AO287" s="4"/>
      <c r="AP287" s="4"/>
      <c r="AQ287" s="4"/>
      <c r="AR287" s="4"/>
      <c r="AS287" s="4"/>
      <c r="AT287" s="4"/>
      <c r="AU287" s="4"/>
      <c r="AV287" s="4"/>
      <c r="AW287" s="4"/>
      <c r="AX287" s="4"/>
    </row>
    <row r="288" spans="1:50" ht="22.5" customHeight="1">
      <c r="A288" s="158">
        <v>45536</v>
      </c>
      <c r="B288" s="190">
        <v>1011523.9718774371</v>
      </c>
      <c r="C288" s="159">
        <v>1870216.3986798001</v>
      </c>
      <c r="D288" s="159">
        <v>1173858.52738087</v>
      </c>
      <c r="E288" s="159">
        <v>2098546.4802807202</v>
      </c>
      <c r="F288" s="159">
        <v>874234.33333333302</v>
      </c>
      <c r="G288" s="159">
        <v>1107326.1917699501</v>
      </c>
      <c r="H288" s="159">
        <v>1081267.7981790099</v>
      </c>
      <c r="I288" s="159">
        <v>1010084.1749405999</v>
      </c>
      <c r="J288" s="159">
        <v>1115063.7101879299</v>
      </c>
      <c r="K288" s="375">
        <v>692732.29647428298</v>
      </c>
      <c r="L288" s="159">
        <v>900726.86216798902</v>
      </c>
      <c r="M288" s="159">
        <v>1276250.0815999999</v>
      </c>
      <c r="N288" s="160">
        <v>1322139.1438378701</v>
      </c>
      <c r="O288" s="160">
        <v>1069070.7125299999</v>
      </c>
      <c r="P288" s="159">
        <v>975743.04558614804</v>
      </c>
      <c r="Q288" s="159">
        <v>910389.85309030896</v>
      </c>
      <c r="R288" s="159">
        <v>1006938.62622794</v>
      </c>
      <c r="S288" s="159">
        <v>655663.852310888</v>
      </c>
      <c r="T288" s="159">
        <v>807946.68398836302</v>
      </c>
      <c r="U288" s="159">
        <v>1115022.73254876</v>
      </c>
      <c r="V288" s="159">
        <v>1004757.59927742</v>
      </c>
      <c r="W288" s="159">
        <v>1419506.0975102801</v>
      </c>
      <c r="X288" s="159">
        <v>923214.95646001305</v>
      </c>
      <c r="Y288" s="159">
        <v>993470.63194749597</v>
      </c>
      <c r="Z288" s="159">
        <v>1322436.98636358</v>
      </c>
      <c r="AA288" s="159">
        <v>1222837.5</v>
      </c>
      <c r="AB288" s="159">
        <v>827490</v>
      </c>
      <c r="AC288" s="159">
        <v>1195371.18019323</v>
      </c>
      <c r="AD288" s="4"/>
      <c r="AE288" s="57"/>
      <c r="AF288" s="4"/>
      <c r="AG288" s="4"/>
      <c r="AH288" s="4"/>
      <c r="AI288" s="4"/>
      <c r="AJ288" s="4"/>
      <c r="AK288" s="4"/>
      <c r="AL288" s="4"/>
      <c r="AM288" s="4"/>
      <c r="AN288" s="4"/>
      <c r="AO288" s="4"/>
      <c r="AP288" s="4"/>
      <c r="AQ288" s="4"/>
      <c r="AR288" s="4"/>
      <c r="AS288" s="4"/>
      <c r="AT288" s="4"/>
      <c r="AU288" s="4"/>
      <c r="AV288" s="4"/>
      <c r="AW288" s="4"/>
      <c r="AX288" s="4"/>
    </row>
    <row r="289" spans="1:50" ht="22.5" customHeight="1">
      <c r="A289" s="158">
        <v>45566</v>
      </c>
      <c r="B289" s="190">
        <v>1049643.1634271895</v>
      </c>
      <c r="C289" s="159">
        <v>1959428.8086468</v>
      </c>
      <c r="D289" s="159">
        <v>1213768.4119835801</v>
      </c>
      <c r="E289" s="159">
        <v>2154757.54671682</v>
      </c>
      <c r="F289" s="159">
        <v>907979</v>
      </c>
      <c r="G289" s="159">
        <v>1149915.66068418</v>
      </c>
      <c r="H289" s="159">
        <v>1124520.58115442</v>
      </c>
      <c r="I289" s="159">
        <v>1046418.13806796</v>
      </c>
      <c r="J289" s="159">
        <v>1115063.7101879299</v>
      </c>
      <c r="K289" s="375">
        <v>720441.58833325398</v>
      </c>
      <c r="L289" s="159">
        <v>934954.48293037305</v>
      </c>
      <c r="M289" s="159">
        <v>1337024.0416000001</v>
      </c>
      <c r="N289" s="160">
        <v>1335141.7999408201</v>
      </c>
      <c r="O289" s="160">
        <v>1155240.8418741799</v>
      </c>
      <c r="P289" s="159">
        <v>998828.77143842203</v>
      </c>
      <c r="Q289" s="159">
        <v>950797.07027080294</v>
      </c>
      <c r="R289" s="159">
        <v>1045699.50906053</v>
      </c>
      <c r="S289" s="159">
        <v>678003.69006011402</v>
      </c>
      <c r="T289" s="159">
        <v>828145.35108807299</v>
      </c>
      <c r="U289" s="159">
        <v>1148412.7054835299</v>
      </c>
      <c r="V289" s="159">
        <v>1044947.98959137</v>
      </c>
      <c r="W289" s="159">
        <v>1469188.81092314</v>
      </c>
      <c r="X289" s="159">
        <v>960143.55802317103</v>
      </c>
      <c r="Y289" s="159">
        <v>1033209.45675339</v>
      </c>
      <c r="Z289" s="159">
        <v>1322436.98636358</v>
      </c>
      <c r="AA289" s="159">
        <v>1299067.5</v>
      </c>
      <c r="AB289" s="159">
        <v>846111.21568627399</v>
      </c>
      <c r="AC289" s="159">
        <v>1195371.18019323</v>
      </c>
      <c r="AD289" s="4"/>
      <c r="AE289" s="57"/>
      <c r="AF289" s="4"/>
      <c r="AG289" s="4"/>
      <c r="AH289" s="4"/>
      <c r="AI289" s="4"/>
      <c r="AJ289" s="4"/>
      <c r="AK289" s="4"/>
      <c r="AL289" s="4"/>
      <c r="AM289" s="4"/>
      <c r="AN289" s="4"/>
      <c r="AO289" s="4"/>
      <c r="AP289" s="4"/>
      <c r="AQ289" s="4"/>
      <c r="AR289" s="4"/>
      <c r="AS289" s="4"/>
      <c r="AT289" s="4"/>
      <c r="AU289" s="4"/>
      <c r="AV289" s="4"/>
      <c r="AW289" s="4"/>
      <c r="AX289" s="4"/>
    </row>
    <row r="290" spans="1:50" ht="22.5" customHeight="1">
      <c r="A290" s="158">
        <v>45597</v>
      </c>
      <c r="B290" s="190">
        <v>1086597.228777671</v>
      </c>
      <c r="C290" s="159">
        <v>1959428.8086468</v>
      </c>
      <c r="D290" s="159">
        <v>1251396.6038760601</v>
      </c>
      <c r="E290" s="159">
        <v>2206804.8304539402</v>
      </c>
      <c r="F290" s="159">
        <v>941498.33333333302</v>
      </c>
      <c r="G290" s="159">
        <v>1181857.76236985</v>
      </c>
      <c r="H290" s="159">
        <v>1158256.45542869</v>
      </c>
      <c r="I290" s="159">
        <v>1072578.5915196601</v>
      </c>
      <c r="J290" s="159">
        <v>1232321.33303571</v>
      </c>
      <c r="K290" s="375">
        <v>749259.25186658499</v>
      </c>
      <c r="L290" s="159">
        <v>967677.88983293599</v>
      </c>
      <c r="M290" s="159">
        <v>1397798.0016000001</v>
      </c>
      <c r="N290" s="160">
        <v>1427777.70951041</v>
      </c>
      <c r="O290" s="160">
        <v>1201450.47554914</v>
      </c>
      <c r="P290" s="159">
        <v>1033787.77843876</v>
      </c>
      <c r="Q290" s="159">
        <v>978940.96577155497</v>
      </c>
      <c r="R290" s="159">
        <v>1073562.3139042901</v>
      </c>
      <c r="S290" s="159">
        <v>700915.23794181796</v>
      </c>
      <c r="T290" s="159">
        <v>873693.34539791604</v>
      </c>
      <c r="U290" s="159">
        <v>1177755.4089716501</v>
      </c>
      <c r="V290" s="159">
        <v>1076296.02452197</v>
      </c>
      <c r="W290" s="159">
        <v>1508856.9088180701</v>
      </c>
      <c r="X290" s="159">
        <v>995225.72650778096</v>
      </c>
      <c r="Y290" s="159">
        <v>1070961.34076993</v>
      </c>
      <c r="Z290" s="159">
        <v>1375334.4658181199</v>
      </c>
      <c r="AA290" s="159">
        <v>1354067.5</v>
      </c>
      <c r="AB290" s="159">
        <v>865251.30718954199</v>
      </c>
      <c r="AC290" s="159">
        <v>1285645.5522832901</v>
      </c>
      <c r="AD290" s="4"/>
      <c r="AE290" s="57"/>
      <c r="AF290" s="4"/>
      <c r="AG290" s="4"/>
      <c r="AH290" s="4"/>
      <c r="AI290" s="4"/>
      <c r="AJ290" s="4"/>
      <c r="AK290" s="4"/>
      <c r="AL290" s="4"/>
      <c r="AM290" s="4"/>
      <c r="AN290" s="4"/>
      <c r="AO290" s="4"/>
      <c r="AP290" s="4"/>
      <c r="AQ290" s="4"/>
      <c r="AR290" s="4"/>
      <c r="AS290" s="4"/>
      <c r="AT290" s="4"/>
      <c r="AU290" s="4"/>
      <c r="AV290" s="4"/>
      <c r="AW290" s="4"/>
      <c r="AX290" s="4"/>
    </row>
    <row r="291" spans="1:50" ht="22.5" customHeight="1">
      <c r="A291" s="158">
        <v>45627</v>
      </c>
      <c r="B291" s="190">
        <v>1113037.1749295876</v>
      </c>
      <c r="C291" s="159">
        <v>1963677.2186137901</v>
      </c>
      <c r="D291" s="159">
        <v>1287687.8870063899</v>
      </c>
      <c r="E291" s="159">
        <v>2267179.6795890001</v>
      </c>
      <c r="F291" s="159">
        <v>975220.33333333302</v>
      </c>
      <c r="G291" s="159">
        <v>1207858.63314198</v>
      </c>
      <c r="H291" s="159">
        <v>1193004.0709927001</v>
      </c>
      <c r="I291" s="159">
        <v>1098739.0449713599</v>
      </c>
      <c r="J291" s="159">
        <v>1232321.33303571</v>
      </c>
      <c r="K291" s="375">
        <v>779229.62194124795</v>
      </c>
      <c r="L291" s="159">
        <v>967677.88983293599</v>
      </c>
      <c r="M291" s="159">
        <v>1458572.31</v>
      </c>
      <c r="N291" s="160">
        <v>1476171.5326564801</v>
      </c>
      <c r="O291" s="160">
        <v>1225479.48506013</v>
      </c>
      <c r="P291" s="159">
        <v>1058598.6851212899</v>
      </c>
      <c r="Q291" s="159">
        <v>1008293.1947447</v>
      </c>
      <c r="R291" s="159">
        <v>1108724.3292896999</v>
      </c>
      <c r="S291" s="159">
        <v>719601.68498725398</v>
      </c>
      <c r="T291" s="159">
        <v>891167.21230587503</v>
      </c>
      <c r="U291" s="159">
        <v>1177755.4089716501</v>
      </c>
      <c r="V291" s="159">
        <v>1108585.3542861999</v>
      </c>
      <c r="W291" s="159">
        <v>1545069.4746297</v>
      </c>
      <c r="X291" s="159">
        <v>1028461.46104824</v>
      </c>
      <c r="Y291" s="159">
        <v>1106726.2791923201</v>
      </c>
      <c r="Z291" s="159">
        <v>1441456.3151362999</v>
      </c>
      <c r="AA291" s="159">
        <v>1354067.5</v>
      </c>
      <c r="AB291" s="159">
        <v>881557.01960784197</v>
      </c>
      <c r="AC291" s="159">
        <v>1308213.8953058</v>
      </c>
      <c r="AD291" s="4"/>
      <c r="AE291" s="57"/>
      <c r="AF291" s="4"/>
      <c r="AG291" s="4"/>
      <c r="AH291" s="4"/>
      <c r="AI291" s="4"/>
      <c r="AJ291" s="4"/>
      <c r="AK291" s="4"/>
      <c r="AL291" s="4"/>
      <c r="AM291" s="4"/>
      <c r="AN291" s="4"/>
      <c r="AO291" s="4"/>
      <c r="AP291" s="4"/>
      <c r="AQ291" s="4"/>
      <c r="AR291" s="4"/>
      <c r="AS291" s="4"/>
      <c r="AT291" s="4"/>
      <c r="AU291" s="4"/>
      <c r="AV291" s="4"/>
      <c r="AW291" s="4"/>
      <c r="AX291" s="4"/>
    </row>
    <row r="292" spans="1:50" ht="22.5" customHeight="1">
      <c r="A292" s="158">
        <v>45658</v>
      </c>
      <c r="B292" s="190">
        <v>1131707.304</v>
      </c>
      <c r="C292" s="159">
        <v>1963677.2186137901</v>
      </c>
      <c r="D292" s="159">
        <v>1287687.10538847</v>
      </c>
      <c r="E292" s="159">
        <v>2317057.6325399601</v>
      </c>
      <c r="F292" s="159">
        <v>975220.33333333302</v>
      </c>
      <c r="G292" s="159">
        <v>1229600.0885385401</v>
      </c>
      <c r="H292" s="159">
        <v>1222830.7376544799</v>
      </c>
      <c r="I292" s="159">
        <v>1117417.6087358701</v>
      </c>
      <c r="J292" s="159">
        <v>1328477.25765211</v>
      </c>
      <c r="K292" s="375">
        <v>793255.75513619103</v>
      </c>
      <c r="L292" s="159">
        <v>985096.09184992895</v>
      </c>
      <c r="M292" s="159">
        <v>1458572.31</v>
      </c>
      <c r="N292" s="160">
        <v>1535687.0671777399</v>
      </c>
      <c r="O292" s="160">
        <v>1250464.5108022899</v>
      </c>
      <c r="P292" s="159">
        <v>1076594.8627683499</v>
      </c>
      <c r="Q292" s="159">
        <v>1028485.55863959</v>
      </c>
      <c r="R292" s="159">
        <v>1136892.0418728299</v>
      </c>
      <c r="S292" s="159">
        <v>719601.68498725398</v>
      </c>
      <c r="T292" s="159">
        <v>907208.22212737997</v>
      </c>
      <c r="U292" s="159">
        <v>1211910.31583183</v>
      </c>
      <c r="V292" s="159">
        <v>1149549.14633329</v>
      </c>
      <c r="W292" s="159">
        <v>1586786.3504447001</v>
      </c>
      <c r="X292" s="159">
        <v>1028461.46104824</v>
      </c>
      <c r="Y292" s="159">
        <v>1106726.2791923201</v>
      </c>
      <c r="Z292" s="159">
        <v>1441456.3151362999</v>
      </c>
      <c r="AA292" s="159">
        <v>1354067.5</v>
      </c>
      <c r="AB292" s="159">
        <v>894528.91503267898</v>
      </c>
      <c r="AC292" s="159">
        <v>1353350.5813508299</v>
      </c>
      <c r="AD292" s="4"/>
      <c r="AE292" s="57"/>
      <c r="AF292" s="4"/>
      <c r="AG292" s="4"/>
      <c r="AH292" s="4"/>
      <c r="AI292" s="4"/>
      <c r="AJ292" s="4"/>
      <c r="AK292" s="4"/>
      <c r="AL292" s="4"/>
      <c r="AM292" s="4"/>
      <c r="AN292" s="4"/>
      <c r="AO292" s="4"/>
      <c r="AP292" s="4"/>
      <c r="AQ292" s="4"/>
      <c r="AR292" s="4"/>
      <c r="AS292" s="4"/>
      <c r="AT292" s="4"/>
      <c r="AU292" s="4"/>
      <c r="AV292" s="4"/>
      <c r="AW292" s="4"/>
      <c r="AX292" s="4"/>
    </row>
    <row r="293" spans="1:50" ht="22.5" customHeight="1">
      <c r="A293" s="158">
        <v>45689</v>
      </c>
      <c r="B293" s="190">
        <v>1156157.1710000001</v>
      </c>
      <c r="C293" s="159">
        <v>1963677.2186137901</v>
      </c>
      <c r="D293" s="159">
        <v>1313440.8474962399</v>
      </c>
      <c r="E293" s="159">
        <v>2373737.1245296798</v>
      </c>
      <c r="F293" s="159">
        <v>1014083.33333333</v>
      </c>
      <c r="G293" s="159">
        <v>1248044.08986662</v>
      </c>
      <c r="H293" s="159">
        <v>1241173.1987193001</v>
      </c>
      <c r="I293" s="159">
        <v>1136413.70808438</v>
      </c>
      <c r="J293" s="159">
        <v>1328477.25765211</v>
      </c>
      <c r="K293" s="375">
        <v>828491.30666666594</v>
      </c>
      <c r="L293" s="159">
        <v>999872.53322767804</v>
      </c>
      <c r="M293" s="159">
        <v>1458572.31</v>
      </c>
      <c r="N293" s="160">
        <v>1554960.58718014</v>
      </c>
      <c r="O293" s="160">
        <v>1297941.38142574</v>
      </c>
      <c r="P293" s="159">
        <v>1092743.7857098801</v>
      </c>
      <c r="Q293" s="159">
        <v>1046390.6064080501</v>
      </c>
      <c r="R293" s="159">
        <v>1162362.1283506299</v>
      </c>
      <c r="S293" s="159">
        <v>767828.96564475202</v>
      </c>
      <c r="T293" s="159">
        <v>920816.34545929101</v>
      </c>
      <c r="U293" s="159">
        <v>1236172.07725665</v>
      </c>
      <c r="V293" s="159">
        <v>1191712.47326645</v>
      </c>
      <c r="W293" s="159">
        <v>1621695.65015448</v>
      </c>
      <c r="X293" s="159">
        <v>1048002.2288081601</v>
      </c>
      <c r="Y293" s="159">
        <v>1127754.07849697</v>
      </c>
      <c r="Z293" s="159">
        <v>1499114.56774175</v>
      </c>
      <c r="AA293" s="159">
        <v>1413824.625</v>
      </c>
      <c r="AB293" s="159">
        <v>904128.11764705798</v>
      </c>
      <c r="AC293" s="159">
        <v>1353349.44927536</v>
      </c>
      <c r="AD293" s="4"/>
      <c r="AE293" s="57"/>
      <c r="AF293" s="4"/>
      <c r="AG293" s="4"/>
      <c r="AH293" s="4"/>
      <c r="AI293" s="4"/>
      <c r="AJ293" s="4"/>
      <c r="AK293" s="4"/>
      <c r="AL293" s="4"/>
      <c r="AM293" s="4"/>
      <c r="AN293" s="4"/>
      <c r="AO293" s="4"/>
      <c r="AP293" s="4"/>
      <c r="AQ293" s="4"/>
      <c r="AR293" s="4"/>
      <c r="AS293" s="4"/>
      <c r="AT293" s="4"/>
      <c r="AU293" s="4"/>
      <c r="AV293" s="4"/>
      <c r="AW293" s="4"/>
      <c r="AX293" s="4"/>
    </row>
    <row r="294" spans="1:50" ht="22.5" customHeight="1">
      <c r="A294" s="158">
        <v>45717</v>
      </c>
      <c r="B294" s="190">
        <v>1175061.1510000001</v>
      </c>
      <c r="C294" s="159">
        <v>1963677.2186137901</v>
      </c>
      <c r="D294" s="159">
        <v>1338396.28107039</v>
      </c>
      <c r="E294" s="159">
        <v>2462157.1320336498</v>
      </c>
      <c r="F294" s="159">
        <v>1034280.33333333</v>
      </c>
      <c r="G294" s="159">
        <v>1263020.61894502</v>
      </c>
      <c r="H294" s="159">
        <v>1259790.7967000899</v>
      </c>
      <c r="I294" s="159">
        <v>1155732.7411218199</v>
      </c>
      <c r="J294" s="159">
        <v>1328477.25765211</v>
      </c>
      <c r="K294" s="375">
        <v>836776.21973333298</v>
      </c>
      <c r="L294" s="159">
        <v>1060871.13109318</v>
      </c>
      <c r="M294" s="159">
        <v>1531500.9254999999</v>
      </c>
      <c r="N294" s="160">
        <v>1574233.6035104501</v>
      </c>
      <c r="O294" s="160">
        <v>1301276.58091221</v>
      </c>
      <c r="P294" s="159">
        <v>1106949.4549241101</v>
      </c>
      <c r="Q294" s="159">
        <v>1069995.9552086301</v>
      </c>
      <c r="R294" s="159">
        <v>1188387.92580613</v>
      </c>
      <c r="S294" s="159">
        <v>789765.47382149997</v>
      </c>
      <c r="T294" s="159">
        <v>930024.50891388406</v>
      </c>
      <c r="U294" s="159">
        <v>1255923.31178865</v>
      </c>
      <c r="V294" s="159">
        <v>1235100.7127205101</v>
      </c>
      <c r="W294" s="159">
        <v>1660616.3457581899</v>
      </c>
      <c r="X294" s="159">
        <v>1065818.2666978999</v>
      </c>
      <c r="Y294" s="159">
        <v>1146925.8978314199</v>
      </c>
      <c r="Z294" s="159">
        <v>1499114.56774175</v>
      </c>
      <c r="AA294" s="159">
        <v>1421917.1875</v>
      </c>
      <c r="AB294" s="159">
        <v>915906.75816993404</v>
      </c>
      <c r="AC294" s="159">
        <v>1353349.44927536</v>
      </c>
      <c r="AD294" s="4"/>
      <c r="AE294" s="57"/>
      <c r="AF294" s="4"/>
      <c r="AG294" s="4"/>
      <c r="AH294" s="4"/>
      <c r="AI294" s="4"/>
      <c r="AJ294" s="4"/>
      <c r="AK294" s="4"/>
      <c r="AL294" s="4"/>
      <c r="AM294" s="4"/>
      <c r="AN294" s="4"/>
      <c r="AO294" s="4"/>
      <c r="AP294" s="4"/>
      <c r="AQ294" s="4"/>
      <c r="AR294" s="4"/>
      <c r="AS294" s="4"/>
      <c r="AT294" s="4"/>
      <c r="AU294" s="4"/>
      <c r="AV294" s="4"/>
      <c r="AW294" s="4"/>
      <c r="AX294" s="4"/>
    </row>
    <row r="295" spans="1:50" ht="22.5" customHeight="1">
      <c r="A295" s="158">
        <v>45748</v>
      </c>
      <c r="B295" s="190">
        <v>1213950.665</v>
      </c>
      <c r="C295" s="159">
        <v>2193795.7614256102</v>
      </c>
      <c r="D295" s="159">
        <v>1362487.4292508599</v>
      </c>
      <c r="E295" s="159">
        <v>2530172.52242132</v>
      </c>
      <c r="F295" s="159">
        <v>1054677.66666666</v>
      </c>
      <c r="G295" s="159">
        <v>1299395.60252858</v>
      </c>
      <c r="H295" s="159">
        <v>1310182.7074202599</v>
      </c>
      <c r="I295" s="159">
        <v>1219399.99653647</v>
      </c>
      <c r="J295" s="159">
        <v>1432659.6842919199</v>
      </c>
      <c r="K295" s="375">
        <v>836776.21973333298</v>
      </c>
      <c r="L295" s="159">
        <v>1060871.13109318</v>
      </c>
      <c r="M295" s="159">
        <v>1531500.9254999999</v>
      </c>
      <c r="N295" s="160">
        <v>1635615.77804677</v>
      </c>
      <c r="O295" s="160">
        <v>1303971.4220972899</v>
      </c>
      <c r="P295" s="159">
        <v>1156762.18039569</v>
      </c>
      <c r="Q295" s="159">
        <v>1085926.43950107</v>
      </c>
      <c r="R295" s="159">
        <v>1209782.79844748</v>
      </c>
      <c r="S295" s="159">
        <v>789765.47382149997</v>
      </c>
      <c r="T295" s="159">
        <v>990715.31770804198</v>
      </c>
      <c r="U295" s="159">
        <v>1274778.79821323</v>
      </c>
      <c r="V295" s="159">
        <v>1260100.7127205101</v>
      </c>
      <c r="W295" s="159">
        <v>1722059.15055124</v>
      </c>
      <c r="X295" s="159">
        <v>1082871.35896506</v>
      </c>
      <c r="Y295" s="159">
        <v>1165276.7121967201</v>
      </c>
      <c r="Z295" s="159">
        <v>1556772.8203471999</v>
      </c>
      <c r="AA295" s="159">
        <v>1456131.9375</v>
      </c>
      <c r="AB295" s="159">
        <v>925505.96078431304</v>
      </c>
      <c r="AC295" s="159">
        <v>1353349.44927536</v>
      </c>
      <c r="AD295" s="4"/>
      <c r="AE295" s="57"/>
      <c r="AF295" s="4"/>
      <c r="AG295" s="4"/>
      <c r="AH295" s="4"/>
      <c r="AI295" s="4"/>
      <c r="AJ295" s="4"/>
      <c r="AK295" s="4"/>
      <c r="AL295" s="4"/>
      <c r="AM295" s="4"/>
      <c r="AN295" s="4"/>
      <c r="AO295" s="4"/>
      <c r="AP295" s="4"/>
      <c r="AQ295" s="4"/>
      <c r="AR295" s="4"/>
      <c r="AS295" s="4"/>
      <c r="AT295" s="4"/>
      <c r="AU295" s="4"/>
      <c r="AV295" s="4"/>
      <c r="AW295" s="4"/>
      <c r="AX295" s="4"/>
    </row>
    <row r="296" spans="1:50" ht="22.5" customHeight="1">
      <c r="A296" s="158">
        <v>45778</v>
      </c>
      <c r="B296" s="190">
        <v>1241787.0330000001</v>
      </c>
      <c r="C296" s="159">
        <v>2233049.1807556399</v>
      </c>
      <c r="D296" s="159">
        <v>1387013.5484979199</v>
      </c>
      <c r="E296" s="159">
        <v>2568714.57697433</v>
      </c>
      <c r="F296" s="159">
        <v>1074874.33333333</v>
      </c>
      <c r="G296" s="159">
        <v>1312389.5664522899</v>
      </c>
      <c r="H296" s="159">
        <v>1336386.29316866</v>
      </c>
      <c r="I296" s="159">
        <v>1246161.51920999</v>
      </c>
      <c r="J296" s="159">
        <v>1432659.6842919199</v>
      </c>
      <c r="K296" s="375">
        <v>890885.79195035202</v>
      </c>
      <c r="L296" s="159">
        <v>1060871.13109318</v>
      </c>
      <c r="M296" s="159">
        <v>1567965.23325</v>
      </c>
      <c r="N296" s="160">
        <v>1673057.5210877999</v>
      </c>
      <c r="O296" s="160">
        <v>1305669.17204388</v>
      </c>
      <c r="P296" s="159">
        <v>1208816.4785135</v>
      </c>
      <c r="Q296" s="159">
        <v>1105467.16541209</v>
      </c>
      <c r="R296" s="159">
        <v>1235923.4428383801</v>
      </c>
      <c r="S296" s="159">
        <v>833015.99297000002</v>
      </c>
      <c r="T296" s="159">
        <v>997243.90152053896</v>
      </c>
      <c r="U296" s="159">
        <v>1292529.4835419101</v>
      </c>
      <c r="V296" s="159">
        <v>1265978.23053852</v>
      </c>
      <c r="W296" s="159">
        <v>1722059.15055124</v>
      </c>
      <c r="X296" s="159">
        <v>1124114.42934954</v>
      </c>
      <c r="Y296" s="159">
        <v>1207755.86287968</v>
      </c>
      <c r="Z296" s="159">
        <v>1556772.8203471999</v>
      </c>
      <c r="AA296" s="159">
        <v>1474656.625</v>
      </c>
      <c r="AB296" s="159">
        <v>935364.60130718898</v>
      </c>
      <c r="AC296" s="159">
        <v>1483026.0838164201</v>
      </c>
      <c r="AD296" s="4"/>
      <c r="AE296" s="57"/>
      <c r="AF296" s="4"/>
      <c r="AG296" s="4"/>
      <c r="AH296" s="4"/>
      <c r="AI296" s="4"/>
      <c r="AJ296" s="4"/>
      <c r="AK296" s="4"/>
      <c r="AL296" s="4"/>
      <c r="AM296" s="4"/>
      <c r="AN296" s="4"/>
      <c r="AO296" s="4"/>
      <c r="AP296" s="4"/>
      <c r="AQ296" s="4"/>
      <c r="AR296" s="4"/>
      <c r="AS296" s="4"/>
      <c r="AT296" s="4"/>
      <c r="AU296" s="4"/>
      <c r="AV296" s="4"/>
      <c r="AW296" s="4"/>
      <c r="AX296" s="4"/>
    </row>
    <row r="297" spans="1:50" ht="22.5" customHeight="1">
      <c r="A297" s="158">
        <v>45809</v>
      </c>
      <c r="B297" s="190">
        <v>1262586.483</v>
      </c>
      <c r="C297" s="159">
        <v>2272302.6000856799</v>
      </c>
      <c r="D297" s="159">
        <v>1411979.79237088</v>
      </c>
      <c r="E297" s="159">
        <v>2609523.8112069401</v>
      </c>
      <c r="F297" s="159">
        <v>1096343.1533333301</v>
      </c>
      <c r="G297" s="159">
        <v>1325513.46211681</v>
      </c>
      <c r="H297" s="159">
        <v>1363114.00733204</v>
      </c>
      <c r="I297" s="159">
        <v>1265808.97580906</v>
      </c>
      <c r="J297" s="159">
        <v>1432659.6842919199</v>
      </c>
      <c r="K297" s="375">
        <v>899439.41096302401</v>
      </c>
      <c r="L297" s="159">
        <v>1071989.69034442</v>
      </c>
      <c r="M297" s="159">
        <v>1604429.541</v>
      </c>
      <c r="N297" s="160">
        <v>1680898.05133202</v>
      </c>
      <c r="O297" s="160">
        <v>1351297.2853977501</v>
      </c>
      <c r="P297" s="159">
        <v>1239036.89047634</v>
      </c>
      <c r="Q297" s="159">
        <v>1143880.90232469</v>
      </c>
      <c r="R297" s="159">
        <v>1237946.23079719</v>
      </c>
      <c r="S297" s="159">
        <v>856034.20690750005</v>
      </c>
      <c r="T297" s="159">
        <v>1007938.5844372601</v>
      </c>
      <c r="U297" s="159">
        <v>1310625.34435824</v>
      </c>
      <c r="V297" s="159">
        <v>1313638.0128439099</v>
      </c>
      <c r="W297" s="159">
        <v>1722059.15055124</v>
      </c>
      <c r="X297" s="159">
        <v>1155601.14578978</v>
      </c>
      <c r="Y297" s="159">
        <v>1240497.20082287</v>
      </c>
      <c r="Z297" s="159">
        <v>1614373.0542589701</v>
      </c>
      <c r="AA297" s="159">
        <v>1474656.625</v>
      </c>
      <c r="AB297" s="159">
        <v>949374.24836601305</v>
      </c>
      <c r="AC297" s="159">
        <v>1522566.0700483001</v>
      </c>
      <c r="AD297" s="164"/>
      <c r="AE297" s="165"/>
      <c r="AF297" s="164"/>
      <c r="AG297" s="164"/>
      <c r="AH297" s="164"/>
      <c r="AI297" s="164"/>
      <c r="AJ297" s="164"/>
      <c r="AK297" s="164"/>
      <c r="AL297" s="164"/>
      <c r="AM297" s="164"/>
      <c r="AN297" s="164"/>
      <c r="AO297" s="164"/>
      <c r="AP297" s="164"/>
      <c r="AQ297" s="164"/>
      <c r="AR297" s="164"/>
      <c r="AS297" s="164"/>
      <c r="AT297" s="164"/>
      <c r="AU297" s="164"/>
      <c r="AV297" s="164"/>
      <c r="AW297" s="164"/>
      <c r="AX297" s="164"/>
    </row>
    <row r="298" spans="1:50" ht="22.5" customHeight="1">
      <c r="A298" s="168">
        <v>45839</v>
      </c>
      <c r="B298" s="190">
        <v>1288237.483</v>
      </c>
      <c r="C298" s="159">
        <v>2356212.6957352301</v>
      </c>
      <c r="D298" s="159">
        <v>1437395.42863356</v>
      </c>
      <c r="E298" s="159">
        <v>2659401.7641578899</v>
      </c>
      <c r="F298" s="159">
        <v>1118328.7830666599</v>
      </c>
      <c r="G298" s="159">
        <v>1409843.4973300099</v>
      </c>
      <c r="H298" s="159">
        <v>1389013.17347135</v>
      </c>
      <c r="I298" s="159">
        <v>1277990.39890049</v>
      </c>
      <c r="J298" s="159">
        <v>1543022.1430458501</v>
      </c>
      <c r="K298" s="375">
        <v>916541.64448361704</v>
      </c>
      <c r="L298" s="159">
        <v>1087319.5356995901</v>
      </c>
      <c r="M298" s="159">
        <v>1636518.13182</v>
      </c>
      <c r="N298" s="160">
        <v>1720084.7240679599</v>
      </c>
      <c r="O298" s="160">
        <v>1369344.9274068701</v>
      </c>
      <c r="P298" s="159">
        <v>1265727.91482867</v>
      </c>
      <c r="Q298" s="159">
        <v>1143880.90232469</v>
      </c>
      <c r="R298" s="159">
        <v>1260641.9116951399</v>
      </c>
      <c r="S298" s="159">
        <v>856034.20690750005</v>
      </c>
      <c r="T298" s="159">
        <v>1017767.9702816301</v>
      </c>
      <c r="U298" s="159">
        <v>1336937.04841553</v>
      </c>
      <c r="V298" s="159">
        <v>1291424.3929723499</v>
      </c>
      <c r="W298" s="159">
        <v>1825575.1543719501</v>
      </c>
      <c r="X298" s="159">
        <v>1192335.16297663</v>
      </c>
      <c r="Y298" s="159">
        <v>1278504.6588352099</v>
      </c>
      <c r="Z298" s="159">
        <v>1670876.08091181</v>
      </c>
      <c r="AA298" s="159">
        <v>1518651.25</v>
      </c>
      <c r="AB298" s="159">
        <v>964823.89542483597</v>
      </c>
      <c r="AC298" s="159">
        <v>1580066.0700483001</v>
      </c>
      <c r="AD298" s="164"/>
      <c r="AE298" s="165"/>
      <c r="AF298" s="164"/>
      <c r="AG298" s="164"/>
      <c r="AH298" s="164"/>
      <c r="AI298" s="164"/>
      <c r="AJ298" s="164"/>
      <c r="AK298" s="164"/>
      <c r="AL298" s="164"/>
      <c r="AM298" s="164"/>
      <c r="AN298" s="164"/>
      <c r="AO298" s="164"/>
      <c r="AP298" s="164"/>
      <c r="AQ298" s="164"/>
      <c r="AR298" s="164"/>
      <c r="AS298" s="164"/>
      <c r="AT298" s="164"/>
      <c r="AU298" s="164"/>
      <c r="AV298" s="164"/>
      <c r="AW298" s="164"/>
      <c r="AX298" s="164"/>
    </row>
    <row r="299" spans="1:50" ht="22.5" customHeight="1">
      <c r="A299" s="168">
        <v>45870</v>
      </c>
      <c r="B299" s="190">
        <v>1306241.196</v>
      </c>
      <c r="C299" s="159">
        <v>2356212.6957352301</v>
      </c>
      <c r="D299" s="159">
        <v>1470291.7512558401</v>
      </c>
      <c r="E299" s="159">
        <v>2709279.7171088499</v>
      </c>
      <c r="F299" s="159">
        <v>1140617.95872799</v>
      </c>
      <c r="G299" s="159">
        <v>1423942.1548033101</v>
      </c>
      <c r="H299" s="159">
        <v>1435404.4237673001</v>
      </c>
      <c r="I299" s="159">
        <v>1290171.82199191</v>
      </c>
      <c r="J299" s="159">
        <v>1543022.1430458501</v>
      </c>
      <c r="K299" s="375">
        <v>926148.40257293696</v>
      </c>
      <c r="L299" s="159">
        <v>1101842.0091993799</v>
      </c>
      <c r="M299" s="159">
        <v>1668606.72263999</v>
      </c>
      <c r="N299" s="160">
        <v>1748823.92327682</v>
      </c>
      <c r="O299" s="160">
        <v>1387520.7839111199</v>
      </c>
      <c r="P299" s="159">
        <v>1278385.1975769601</v>
      </c>
      <c r="Q299" s="159">
        <v>1189637.13841768</v>
      </c>
      <c r="R299" s="159">
        <v>1285854.74992905</v>
      </c>
      <c r="S299" s="159">
        <v>878741.24458992004</v>
      </c>
      <c r="T299" s="159">
        <v>1027695.64998445</v>
      </c>
      <c r="U299" s="159">
        <v>1363414.70424212</v>
      </c>
      <c r="V299" s="159">
        <v>1349338.6369020699</v>
      </c>
      <c r="W299" s="159">
        <v>1825575.1543719501</v>
      </c>
      <c r="X299" s="159">
        <v>1213849.53107319</v>
      </c>
      <c r="Y299" s="159">
        <v>1301656.24735308</v>
      </c>
      <c r="Z299" s="159">
        <v>1710977.1273844701</v>
      </c>
      <c r="AA299" s="159">
        <v>1561149.8125</v>
      </c>
      <c r="AB299" s="159">
        <v>978833.54248366004</v>
      </c>
      <c r="AC299" s="159">
        <v>1592566.0700483001</v>
      </c>
      <c r="AD299" s="164"/>
      <c r="AE299" s="165"/>
      <c r="AF299" s="164"/>
      <c r="AG299" s="164"/>
      <c r="AH299" s="164"/>
      <c r="AI299" s="164"/>
      <c r="AJ299" s="164"/>
      <c r="AK299" s="164"/>
      <c r="AL299" s="164"/>
      <c r="AM299" s="164"/>
      <c r="AN299" s="164"/>
      <c r="AO299" s="164"/>
      <c r="AP299" s="164"/>
      <c r="AQ299" s="164"/>
      <c r="AR299" s="164"/>
      <c r="AS299" s="164"/>
      <c r="AT299" s="164"/>
      <c r="AU299" s="164"/>
      <c r="AV299" s="164"/>
      <c r="AW299" s="164"/>
      <c r="AX299" s="164"/>
    </row>
    <row r="300" spans="1:50" ht="22.5" customHeight="1">
      <c r="A300" s="168">
        <v>45901</v>
      </c>
      <c r="B300" s="190">
        <v>1325143.3629999999</v>
      </c>
      <c r="C300" s="159">
        <v>2356212.6957352301</v>
      </c>
      <c r="D300" s="159">
        <v>1470291.7512558401</v>
      </c>
      <c r="E300" s="159">
        <v>2765959.2090985798</v>
      </c>
      <c r="F300" s="159">
        <v>1163427.4512358899</v>
      </c>
      <c r="G300" s="159">
        <v>1441029.38942648</v>
      </c>
      <c r="H300" s="159">
        <v>1462297.1078188799</v>
      </c>
      <c r="I300" s="159">
        <v>1302353.24508334</v>
      </c>
      <c r="J300" s="159">
        <v>1543022.1430458501</v>
      </c>
      <c r="K300" s="375">
        <v>961166.73180638498</v>
      </c>
      <c r="L300" s="159">
        <v>1154405.73</v>
      </c>
      <c r="M300" s="159">
        <v>1700695.3134600001</v>
      </c>
      <c r="N300" s="160">
        <v>1748823.92327682</v>
      </c>
      <c r="O300" s="160">
        <v>1429343.4348694801</v>
      </c>
      <c r="P300" s="159">
        <v>1291169.05165273</v>
      </c>
      <c r="Q300" s="159">
        <v>1189637.13841768</v>
      </c>
      <c r="R300" s="159">
        <v>1309004.3444449501</v>
      </c>
      <c r="S300" s="159">
        <v>889239.65766489902</v>
      </c>
      <c r="T300" s="159">
        <v>1034180.29339396</v>
      </c>
      <c r="U300" s="159">
        <v>1390154.8458511501</v>
      </c>
      <c r="V300" s="159">
        <v>1381295.12225102</v>
      </c>
      <c r="W300" s="159">
        <v>1825575.1543719501</v>
      </c>
      <c r="X300" s="159">
        <v>1233464.9731014301</v>
      </c>
      <c r="Y300" s="159">
        <v>1322764.4035580901</v>
      </c>
      <c r="Z300" s="159">
        <v>1743485.68290601</v>
      </c>
      <c r="AA300" s="159">
        <v>1579718.75</v>
      </c>
      <c r="AB300" s="159">
        <v>994523.18954248296</v>
      </c>
      <c r="AC300" s="159">
        <v>1592566.0700483001</v>
      </c>
      <c r="AD300" s="164"/>
      <c r="AE300" s="165"/>
      <c r="AF300" s="164"/>
      <c r="AG300" s="164"/>
      <c r="AH300" s="164"/>
      <c r="AI300" s="164"/>
      <c r="AJ300" s="164"/>
      <c r="AK300" s="164"/>
      <c r="AL300" s="164"/>
      <c r="AM300" s="164"/>
      <c r="AN300" s="164"/>
      <c r="AO300" s="164"/>
      <c r="AP300" s="164"/>
      <c r="AQ300" s="164"/>
      <c r="AR300" s="164"/>
      <c r="AS300" s="164"/>
      <c r="AT300" s="164"/>
      <c r="AU300" s="164"/>
      <c r="AV300" s="164"/>
      <c r="AW300" s="164"/>
      <c r="AX300" s="164"/>
    </row>
    <row r="301" spans="1:50" ht="22.5" customHeight="1">
      <c r="A301" s="168">
        <v>45931</v>
      </c>
      <c r="B301" s="190">
        <v>1351101.2879999999</v>
      </c>
      <c r="C301" s="159">
        <v>2356212.6957352301</v>
      </c>
      <c r="D301" s="159">
        <v>1470291.7512558401</v>
      </c>
      <c r="E301" s="159">
        <v>2829440.2401270699</v>
      </c>
      <c r="F301" s="159">
        <v>1181513.33333333</v>
      </c>
      <c r="G301" s="159">
        <v>1496753.02784152</v>
      </c>
      <c r="H301" s="159">
        <v>1476720.0788970699</v>
      </c>
      <c r="I301" s="159">
        <v>1314534.66817476</v>
      </c>
      <c r="J301" s="159">
        <v>1663890.45693584</v>
      </c>
      <c r="K301" s="375">
        <v>971899.85258806101</v>
      </c>
      <c r="L301" s="159">
        <v>1173180.6270000001</v>
      </c>
      <c r="M301" s="159">
        <v>1732783.9042799999</v>
      </c>
      <c r="N301" s="160">
        <v>1812393.5106951401</v>
      </c>
      <c r="O301" s="160">
        <v>1484625.6799418801</v>
      </c>
      <c r="P301" s="159">
        <v>1325803.22158703</v>
      </c>
      <c r="Q301" s="159">
        <v>1213440.3811860301</v>
      </c>
      <c r="R301" s="159">
        <v>1332473.8242669001</v>
      </c>
      <c r="S301" s="159">
        <v>918129.57748572505</v>
      </c>
      <c r="T301" s="159">
        <v>1069180.29339396</v>
      </c>
      <c r="U301" s="159">
        <v>1417159.4894332699</v>
      </c>
      <c r="V301" s="159">
        <v>1397151.9620000599</v>
      </c>
      <c r="W301" s="159">
        <v>1935380.2234805201</v>
      </c>
      <c r="X301" s="159">
        <v>1252240.4126710501</v>
      </c>
      <c r="Y301" s="159">
        <v>1342968.63401501</v>
      </c>
      <c r="Z301" s="159">
        <v>1769637.9933547899</v>
      </c>
      <c r="AA301" s="159">
        <v>1622876.25</v>
      </c>
      <c r="AB301" s="159">
        <v>1008532.8366013</v>
      </c>
      <c r="AC301" s="159">
        <v>1605066.0700483001</v>
      </c>
      <c r="AD301" s="164"/>
      <c r="AE301" s="165"/>
      <c r="AF301" s="164"/>
      <c r="AG301" s="164"/>
      <c r="AH301" s="164"/>
      <c r="AI301" s="164"/>
      <c r="AJ301" s="164"/>
      <c r="AK301" s="164"/>
      <c r="AL301" s="164"/>
      <c r="AM301" s="164"/>
      <c r="AN301" s="164"/>
      <c r="AO301" s="164"/>
      <c r="AP301" s="164"/>
      <c r="AQ301" s="164"/>
      <c r="AR301" s="164"/>
      <c r="AS301" s="164"/>
      <c r="AT301" s="164"/>
      <c r="AU301" s="164"/>
      <c r="AV301" s="164"/>
      <c r="AW301" s="164"/>
      <c r="AX301" s="164"/>
    </row>
    <row r="302" spans="1:50" ht="22.5" customHeight="1">
      <c r="A302" s="168">
        <v>45962</v>
      </c>
      <c r="B302" s="190">
        <v>1373645.6029999999</v>
      </c>
      <c r="C302" s="159">
        <v>2481811.62973643</v>
      </c>
      <c r="D302" s="159">
        <v>1568496.4723811599</v>
      </c>
      <c r="E302" s="159">
        <v>2899722.8101943298</v>
      </c>
      <c r="F302" s="159">
        <v>1199675</v>
      </c>
      <c r="G302" s="159">
        <v>1511720.5582419899</v>
      </c>
      <c r="H302" s="159">
        <v>1513138.0808695001</v>
      </c>
      <c r="I302" s="159">
        <v>1326716.0912661799</v>
      </c>
      <c r="J302" s="159">
        <v>1663890.45693584</v>
      </c>
      <c r="K302" s="375">
        <v>1008632.09052429</v>
      </c>
      <c r="L302" s="159">
        <v>1191151.517</v>
      </c>
      <c r="M302" s="159">
        <v>1767439.5823655999</v>
      </c>
      <c r="N302" s="160">
        <v>1860292.04398772</v>
      </c>
      <c r="O302" s="160">
        <v>1502001.9123826299</v>
      </c>
      <c r="P302" s="159">
        <v>1354970.8438619501</v>
      </c>
      <c r="Q302" s="159">
        <v>1234946.7744543999</v>
      </c>
      <c r="R302" s="159">
        <v>1358355.0709356801</v>
      </c>
      <c r="S302" s="159">
        <v>927123.97002295498</v>
      </c>
      <c r="T302" s="159">
        <v>1092615.86571651</v>
      </c>
      <c r="U302" s="159">
        <v>1459674.2873980401</v>
      </c>
      <c r="V302" s="159">
        <v>1411859.71745563</v>
      </c>
      <c r="W302" s="159">
        <v>1935380.2234805201</v>
      </c>
      <c r="X302" s="159">
        <v>1276124.0188611201</v>
      </c>
      <c r="Y302" s="159">
        <v>1368213.16352524</v>
      </c>
      <c r="Z302" s="159">
        <v>1769637.9933547899</v>
      </c>
      <c r="AA302" s="159">
        <v>1632295</v>
      </c>
      <c r="AB302" s="159">
        <v>1022542.4836601299</v>
      </c>
      <c r="AC302" s="159">
        <v>1673992.7045893699</v>
      </c>
      <c r="AD302" s="164"/>
      <c r="AE302" s="165"/>
      <c r="AF302" s="164"/>
      <c r="AG302" s="164"/>
      <c r="AH302" s="164"/>
      <c r="AI302" s="164"/>
      <c r="AJ302" s="164"/>
      <c r="AK302" s="164"/>
      <c r="AL302" s="164"/>
      <c r="AM302" s="164"/>
      <c r="AN302" s="164"/>
      <c r="AO302" s="164"/>
      <c r="AP302" s="164"/>
      <c r="AQ302" s="164"/>
      <c r="AR302" s="164"/>
      <c r="AS302" s="164"/>
      <c r="AT302" s="164"/>
      <c r="AU302" s="164"/>
      <c r="AV302" s="164"/>
      <c r="AW302" s="164"/>
      <c r="AX302" s="164"/>
    </row>
    <row r="303" spans="1:50" ht="22.5" customHeight="1">
      <c r="A303" s="168">
        <v>45992</v>
      </c>
      <c r="B303" s="190">
        <v>1418011.179</v>
      </c>
      <c r="C303" s="159">
        <v>2588337.0682591102</v>
      </c>
      <c r="D303" s="159">
        <v>1607708.88419069</v>
      </c>
      <c r="E303" s="159">
        <v>2981341.27865953</v>
      </c>
      <c r="F303" s="159">
        <v>1217637</v>
      </c>
      <c r="G303" s="159">
        <v>1526837.76370235</v>
      </c>
      <c r="H303" s="159">
        <v>1543000.84248689</v>
      </c>
      <c r="I303" s="159">
        <v>1410397.5143576099</v>
      </c>
      <c r="J303" s="159">
        <v>1663890.45693584</v>
      </c>
      <c r="K303" s="375">
        <v>1020563.90770111</v>
      </c>
      <c r="L303" s="159">
        <v>1210065.6580000001</v>
      </c>
      <c r="M303" s="159">
        <v>1819421.18960562</v>
      </c>
      <c r="N303" s="160">
        <v>1889031.17127056</v>
      </c>
      <c r="O303" s="160">
        <v>1518119.85988784</v>
      </c>
      <c r="P303" s="159">
        <v>1383425.3056830501</v>
      </c>
      <c r="Q303" s="159">
        <v>1247286.4921989399</v>
      </c>
      <c r="R303" s="159">
        <v>1387324.39354156</v>
      </c>
      <c r="S303" s="159">
        <v>956193.222223185</v>
      </c>
      <c r="T303" s="159">
        <v>1112615.86571651</v>
      </c>
      <c r="U303" s="159">
        <v>1496236.5380293401</v>
      </c>
      <c r="V303" s="159">
        <v>1437120.4637054999</v>
      </c>
      <c r="W303" s="159">
        <v>1935380.2234805201</v>
      </c>
      <c r="X303" s="159">
        <v>1294275.8791440399</v>
      </c>
      <c r="Y303" s="159">
        <v>1387746.36097812</v>
      </c>
      <c r="Z303" s="159">
        <v>1866968.0829892999</v>
      </c>
      <c r="AA303" s="159">
        <v>1668143.75</v>
      </c>
      <c r="AB303" s="159">
        <v>1037458.9798973399</v>
      </c>
      <c r="AC303" s="159">
        <v>1673992.7045893699</v>
      </c>
      <c r="AD303" s="164"/>
      <c r="AE303" s="165"/>
      <c r="AF303" s="164"/>
      <c r="AG303" s="164"/>
      <c r="AH303" s="164"/>
      <c r="AI303" s="164"/>
      <c r="AJ303" s="164"/>
      <c r="AK303" s="164"/>
      <c r="AL303" s="164"/>
      <c r="AM303" s="164"/>
      <c r="AN303" s="164"/>
      <c r="AO303" s="164"/>
      <c r="AP303" s="164"/>
      <c r="AQ303" s="164"/>
      <c r="AR303" s="164"/>
      <c r="AS303" s="164"/>
      <c r="AT303" s="164"/>
      <c r="AU303" s="164"/>
      <c r="AV303" s="164"/>
      <c r="AW303" s="164"/>
      <c r="AX303" s="164"/>
    </row>
    <row r="304" spans="1:50" ht="22.5" customHeight="1">
      <c r="A304" s="168">
        <v>46023</v>
      </c>
      <c r="B304" s="190">
        <v>1446051.9369999999</v>
      </c>
      <c r="C304" s="159">
        <v>2638576.625</v>
      </c>
      <c r="D304" s="159">
        <v>1607708.8840000001</v>
      </c>
      <c r="E304" s="159">
        <v>3067800.176</v>
      </c>
      <c r="F304" s="159">
        <v>1217637</v>
      </c>
      <c r="G304" s="159">
        <v>1598653.105</v>
      </c>
      <c r="H304" s="159">
        <v>1570414.858</v>
      </c>
      <c r="I304" s="159">
        <v>1410397.514</v>
      </c>
      <c r="J304" s="159">
        <v>1762892.919</v>
      </c>
      <c r="K304" s="375">
        <v>1054439.186</v>
      </c>
      <c r="L304" s="159">
        <v>1354266.952</v>
      </c>
      <c r="M304" s="159">
        <v>1871404.2150000001</v>
      </c>
      <c r="N304" s="160">
        <v>1917770.2990000001</v>
      </c>
      <c r="O304" s="160">
        <v>1547168.916</v>
      </c>
      <c r="P304" s="159">
        <v>1411093.8119999999</v>
      </c>
      <c r="Q304" s="159">
        <v>1259752.6070000001</v>
      </c>
      <c r="R304" s="159">
        <v>1412985.6769999999</v>
      </c>
      <c r="S304" s="159">
        <v>966577.29189999995</v>
      </c>
      <c r="T304" s="159">
        <v>1137875.7320000001</v>
      </c>
      <c r="U304" s="159">
        <v>1526138.3019999999</v>
      </c>
      <c r="V304" s="159">
        <v>1449883.4140000001</v>
      </c>
      <c r="W304" s="159">
        <v>2086339.8770000001</v>
      </c>
      <c r="X304" s="159">
        <v>1316700.017</v>
      </c>
      <c r="Y304" s="159">
        <v>1411572.5560000001</v>
      </c>
      <c r="Z304" s="159">
        <v>1866968.0830000001</v>
      </c>
      <c r="AA304" s="159">
        <v>1696943.75</v>
      </c>
      <c r="AB304" s="159">
        <v>1055170.3999999999</v>
      </c>
      <c r="AC304" s="159">
        <v>1826343.7860000001</v>
      </c>
      <c r="AD304" s="164"/>
      <c r="AE304" s="165"/>
      <c r="AF304" s="164"/>
      <c r="AG304" s="164"/>
      <c r="AH304" s="164"/>
      <c r="AI304" s="164"/>
      <c r="AJ304" s="164"/>
      <c r="AK304" s="164"/>
      <c r="AL304" s="164"/>
      <c r="AM304" s="164"/>
      <c r="AN304" s="164"/>
      <c r="AO304" s="164"/>
      <c r="AP304" s="164"/>
      <c r="AQ304" s="164"/>
      <c r="AR304" s="164"/>
      <c r="AS304" s="164"/>
      <c r="AT304" s="164"/>
      <c r="AU304" s="164"/>
      <c r="AV304" s="164"/>
      <c r="AW304" s="164"/>
      <c r="AX304" s="164"/>
    </row>
    <row r="305" spans="1:50" ht="22.5" customHeight="1">
      <c r="A305" s="168">
        <v>46054</v>
      </c>
      <c r="B305" s="190">
        <v>1462853.13</v>
      </c>
      <c r="C305" s="159">
        <v>2945037.906</v>
      </c>
      <c r="D305" s="159">
        <v>1607708.8840000001</v>
      </c>
      <c r="E305" s="159">
        <v>3157240.4139999999</v>
      </c>
      <c r="F305" s="159">
        <v>1235798</v>
      </c>
      <c r="G305" s="159">
        <v>1614639.632</v>
      </c>
      <c r="H305" s="159">
        <v>1596771.91</v>
      </c>
      <c r="I305" s="159">
        <v>1410397.514</v>
      </c>
      <c r="J305" s="159">
        <v>1762892.919</v>
      </c>
      <c r="K305" s="375">
        <v>1071509.6510000001</v>
      </c>
      <c r="L305" s="159">
        <v>1376483.733</v>
      </c>
      <c r="M305" s="159">
        <v>1927546.341</v>
      </c>
      <c r="N305" s="160">
        <v>2017038.426</v>
      </c>
      <c r="O305" s="160">
        <v>1562273.5859999999</v>
      </c>
      <c r="P305" s="159">
        <v>1437904.594</v>
      </c>
      <c r="Q305" s="159">
        <v>1282030.9709999999</v>
      </c>
      <c r="R305" s="159">
        <v>1443567.9720000001</v>
      </c>
      <c r="S305" s="159">
        <v>1002442.133</v>
      </c>
      <c r="T305" s="159">
        <v>1147875.7320000001</v>
      </c>
      <c r="U305" s="159">
        <v>1548955.18</v>
      </c>
      <c r="V305" s="159">
        <v>1477146.551</v>
      </c>
      <c r="W305" s="159">
        <v>2086339.8770000001</v>
      </c>
      <c r="X305" s="159">
        <v>1349140.618</v>
      </c>
      <c r="Y305" s="159">
        <v>1445720.862</v>
      </c>
      <c r="Z305" s="159">
        <v>1928905.4129999999</v>
      </c>
      <c r="AA305" s="159">
        <v>1723150</v>
      </c>
      <c r="AB305" s="159">
        <v>1055170.3999999999</v>
      </c>
      <c r="AC305" s="159">
        <v>1869126.19</v>
      </c>
      <c r="AD305" s="164"/>
      <c r="AE305" s="165"/>
      <c r="AF305" s="164"/>
      <c r="AG305" s="164"/>
      <c r="AH305" s="164"/>
      <c r="AI305" s="164"/>
      <c r="AJ305" s="164"/>
      <c r="AK305" s="164"/>
      <c r="AL305" s="164"/>
      <c r="AM305" s="164"/>
      <c r="AN305" s="164"/>
      <c r="AO305" s="164"/>
      <c r="AP305" s="164"/>
      <c r="AQ305" s="164"/>
      <c r="AR305" s="164"/>
      <c r="AS305" s="164"/>
      <c r="AT305" s="164"/>
      <c r="AU305" s="164"/>
      <c r="AV305" s="164"/>
      <c r="AW305" s="164"/>
      <c r="AX305" s="164"/>
    </row>
    <row r="306" spans="1:50" ht="22.5" customHeight="1">
      <c r="A306" s="168">
        <v>46082</v>
      </c>
      <c r="B306" s="190">
        <v>1483191.6640000001</v>
      </c>
      <c r="C306" s="159">
        <v>2945037.906</v>
      </c>
      <c r="D306" s="159">
        <v>1607708.8840000001</v>
      </c>
      <c r="E306" s="159">
        <v>3261587.3590000002</v>
      </c>
      <c r="F306" s="159">
        <v>1285798</v>
      </c>
      <c r="G306" s="159">
        <v>1646932.426</v>
      </c>
      <c r="H306" s="159">
        <v>1656689.243</v>
      </c>
      <c r="I306" s="159">
        <v>1410397.514</v>
      </c>
      <c r="J306" s="159">
        <v>1762892.919</v>
      </c>
      <c r="K306" s="375">
        <v>1111829.8400000001</v>
      </c>
      <c r="L306" s="159">
        <v>1397844.0060000001</v>
      </c>
      <c r="M306" s="159">
        <v>1985372.7320000001</v>
      </c>
      <c r="N306" s="160">
        <v>2074516.67</v>
      </c>
      <c r="O306" s="160">
        <v>1584870.6470000001</v>
      </c>
      <c r="P306" s="159">
        <v>1466662.686</v>
      </c>
      <c r="Q306" s="159">
        <v>1297944.088</v>
      </c>
      <c r="R306" s="159">
        <v>1469556.9210000001</v>
      </c>
      <c r="S306" s="159">
        <v>1035023.099</v>
      </c>
      <c r="T306" s="159">
        <v>1157875.7320000001</v>
      </c>
      <c r="U306" s="159">
        <v>1595784.243</v>
      </c>
      <c r="V306" s="159">
        <v>1571688.1980000001</v>
      </c>
      <c r="W306" s="159">
        <v>2086339.8770000001</v>
      </c>
      <c r="X306" s="159">
        <v>1375716.0079999999</v>
      </c>
      <c r="Y306" s="159">
        <v>1473938.1170000001</v>
      </c>
      <c r="Z306" s="159">
        <v>1928905.4129999999</v>
      </c>
      <c r="AA306" s="159">
        <v>1733531.25</v>
      </c>
      <c r="AB306" s="159">
        <v>1078595.088</v>
      </c>
      <c r="AC306" s="159">
        <v>1903833.0759999999</v>
      </c>
      <c r="AD306" s="164"/>
      <c r="AE306" s="165"/>
      <c r="AF306" s="164"/>
      <c r="AG306" s="164"/>
      <c r="AH306" s="164"/>
      <c r="AI306" s="164"/>
      <c r="AJ306" s="164"/>
      <c r="AK306" s="164"/>
      <c r="AL306" s="164"/>
      <c r="AM306" s="164"/>
      <c r="AN306" s="164"/>
      <c r="AO306" s="164"/>
      <c r="AP306" s="164"/>
      <c r="AQ306" s="164"/>
      <c r="AR306" s="164"/>
      <c r="AS306" s="164"/>
      <c r="AT306" s="164"/>
      <c r="AU306" s="164"/>
      <c r="AV306" s="164"/>
      <c r="AW306" s="164"/>
      <c r="AX306" s="164"/>
    </row>
    <row r="307" spans="1:50" ht="22.5" customHeight="1">
      <c r="A307" s="168">
        <v>46113</v>
      </c>
      <c r="B307" s="190">
        <v>1539855.07</v>
      </c>
      <c r="C307" s="159">
        <v>2945037.906</v>
      </c>
      <c r="D307" s="159">
        <v>1763241.8570000001</v>
      </c>
      <c r="E307" s="159">
        <v>3348046.2560000001</v>
      </c>
      <c r="F307" s="159">
        <v>1285798</v>
      </c>
      <c r="G307" s="159">
        <v>1766980.919</v>
      </c>
      <c r="H307" s="159">
        <v>1707426.6089999999</v>
      </c>
      <c r="I307" s="159">
        <v>1462438.798</v>
      </c>
      <c r="J307" s="159">
        <v>1851037.5649999999</v>
      </c>
      <c r="K307" s="375">
        <v>1147214.96</v>
      </c>
      <c r="L307" s="159">
        <v>1431349.4140000001</v>
      </c>
      <c r="M307" s="159">
        <v>2054860.777</v>
      </c>
      <c r="N307" s="160">
        <v>2103255.8050000002</v>
      </c>
      <c r="O307" s="160">
        <v>1691730.14</v>
      </c>
      <c r="P307" s="159">
        <v>1543329.253</v>
      </c>
      <c r="Q307" s="159">
        <v>1317039.828</v>
      </c>
      <c r="R307" s="159">
        <v>1537799.175</v>
      </c>
      <c r="S307" s="159">
        <v>1067569.1939999999</v>
      </c>
      <c r="T307" s="159">
        <v>1179019.5190000001</v>
      </c>
      <c r="U307" s="159">
        <v>1644024.3910000001</v>
      </c>
      <c r="V307" s="159">
        <v>1613808.952</v>
      </c>
      <c r="W307" s="159">
        <v>2284542.1639999999</v>
      </c>
      <c r="X307" s="159">
        <v>1401367.4639999999</v>
      </c>
      <c r="Y307" s="159">
        <v>1501161.1270000001</v>
      </c>
      <c r="Z307" s="159">
        <v>1999690.932</v>
      </c>
      <c r="AA307" s="159">
        <v>1750949.375</v>
      </c>
      <c r="AB307" s="159">
        <v>1093595.088</v>
      </c>
      <c r="AC307" s="159">
        <v>1996581.7949999999</v>
      </c>
      <c r="AD307" s="164"/>
      <c r="AE307" s="165"/>
      <c r="AF307" s="164"/>
      <c r="AG307" s="164"/>
      <c r="AH307" s="164"/>
      <c r="AI307" s="164"/>
      <c r="AJ307" s="164"/>
      <c r="AK307" s="164"/>
      <c r="AL307" s="164"/>
      <c r="AM307" s="164"/>
      <c r="AN307" s="164"/>
      <c r="AO307" s="164"/>
      <c r="AP307" s="164"/>
      <c r="AQ307" s="164"/>
      <c r="AR307" s="164"/>
      <c r="AS307" s="164"/>
      <c r="AT307" s="164"/>
      <c r="AU307" s="164"/>
      <c r="AV307" s="164"/>
      <c r="AW307" s="164"/>
      <c r="AX307" s="164"/>
    </row>
    <row r="308" spans="1:50" ht="22.5" customHeight="1">
      <c r="A308" s="168" t="s">
        <v>492</v>
      </c>
      <c r="B308" s="190">
        <v>1564781.4069999999</v>
      </c>
      <c r="C308" s="159">
        <v>3082054.906</v>
      </c>
      <c r="D308" s="159">
        <v>1763241.8570000001</v>
      </c>
      <c r="E308" s="159">
        <v>3419598.4470000002</v>
      </c>
      <c r="F308" s="159">
        <v>1285798</v>
      </c>
      <c r="G308" s="159">
        <v>1797019.594</v>
      </c>
      <c r="H308" s="159">
        <v>1759736.834</v>
      </c>
      <c r="I308" s="159">
        <v>1483594.7609999999</v>
      </c>
      <c r="J308" s="159">
        <v>1851037.5649999999</v>
      </c>
      <c r="K308" s="375">
        <v>1188390.8</v>
      </c>
      <c r="L308" s="159">
        <v>1466215.321</v>
      </c>
      <c r="M308" s="159">
        <v>2116506.6009999998</v>
      </c>
      <c r="N308" s="160">
        <v>2224295.2000000002</v>
      </c>
      <c r="O308" s="160">
        <v>1716391.825</v>
      </c>
      <c r="P308" s="159">
        <v>1565879.192</v>
      </c>
      <c r="Q308" s="159">
        <v>1349870.852</v>
      </c>
      <c r="R308" s="159">
        <v>1575639.085</v>
      </c>
      <c r="S308" s="159">
        <v>1067569.1939999999</v>
      </c>
      <c r="T308" s="159">
        <v>1179019.5190000001</v>
      </c>
      <c r="U308" s="159">
        <v>1685994.54</v>
      </c>
      <c r="V308" s="159">
        <v>1639882.976</v>
      </c>
      <c r="W308" s="159">
        <v>2490150.9589999998</v>
      </c>
      <c r="X308" s="159">
        <v>1401367.4639999999</v>
      </c>
      <c r="Y308" s="159">
        <v>1501161.1270000001</v>
      </c>
      <c r="Z308" s="159">
        <v>2102425.1090000002</v>
      </c>
      <c r="AA308" s="159">
        <v>1773428.75</v>
      </c>
      <c r="AB308" s="159">
        <v>1108595.088</v>
      </c>
      <c r="AC308" s="159">
        <v>1996581.7949999999</v>
      </c>
      <c r="AD308" s="164"/>
      <c r="AE308" s="165"/>
      <c r="AF308" s="164"/>
      <c r="AG308" s="164"/>
      <c r="AH308" s="164"/>
      <c r="AI308" s="164"/>
      <c r="AJ308" s="164"/>
      <c r="AK308" s="164"/>
      <c r="AL308" s="164"/>
      <c r="AM308" s="164"/>
      <c r="AN308" s="164"/>
      <c r="AO308" s="164"/>
      <c r="AP308" s="164"/>
      <c r="AQ308" s="164"/>
      <c r="AR308" s="164"/>
      <c r="AS308" s="164"/>
      <c r="AT308" s="164"/>
      <c r="AU308" s="164"/>
      <c r="AV308" s="164"/>
      <c r="AW308" s="164"/>
      <c r="AX308" s="164"/>
    </row>
    <row r="309" spans="1:50" ht="22.5" customHeight="1">
      <c r="A309" s="168" t="s">
        <v>493</v>
      </c>
      <c r="B309" s="190">
        <v>1592848.9040000001</v>
      </c>
      <c r="C309" s="159">
        <v>3082054.906</v>
      </c>
      <c r="D309" s="159">
        <v>1763241.8570000001</v>
      </c>
      <c r="E309" s="159">
        <v>3482206.6129999999</v>
      </c>
      <c r="F309" s="159">
        <v>1310798</v>
      </c>
      <c r="G309" s="159">
        <v>1825771.906</v>
      </c>
      <c r="H309" s="159">
        <v>1808449.466</v>
      </c>
      <c r="I309" s="159">
        <v>1504750.723</v>
      </c>
      <c r="J309" s="159">
        <v>1851037.5649999999</v>
      </c>
      <c r="K309" s="375">
        <v>1231791.92</v>
      </c>
      <c r="L309" s="159">
        <v>1516001.679</v>
      </c>
      <c r="M309" s="159">
        <v>2180001.7990000001</v>
      </c>
      <c r="N309" s="160">
        <v>2301130.088</v>
      </c>
      <c r="O309" s="160">
        <v>1733426.6129999999</v>
      </c>
      <c r="P309" s="159">
        <v>1588767.38</v>
      </c>
      <c r="Q309" s="159">
        <v>1396755.4140000001</v>
      </c>
      <c r="R309" s="159">
        <v>1612456.2109999999</v>
      </c>
      <c r="S309" s="159">
        <v>1067569.1939999999</v>
      </c>
      <c r="T309" s="159">
        <v>1179019.5190000001</v>
      </c>
      <c r="U309" s="159">
        <v>1726415.733</v>
      </c>
      <c r="V309" s="159">
        <v>1669842.2339999999</v>
      </c>
      <c r="W309" s="159">
        <v>2490150.9589999998</v>
      </c>
      <c r="X309" s="159">
        <v>1449888.06</v>
      </c>
      <c r="Y309" s="159">
        <v>1553374.0889999999</v>
      </c>
      <c r="Z309" s="159">
        <v>2189661.5589999999</v>
      </c>
      <c r="AA309" s="159">
        <v>1838185.625</v>
      </c>
      <c r="AB309" s="159">
        <v>1108595.088</v>
      </c>
      <c r="AC309" s="159">
        <v>1996581.7949999999</v>
      </c>
      <c r="AD309" s="164"/>
      <c r="AE309" s="165"/>
      <c r="AF309" s="164"/>
      <c r="AG309" s="164"/>
      <c r="AH309" s="164"/>
      <c r="AI309" s="164"/>
      <c r="AJ309" s="164"/>
      <c r="AK309" s="164"/>
      <c r="AL309" s="164"/>
      <c r="AM309" s="164"/>
      <c r="AN309" s="164"/>
      <c r="AO309" s="164"/>
      <c r="AP309" s="164"/>
      <c r="AQ309" s="164"/>
      <c r="AR309" s="164"/>
      <c r="AS309" s="164"/>
      <c r="AT309" s="164"/>
      <c r="AU309" s="164"/>
      <c r="AV309" s="164"/>
      <c r="AW309" s="164"/>
      <c r="AX309" s="164"/>
    </row>
    <row r="310" spans="1:50" ht="22.5" customHeight="1">
      <c r="A310" s="168" t="s">
        <v>494</v>
      </c>
      <c r="B310" s="190">
        <v>1630767.0730000001</v>
      </c>
      <c r="C310" s="159">
        <v>3239441.5690000001</v>
      </c>
      <c r="D310" s="159">
        <v>1763241.8570000001</v>
      </c>
      <c r="E310" s="159">
        <v>3556740.145</v>
      </c>
      <c r="F310" s="159">
        <v>1310798</v>
      </c>
      <c r="G310" s="159">
        <v>1902821.7860000001</v>
      </c>
      <c r="H310" s="159">
        <v>1844218.4550000001</v>
      </c>
      <c r="I310" s="159">
        <v>1533340.987</v>
      </c>
      <c r="J310" s="159">
        <v>1851037.5649999999</v>
      </c>
      <c r="K310" s="375">
        <v>1263673.68</v>
      </c>
      <c r="L310" s="159">
        <v>1573330.879</v>
      </c>
      <c r="M310" s="159">
        <v>2234501.844</v>
      </c>
      <c r="N310" s="160">
        <v>2356158.713</v>
      </c>
      <c r="O310" s="160">
        <v>1820729.6429999999</v>
      </c>
      <c r="P310" s="159">
        <v>1638507.99</v>
      </c>
      <c r="Q310" s="159">
        <v>1433464.466</v>
      </c>
      <c r="R310" s="159">
        <v>1640059.0730000001</v>
      </c>
      <c r="S310" s="159">
        <v>1067569.1939999999</v>
      </c>
      <c r="T310" s="159">
        <v>1179019.5190000001</v>
      </c>
      <c r="U310" s="159">
        <v>1760944.01</v>
      </c>
      <c r="V310" s="159">
        <v>1693614.763</v>
      </c>
      <c r="W310" s="159">
        <v>2490150.9589999998</v>
      </c>
      <c r="X310" s="159">
        <v>1477085.8219999999</v>
      </c>
      <c r="Y310" s="159">
        <v>1582641.57</v>
      </c>
      <c r="Z310" s="159">
        <v>2189661.5589999999</v>
      </c>
      <c r="AA310" s="159">
        <v>1912610</v>
      </c>
      <c r="AB310" s="159">
        <v>1124639.0630000001</v>
      </c>
      <c r="AC310" s="159">
        <v>2120484.611</v>
      </c>
      <c r="AD310" s="164"/>
      <c r="AE310" s="165"/>
      <c r="AF310" s="164"/>
      <c r="AG310" s="164"/>
      <c r="AH310" s="164"/>
      <c r="AI310" s="164"/>
      <c r="AJ310" s="164"/>
      <c r="AK310" s="164"/>
      <c r="AL310" s="164"/>
      <c r="AM310" s="164"/>
      <c r="AN310" s="164"/>
      <c r="AO310" s="164"/>
      <c r="AP310" s="164"/>
      <c r="AQ310" s="164"/>
      <c r="AR310" s="164"/>
      <c r="AS310" s="164"/>
      <c r="AT310" s="164"/>
      <c r="AU310" s="164"/>
      <c r="AV310" s="164"/>
      <c r="AW310" s="164"/>
      <c r="AX310" s="164"/>
    </row>
    <row r="311" spans="1:50" ht="15.75" customHeight="1">
      <c r="A311" s="167" t="s">
        <v>270</v>
      </c>
      <c r="B311" s="58"/>
      <c r="C311" s="163"/>
      <c r="D311" s="163"/>
      <c r="E311" s="163"/>
      <c r="F311" s="163"/>
      <c r="G311" s="163"/>
      <c r="H311" s="163"/>
      <c r="I311" s="163"/>
      <c r="J311" s="163"/>
      <c r="K311" s="163"/>
      <c r="L311" s="257"/>
      <c r="M311" s="163"/>
      <c r="N311" s="163"/>
      <c r="O311" s="163"/>
      <c r="P311" s="163"/>
      <c r="Q311" s="163"/>
      <c r="R311" s="163"/>
      <c r="S311" s="163"/>
      <c r="T311" s="163"/>
      <c r="U311" s="163"/>
      <c r="V311" s="163"/>
      <c r="W311" s="163"/>
      <c r="X311" s="163"/>
      <c r="Y311" s="163"/>
      <c r="Z311" s="163"/>
      <c r="AA311" s="163"/>
      <c r="AB311" s="163"/>
      <c r="AC311" s="163"/>
      <c r="AD311" s="4"/>
      <c r="AE311" s="57"/>
      <c r="AF311" s="4"/>
      <c r="AG311" s="4"/>
      <c r="AH311" s="4"/>
      <c r="AI311" s="4"/>
      <c r="AJ311" s="4"/>
      <c r="AK311" s="4"/>
      <c r="AL311" s="4"/>
      <c r="AM311" s="4"/>
      <c r="AN311" s="4"/>
      <c r="AO311" s="4"/>
      <c r="AP311" s="4"/>
      <c r="AQ311" s="4"/>
      <c r="AR311" s="4"/>
      <c r="AS311" s="4"/>
      <c r="AT311" s="4"/>
      <c r="AU311" s="4"/>
      <c r="AV311" s="4"/>
      <c r="AW311" s="4"/>
      <c r="AX311" s="4"/>
    </row>
    <row r="312" spans="1:50" ht="15.75" customHeight="1">
      <c r="A312" s="166" t="s">
        <v>272</v>
      </c>
      <c r="B312" s="58"/>
      <c r="C312" s="161"/>
      <c r="D312" s="161"/>
      <c r="E312" s="161"/>
      <c r="F312" s="161"/>
      <c r="G312" s="161"/>
      <c r="H312" s="161"/>
      <c r="I312" s="161"/>
      <c r="J312" s="161"/>
      <c r="K312" s="161"/>
      <c r="L312" s="161"/>
      <c r="M312" s="161"/>
      <c r="N312" s="161"/>
      <c r="O312" s="161"/>
      <c r="P312" s="161"/>
      <c r="Q312" s="161"/>
      <c r="R312" s="161"/>
      <c r="S312" s="161"/>
      <c r="T312" s="161"/>
      <c r="U312" s="161"/>
      <c r="V312" s="161"/>
      <c r="W312" s="161"/>
      <c r="X312" s="161"/>
      <c r="Y312" s="161"/>
      <c r="Z312" s="161"/>
      <c r="AA312" s="161"/>
      <c r="AB312" s="161"/>
      <c r="AC312" s="161"/>
      <c r="AD312" s="164"/>
      <c r="AE312" s="165"/>
      <c r="AF312" s="164"/>
      <c r="AG312" s="164"/>
      <c r="AH312" s="164"/>
      <c r="AI312" s="164"/>
      <c r="AJ312" s="164"/>
      <c r="AK312" s="164"/>
      <c r="AL312" s="164"/>
      <c r="AM312" s="164"/>
      <c r="AN312" s="164"/>
      <c r="AO312" s="164"/>
      <c r="AP312" s="164"/>
      <c r="AQ312" s="164"/>
      <c r="AR312" s="164"/>
      <c r="AS312" s="164"/>
      <c r="AT312" s="164"/>
      <c r="AU312" s="164"/>
      <c r="AV312" s="164"/>
      <c r="AW312" s="164"/>
      <c r="AX312" s="164"/>
    </row>
    <row r="313" spans="1:50" ht="15.75" customHeight="1">
      <c r="A313" s="166" t="s">
        <v>297</v>
      </c>
      <c r="B313" s="58"/>
      <c r="C313" s="161"/>
      <c r="D313" s="161"/>
      <c r="E313" s="161"/>
      <c r="F313" s="161"/>
      <c r="G313" s="161"/>
      <c r="H313" s="161"/>
      <c r="I313" s="161"/>
      <c r="J313" s="161"/>
      <c r="K313" s="161"/>
      <c r="L313" s="161"/>
      <c r="M313" s="161"/>
      <c r="N313" s="161"/>
      <c r="O313" s="161"/>
      <c r="P313" s="161"/>
      <c r="Q313" s="161"/>
      <c r="R313" s="161"/>
      <c r="S313" s="161"/>
      <c r="T313" s="161"/>
      <c r="U313" s="161"/>
      <c r="V313" s="161"/>
      <c r="W313" s="161"/>
      <c r="X313" s="161"/>
      <c r="Y313" s="161"/>
      <c r="Z313" s="161"/>
      <c r="AA313" s="161"/>
      <c r="AB313" s="161"/>
      <c r="AC313" s="161"/>
      <c r="AD313" s="164"/>
      <c r="AE313" s="165"/>
      <c r="AF313" s="164"/>
      <c r="AG313" s="164"/>
      <c r="AH313" s="164"/>
      <c r="AI313" s="164"/>
      <c r="AJ313" s="164"/>
      <c r="AK313" s="164"/>
      <c r="AL313" s="164"/>
      <c r="AM313" s="164"/>
      <c r="AN313" s="164"/>
      <c r="AO313" s="164"/>
      <c r="AP313" s="164"/>
      <c r="AQ313" s="164"/>
      <c r="AR313" s="164"/>
      <c r="AS313" s="164"/>
      <c r="AT313" s="164"/>
      <c r="AU313" s="164"/>
      <c r="AV313" s="164"/>
      <c r="AW313" s="164"/>
      <c r="AX313" s="164"/>
    </row>
    <row r="314" spans="1:50" ht="15.75" customHeight="1">
      <c r="A314" s="166" t="s">
        <v>298</v>
      </c>
      <c r="B314" s="58"/>
      <c r="C314" s="161"/>
      <c r="D314" s="161"/>
      <c r="E314" s="161"/>
      <c r="F314" s="161"/>
      <c r="G314" s="161"/>
      <c r="H314" s="161"/>
      <c r="I314" s="161"/>
      <c r="J314" s="161"/>
      <c r="K314" s="161"/>
      <c r="L314" s="161"/>
      <c r="M314" s="161"/>
      <c r="N314" s="161"/>
      <c r="O314" s="161"/>
      <c r="P314" s="161"/>
      <c r="Q314" s="161"/>
      <c r="R314" s="161"/>
      <c r="S314" s="161"/>
      <c r="T314" s="161"/>
      <c r="U314" s="161"/>
      <c r="V314" s="161"/>
      <c r="W314" s="161"/>
      <c r="X314" s="161"/>
      <c r="Y314" s="161"/>
      <c r="Z314" s="161"/>
      <c r="AA314" s="161"/>
      <c r="AB314" s="161"/>
      <c r="AC314" s="161"/>
      <c r="AD314" s="164"/>
      <c r="AE314" s="165"/>
      <c r="AF314" s="164"/>
      <c r="AG314" s="164"/>
      <c r="AH314" s="164"/>
      <c r="AI314" s="164"/>
      <c r="AJ314" s="164"/>
      <c r="AK314" s="164"/>
      <c r="AL314" s="164"/>
      <c r="AM314" s="164"/>
      <c r="AN314" s="164"/>
      <c r="AO314" s="164"/>
      <c r="AP314" s="164"/>
      <c r="AQ314" s="164"/>
      <c r="AR314" s="164"/>
      <c r="AS314" s="164"/>
      <c r="AT314" s="164"/>
      <c r="AU314" s="164"/>
      <c r="AV314" s="164"/>
      <c r="AW314" s="164"/>
      <c r="AX314" s="164"/>
    </row>
    <row r="315" spans="1:50" ht="18.75" customHeight="1">
      <c r="A315" s="272" t="s">
        <v>266</v>
      </c>
      <c r="B315" s="272"/>
      <c r="C315" s="272"/>
      <c r="D315" s="272"/>
      <c r="E315" s="272"/>
      <c r="F315" s="272"/>
      <c r="G315" s="272"/>
      <c r="H315" s="272"/>
      <c r="I315" s="272"/>
      <c r="J315" s="272"/>
      <c r="K315" s="272"/>
      <c r="L315" s="272"/>
      <c r="M315" s="272"/>
      <c r="N315" s="272"/>
      <c r="O315" s="272"/>
      <c r="P315" s="272"/>
      <c r="Q315" s="272"/>
      <c r="R315" s="272"/>
      <c r="S315" s="272"/>
      <c r="T315" s="272"/>
      <c r="U315" s="272"/>
      <c r="V315" s="272"/>
      <c r="W315" s="272"/>
      <c r="X315" s="272"/>
      <c r="Y315" s="272"/>
      <c r="Z315" s="272"/>
      <c r="AA315" s="272"/>
      <c r="AB315" s="272"/>
      <c r="AC315" s="272"/>
      <c r="AD315" s="4"/>
      <c r="AE315" s="57"/>
      <c r="AF315" s="4"/>
      <c r="AG315" s="4"/>
      <c r="AH315" s="4"/>
      <c r="AI315" s="4"/>
      <c r="AJ315" s="4"/>
      <c r="AK315" s="4"/>
      <c r="AL315" s="4"/>
      <c r="AM315" s="4"/>
      <c r="AN315" s="4"/>
      <c r="AO315" s="4"/>
      <c r="AP315" s="4"/>
      <c r="AQ315" s="4"/>
      <c r="AR315" s="4"/>
      <c r="AS315" s="4"/>
      <c r="AT315" s="4"/>
      <c r="AU315" s="4"/>
      <c r="AV315" s="4"/>
      <c r="AW315" s="4"/>
      <c r="AX315" s="4"/>
    </row>
    <row r="316" spans="1:50" ht="15.75" hidden="1" customHeight="1">
      <c r="A316" s="25"/>
      <c r="B316" s="161"/>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c r="AD316" s="4"/>
      <c r="AE316" s="4"/>
      <c r="AF316" s="4"/>
      <c r="AG316" s="4"/>
      <c r="AH316" s="4"/>
      <c r="AI316" s="4"/>
      <c r="AJ316" s="4"/>
      <c r="AK316" s="4"/>
      <c r="AL316" s="4"/>
      <c r="AM316" s="4"/>
      <c r="AN316" s="4"/>
      <c r="AO316" s="4"/>
      <c r="AP316" s="4"/>
      <c r="AQ316" s="4"/>
      <c r="AR316" s="4"/>
      <c r="AS316" s="4"/>
      <c r="AT316" s="4"/>
      <c r="AU316" s="4"/>
      <c r="AV316" s="4"/>
      <c r="AW316" s="4"/>
      <c r="AX316" s="4"/>
    </row>
    <row r="317" spans="1:50" ht="15.75" hidden="1" customHeight="1">
      <c r="A317" s="25"/>
      <c r="B317" s="161"/>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4"/>
      <c r="AE317" s="4"/>
      <c r="AF317" s="4"/>
      <c r="AG317" s="4"/>
      <c r="AH317" s="4"/>
      <c r="AI317" s="4"/>
      <c r="AJ317" s="4"/>
      <c r="AK317" s="4"/>
      <c r="AL317" s="4"/>
      <c r="AM317" s="4"/>
      <c r="AN317" s="4"/>
      <c r="AO317" s="4"/>
      <c r="AP317" s="4"/>
      <c r="AQ317" s="4"/>
      <c r="AR317" s="4"/>
      <c r="AS317" s="4"/>
      <c r="AT317" s="4"/>
      <c r="AU317" s="4"/>
      <c r="AV317" s="4"/>
      <c r="AW317" s="4"/>
      <c r="AX317" s="4"/>
    </row>
    <row r="318" spans="1:50" ht="15.75" hidden="1" customHeight="1">
      <c r="A318" s="25"/>
      <c r="B318" s="161"/>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4"/>
      <c r="AE318" s="4"/>
      <c r="AF318" s="4"/>
      <c r="AG318" s="4"/>
      <c r="AH318" s="4"/>
      <c r="AI318" s="4"/>
      <c r="AJ318" s="4"/>
      <c r="AK318" s="4"/>
      <c r="AL318" s="4"/>
      <c r="AM318" s="4"/>
      <c r="AN318" s="4"/>
      <c r="AO318" s="4"/>
      <c r="AP318" s="4"/>
      <c r="AQ318" s="4"/>
      <c r="AR318" s="4"/>
      <c r="AS318" s="4"/>
      <c r="AT318" s="4"/>
      <c r="AU318" s="4"/>
      <c r="AV318" s="4"/>
      <c r="AW318" s="4"/>
      <c r="AX318" s="4"/>
    </row>
    <row r="319" spans="1:50" ht="15.75" hidden="1" customHeight="1">
      <c r="A319" s="25"/>
      <c r="B319" s="161"/>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4"/>
      <c r="AE319" s="4"/>
      <c r="AF319" s="4"/>
      <c r="AG319" s="4"/>
      <c r="AH319" s="4"/>
      <c r="AI319" s="4"/>
      <c r="AJ319" s="4"/>
      <c r="AK319" s="4"/>
      <c r="AL319" s="4"/>
      <c r="AM319" s="4"/>
      <c r="AN319" s="4"/>
      <c r="AO319" s="4"/>
      <c r="AP319" s="4"/>
      <c r="AQ319" s="4"/>
      <c r="AR319" s="4"/>
      <c r="AS319" s="4"/>
      <c r="AT319" s="4"/>
      <c r="AU319" s="4"/>
      <c r="AV319" s="4"/>
      <c r="AW319" s="4"/>
      <c r="AX319" s="4"/>
    </row>
    <row r="320" spans="1:50" ht="15.75" hidden="1" customHeight="1">
      <c r="A320" s="25"/>
      <c r="B320" s="161"/>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4"/>
      <c r="AE320" s="4"/>
      <c r="AF320" s="4"/>
      <c r="AG320" s="4"/>
      <c r="AH320" s="4"/>
      <c r="AI320" s="4"/>
      <c r="AJ320" s="4"/>
      <c r="AK320" s="4"/>
      <c r="AL320" s="4"/>
      <c r="AM320" s="4"/>
      <c r="AN320" s="4"/>
      <c r="AO320" s="4"/>
      <c r="AP320" s="4"/>
      <c r="AQ320" s="4"/>
      <c r="AR320" s="4"/>
      <c r="AS320" s="4"/>
      <c r="AT320" s="4"/>
      <c r="AU320" s="4"/>
      <c r="AV320" s="4"/>
      <c r="AW320" s="4"/>
      <c r="AX320" s="4"/>
    </row>
    <row r="321" spans="1:50" ht="15.75" hidden="1" customHeight="1">
      <c r="A321" s="25"/>
      <c r="B321" s="161"/>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4"/>
      <c r="AE321" s="4"/>
      <c r="AF321" s="4"/>
      <c r="AG321" s="4"/>
      <c r="AH321" s="4"/>
      <c r="AI321" s="4"/>
      <c r="AJ321" s="4"/>
      <c r="AK321" s="4"/>
      <c r="AL321" s="4"/>
      <c r="AM321" s="4"/>
      <c r="AN321" s="4"/>
      <c r="AO321" s="4"/>
      <c r="AP321" s="4"/>
      <c r="AQ321" s="4"/>
      <c r="AR321" s="4"/>
      <c r="AS321" s="4"/>
      <c r="AT321" s="4"/>
      <c r="AU321" s="4"/>
      <c r="AV321" s="4"/>
      <c r="AW321" s="4"/>
      <c r="AX321" s="4"/>
    </row>
    <row r="322" spans="1:50" ht="15.75" hidden="1" customHeight="1">
      <c r="A322" s="25"/>
      <c r="B322" s="161"/>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4"/>
      <c r="AE322" s="4"/>
      <c r="AF322" s="4"/>
      <c r="AG322" s="4"/>
      <c r="AH322" s="4"/>
      <c r="AI322" s="4"/>
      <c r="AJ322" s="4"/>
      <c r="AK322" s="4"/>
      <c r="AL322" s="4"/>
      <c r="AM322" s="4"/>
      <c r="AN322" s="4"/>
      <c r="AO322" s="4"/>
      <c r="AP322" s="4"/>
      <c r="AQ322" s="4"/>
      <c r="AR322" s="4"/>
      <c r="AS322" s="4"/>
      <c r="AT322" s="4"/>
      <c r="AU322" s="4"/>
      <c r="AV322" s="4"/>
      <c r="AW322" s="4"/>
      <c r="AX322" s="4"/>
    </row>
    <row r="323" spans="1:50" ht="15.75" hidden="1" customHeight="1">
      <c r="A323" s="25"/>
      <c r="B323" s="161"/>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4"/>
      <c r="AE323" s="4"/>
      <c r="AF323" s="4"/>
      <c r="AG323" s="4"/>
      <c r="AH323" s="4"/>
      <c r="AI323" s="4"/>
      <c r="AJ323" s="4"/>
      <c r="AK323" s="4"/>
      <c r="AL323" s="4"/>
      <c r="AM323" s="4"/>
      <c r="AN323" s="4"/>
      <c r="AO323" s="4"/>
      <c r="AP323" s="4"/>
      <c r="AQ323" s="4"/>
      <c r="AR323" s="4"/>
      <c r="AS323" s="4"/>
      <c r="AT323" s="4"/>
      <c r="AU323" s="4"/>
      <c r="AV323" s="4"/>
      <c r="AW323" s="4"/>
      <c r="AX323" s="4"/>
    </row>
    <row r="324" spans="1:50" ht="15.75" hidden="1" customHeight="1">
      <c r="A324" s="25"/>
      <c r="B324" s="161"/>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4"/>
      <c r="AE324" s="4"/>
      <c r="AF324" s="4"/>
      <c r="AG324" s="4"/>
      <c r="AH324" s="4"/>
      <c r="AI324" s="4"/>
      <c r="AJ324" s="4"/>
      <c r="AK324" s="4"/>
      <c r="AL324" s="4"/>
      <c r="AM324" s="4"/>
      <c r="AN324" s="4"/>
      <c r="AO324" s="4"/>
      <c r="AP324" s="4"/>
      <c r="AQ324" s="4"/>
      <c r="AR324" s="4"/>
      <c r="AS324" s="4"/>
      <c r="AT324" s="4"/>
      <c r="AU324" s="4"/>
      <c r="AV324" s="4"/>
      <c r="AW324" s="4"/>
      <c r="AX324" s="4"/>
    </row>
    <row r="325" spans="1:50" ht="15.75" hidden="1" customHeight="1">
      <c r="A325" s="25"/>
      <c r="B325" s="161"/>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4"/>
      <c r="AE325" s="4"/>
      <c r="AF325" s="4"/>
      <c r="AG325" s="4"/>
      <c r="AH325" s="4"/>
      <c r="AI325" s="4"/>
      <c r="AJ325" s="4"/>
      <c r="AK325" s="4"/>
      <c r="AL325" s="4"/>
      <c r="AM325" s="4"/>
      <c r="AN325" s="4"/>
      <c r="AO325" s="4"/>
      <c r="AP325" s="4"/>
      <c r="AQ325" s="4"/>
      <c r="AR325" s="4"/>
      <c r="AS325" s="4"/>
      <c r="AT325" s="4"/>
      <c r="AU325" s="4"/>
      <c r="AV325" s="4"/>
      <c r="AW325" s="4"/>
      <c r="AX325" s="4"/>
    </row>
    <row r="326" spans="1:50" ht="15.75" hidden="1" customHeight="1">
      <c r="A326" s="25"/>
      <c r="B326" s="161"/>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4"/>
      <c r="AE326" s="4"/>
      <c r="AF326" s="4"/>
      <c r="AG326" s="4"/>
      <c r="AH326" s="4"/>
      <c r="AI326" s="4"/>
      <c r="AJ326" s="4"/>
      <c r="AK326" s="4"/>
      <c r="AL326" s="4"/>
      <c r="AM326" s="4"/>
      <c r="AN326" s="4"/>
      <c r="AO326" s="4"/>
      <c r="AP326" s="4"/>
      <c r="AQ326" s="4"/>
      <c r="AR326" s="4"/>
      <c r="AS326" s="4"/>
      <c r="AT326" s="4"/>
      <c r="AU326" s="4"/>
      <c r="AV326" s="4"/>
      <c r="AW326" s="4"/>
      <c r="AX326" s="4"/>
    </row>
    <row r="327" spans="1:50" ht="15.75" hidden="1" customHeight="1">
      <c r="A327" s="25"/>
      <c r="B327" s="161"/>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4"/>
      <c r="AE327" s="4"/>
      <c r="AF327" s="4"/>
      <c r="AG327" s="4"/>
      <c r="AH327" s="4"/>
      <c r="AI327" s="4"/>
      <c r="AJ327" s="4"/>
      <c r="AK327" s="4"/>
      <c r="AL327" s="4"/>
      <c r="AM327" s="4"/>
      <c r="AN327" s="4"/>
      <c r="AO327" s="4"/>
      <c r="AP327" s="4"/>
      <c r="AQ327" s="4"/>
      <c r="AR327" s="4"/>
      <c r="AS327" s="4"/>
      <c r="AT327" s="4"/>
      <c r="AU327" s="4"/>
      <c r="AV327" s="4"/>
      <c r="AW327" s="4"/>
      <c r="AX327" s="4"/>
    </row>
    <row r="328" spans="1:50" ht="15.75" hidden="1" customHeight="1">
      <c r="A328" s="25"/>
      <c r="B328" s="161"/>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4"/>
      <c r="AE328" s="4"/>
      <c r="AF328" s="4"/>
      <c r="AG328" s="4"/>
      <c r="AH328" s="4"/>
      <c r="AI328" s="4"/>
      <c r="AJ328" s="4"/>
      <c r="AK328" s="4"/>
      <c r="AL328" s="4"/>
      <c r="AM328" s="4"/>
      <c r="AN328" s="4"/>
      <c r="AO328" s="4"/>
      <c r="AP328" s="4"/>
      <c r="AQ328" s="4"/>
      <c r="AR328" s="4"/>
      <c r="AS328" s="4"/>
      <c r="AT328" s="4"/>
      <c r="AU328" s="4"/>
      <c r="AV328" s="4"/>
      <c r="AW328" s="4"/>
      <c r="AX328" s="4"/>
    </row>
    <row r="329" spans="1:50" ht="15.75" hidden="1" customHeight="1">
      <c r="A329" s="25"/>
      <c r="B329" s="161"/>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4"/>
      <c r="AE329" s="4"/>
      <c r="AF329" s="4"/>
      <c r="AG329" s="4"/>
      <c r="AH329" s="4"/>
      <c r="AI329" s="4"/>
      <c r="AJ329" s="4"/>
      <c r="AK329" s="4"/>
      <c r="AL329" s="4"/>
      <c r="AM329" s="4"/>
      <c r="AN329" s="4"/>
      <c r="AO329" s="4"/>
      <c r="AP329" s="4"/>
      <c r="AQ329" s="4"/>
      <c r="AR329" s="4"/>
      <c r="AS329" s="4"/>
      <c r="AT329" s="4"/>
      <c r="AU329" s="4"/>
      <c r="AV329" s="4"/>
      <c r="AW329" s="4"/>
      <c r="AX329" s="4"/>
    </row>
    <row r="330" spans="1:50" ht="15.75" hidden="1" customHeight="1">
      <c r="A330" s="25"/>
      <c r="B330" s="161"/>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4"/>
      <c r="AE330" s="4"/>
      <c r="AF330" s="4"/>
      <c r="AG330" s="4"/>
      <c r="AH330" s="4"/>
      <c r="AI330" s="4"/>
      <c r="AJ330" s="4"/>
      <c r="AK330" s="4"/>
      <c r="AL330" s="4"/>
      <c r="AM330" s="4"/>
      <c r="AN330" s="4"/>
      <c r="AO330" s="4"/>
      <c r="AP330" s="4"/>
      <c r="AQ330" s="4"/>
      <c r="AR330" s="4"/>
      <c r="AS330" s="4"/>
      <c r="AT330" s="4"/>
      <c r="AU330" s="4"/>
      <c r="AV330" s="4"/>
      <c r="AW330" s="4"/>
      <c r="AX330" s="4"/>
    </row>
    <row r="331" spans="1:50" ht="15.75" hidden="1" customHeight="1">
      <c r="A331" s="25"/>
      <c r="B331" s="161"/>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4"/>
      <c r="AE331" s="4"/>
      <c r="AF331" s="4"/>
      <c r="AG331" s="4"/>
      <c r="AH331" s="4"/>
      <c r="AI331" s="4"/>
      <c r="AJ331" s="4"/>
      <c r="AK331" s="4"/>
      <c r="AL331" s="4"/>
      <c r="AM331" s="4"/>
      <c r="AN331" s="4"/>
      <c r="AO331" s="4"/>
      <c r="AP331" s="4"/>
      <c r="AQ331" s="4"/>
      <c r="AR331" s="4"/>
      <c r="AS331" s="4"/>
      <c r="AT331" s="4"/>
      <c r="AU331" s="4"/>
      <c r="AV331" s="4"/>
      <c r="AW331" s="4"/>
      <c r="AX331" s="4"/>
    </row>
    <row r="332" spans="1:50" ht="15.75" hidden="1" customHeight="1">
      <c r="A332" s="25"/>
      <c r="B332" s="161"/>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4"/>
      <c r="AE332" s="4"/>
      <c r="AF332" s="4"/>
      <c r="AG332" s="4"/>
      <c r="AH332" s="4"/>
      <c r="AI332" s="4"/>
      <c r="AJ332" s="4"/>
      <c r="AK332" s="4"/>
      <c r="AL332" s="4"/>
      <c r="AM332" s="4"/>
      <c r="AN332" s="4"/>
      <c r="AO332" s="4"/>
      <c r="AP332" s="4"/>
      <c r="AQ332" s="4"/>
      <c r="AR332" s="4"/>
      <c r="AS332" s="4"/>
      <c r="AT332" s="4"/>
      <c r="AU332" s="4"/>
      <c r="AV332" s="4"/>
      <c r="AW332" s="4"/>
      <c r="AX332" s="4"/>
    </row>
    <row r="333" spans="1:50" ht="15.75" hidden="1" customHeight="1">
      <c r="A333" s="25"/>
      <c r="B333" s="161"/>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4"/>
      <c r="AE333" s="4"/>
      <c r="AF333" s="4"/>
      <c r="AG333" s="4"/>
      <c r="AH333" s="4"/>
      <c r="AI333" s="4"/>
      <c r="AJ333" s="4"/>
      <c r="AK333" s="4"/>
      <c r="AL333" s="4"/>
      <c r="AM333" s="4"/>
      <c r="AN333" s="4"/>
      <c r="AO333" s="4"/>
      <c r="AP333" s="4"/>
      <c r="AQ333" s="4"/>
      <c r="AR333" s="4"/>
      <c r="AS333" s="4"/>
      <c r="AT333" s="4"/>
      <c r="AU333" s="4"/>
      <c r="AV333" s="4"/>
      <c r="AW333" s="4"/>
      <c r="AX333" s="4"/>
    </row>
    <row r="334" spans="1:50" ht="15.75" hidden="1" customHeight="1">
      <c r="A334" s="25"/>
      <c r="B334" s="161"/>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4"/>
      <c r="AE334" s="4"/>
      <c r="AF334" s="4"/>
      <c r="AG334" s="4"/>
      <c r="AH334" s="4"/>
      <c r="AI334" s="4"/>
      <c r="AJ334" s="4"/>
      <c r="AK334" s="4"/>
      <c r="AL334" s="4"/>
      <c r="AM334" s="4"/>
      <c r="AN334" s="4"/>
      <c r="AO334" s="4"/>
      <c r="AP334" s="4"/>
      <c r="AQ334" s="4"/>
      <c r="AR334" s="4"/>
      <c r="AS334" s="4"/>
      <c r="AT334" s="4"/>
      <c r="AU334" s="4"/>
      <c r="AV334" s="4"/>
      <c r="AW334" s="4"/>
      <c r="AX334" s="4"/>
    </row>
    <row r="335" spans="1:50" ht="15.75" hidden="1" customHeight="1">
      <c r="A335" s="25"/>
      <c r="B335" s="161"/>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4"/>
      <c r="AE335" s="4"/>
      <c r="AF335" s="4"/>
      <c r="AG335" s="4"/>
      <c r="AH335" s="4"/>
      <c r="AI335" s="4"/>
      <c r="AJ335" s="4"/>
      <c r="AK335" s="4"/>
      <c r="AL335" s="4"/>
      <c r="AM335" s="4"/>
      <c r="AN335" s="4"/>
      <c r="AO335" s="4"/>
      <c r="AP335" s="4"/>
      <c r="AQ335" s="4"/>
      <c r="AR335" s="4"/>
      <c r="AS335" s="4"/>
      <c r="AT335" s="4"/>
      <c r="AU335" s="4"/>
      <c r="AV335" s="4"/>
      <c r="AW335" s="4"/>
      <c r="AX335" s="4"/>
    </row>
    <row r="336" spans="1:50" ht="15.75" hidden="1" customHeight="1">
      <c r="A336" s="25"/>
      <c r="B336" s="161"/>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4"/>
      <c r="AE336" s="4"/>
      <c r="AF336" s="4"/>
      <c r="AG336" s="4"/>
      <c r="AH336" s="4"/>
      <c r="AI336" s="4"/>
      <c r="AJ336" s="4"/>
      <c r="AK336" s="4"/>
      <c r="AL336" s="4"/>
      <c r="AM336" s="4"/>
      <c r="AN336" s="4"/>
      <c r="AO336" s="4"/>
      <c r="AP336" s="4"/>
      <c r="AQ336" s="4"/>
      <c r="AR336" s="4"/>
      <c r="AS336" s="4"/>
      <c r="AT336" s="4"/>
      <c r="AU336" s="4"/>
      <c r="AV336" s="4"/>
      <c r="AW336" s="4"/>
      <c r="AX336" s="4"/>
    </row>
    <row r="337" spans="1:50" ht="15.75" hidden="1" customHeight="1">
      <c r="A337" s="25"/>
      <c r="B337" s="161"/>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4"/>
      <c r="AE337" s="4"/>
      <c r="AF337" s="4"/>
      <c r="AG337" s="4"/>
      <c r="AH337" s="4"/>
      <c r="AI337" s="4"/>
      <c r="AJ337" s="4"/>
      <c r="AK337" s="4"/>
      <c r="AL337" s="4"/>
      <c r="AM337" s="4"/>
      <c r="AN337" s="4"/>
      <c r="AO337" s="4"/>
      <c r="AP337" s="4"/>
      <c r="AQ337" s="4"/>
      <c r="AR337" s="4"/>
      <c r="AS337" s="4"/>
      <c r="AT337" s="4"/>
      <c r="AU337" s="4"/>
      <c r="AV337" s="4"/>
      <c r="AW337" s="4"/>
      <c r="AX337" s="4"/>
    </row>
    <row r="338" spans="1:50" ht="15.75" hidden="1" customHeight="1">
      <c r="A338" s="25"/>
      <c r="B338" s="161"/>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4"/>
      <c r="AE338" s="4"/>
      <c r="AF338" s="4"/>
      <c r="AG338" s="4"/>
      <c r="AH338" s="4"/>
      <c r="AI338" s="4"/>
      <c r="AJ338" s="4"/>
      <c r="AK338" s="4"/>
      <c r="AL338" s="4"/>
      <c r="AM338" s="4"/>
      <c r="AN338" s="4"/>
      <c r="AO338" s="4"/>
      <c r="AP338" s="4"/>
      <c r="AQ338" s="4"/>
      <c r="AR338" s="4"/>
      <c r="AS338" s="4"/>
      <c r="AT338" s="4"/>
      <c r="AU338" s="4"/>
      <c r="AV338" s="4"/>
      <c r="AW338" s="4"/>
      <c r="AX338" s="4"/>
    </row>
    <row r="339" spans="1:50" ht="15.75" hidden="1" customHeight="1">
      <c r="A339" s="25"/>
      <c r="B339" s="161"/>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4"/>
      <c r="AE339" s="4"/>
      <c r="AF339" s="4"/>
      <c r="AG339" s="4"/>
      <c r="AH339" s="4"/>
      <c r="AI339" s="4"/>
      <c r="AJ339" s="4"/>
      <c r="AK339" s="4"/>
      <c r="AL339" s="4"/>
      <c r="AM339" s="4"/>
      <c r="AN339" s="4"/>
      <c r="AO339" s="4"/>
      <c r="AP339" s="4"/>
      <c r="AQ339" s="4"/>
      <c r="AR339" s="4"/>
      <c r="AS339" s="4"/>
      <c r="AT339" s="4"/>
      <c r="AU339" s="4"/>
      <c r="AV339" s="4"/>
      <c r="AW339" s="4"/>
      <c r="AX339" s="4"/>
    </row>
    <row r="340" spans="1:50" ht="15.75" hidden="1" customHeight="1">
      <c r="A340" s="25"/>
      <c r="B340" s="161"/>
      <c r="C340" s="25"/>
      <c r="D340" s="28"/>
      <c r="E340" s="28"/>
      <c r="F340" s="28"/>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4"/>
      <c r="AE340" s="4"/>
      <c r="AF340" s="4"/>
      <c r="AG340" s="4"/>
      <c r="AH340" s="4"/>
      <c r="AI340" s="4"/>
      <c r="AJ340" s="4"/>
      <c r="AK340" s="4"/>
      <c r="AL340" s="4"/>
      <c r="AM340" s="4"/>
      <c r="AN340" s="4"/>
      <c r="AO340" s="4"/>
      <c r="AP340" s="4"/>
      <c r="AQ340" s="4"/>
      <c r="AR340" s="4"/>
      <c r="AS340" s="4"/>
      <c r="AT340" s="4"/>
      <c r="AU340" s="4"/>
      <c r="AV340" s="4"/>
      <c r="AW340" s="4"/>
      <c r="AX340" s="4"/>
    </row>
    <row r="341" spans="1:50" ht="15.75" hidden="1" customHeight="1">
      <c r="A341" s="25"/>
      <c r="B341" s="161"/>
      <c r="C341" s="29"/>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4"/>
      <c r="AE341" s="4"/>
      <c r="AF341" s="4"/>
      <c r="AG341" s="4"/>
      <c r="AH341" s="4"/>
      <c r="AI341" s="4"/>
      <c r="AJ341" s="4"/>
      <c r="AK341" s="4"/>
      <c r="AL341" s="4"/>
      <c r="AM341" s="4"/>
      <c r="AN341" s="4"/>
      <c r="AO341" s="4"/>
      <c r="AP341" s="4"/>
      <c r="AQ341" s="4"/>
      <c r="AR341" s="4"/>
      <c r="AS341" s="4"/>
      <c r="AT341" s="4"/>
      <c r="AU341" s="4"/>
      <c r="AV341" s="4"/>
      <c r="AW341" s="4"/>
      <c r="AX341" s="4"/>
    </row>
    <row r="342" spans="1:50" ht="15.75" hidden="1" customHeight="1">
      <c r="A342" s="25"/>
      <c r="B342" s="161"/>
      <c r="C342" s="29"/>
      <c r="D342" s="28"/>
      <c r="E342" s="28"/>
      <c r="F342" s="28"/>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4"/>
      <c r="AE342" s="4"/>
      <c r="AF342" s="4"/>
      <c r="AG342" s="4"/>
      <c r="AH342" s="4"/>
      <c r="AI342" s="4"/>
      <c r="AJ342" s="4"/>
      <c r="AK342" s="4"/>
      <c r="AL342" s="4"/>
      <c r="AM342" s="4"/>
      <c r="AN342" s="4"/>
      <c r="AO342" s="4"/>
      <c r="AP342" s="4"/>
      <c r="AQ342" s="4"/>
      <c r="AR342" s="4"/>
      <c r="AS342" s="4"/>
      <c r="AT342" s="4"/>
      <c r="AU342" s="4"/>
      <c r="AV342" s="4"/>
      <c r="AW342" s="4"/>
      <c r="AX342" s="4"/>
    </row>
    <row r="343" spans="1:50" ht="15.75" hidden="1" customHeight="1">
      <c r="A343" s="25"/>
      <c r="B343" s="161"/>
      <c r="C343" s="29"/>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4"/>
      <c r="AE343" s="4"/>
      <c r="AF343" s="4"/>
      <c r="AG343" s="4"/>
      <c r="AH343" s="4"/>
      <c r="AI343" s="4"/>
      <c r="AJ343" s="4"/>
      <c r="AK343" s="4"/>
      <c r="AL343" s="4"/>
      <c r="AM343" s="4"/>
      <c r="AN343" s="4"/>
      <c r="AO343" s="4"/>
      <c r="AP343" s="4"/>
      <c r="AQ343" s="4"/>
      <c r="AR343" s="4"/>
      <c r="AS343" s="4"/>
      <c r="AT343" s="4"/>
      <c r="AU343" s="4"/>
      <c r="AV343" s="4"/>
      <c r="AW343" s="4"/>
      <c r="AX343" s="4"/>
    </row>
    <row r="344" spans="1:50" ht="15.75" hidden="1" customHeight="1">
      <c r="A344" s="25"/>
      <c r="B344" s="161"/>
      <c r="C344" s="29"/>
      <c r="D344" s="28"/>
      <c r="E344" s="28"/>
      <c r="F344" s="28"/>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4"/>
      <c r="AE344" s="4"/>
      <c r="AF344" s="4"/>
      <c r="AG344" s="4"/>
      <c r="AH344" s="4"/>
      <c r="AI344" s="4"/>
      <c r="AJ344" s="4"/>
      <c r="AK344" s="4"/>
      <c r="AL344" s="4"/>
      <c r="AM344" s="4"/>
      <c r="AN344" s="4"/>
      <c r="AO344" s="4"/>
      <c r="AP344" s="4"/>
      <c r="AQ344" s="4"/>
      <c r="AR344" s="4"/>
      <c r="AS344" s="4"/>
      <c r="AT344" s="4"/>
      <c r="AU344" s="4"/>
      <c r="AV344" s="4"/>
      <c r="AW344" s="4"/>
      <c r="AX344" s="4"/>
    </row>
    <row r="345" spans="1:50" ht="15.75" hidden="1" customHeight="1">
      <c r="A345" s="25"/>
      <c r="B345" s="161"/>
      <c r="C345" s="29"/>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4"/>
      <c r="AE345" s="4"/>
      <c r="AF345" s="4"/>
      <c r="AG345" s="4"/>
      <c r="AH345" s="4"/>
      <c r="AI345" s="4"/>
      <c r="AJ345" s="4"/>
      <c r="AK345" s="4"/>
      <c r="AL345" s="4"/>
      <c r="AM345" s="4"/>
      <c r="AN345" s="4"/>
      <c r="AO345" s="4"/>
      <c r="AP345" s="4"/>
      <c r="AQ345" s="4"/>
      <c r="AR345" s="4"/>
      <c r="AS345" s="4"/>
      <c r="AT345" s="4"/>
      <c r="AU345" s="4"/>
      <c r="AV345" s="4"/>
      <c r="AW345" s="4"/>
      <c r="AX345" s="4"/>
    </row>
    <row r="346" spans="1:50" ht="15.75" hidden="1" customHeight="1">
      <c r="A346" s="25"/>
      <c r="B346" s="161"/>
      <c r="C346" s="29"/>
      <c r="D346" s="28"/>
      <c r="E346" s="28"/>
      <c r="F346" s="28"/>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4"/>
      <c r="AE346" s="4"/>
      <c r="AF346" s="4"/>
      <c r="AG346" s="4"/>
      <c r="AH346" s="4"/>
      <c r="AI346" s="4"/>
      <c r="AJ346" s="4"/>
      <c r="AK346" s="4"/>
      <c r="AL346" s="4"/>
      <c r="AM346" s="4"/>
      <c r="AN346" s="4"/>
      <c r="AO346" s="4"/>
      <c r="AP346" s="4"/>
      <c r="AQ346" s="4"/>
      <c r="AR346" s="4"/>
      <c r="AS346" s="4"/>
      <c r="AT346" s="4"/>
      <c r="AU346" s="4"/>
      <c r="AV346" s="4"/>
      <c r="AW346" s="4"/>
      <c r="AX346" s="4"/>
    </row>
    <row r="347" spans="1:50" ht="15.75" hidden="1" customHeight="1">
      <c r="A347" s="25"/>
      <c r="B347" s="161"/>
      <c r="C347" s="29"/>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4"/>
      <c r="AE347" s="4"/>
      <c r="AF347" s="4"/>
      <c r="AG347" s="4"/>
      <c r="AH347" s="4"/>
      <c r="AI347" s="4"/>
      <c r="AJ347" s="4"/>
      <c r="AK347" s="4"/>
      <c r="AL347" s="4"/>
      <c r="AM347" s="4"/>
      <c r="AN347" s="4"/>
      <c r="AO347" s="4"/>
      <c r="AP347" s="4"/>
      <c r="AQ347" s="4"/>
      <c r="AR347" s="4"/>
      <c r="AS347" s="4"/>
      <c r="AT347" s="4"/>
      <c r="AU347" s="4"/>
      <c r="AV347" s="4"/>
      <c r="AW347" s="4"/>
      <c r="AX347" s="4"/>
    </row>
    <row r="348" spans="1:50" ht="15.75" hidden="1" customHeight="1">
      <c r="A348" s="25"/>
      <c r="B348" s="161"/>
      <c r="C348" s="25"/>
      <c r="D348" s="28"/>
      <c r="E348" s="28"/>
      <c r="F348" s="28"/>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4"/>
      <c r="AE348" s="4"/>
      <c r="AF348" s="4"/>
      <c r="AG348" s="4"/>
      <c r="AH348" s="4"/>
      <c r="AI348" s="4"/>
      <c r="AJ348" s="4"/>
      <c r="AK348" s="4"/>
      <c r="AL348" s="4"/>
      <c r="AM348" s="4"/>
      <c r="AN348" s="4"/>
      <c r="AO348" s="4"/>
      <c r="AP348" s="4"/>
      <c r="AQ348" s="4"/>
      <c r="AR348" s="4"/>
      <c r="AS348" s="4"/>
      <c r="AT348" s="4"/>
      <c r="AU348" s="4"/>
      <c r="AV348" s="4"/>
      <c r="AW348" s="4"/>
      <c r="AX348" s="4"/>
    </row>
    <row r="349" spans="1:50" ht="15.75" hidden="1" customHeight="1">
      <c r="A349" s="25"/>
      <c r="B349" s="161"/>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4"/>
      <c r="AE349" s="4"/>
      <c r="AF349" s="4"/>
      <c r="AG349" s="4"/>
      <c r="AH349" s="4"/>
      <c r="AI349" s="4"/>
      <c r="AJ349" s="4"/>
      <c r="AK349" s="4"/>
      <c r="AL349" s="4"/>
      <c r="AM349" s="4"/>
      <c r="AN349" s="4"/>
      <c r="AO349" s="4"/>
      <c r="AP349" s="4"/>
      <c r="AQ349" s="4"/>
      <c r="AR349" s="4"/>
      <c r="AS349" s="4"/>
      <c r="AT349" s="4"/>
      <c r="AU349" s="4"/>
      <c r="AV349" s="4"/>
      <c r="AW349" s="4"/>
      <c r="AX349" s="4"/>
    </row>
    <row r="350" spans="1:50" ht="15.75" hidden="1" customHeight="1">
      <c r="A350" s="25"/>
      <c r="B350" s="161"/>
      <c r="C350" s="25"/>
      <c r="D350" s="28"/>
      <c r="E350" s="28"/>
      <c r="F350" s="28"/>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4"/>
      <c r="AE350" s="4"/>
      <c r="AF350" s="4"/>
      <c r="AG350" s="4"/>
      <c r="AH350" s="4"/>
      <c r="AI350" s="4"/>
      <c r="AJ350" s="4"/>
      <c r="AK350" s="4"/>
      <c r="AL350" s="4"/>
      <c r="AM350" s="4"/>
      <c r="AN350" s="4"/>
      <c r="AO350" s="4"/>
      <c r="AP350" s="4"/>
      <c r="AQ350" s="4"/>
      <c r="AR350" s="4"/>
      <c r="AS350" s="4"/>
      <c r="AT350" s="4"/>
      <c r="AU350" s="4"/>
      <c r="AV350" s="4"/>
      <c r="AW350" s="4"/>
      <c r="AX350" s="4"/>
    </row>
    <row r="351" spans="1:50" ht="15.75" hidden="1" customHeight="1">
      <c r="A351" s="25"/>
      <c r="B351" s="161"/>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4"/>
      <c r="AE351" s="4"/>
      <c r="AF351" s="4"/>
      <c r="AG351" s="4"/>
      <c r="AH351" s="4"/>
      <c r="AI351" s="4"/>
      <c r="AJ351" s="4"/>
      <c r="AK351" s="4"/>
      <c r="AL351" s="4"/>
      <c r="AM351" s="4"/>
      <c r="AN351" s="4"/>
      <c r="AO351" s="4"/>
      <c r="AP351" s="4"/>
      <c r="AQ351" s="4"/>
      <c r="AR351" s="4"/>
      <c r="AS351" s="4"/>
      <c r="AT351" s="4"/>
      <c r="AU351" s="4"/>
      <c r="AV351" s="4"/>
      <c r="AW351" s="4"/>
      <c r="AX351" s="4"/>
    </row>
    <row r="352" spans="1:50" ht="15.75" hidden="1" customHeight="1">
      <c r="A352" s="25"/>
      <c r="B352" s="161"/>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4"/>
      <c r="AE352" s="4"/>
      <c r="AF352" s="4"/>
      <c r="AG352" s="4"/>
      <c r="AH352" s="4"/>
      <c r="AI352" s="4"/>
      <c r="AJ352" s="4"/>
      <c r="AK352" s="4"/>
      <c r="AL352" s="4"/>
      <c r="AM352" s="4"/>
      <c r="AN352" s="4"/>
      <c r="AO352" s="4"/>
      <c r="AP352" s="4"/>
      <c r="AQ352" s="4"/>
      <c r="AR352" s="4"/>
      <c r="AS352" s="4"/>
      <c r="AT352" s="4"/>
      <c r="AU352" s="4"/>
      <c r="AV352" s="4"/>
      <c r="AW352" s="4"/>
      <c r="AX352" s="4"/>
    </row>
    <row r="353" spans="1:50" ht="15.75" hidden="1" customHeight="1">
      <c r="A353" s="25"/>
      <c r="B353" s="161"/>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4"/>
      <c r="AE353" s="4"/>
      <c r="AF353" s="4"/>
      <c r="AG353" s="4"/>
      <c r="AH353" s="4"/>
      <c r="AI353" s="4"/>
      <c r="AJ353" s="4"/>
      <c r="AK353" s="4"/>
      <c r="AL353" s="4"/>
      <c r="AM353" s="4"/>
      <c r="AN353" s="4"/>
      <c r="AO353" s="4"/>
      <c r="AP353" s="4"/>
      <c r="AQ353" s="4"/>
      <c r="AR353" s="4"/>
      <c r="AS353" s="4"/>
      <c r="AT353" s="4"/>
      <c r="AU353" s="4"/>
      <c r="AV353" s="4"/>
      <c r="AW353" s="4"/>
      <c r="AX353" s="4"/>
    </row>
    <row r="354" spans="1:50" ht="15.75" hidden="1" customHeight="1">
      <c r="A354" s="25"/>
      <c r="B354" s="161"/>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4"/>
      <c r="AE354" s="4"/>
      <c r="AF354" s="4"/>
      <c r="AG354" s="4"/>
      <c r="AH354" s="4"/>
      <c r="AI354" s="4"/>
      <c r="AJ354" s="4"/>
      <c r="AK354" s="4"/>
      <c r="AL354" s="4"/>
      <c r="AM354" s="4"/>
      <c r="AN354" s="4"/>
      <c r="AO354" s="4"/>
      <c r="AP354" s="4"/>
      <c r="AQ354" s="4"/>
      <c r="AR354" s="4"/>
      <c r="AS354" s="4"/>
      <c r="AT354" s="4"/>
      <c r="AU354" s="4"/>
      <c r="AV354" s="4"/>
      <c r="AW354" s="4"/>
      <c r="AX354" s="4"/>
    </row>
    <row r="355" spans="1:50" ht="15.75" hidden="1" customHeight="1">
      <c r="A355" s="25"/>
      <c r="B355" s="161"/>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4"/>
      <c r="AE355" s="4"/>
      <c r="AF355" s="4"/>
      <c r="AG355" s="4"/>
      <c r="AH355" s="4"/>
      <c r="AI355" s="4"/>
      <c r="AJ355" s="4"/>
      <c r="AK355" s="4"/>
      <c r="AL355" s="4"/>
      <c r="AM355" s="4"/>
      <c r="AN355" s="4"/>
      <c r="AO355" s="4"/>
      <c r="AP355" s="4"/>
      <c r="AQ355" s="4"/>
      <c r="AR355" s="4"/>
      <c r="AS355" s="4"/>
      <c r="AT355" s="4"/>
      <c r="AU355" s="4"/>
      <c r="AV355" s="4"/>
      <c r="AW355" s="4"/>
      <c r="AX355" s="4"/>
    </row>
    <row r="356" spans="1:50" ht="15.75" hidden="1" customHeight="1">
      <c r="A356" s="25"/>
      <c r="B356" s="161"/>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4"/>
      <c r="AE356" s="4"/>
      <c r="AF356" s="4"/>
      <c r="AG356" s="4"/>
      <c r="AH356" s="4"/>
      <c r="AI356" s="4"/>
      <c r="AJ356" s="4"/>
      <c r="AK356" s="4"/>
      <c r="AL356" s="4"/>
      <c r="AM356" s="4"/>
      <c r="AN356" s="4"/>
      <c r="AO356" s="4"/>
      <c r="AP356" s="4"/>
      <c r="AQ356" s="4"/>
      <c r="AR356" s="4"/>
      <c r="AS356" s="4"/>
      <c r="AT356" s="4"/>
      <c r="AU356" s="4"/>
      <c r="AV356" s="4"/>
      <c r="AW356" s="4"/>
      <c r="AX356" s="4"/>
    </row>
    <row r="357" spans="1:50" ht="15.75" hidden="1" customHeight="1">
      <c r="A357" s="25"/>
      <c r="B357" s="161"/>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4"/>
      <c r="AE357" s="4"/>
      <c r="AF357" s="4"/>
      <c r="AG357" s="4"/>
      <c r="AH357" s="4"/>
      <c r="AI357" s="4"/>
      <c r="AJ357" s="4"/>
      <c r="AK357" s="4"/>
      <c r="AL357" s="4"/>
      <c r="AM357" s="4"/>
      <c r="AN357" s="4"/>
      <c r="AO357" s="4"/>
      <c r="AP357" s="4"/>
      <c r="AQ357" s="4"/>
      <c r="AR357" s="4"/>
      <c r="AS357" s="4"/>
      <c r="AT357" s="4"/>
      <c r="AU357" s="4"/>
      <c r="AV357" s="4"/>
      <c r="AW357" s="4"/>
      <c r="AX357" s="4"/>
    </row>
    <row r="358" spans="1:50" ht="15.75" hidden="1" customHeight="1">
      <c r="A358" s="25"/>
      <c r="B358" s="161"/>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4"/>
      <c r="AE358" s="4"/>
      <c r="AF358" s="4"/>
      <c r="AG358" s="4"/>
      <c r="AH358" s="4"/>
      <c r="AI358" s="4"/>
      <c r="AJ358" s="4"/>
      <c r="AK358" s="4"/>
      <c r="AL358" s="4"/>
      <c r="AM358" s="4"/>
      <c r="AN358" s="4"/>
      <c r="AO358" s="4"/>
      <c r="AP358" s="4"/>
      <c r="AQ358" s="4"/>
      <c r="AR358" s="4"/>
      <c r="AS358" s="4"/>
      <c r="AT358" s="4"/>
      <c r="AU358" s="4"/>
      <c r="AV358" s="4"/>
      <c r="AW358" s="4"/>
      <c r="AX358" s="4"/>
    </row>
    <row r="359" spans="1:50" ht="15.75" hidden="1" customHeight="1">
      <c r="A359" s="25"/>
      <c r="B359" s="161"/>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4"/>
      <c r="AE359" s="4"/>
      <c r="AF359" s="4"/>
      <c r="AG359" s="4"/>
      <c r="AH359" s="4"/>
      <c r="AI359" s="4"/>
      <c r="AJ359" s="4"/>
      <c r="AK359" s="4"/>
      <c r="AL359" s="4"/>
      <c r="AM359" s="4"/>
      <c r="AN359" s="4"/>
      <c r="AO359" s="4"/>
      <c r="AP359" s="4"/>
      <c r="AQ359" s="4"/>
      <c r="AR359" s="4"/>
      <c r="AS359" s="4"/>
      <c r="AT359" s="4"/>
      <c r="AU359" s="4"/>
      <c r="AV359" s="4"/>
      <c r="AW359" s="4"/>
      <c r="AX359" s="4"/>
    </row>
    <row r="360" spans="1:50" ht="15.75" hidden="1" customHeight="1">
      <c r="A360" s="25"/>
      <c r="B360" s="161"/>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4"/>
      <c r="AE360" s="4"/>
      <c r="AF360" s="4"/>
      <c r="AG360" s="4"/>
      <c r="AH360" s="4"/>
      <c r="AI360" s="4"/>
      <c r="AJ360" s="4"/>
      <c r="AK360" s="4"/>
      <c r="AL360" s="4"/>
      <c r="AM360" s="4"/>
      <c r="AN360" s="4"/>
      <c r="AO360" s="4"/>
      <c r="AP360" s="4"/>
      <c r="AQ360" s="4"/>
      <c r="AR360" s="4"/>
      <c r="AS360" s="4"/>
      <c r="AT360" s="4"/>
      <c r="AU360" s="4"/>
      <c r="AV360" s="4"/>
      <c r="AW360" s="4"/>
      <c r="AX360" s="4"/>
    </row>
    <row r="361" spans="1:50" ht="15.75" hidden="1" customHeight="1">
      <c r="A361" s="25"/>
      <c r="B361" s="161"/>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4"/>
      <c r="AE361" s="4"/>
      <c r="AF361" s="4"/>
      <c r="AG361" s="4"/>
      <c r="AH361" s="4"/>
      <c r="AI361" s="4"/>
      <c r="AJ361" s="4"/>
      <c r="AK361" s="4"/>
      <c r="AL361" s="4"/>
      <c r="AM361" s="4"/>
      <c r="AN361" s="4"/>
      <c r="AO361" s="4"/>
      <c r="AP361" s="4"/>
      <c r="AQ361" s="4"/>
      <c r="AR361" s="4"/>
      <c r="AS361" s="4"/>
      <c r="AT361" s="4"/>
      <c r="AU361" s="4"/>
      <c r="AV361" s="4"/>
      <c r="AW361" s="4"/>
      <c r="AX361" s="4"/>
    </row>
    <row r="362" spans="1:50" ht="15.75" hidden="1" customHeight="1">
      <c r="A362" s="25"/>
      <c r="B362" s="161"/>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4"/>
      <c r="AE362" s="4"/>
      <c r="AF362" s="4"/>
      <c r="AG362" s="4"/>
      <c r="AH362" s="4"/>
      <c r="AI362" s="4"/>
      <c r="AJ362" s="4"/>
      <c r="AK362" s="4"/>
      <c r="AL362" s="4"/>
      <c r="AM362" s="4"/>
      <c r="AN362" s="4"/>
      <c r="AO362" s="4"/>
      <c r="AP362" s="4"/>
      <c r="AQ362" s="4"/>
      <c r="AR362" s="4"/>
      <c r="AS362" s="4"/>
      <c r="AT362" s="4"/>
      <c r="AU362" s="4"/>
      <c r="AV362" s="4"/>
      <c r="AW362" s="4"/>
      <c r="AX362" s="4"/>
    </row>
    <row r="363" spans="1:50" ht="15.75" hidden="1" customHeight="1">
      <c r="A363" s="25"/>
      <c r="B363" s="161"/>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4"/>
      <c r="AE363" s="4"/>
      <c r="AF363" s="4"/>
      <c r="AG363" s="4"/>
      <c r="AH363" s="4"/>
      <c r="AI363" s="4"/>
      <c r="AJ363" s="4"/>
      <c r="AK363" s="4"/>
      <c r="AL363" s="4"/>
      <c r="AM363" s="4"/>
      <c r="AN363" s="4"/>
      <c r="AO363" s="4"/>
      <c r="AP363" s="4"/>
      <c r="AQ363" s="4"/>
      <c r="AR363" s="4"/>
      <c r="AS363" s="4"/>
      <c r="AT363" s="4"/>
      <c r="AU363" s="4"/>
      <c r="AV363" s="4"/>
      <c r="AW363" s="4"/>
      <c r="AX363" s="4"/>
    </row>
    <row r="364" spans="1:50" ht="15.75" hidden="1" customHeight="1">
      <c r="A364" s="25"/>
      <c r="B364" s="161"/>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4"/>
      <c r="AE364" s="4"/>
      <c r="AF364" s="4"/>
      <c r="AG364" s="4"/>
      <c r="AH364" s="4"/>
      <c r="AI364" s="4"/>
      <c r="AJ364" s="4"/>
      <c r="AK364" s="4"/>
      <c r="AL364" s="4"/>
      <c r="AM364" s="4"/>
      <c r="AN364" s="4"/>
      <c r="AO364" s="4"/>
      <c r="AP364" s="4"/>
      <c r="AQ364" s="4"/>
      <c r="AR364" s="4"/>
      <c r="AS364" s="4"/>
      <c r="AT364" s="4"/>
      <c r="AU364" s="4"/>
      <c r="AV364" s="4"/>
      <c r="AW364" s="4"/>
      <c r="AX364" s="4"/>
    </row>
    <row r="365" spans="1:50" ht="15.75" hidden="1" customHeight="1">
      <c r="A365" s="25"/>
      <c r="B365" s="161"/>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4"/>
      <c r="AE365" s="4"/>
      <c r="AF365" s="4"/>
      <c r="AG365" s="4"/>
      <c r="AH365" s="4"/>
      <c r="AI365" s="4"/>
      <c r="AJ365" s="4"/>
      <c r="AK365" s="4"/>
      <c r="AL365" s="4"/>
      <c r="AM365" s="4"/>
      <c r="AN365" s="4"/>
      <c r="AO365" s="4"/>
      <c r="AP365" s="4"/>
      <c r="AQ365" s="4"/>
      <c r="AR365" s="4"/>
      <c r="AS365" s="4"/>
      <c r="AT365" s="4"/>
      <c r="AU365" s="4"/>
      <c r="AV365" s="4"/>
      <c r="AW365" s="4"/>
      <c r="AX365" s="4"/>
    </row>
    <row r="366" spans="1:50" ht="15.75" hidden="1" customHeight="1">
      <c r="A366" s="25"/>
      <c r="B366" s="161"/>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4"/>
      <c r="AE366" s="4"/>
      <c r="AF366" s="4"/>
      <c r="AG366" s="4"/>
      <c r="AH366" s="4"/>
      <c r="AI366" s="4"/>
      <c r="AJ366" s="4"/>
      <c r="AK366" s="4"/>
      <c r="AL366" s="4"/>
      <c r="AM366" s="4"/>
      <c r="AN366" s="4"/>
      <c r="AO366" s="4"/>
      <c r="AP366" s="4"/>
      <c r="AQ366" s="4"/>
      <c r="AR366" s="4"/>
      <c r="AS366" s="4"/>
      <c r="AT366" s="4"/>
      <c r="AU366" s="4"/>
      <c r="AV366" s="4"/>
      <c r="AW366" s="4"/>
      <c r="AX366" s="4"/>
    </row>
    <row r="367" spans="1:50" ht="15.75" hidden="1" customHeight="1">
      <c r="A367" s="25"/>
      <c r="B367" s="161"/>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4"/>
      <c r="AE367" s="4"/>
      <c r="AF367" s="4"/>
      <c r="AG367" s="4"/>
      <c r="AH367" s="4"/>
      <c r="AI367" s="4"/>
      <c r="AJ367" s="4"/>
      <c r="AK367" s="4"/>
      <c r="AL367" s="4"/>
      <c r="AM367" s="4"/>
      <c r="AN367" s="4"/>
      <c r="AO367" s="4"/>
      <c r="AP367" s="4"/>
      <c r="AQ367" s="4"/>
      <c r="AR367" s="4"/>
      <c r="AS367" s="4"/>
      <c r="AT367" s="4"/>
      <c r="AU367" s="4"/>
      <c r="AV367" s="4"/>
      <c r="AW367" s="4"/>
      <c r="AX367" s="4"/>
    </row>
    <row r="368" spans="1:50" ht="15.75" hidden="1" customHeight="1">
      <c r="A368" s="25"/>
      <c r="B368" s="161"/>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4"/>
      <c r="AE368" s="4"/>
      <c r="AF368" s="4"/>
      <c r="AG368" s="4"/>
      <c r="AH368" s="4"/>
      <c r="AI368" s="4"/>
      <c r="AJ368" s="4"/>
      <c r="AK368" s="4"/>
      <c r="AL368" s="4"/>
      <c r="AM368" s="4"/>
      <c r="AN368" s="4"/>
      <c r="AO368" s="4"/>
      <c r="AP368" s="4"/>
      <c r="AQ368" s="4"/>
      <c r="AR368" s="4"/>
      <c r="AS368" s="4"/>
      <c r="AT368" s="4"/>
      <c r="AU368" s="4"/>
      <c r="AV368" s="4"/>
      <c r="AW368" s="4"/>
      <c r="AX368" s="4"/>
    </row>
    <row r="369" spans="1:50" ht="15.75" hidden="1" customHeight="1">
      <c r="A369" s="25"/>
      <c r="B369" s="161"/>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4"/>
      <c r="AE369" s="4"/>
      <c r="AF369" s="4"/>
      <c r="AG369" s="4"/>
      <c r="AH369" s="4"/>
      <c r="AI369" s="4"/>
      <c r="AJ369" s="4"/>
      <c r="AK369" s="4"/>
      <c r="AL369" s="4"/>
      <c r="AM369" s="4"/>
      <c r="AN369" s="4"/>
      <c r="AO369" s="4"/>
      <c r="AP369" s="4"/>
      <c r="AQ369" s="4"/>
      <c r="AR369" s="4"/>
      <c r="AS369" s="4"/>
      <c r="AT369" s="4"/>
      <c r="AU369" s="4"/>
      <c r="AV369" s="4"/>
      <c r="AW369" s="4"/>
      <c r="AX369" s="4"/>
    </row>
    <row r="370" spans="1:50" ht="15.75" hidden="1" customHeight="1">
      <c r="A370" s="25"/>
      <c r="B370" s="161"/>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4"/>
      <c r="AE370" s="4"/>
      <c r="AF370" s="4"/>
      <c r="AG370" s="4"/>
      <c r="AH370" s="4"/>
      <c r="AI370" s="4"/>
      <c r="AJ370" s="4"/>
      <c r="AK370" s="4"/>
      <c r="AL370" s="4"/>
      <c r="AM370" s="4"/>
      <c r="AN370" s="4"/>
      <c r="AO370" s="4"/>
      <c r="AP370" s="4"/>
      <c r="AQ370" s="4"/>
      <c r="AR370" s="4"/>
      <c r="AS370" s="4"/>
      <c r="AT370" s="4"/>
      <c r="AU370" s="4"/>
      <c r="AV370" s="4"/>
      <c r="AW370" s="4"/>
      <c r="AX370" s="4"/>
    </row>
    <row r="371" spans="1:50" ht="15.75" hidden="1" customHeight="1">
      <c r="A371" s="25"/>
      <c r="B371" s="161"/>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4"/>
      <c r="AE371" s="4"/>
      <c r="AF371" s="4"/>
      <c r="AG371" s="4"/>
      <c r="AH371" s="4"/>
      <c r="AI371" s="4"/>
      <c r="AJ371" s="4"/>
      <c r="AK371" s="4"/>
      <c r="AL371" s="4"/>
      <c r="AM371" s="4"/>
      <c r="AN371" s="4"/>
      <c r="AO371" s="4"/>
      <c r="AP371" s="4"/>
      <c r="AQ371" s="4"/>
      <c r="AR371" s="4"/>
      <c r="AS371" s="4"/>
      <c r="AT371" s="4"/>
      <c r="AU371" s="4"/>
      <c r="AV371" s="4"/>
      <c r="AW371" s="4"/>
      <c r="AX371" s="4"/>
    </row>
    <row r="372" spans="1:50" ht="15.75" hidden="1" customHeight="1">
      <c r="A372" s="25"/>
      <c r="B372" s="161"/>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4"/>
      <c r="AE372" s="4"/>
      <c r="AF372" s="4"/>
      <c r="AG372" s="4"/>
      <c r="AH372" s="4"/>
      <c r="AI372" s="4"/>
      <c r="AJ372" s="4"/>
      <c r="AK372" s="4"/>
      <c r="AL372" s="4"/>
      <c r="AM372" s="4"/>
      <c r="AN372" s="4"/>
      <c r="AO372" s="4"/>
      <c r="AP372" s="4"/>
      <c r="AQ372" s="4"/>
      <c r="AR372" s="4"/>
      <c r="AS372" s="4"/>
      <c r="AT372" s="4"/>
      <c r="AU372" s="4"/>
      <c r="AV372" s="4"/>
      <c r="AW372" s="4"/>
      <c r="AX372" s="4"/>
    </row>
    <row r="373" spans="1:50" ht="15.75" hidden="1" customHeight="1">
      <c r="A373" s="25"/>
      <c r="B373" s="161"/>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4"/>
      <c r="AE373" s="4"/>
      <c r="AF373" s="4"/>
      <c r="AG373" s="4"/>
      <c r="AH373" s="4"/>
      <c r="AI373" s="4"/>
      <c r="AJ373" s="4"/>
      <c r="AK373" s="4"/>
      <c r="AL373" s="4"/>
      <c r="AM373" s="4"/>
      <c r="AN373" s="4"/>
      <c r="AO373" s="4"/>
      <c r="AP373" s="4"/>
      <c r="AQ373" s="4"/>
      <c r="AR373" s="4"/>
      <c r="AS373" s="4"/>
      <c r="AT373" s="4"/>
      <c r="AU373" s="4"/>
      <c r="AV373" s="4"/>
      <c r="AW373" s="4"/>
      <c r="AX373" s="4"/>
    </row>
    <row r="374" spans="1:50" ht="15.75" hidden="1" customHeight="1">
      <c r="A374" s="25"/>
      <c r="B374" s="161"/>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4"/>
      <c r="AE374" s="4"/>
      <c r="AF374" s="4"/>
      <c r="AG374" s="4"/>
      <c r="AH374" s="4"/>
      <c r="AI374" s="4"/>
      <c r="AJ374" s="4"/>
      <c r="AK374" s="4"/>
      <c r="AL374" s="4"/>
      <c r="AM374" s="4"/>
      <c r="AN374" s="4"/>
      <c r="AO374" s="4"/>
      <c r="AP374" s="4"/>
      <c r="AQ374" s="4"/>
      <c r="AR374" s="4"/>
      <c r="AS374" s="4"/>
      <c r="AT374" s="4"/>
      <c r="AU374" s="4"/>
      <c r="AV374" s="4"/>
      <c r="AW374" s="4"/>
      <c r="AX374" s="4"/>
    </row>
    <row r="375" spans="1:50" ht="15.75" hidden="1" customHeight="1">
      <c r="A375" s="25"/>
      <c r="B375" s="161"/>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4"/>
      <c r="AE375" s="4"/>
      <c r="AF375" s="4"/>
      <c r="AG375" s="4"/>
      <c r="AH375" s="4"/>
      <c r="AI375" s="4"/>
      <c r="AJ375" s="4"/>
      <c r="AK375" s="4"/>
      <c r="AL375" s="4"/>
      <c r="AM375" s="4"/>
      <c r="AN375" s="4"/>
      <c r="AO375" s="4"/>
      <c r="AP375" s="4"/>
      <c r="AQ375" s="4"/>
      <c r="AR375" s="4"/>
      <c r="AS375" s="4"/>
      <c r="AT375" s="4"/>
      <c r="AU375" s="4"/>
      <c r="AV375" s="4"/>
      <c r="AW375" s="4"/>
      <c r="AX375" s="4"/>
    </row>
    <row r="376" spans="1:50" ht="15.75" hidden="1" customHeight="1">
      <c r="A376" s="25"/>
      <c r="B376" s="161"/>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4"/>
      <c r="AE376" s="4"/>
      <c r="AF376" s="4"/>
      <c r="AG376" s="4"/>
      <c r="AH376" s="4"/>
      <c r="AI376" s="4"/>
      <c r="AJ376" s="4"/>
      <c r="AK376" s="4"/>
      <c r="AL376" s="4"/>
      <c r="AM376" s="4"/>
      <c r="AN376" s="4"/>
      <c r="AO376" s="4"/>
      <c r="AP376" s="4"/>
      <c r="AQ376" s="4"/>
      <c r="AR376" s="4"/>
      <c r="AS376" s="4"/>
      <c r="AT376" s="4"/>
      <c r="AU376" s="4"/>
      <c r="AV376" s="4"/>
      <c r="AW376" s="4"/>
      <c r="AX376" s="4"/>
    </row>
    <row r="377" spans="1:50" ht="15.75" hidden="1" customHeight="1">
      <c r="A377" s="25"/>
      <c r="B377" s="161"/>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4"/>
      <c r="AE377" s="4"/>
      <c r="AF377" s="4"/>
      <c r="AG377" s="4"/>
      <c r="AH377" s="4"/>
      <c r="AI377" s="4"/>
      <c r="AJ377" s="4"/>
      <c r="AK377" s="4"/>
      <c r="AL377" s="4"/>
      <c r="AM377" s="4"/>
      <c r="AN377" s="4"/>
      <c r="AO377" s="4"/>
      <c r="AP377" s="4"/>
      <c r="AQ377" s="4"/>
      <c r="AR377" s="4"/>
      <c r="AS377" s="4"/>
      <c r="AT377" s="4"/>
      <c r="AU377" s="4"/>
      <c r="AV377" s="4"/>
      <c r="AW377" s="4"/>
      <c r="AX377" s="4"/>
    </row>
    <row r="378" spans="1:50" ht="15.75" hidden="1" customHeight="1">
      <c r="A378" s="25"/>
      <c r="B378" s="161"/>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4"/>
      <c r="AE378" s="4"/>
      <c r="AF378" s="4"/>
      <c r="AG378" s="4"/>
      <c r="AH378" s="4"/>
      <c r="AI378" s="4"/>
      <c r="AJ378" s="4"/>
      <c r="AK378" s="4"/>
      <c r="AL378" s="4"/>
      <c r="AM378" s="4"/>
      <c r="AN378" s="4"/>
      <c r="AO378" s="4"/>
      <c r="AP378" s="4"/>
      <c r="AQ378" s="4"/>
      <c r="AR378" s="4"/>
      <c r="AS378" s="4"/>
      <c r="AT378" s="4"/>
      <c r="AU378" s="4"/>
      <c r="AV378" s="4"/>
      <c r="AW378" s="4"/>
      <c r="AX378" s="4"/>
    </row>
    <row r="379" spans="1:50" ht="15.75" hidden="1" customHeight="1">
      <c r="A379" s="25"/>
      <c r="B379" s="161"/>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4"/>
      <c r="AE379" s="4"/>
      <c r="AF379" s="4"/>
      <c r="AG379" s="4"/>
      <c r="AH379" s="4"/>
      <c r="AI379" s="4"/>
      <c r="AJ379" s="4"/>
      <c r="AK379" s="4"/>
      <c r="AL379" s="4"/>
      <c r="AM379" s="4"/>
      <c r="AN379" s="4"/>
      <c r="AO379" s="4"/>
      <c r="AP379" s="4"/>
      <c r="AQ379" s="4"/>
      <c r="AR379" s="4"/>
      <c r="AS379" s="4"/>
      <c r="AT379" s="4"/>
      <c r="AU379" s="4"/>
      <c r="AV379" s="4"/>
      <c r="AW379" s="4"/>
      <c r="AX379" s="4"/>
    </row>
    <row r="380" spans="1:50" ht="15.75" hidden="1" customHeight="1">
      <c r="A380" s="25"/>
      <c r="B380" s="161"/>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4"/>
      <c r="AE380" s="4"/>
      <c r="AF380" s="4"/>
      <c r="AG380" s="4"/>
      <c r="AH380" s="4"/>
      <c r="AI380" s="4"/>
      <c r="AJ380" s="4"/>
      <c r="AK380" s="4"/>
      <c r="AL380" s="4"/>
      <c r="AM380" s="4"/>
      <c r="AN380" s="4"/>
      <c r="AO380" s="4"/>
      <c r="AP380" s="4"/>
      <c r="AQ380" s="4"/>
      <c r="AR380" s="4"/>
      <c r="AS380" s="4"/>
      <c r="AT380" s="4"/>
      <c r="AU380" s="4"/>
      <c r="AV380" s="4"/>
      <c r="AW380" s="4"/>
      <c r="AX380" s="4"/>
    </row>
    <row r="381" spans="1:50" ht="15.75" hidden="1" customHeight="1">
      <c r="A381" s="25"/>
      <c r="B381" s="161"/>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4"/>
      <c r="AE381" s="4"/>
      <c r="AF381" s="4"/>
      <c r="AG381" s="4"/>
      <c r="AH381" s="4"/>
      <c r="AI381" s="4"/>
      <c r="AJ381" s="4"/>
      <c r="AK381" s="4"/>
      <c r="AL381" s="4"/>
      <c r="AM381" s="4"/>
      <c r="AN381" s="4"/>
      <c r="AO381" s="4"/>
      <c r="AP381" s="4"/>
      <c r="AQ381" s="4"/>
      <c r="AR381" s="4"/>
      <c r="AS381" s="4"/>
      <c r="AT381" s="4"/>
      <c r="AU381" s="4"/>
      <c r="AV381" s="4"/>
      <c r="AW381" s="4"/>
      <c r="AX381" s="4"/>
    </row>
    <row r="382" spans="1:50" ht="15.75" hidden="1" customHeight="1">
      <c r="A382" s="25"/>
      <c r="B382" s="161"/>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4"/>
      <c r="AE382" s="4"/>
      <c r="AF382" s="4"/>
      <c r="AG382" s="4"/>
      <c r="AH382" s="4"/>
      <c r="AI382" s="4"/>
      <c r="AJ382" s="4"/>
      <c r="AK382" s="4"/>
      <c r="AL382" s="4"/>
      <c r="AM382" s="4"/>
      <c r="AN382" s="4"/>
      <c r="AO382" s="4"/>
      <c r="AP382" s="4"/>
      <c r="AQ382" s="4"/>
      <c r="AR382" s="4"/>
      <c r="AS382" s="4"/>
      <c r="AT382" s="4"/>
      <c r="AU382" s="4"/>
      <c r="AV382" s="4"/>
      <c r="AW382" s="4"/>
      <c r="AX382" s="4"/>
    </row>
    <row r="383" spans="1:50" ht="15.75" hidden="1" customHeight="1">
      <c r="A383" s="25"/>
      <c r="B383" s="161"/>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4"/>
      <c r="AE383" s="4"/>
      <c r="AF383" s="4"/>
      <c r="AG383" s="4"/>
      <c r="AH383" s="4"/>
      <c r="AI383" s="4"/>
      <c r="AJ383" s="4"/>
      <c r="AK383" s="4"/>
      <c r="AL383" s="4"/>
      <c r="AM383" s="4"/>
      <c r="AN383" s="4"/>
      <c r="AO383" s="4"/>
      <c r="AP383" s="4"/>
      <c r="AQ383" s="4"/>
      <c r="AR383" s="4"/>
      <c r="AS383" s="4"/>
      <c r="AT383" s="4"/>
      <c r="AU383" s="4"/>
      <c r="AV383" s="4"/>
      <c r="AW383" s="4"/>
      <c r="AX383" s="4"/>
    </row>
    <row r="384" spans="1:50" ht="15.75" hidden="1" customHeight="1">
      <c r="A384" s="25"/>
      <c r="B384" s="161"/>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4"/>
      <c r="AE384" s="4"/>
      <c r="AF384" s="4"/>
      <c r="AG384" s="4"/>
      <c r="AH384" s="4"/>
      <c r="AI384" s="4"/>
      <c r="AJ384" s="4"/>
      <c r="AK384" s="4"/>
      <c r="AL384" s="4"/>
      <c r="AM384" s="4"/>
      <c r="AN384" s="4"/>
      <c r="AO384" s="4"/>
      <c r="AP384" s="4"/>
      <c r="AQ384" s="4"/>
      <c r="AR384" s="4"/>
      <c r="AS384" s="4"/>
      <c r="AT384" s="4"/>
      <c r="AU384" s="4"/>
      <c r="AV384" s="4"/>
      <c r="AW384" s="4"/>
      <c r="AX384" s="4"/>
    </row>
    <row r="385" spans="1:50" ht="15.75" hidden="1" customHeight="1">
      <c r="A385" s="25"/>
      <c r="B385" s="161"/>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4"/>
      <c r="AE385" s="4"/>
      <c r="AF385" s="4"/>
      <c r="AG385" s="4"/>
      <c r="AH385" s="4"/>
      <c r="AI385" s="4"/>
      <c r="AJ385" s="4"/>
      <c r="AK385" s="4"/>
      <c r="AL385" s="4"/>
      <c r="AM385" s="4"/>
      <c r="AN385" s="4"/>
      <c r="AO385" s="4"/>
      <c r="AP385" s="4"/>
      <c r="AQ385" s="4"/>
      <c r="AR385" s="4"/>
      <c r="AS385" s="4"/>
      <c r="AT385" s="4"/>
      <c r="AU385" s="4"/>
      <c r="AV385" s="4"/>
      <c r="AW385" s="4"/>
      <c r="AX385" s="4"/>
    </row>
    <row r="386" spans="1:50" ht="15.75" hidden="1" customHeight="1">
      <c r="A386" s="25"/>
      <c r="B386" s="161"/>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4"/>
      <c r="AE386" s="4"/>
      <c r="AF386" s="4"/>
      <c r="AG386" s="4"/>
      <c r="AH386" s="4"/>
      <c r="AI386" s="4"/>
      <c r="AJ386" s="4"/>
      <c r="AK386" s="4"/>
      <c r="AL386" s="4"/>
      <c r="AM386" s="4"/>
      <c r="AN386" s="4"/>
      <c r="AO386" s="4"/>
      <c r="AP386" s="4"/>
      <c r="AQ386" s="4"/>
      <c r="AR386" s="4"/>
      <c r="AS386" s="4"/>
      <c r="AT386" s="4"/>
      <c r="AU386" s="4"/>
      <c r="AV386" s="4"/>
      <c r="AW386" s="4"/>
      <c r="AX386" s="4"/>
    </row>
    <row r="387" spans="1:50" ht="15.75" hidden="1" customHeight="1">
      <c r="A387" s="25"/>
      <c r="B387" s="161"/>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4"/>
      <c r="AE387" s="4"/>
      <c r="AF387" s="4"/>
      <c r="AG387" s="4"/>
      <c r="AH387" s="4"/>
      <c r="AI387" s="4"/>
      <c r="AJ387" s="4"/>
      <c r="AK387" s="4"/>
      <c r="AL387" s="4"/>
      <c r="AM387" s="4"/>
      <c r="AN387" s="4"/>
      <c r="AO387" s="4"/>
      <c r="AP387" s="4"/>
      <c r="AQ387" s="4"/>
      <c r="AR387" s="4"/>
      <c r="AS387" s="4"/>
      <c r="AT387" s="4"/>
      <c r="AU387" s="4"/>
      <c r="AV387" s="4"/>
      <c r="AW387" s="4"/>
      <c r="AX387" s="4"/>
    </row>
    <row r="388" spans="1:50" ht="15.75" hidden="1" customHeight="1">
      <c r="A388" s="25"/>
      <c r="B388" s="161"/>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4"/>
      <c r="AE388" s="4"/>
      <c r="AF388" s="4"/>
      <c r="AG388" s="4"/>
      <c r="AH388" s="4"/>
      <c r="AI388" s="4"/>
      <c r="AJ388" s="4"/>
      <c r="AK388" s="4"/>
      <c r="AL388" s="4"/>
      <c r="AM388" s="4"/>
      <c r="AN388" s="4"/>
      <c r="AO388" s="4"/>
      <c r="AP388" s="4"/>
      <c r="AQ388" s="4"/>
      <c r="AR388" s="4"/>
      <c r="AS388" s="4"/>
      <c r="AT388" s="4"/>
      <c r="AU388" s="4"/>
      <c r="AV388" s="4"/>
      <c r="AW388" s="4"/>
      <c r="AX388" s="4"/>
    </row>
    <row r="389" spans="1:50" ht="15.75" hidden="1" customHeight="1">
      <c r="A389" s="25"/>
      <c r="B389" s="161"/>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4"/>
      <c r="AE389" s="4"/>
      <c r="AF389" s="4"/>
      <c r="AG389" s="4"/>
      <c r="AH389" s="4"/>
      <c r="AI389" s="4"/>
      <c r="AJ389" s="4"/>
      <c r="AK389" s="4"/>
      <c r="AL389" s="4"/>
      <c r="AM389" s="4"/>
      <c r="AN389" s="4"/>
      <c r="AO389" s="4"/>
      <c r="AP389" s="4"/>
      <c r="AQ389" s="4"/>
      <c r="AR389" s="4"/>
      <c r="AS389" s="4"/>
      <c r="AT389" s="4"/>
      <c r="AU389" s="4"/>
      <c r="AV389" s="4"/>
      <c r="AW389" s="4"/>
      <c r="AX389" s="4"/>
    </row>
    <row r="390" spans="1:50" ht="15.75" hidden="1" customHeight="1">
      <c r="A390" s="25"/>
      <c r="B390" s="161"/>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4"/>
      <c r="AE390" s="4"/>
      <c r="AF390" s="4"/>
      <c r="AG390" s="4"/>
      <c r="AH390" s="4"/>
      <c r="AI390" s="4"/>
      <c r="AJ390" s="4"/>
      <c r="AK390" s="4"/>
      <c r="AL390" s="4"/>
      <c r="AM390" s="4"/>
      <c r="AN390" s="4"/>
      <c r="AO390" s="4"/>
      <c r="AP390" s="4"/>
      <c r="AQ390" s="4"/>
      <c r="AR390" s="4"/>
      <c r="AS390" s="4"/>
      <c r="AT390" s="4"/>
      <c r="AU390" s="4"/>
      <c r="AV390" s="4"/>
      <c r="AW390" s="4"/>
      <c r="AX390" s="4"/>
    </row>
    <row r="391" spans="1:50" ht="15.75" hidden="1" customHeight="1">
      <c r="A391" s="25"/>
      <c r="B391" s="161"/>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4"/>
      <c r="AE391" s="4"/>
      <c r="AF391" s="4"/>
      <c r="AG391" s="4"/>
      <c r="AH391" s="4"/>
      <c r="AI391" s="4"/>
      <c r="AJ391" s="4"/>
      <c r="AK391" s="4"/>
      <c r="AL391" s="4"/>
      <c r="AM391" s="4"/>
      <c r="AN391" s="4"/>
      <c r="AO391" s="4"/>
      <c r="AP391" s="4"/>
      <c r="AQ391" s="4"/>
      <c r="AR391" s="4"/>
      <c r="AS391" s="4"/>
      <c r="AT391" s="4"/>
      <c r="AU391" s="4"/>
      <c r="AV391" s="4"/>
      <c r="AW391" s="4"/>
      <c r="AX391" s="4"/>
    </row>
    <row r="392" spans="1:50" ht="15.75" hidden="1" customHeight="1">
      <c r="A392" s="25"/>
      <c r="B392" s="161"/>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4"/>
      <c r="AE392" s="4"/>
      <c r="AF392" s="4"/>
      <c r="AG392" s="4"/>
      <c r="AH392" s="4"/>
      <c r="AI392" s="4"/>
      <c r="AJ392" s="4"/>
      <c r="AK392" s="4"/>
      <c r="AL392" s="4"/>
      <c r="AM392" s="4"/>
      <c r="AN392" s="4"/>
      <c r="AO392" s="4"/>
      <c r="AP392" s="4"/>
      <c r="AQ392" s="4"/>
      <c r="AR392" s="4"/>
      <c r="AS392" s="4"/>
      <c r="AT392" s="4"/>
      <c r="AU392" s="4"/>
      <c r="AV392" s="4"/>
      <c r="AW392" s="4"/>
      <c r="AX392" s="4"/>
    </row>
    <row r="393" spans="1:50" ht="15.75" hidden="1" customHeight="1">
      <c r="A393" s="25"/>
      <c r="B393" s="161"/>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4"/>
      <c r="AE393" s="4"/>
      <c r="AF393" s="4"/>
      <c r="AG393" s="4"/>
      <c r="AH393" s="4"/>
      <c r="AI393" s="4"/>
      <c r="AJ393" s="4"/>
      <c r="AK393" s="4"/>
      <c r="AL393" s="4"/>
      <c r="AM393" s="4"/>
      <c r="AN393" s="4"/>
      <c r="AO393" s="4"/>
      <c r="AP393" s="4"/>
      <c r="AQ393" s="4"/>
      <c r="AR393" s="4"/>
      <c r="AS393" s="4"/>
      <c r="AT393" s="4"/>
      <c r="AU393" s="4"/>
      <c r="AV393" s="4"/>
      <c r="AW393" s="4"/>
      <c r="AX393" s="4"/>
    </row>
    <row r="394" spans="1:50" ht="15.75" hidden="1" customHeight="1">
      <c r="A394" s="25"/>
      <c r="B394" s="161"/>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4"/>
      <c r="AE394" s="4"/>
      <c r="AF394" s="4"/>
      <c r="AG394" s="4"/>
      <c r="AH394" s="4"/>
      <c r="AI394" s="4"/>
      <c r="AJ394" s="4"/>
      <c r="AK394" s="4"/>
      <c r="AL394" s="4"/>
      <c r="AM394" s="4"/>
      <c r="AN394" s="4"/>
      <c r="AO394" s="4"/>
      <c r="AP394" s="4"/>
      <c r="AQ394" s="4"/>
      <c r="AR394" s="4"/>
      <c r="AS394" s="4"/>
      <c r="AT394" s="4"/>
      <c r="AU394" s="4"/>
      <c r="AV394" s="4"/>
      <c r="AW394" s="4"/>
      <c r="AX394" s="4"/>
    </row>
    <row r="395" spans="1:50" ht="15.75" hidden="1" customHeight="1">
      <c r="A395" s="25"/>
      <c r="B395" s="161"/>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4"/>
      <c r="AE395" s="4"/>
      <c r="AF395" s="4"/>
      <c r="AG395" s="4"/>
      <c r="AH395" s="4"/>
      <c r="AI395" s="4"/>
      <c r="AJ395" s="4"/>
      <c r="AK395" s="4"/>
      <c r="AL395" s="4"/>
      <c r="AM395" s="4"/>
      <c r="AN395" s="4"/>
      <c r="AO395" s="4"/>
      <c r="AP395" s="4"/>
      <c r="AQ395" s="4"/>
      <c r="AR395" s="4"/>
      <c r="AS395" s="4"/>
      <c r="AT395" s="4"/>
      <c r="AU395" s="4"/>
      <c r="AV395" s="4"/>
      <c r="AW395" s="4"/>
      <c r="AX395" s="4"/>
    </row>
    <row r="396" spans="1:50" ht="15.75" hidden="1" customHeight="1">
      <c r="A396" s="25"/>
      <c r="B396" s="161"/>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4"/>
      <c r="AE396" s="4"/>
      <c r="AF396" s="4"/>
      <c r="AG396" s="4"/>
      <c r="AH396" s="4"/>
      <c r="AI396" s="4"/>
      <c r="AJ396" s="4"/>
      <c r="AK396" s="4"/>
      <c r="AL396" s="4"/>
      <c r="AM396" s="4"/>
      <c r="AN396" s="4"/>
      <c r="AO396" s="4"/>
      <c r="AP396" s="4"/>
      <c r="AQ396" s="4"/>
      <c r="AR396" s="4"/>
      <c r="AS396" s="4"/>
      <c r="AT396" s="4"/>
      <c r="AU396" s="4"/>
      <c r="AV396" s="4"/>
      <c r="AW396" s="4"/>
      <c r="AX396" s="4"/>
    </row>
    <row r="397" spans="1:50" ht="15.75" hidden="1" customHeight="1">
      <c r="A397" s="25"/>
      <c r="B397" s="161"/>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4"/>
      <c r="AE397" s="4"/>
      <c r="AF397" s="4"/>
      <c r="AG397" s="4"/>
      <c r="AH397" s="4"/>
      <c r="AI397" s="4"/>
      <c r="AJ397" s="4"/>
      <c r="AK397" s="4"/>
      <c r="AL397" s="4"/>
      <c r="AM397" s="4"/>
      <c r="AN397" s="4"/>
      <c r="AO397" s="4"/>
      <c r="AP397" s="4"/>
      <c r="AQ397" s="4"/>
      <c r="AR397" s="4"/>
      <c r="AS397" s="4"/>
      <c r="AT397" s="4"/>
      <c r="AU397" s="4"/>
      <c r="AV397" s="4"/>
      <c r="AW397" s="4"/>
      <c r="AX397" s="4"/>
    </row>
    <row r="398" spans="1:50" ht="15.75" hidden="1" customHeight="1">
      <c r="A398" s="25"/>
      <c r="B398" s="161"/>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4"/>
      <c r="AE398" s="4"/>
      <c r="AF398" s="4"/>
      <c r="AG398" s="4"/>
      <c r="AH398" s="4"/>
      <c r="AI398" s="4"/>
      <c r="AJ398" s="4"/>
      <c r="AK398" s="4"/>
      <c r="AL398" s="4"/>
      <c r="AM398" s="4"/>
      <c r="AN398" s="4"/>
      <c r="AO398" s="4"/>
      <c r="AP398" s="4"/>
      <c r="AQ398" s="4"/>
      <c r="AR398" s="4"/>
      <c r="AS398" s="4"/>
      <c r="AT398" s="4"/>
      <c r="AU398" s="4"/>
      <c r="AV398" s="4"/>
      <c r="AW398" s="4"/>
      <c r="AX398" s="4"/>
    </row>
    <row r="399" spans="1:50" ht="15.75" hidden="1" customHeight="1">
      <c r="A399" s="25"/>
      <c r="B399" s="161"/>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4"/>
      <c r="AE399" s="4"/>
      <c r="AF399" s="4"/>
      <c r="AG399" s="4"/>
      <c r="AH399" s="4"/>
      <c r="AI399" s="4"/>
      <c r="AJ399" s="4"/>
      <c r="AK399" s="4"/>
      <c r="AL399" s="4"/>
      <c r="AM399" s="4"/>
      <c r="AN399" s="4"/>
      <c r="AO399" s="4"/>
      <c r="AP399" s="4"/>
      <c r="AQ399" s="4"/>
      <c r="AR399" s="4"/>
      <c r="AS399" s="4"/>
      <c r="AT399" s="4"/>
      <c r="AU399" s="4"/>
      <c r="AV399" s="4"/>
      <c r="AW399" s="4"/>
      <c r="AX399" s="4"/>
    </row>
    <row r="400" spans="1:50" ht="15.75" hidden="1" customHeight="1">
      <c r="A400" s="25"/>
      <c r="B400" s="161"/>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4"/>
      <c r="AE400" s="4"/>
      <c r="AF400" s="4"/>
      <c r="AG400" s="4"/>
      <c r="AH400" s="4"/>
      <c r="AI400" s="4"/>
      <c r="AJ400" s="4"/>
      <c r="AK400" s="4"/>
      <c r="AL400" s="4"/>
      <c r="AM400" s="4"/>
      <c r="AN400" s="4"/>
      <c r="AO400" s="4"/>
      <c r="AP400" s="4"/>
      <c r="AQ400" s="4"/>
      <c r="AR400" s="4"/>
      <c r="AS400" s="4"/>
      <c r="AT400" s="4"/>
      <c r="AU400" s="4"/>
      <c r="AV400" s="4"/>
      <c r="AW400" s="4"/>
      <c r="AX400" s="4"/>
    </row>
    <row r="401" spans="1:50" ht="15.75" hidden="1" customHeight="1">
      <c r="A401" s="25"/>
      <c r="B401" s="161"/>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4"/>
      <c r="AE401" s="4"/>
      <c r="AF401" s="4"/>
      <c r="AG401" s="4"/>
      <c r="AH401" s="4"/>
      <c r="AI401" s="4"/>
      <c r="AJ401" s="4"/>
      <c r="AK401" s="4"/>
      <c r="AL401" s="4"/>
      <c r="AM401" s="4"/>
      <c r="AN401" s="4"/>
      <c r="AO401" s="4"/>
      <c r="AP401" s="4"/>
      <c r="AQ401" s="4"/>
      <c r="AR401" s="4"/>
      <c r="AS401" s="4"/>
      <c r="AT401" s="4"/>
      <c r="AU401" s="4"/>
      <c r="AV401" s="4"/>
      <c r="AW401" s="4"/>
      <c r="AX401" s="4"/>
    </row>
    <row r="402" spans="1:50" ht="15.75" hidden="1" customHeight="1">
      <c r="A402" s="25"/>
      <c r="B402" s="161"/>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4"/>
      <c r="AE402" s="4"/>
      <c r="AF402" s="4"/>
      <c r="AG402" s="4"/>
      <c r="AH402" s="4"/>
      <c r="AI402" s="4"/>
      <c r="AJ402" s="4"/>
      <c r="AK402" s="4"/>
      <c r="AL402" s="4"/>
      <c r="AM402" s="4"/>
      <c r="AN402" s="4"/>
      <c r="AO402" s="4"/>
      <c r="AP402" s="4"/>
      <c r="AQ402" s="4"/>
      <c r="AR402" s="4"/>
      <c r="AS402" s="4"/>
      <c r="AT402" s="4"/>
      <c r="AU402" s="4"/>
      <c r="AV402" s="4"/>
      <c r="AW402" s="4"/>
      <c r="AX402" s="4"/>
    </row>
    <row r="403" spans="1:50" ht="15.75" hidden="1" customHeight="1">
      <c r="A403" s="25"/>
      <c r="B403" s="161"/>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4"/>
      <c r="AE403" s="4"/>
      <c r="AF403" s="4"/>
      <c r="AG403" s="4"/>
      <c r="AH403" s="4"/>
      <c r="AI403" s="4"/>
      <c r="AJ403" s="4"/>
      <c r="AK403" s="4"/>
      <c r="AL403" s="4"/>
      <c r="AM403" s="4"/>
      <c r="AN403" s="4"/>
      <c r="AO403" s="4"/>
      <c r="AP403" s="4"/>
      <c r="AQ403" s="4"/>
      <c r="AR403" s="4"/>
      <c r="AS403" s="4"/>
      <c r="AT403" s="4"/>
      <c r="AU403" s="4"/>
      <c r="AV403" s="4"/>
      <c r="AW403" s="4"/>
      <c r="AX403" s="4"/>
    </row>
    <row r="404" spans="1:50" ht="15.75" hidden="1" customHeight="1">
      <c r="A404" s="25"/>
      <c r="B404" s="161"/>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4"/>
      <c r="AE404" s="4"/>
      <c r="AF404" s="4"/>
      <c r="AG404" s="4"/>
      <c r="AH404" s="4"/>
      <c r="AI404" s="4"/>
      <c r="AJ404" s="4"/>
      <c r="AK404" s="4"/>
      <c r="AL404" s="4"/>
      <c r="AM404" s="4"/>
      <c r="AN404" s="4"/>
      <c r="AO404" s="4"/>
      <c r="AP404" s="4"/>
      <c r="AQ404" s="4"/>
      <c r="AR404" s="4"/>
      <c r="AS404" s="4"/>
      <c r="AT404" s="4"/>
      <c r="AU404" s="4"/>
      <c r="AV404" s="4"/>
      <c r="AW404" s="4"/>
      <c r="AX404" s="4"/>
    </row>
    <row r="405" spans="1:50" ht="15.75" hidden="1" customHeight="1">
      <c r="A405" s="25"/>
      <c r="B405" s="161"/>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4"/>
      <c r="AE405" s="4"/>
      <c r="AF405" s="4"/>
      <c r="AG405" s="4"/>
      <c r="AH405" s="4"/>
      <c r="AI405" s="4"/>
      <c r="AJ405" s="4"/>
      <c r="AK405" s="4"/>
      <c r="AL405" s="4"/>
      <c r="AM405" s="4"/>
      <c r="AN405" s="4"/>
      <c r="AO405" s="4"/>
      <c r="AP405" s="4"/>
      <c r="AQ405" s="4"/>
      <c r="AR405" s="4"/>
      <c r="AS405" s="4"/>
      <c r="AT405" s="4"/>
      <c r="AU405" s="4"/>
      <c r="AV405" s="4"/>
      <c r="AW405" s="4"/>
      <c r="AX405" s="4"/>
    </row>
    <row r="406" spans="1:50" ht="15.75" hidden="1" customHeight="1">
      <c r="A406" s="25"/>
      <c r="B406" s="161"/>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27"/>
      <c r="AD406" s="4"/>
      <c r="AE406" s="4"/>
      <c r="AF406" s="4"/>
      <c r="AG406" s="4"/>
      <c r="AH406" s="4"/>
      <c r="AI406" s="4"/>
      <c r="AJ406" s="4"/>
      <c r="AK406" s="4"/>
      <c r="AL406" s="4"/>
      <c r="AM406" s="4"/>
      <c r="AN406" s="4"/>
      <c r="AO406" s="4"/>
      <c r="AP406" s="4"/>
      <c r="AQ406" s="4"/>
      <c r="AR406" s="4"/>
      <c r="AS406" s="4"/>
      <c r="AT406" s="4"/>
      <c r="AU406" s="4"/>
      <c r="AV406" s="4"/>
      <c r="AW406" s="4"/>
      <c r="AX406" s="4"/>
    </row>
    <row r="407" spans="1:50" ht="15.75" hidden="1" customHeight="1">
      <c r="A407" s="25"/>
      <c r="B407" s="161"/>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27"/>
      <c r="AD407" s="4"/>
      <c r="AE407" s="4"/>
      <c r="AF407" s="4"/>
      <c r="AG407" s="4"/>
      <c r="AH407" s="4"/>
      <c r="AI407" s="4"/>
      <c r="AJ407" s="4"/>
      <c r="AK407" s="4"/>
      <c r="AL407" s="4"/>
      <c r="AM407" s="4"/>
      <c r="AN407" s="4"/>
      <c r="AO407" s="4"/>
      <c r="AP407" s="4"/>
      <c r="AQ407" s="4"/>
      <c r="AR407" s="4"/>
      <c r="AS407" s="4"/>
      <c r="AT407" s="4"/>
      <c r="AU407" s="4"/>
      <c r="AV407" s="4"/>
      <c r="AW407" s="4"/>
      <c r="AX407" s="4"/>
    </row>
    <row r="408" spans="1:50" ht="15.75" hidden="1" customHeight="1">
      <c r="A408" s="25"/>
      <c r="B408" s="161"/>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c r="AB408" s="27"/>
      <c r="AC408" s="27"/>
      <c r="AD408" s="4"/>
      <c r="AE408" s="4"/>
      <c r="AF408" s="4"/>
      <c r="AG408" s="4"/>
      <c r="AH408" s="4"/>
      <c r="AI408" s="4"/>
      <c r="AJ408" s="4"/>
      <c r="AK408" s="4"/>
      <c r="AL408" s="4"/>
      <c r="AM408" s="4"/>
      <c r="AN408" s="4"/>
      <c r="AO408" s="4"/>
      <c r="AP408" s="4"/>
      <c r="AQ408" s="4"/>
      <c r="AR408" s="4"/>
      <c r="AS408" s="4"/>
      <c r="AT408" s="4"/>
      <c r="AU408" s="4"/>
      <c r="AV408" s="4"/>
      <c r="AW408" s="4"/>
      <c r="AX408" s="4"/>
    </row>
    <row r="409" spans="1:50" ht="15.75" hidden="1" customHeight="1">
      <c r="A409" s="25"/>
      <c r="B409" s="161"/>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c r="AB409" s="27"/>
      <c r="AC409" s="27"/>
      <c r="AD409" s="4"/>
      <c r="AE409" s="4"/>
      <c r="AF409" s="4"/>
      <c r="AG409" s="4"/>
      <c r="AH409" s="4"/>
      <c r="AI409" s="4"/>
      <c r="AJ409" s="4"/>
      <c r="AK409" s="4"/>
      <c r="AL409" s="4"/>
      <c r="AM409" s="4"/>
      <c r="AN409" s="4"/>
      <c r="AO409" s="4"/>
      <c r="AP409" s="4"/>
      <c r="AQ409" s="4"/>
      <c r="AR409" s="4"/>
      <c r="AS409" s="4"/>
      <c r="AT409" s="4"/>
      <c r="AU409" s="4"/>
      <c r="AV409" s="4"/>
      <c r="AW409" s="4"/>
      <c r="AX409" s="4"/>
    </row>
    <row r="410" spans="1:50" ht="15.75" hidden="1" customHeight="1">
      <c r="A410" s="25"/>
      <c r="B410" s="161"/>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c r="AC410" s="27"/>
      <c r="AD410" s="4"/>
      <c r="AE410" s="4"/>
      <c r="AF410" s="4"/>
      <c r="AG410" s="4"/>
      <c r="AH410" s="4"/>
      <c r="AI410" s="4"/>
      <c r="AJ410" s="4"/>
      <c r="AK410" s="4"/>
      <c r="AL410" s="4"/>
      <c r="AM410" s="4"/>
      <c r="AN410" s="4"/>
      <c r="AO410" s="4"/>
      <c r="AP410" s="4"/>
      <c r="AQ410" s="4"/>
      <c r="AR410" s="4"/>
      <c r="AS410" s="4"/>
      <c r="AT410" s="4"/>
      <c r="AU410" s="4"/>
      <c r="AV410" s="4"/>
      <c r="AW410" s="4"/>
      <c r="AX410" s="4"/>
    </row>
    <row r="411" spans="1:50" ht="15.75" hidden="1" customHeight="1">
      <c r="A411" s="25"/>
      <c r="B411" s="161"/>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c r="AC411" s="27"/>
      <c r="AD411" s="4"/>
      <c r="AE411" s="4"/>
      <c r="AF411" s="4"/>
      <c r="AG411" s="4"/>
      <c r="AH411" s="4"/>
      <c r="AI411" s="4"/>
      <c r="AJ411" s="4"/>
      <c r="AK411" s="4"/>
      <c r="AL411" s="4"/>
      <c r="AM411" s="4"/>
      <c r="AN411" s="4"/>
      <c r="AO411" s="4"/>
      <c r="AP411" s="4"/>
      <c r="AQ411" s="4"/>
      <c r="AR411" s="4"/>
      <c r="AS411" s="4"/>
      <c r="AT411" s="4"/>
      <c r="AU411" s="4"/>
      <c r="AV411" s="4"/>
      <c r="AW411" s="4"/>
      <c r="AX411" s="4"/>
    </row>
    <row r="412" spans="1:50" ht="15.75" hidden="1" customHeight="1">
      <c r="A412" s="25"/>
      <c r="B412" s="161"/>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c r="AC412" s="27"/>
      <c r="AD412" s="4"/>
      <c r="AE412" s="4"/>
      <c r="AF412" s="4"/>
      <c r="AG412" s="4"/>
      <c r="AH412" s="4"/>
      <c r="AI412" s="4"/>
      <c r="AJ412" s="4"/>
      <c r="AK412" s="4"/>
      <c r="AL412" s="4"/>
      <c r="AM412" s="4"/>
      <c r="AN412" s="4"/>
      <c r="AO412" s="4"/>
      <c r="AP412" s="4"/>
      <c r="AQ412" s="4"/>
      <c r="AR412" s="4"/>
      <c r="AS412" s="4"/>
      <c r="AT412" s="4"/>
      <c r="AU412" s="4"/>
      <c r="AV412" s="4"/>
      <c r="AW412" s="4"/>
      <c r="AX412" s="4"/>
    </row>
    <row r="413" spans="1:50" ht="15.75" hidden="1" customHeight="1">
      <c r="A413" s="25"/>
      <c r="B413" s="161"/>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c r="AC413" s="27"/>
      <c r="AD413" s="4"/>
      <c r="AE413" s="4"/>
      <c r="AF413" s="4"/>
      <c r="AG413" s="4"/>
      <c r="AH413" s="4"/>
      <c r="AI413" s="4"/>
      <c r="AJ413" s="4"/>
      <c r="AK413" s="4"/>
      <c r="AL413" s="4"/>
      <c r="AM413" s="4"/>
      <c r="AN413" s="4"/>
      <c r="AO413" s="4"/>
      <c r="AP413" s="4"/>
      <c r="AQ413" s="4"/>
      <c r="AR413" s="4"/>
      <c r="AS413" s="4"/>
      <c r="AT413" s="4"/>
      <c r="AU413" s="4"/>
      <c r="AV413" s="4"/>
      <c r="AW413" s="4"/>
      <c r="AX413" s="4"/>
    </row>
    <row r="414" spans="1:50" ht="15.75" hidden="1" customHeight="1">
      <c r="A414" s="25"/>
      <c r="B414" s="161"/>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c r="AC414" s="27"/>
      <c r="AD414" s="4"/>
      <c r="AE414" s="4"/>
      <c r="AF414" s="4"/>
      <c r="AG414" s="4"/>
      <c r="AH414" s="4"/>
      <c r="AI414" s="4"/>
      <c r="AJ414" s="4"/>
      <c r="AK414" s="4"/>
      <c r="AL414" s="4"/>
      <c r="AM414" s="4"/>
      <c r="AN414" s="4"/>
      <c r="AO414" s="4"/>
      <c r="AP414" s="4"/>
      <c r="AQ414" s="4"/>
      <c r="AR414" s="4"/>
      <c r="AS414" s="4"/>
      <c r="AT414" s="4"/>
      <c r="AU414" s="4"/>
      <c r="AV414" s="4"/>
      <c r="AW414" s="4"/>
      <c r="AX414" s="4"/>
    </row>
    <row r="415" spans="1:50" ht="15.75" hidden="1" customHeight="1">
      <c r="A415" s="25"/>
      <c r="B415" s="161"/>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c r="AB415" s="27"/>
      <c r="AC415" s="27"/>
      <c r="AD415" s="4"/>
      <c r="AE415" s="4"/>
      <c r="AF415" s="4"/>
      <c r="AG415" s="4"/>
      <c r="AH415" s="4"/>
      <c r="AI415" s="4"/>
      <c r="AJ415" s="4"/>
      <c r="AK415" s="4"/>
      <c r="AL415" s="4"/>
      <c r="AM415" s="4"/>
      <c r="AN415" s="4"/>
      <c r="AO415" s="4"/>
      <c r="AP415" s="4"/>
      <c r="AQ415" s="4"/>
      <c r="AR415" s="4"/>
      <c r="AS415" s="4"/>
      <c r="AT415" s="4"/>
      <c r="AU415" s="4"/>
      <c r="AV415" s="4"/>
      <c r="AW415" s="4"/>
      <c r="AX415" s="4"/>
    </row>
    <row r="416" spans="1:50" ht="15.75" hidden="1" customHeight="1">
      <c r="A416" s="25"/>
      <c r="B416" s="161"/>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c r="AC416" s="27"/>
      <c r="AD416" s="4"/>
      <c r="AE416" s="4"/>
      <c r="AF416" s="4"/>
      <c r="AG416" s="4"/>
      <c r="AH416" s="4"/>
      <c r="AI416" s="4"/>
      <c r="AJ416" s="4"/>
      <c r="AK416" s="4"/>
      <c r="AL416" s="4"/>
      <c r="AM416" s="4"/>
      <c r="AN416" s="4"/>
      <c r="AO416" s="4"/>
      <c r="AP416" s="4"/>
      <c r="AQ416" s="4"/>
      <c r="AR416" s="4"/>
      <c r="AS416" s="4"/>
      <c r="AT416" s="4"/>
      <c r="AU416" s="4"/>
      <c r="AV416" s="4"/>
      <c r="AW416" s="4"/>
      <c r="AX416" s="4"/>
    </row>
    <row r="417" spans="1:50" ht="15.75" hidden="1" customHeight="1">
      <c r="A417" s="25"/>
      <c r="B417" s="161"/>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c r="AB417" s="27"/>
      <c r="AC417" s="27"/>
      <c r="AD417" s="4"/>
      <c r="AE417" s="4"/>
      <c r="AF417" s="4"/>
      <c r="AG417" s="4"/>
      <c r="AH417" s="4"/>
      <c r="AI417" s="4"/>
      <c r="AJ417" s="4"/>
      <c r="AK417" s="4"/>
      <c r="AL417" s="4"/>
      <c r="AM417" s="4"/>
      <c r="AN417" s="4"/>
      <c r="AO417" s="4"/>
      <c r="AP417" s="4"/>
      <c r="AQ417" s="4"/>
      <c r="AR417" s="4"/>
      <c r="AS417" s="4"/>
      <c r="AT417" s="4"/>
      <c r="AU417" s="4"/>
      <c r="AV417" s="4"/>
      <c r="AW417" s="4"/>
      <c r="AX417" s="4"/>
    </row>
    <row r="418" spans="1:50" ht="15.75" hidden="1" customHeight="1">
      <c r="A418" s="25"/>
      <c r="B418" s="161"/>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c r="AC418" s="27"/>
      <c r="AD418" s="4"/>
      <c r="AE418" s="4"/>
      <c r="AF418" s="4"/>
      <c r="AG418" s="4"/>
      <c r="AH418" s="4"/>
      <c r="AI418" s="4"/>
      <c r="AJ418" s="4"/>
      <c r="AK418" s="4"/>
      <c r="AL418" s="4"/>
      <c r="AM418" s="4"/>
      <c r="AN418" s="4"/>
      <c r="AO418" s="4"/>
      <c r="AP418" s="4"/>
      <c r="AQ418" s="4"/>
      <c r="AR418" s="4"/>
      <c r="AS418" s="4"/>
      <c r="AT418" s="4"/>
      <c r="AU418" s="4"/>
      <c r="AV418" s="4"/>
      <c r="AW418" s="4"/>
      <c r="AX418" s="4"/>
    </row>
    <row r="419" spans="1:50" ht="15.75" hidden="1" customHeight="1">
      <c r="A419" s="25"/>
      <c r="B419" s="161"/>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c r="AC419" s="27"/>
      <c r="AD419" s="4"/>
      <c r="AE419" s="4"/>
      <c r="AF419" s="4"/>
      <c r="AG419" s="4"/>
      <c r="AH419" s="4"/>
      <c r="AI419" s="4"/>
      <c r="AJ419" s="4"/>
      <c r="AK419" s="4"/>
      <c r="AL419" s="4"/>
      <c r="AM419" s="4"/>
      <c r="AN419" s="4"/>
      <c r="AO419" s="4"/>
      <c r="AP419" s="4"/>
      <c r="AQ419" s="4"/>
      <c r="AR419" s="4"/>
      <c r="AS419" s="4"/>
      <c r="AT419" s="4"/>
      <c r="AU419" s="4"/>
      <c r="AV419" s="4"/>
      <c r="AW419" s="4"/>
      <c r="AX419" s="4"/>
    </row>
    <row r="420" spans="1:50" ht="15.75" hidden="1" customHeight="1">
      <c r="A420" s="25"/>
      <c r="B420" s="161"/>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c r="AB420" s="27"/>
      <c r="AC420" s="27"/>
      <c r="AD420" s="4"/>
      <c r="AE420" s="4"/>
      <c r="AF420" s="4"/>
      <c r="AG420" s="4"/>
      <c r="AH420" s="4"/>
      <c r="AI420" s="4"/>
      <c r="AJ420" s="4"/>
      <c r="AK420" s="4"/>
      <c r="AL420" s="4"/>
      <c r="AM420" s="4"/>
      <c r="AN420" s="4"/>
      <c r="AO420" s="4"/>
      <c r="AP420" s="4"/>
      <c r="AQ420" s="4"/>
      <c r="AR420" s="4"/>
      <c r="AS420" s="4"/>
      <c r="AT420" s="4"/>
      <c r="AU420" s="4"/>
      <c r="AV420" s="4"/>
      <c r="AW420" s="4"/>
      <c r="AX420" s="4"/>
    </row>
    <row r="421" spans="1:50" ht="15.75" hidden="1" customHeight="1">
      <c r="A421" s="25"/>
      <c r="B421" s="161"/>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c r="AC421" s="27"/>
      <c r="AD421" s="4"/>
      <c r="AE421" s="4"/>
      <c r="AF421" s="4"/>
      <c r="AG421" s="4"/>
      <c r="AH421" s="4"/>
      <c r="AI421" s="4"/>
      <c r="AJ421" s="4"/>
      <c r="AK421" s="4"/>
      <c r="AL421" s="4"/>
      <c r="AM421" s="4"/>
      <c r="AN421" s="4"/>
      <c r="AO421" s="4"/>
      <c r="AP421" s="4"/>
      <c r="AQ421" s="4"/>
      <c r="AR421" s="4"/>
      <c r="AS421" s="4"/>
      <c r="AT421" s="4"/>
      <c r="AU421" s="4"/>
      <c r="AV421" s="4"/>
      <c r="AW421" s="4"/>
      <c r="AX421" s="4"/>
    </row>
    <row r="422" spans="1:50" ht="15.75" hidden="1" customHeight="1">
      <c r="A422" s="25"/>
      <c r="B422" s="161"/>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c r="AC422" s="27"/>
      <c r="AD422" s="4"/>
      <c r="AE422" s="4"/>
      <c r="AF422" s="4"/>
      <c r="AG422" s="4"/>
      <c r="AH422" s="4"/>
      <c r="AI422" s="4"/>
      <c r="AJ422" s="4"/>
      <c r="AK422" s="4"/>
      <c r="AL422" s="4"/>
      <c r="AM422" s="4"/>
      <c r="AN422" s="4"/>
      <c r="AO422" s="4"/>
      <c r="AP422" s="4"/>
      <c r="AQ422" s="4"/>
      <c r="AR422" s="4"/>
      <c r="AS422" s="4"/>
      <c r="AT422" s="4"/>
      <c r="AU422" s="4"/>
      <c r="AV422" s="4"/>
      <c r="AW422" s="4"/>
      <c r="AX422" s="4"/>
    </row>
    <row r="423" spans="1:50" ht="15.75" hidden="1" customHeight="1">
      <c r="A423" s="25"/>
      <c r="B423" s="161"/>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c r="AB423" s="27"/>
      <c r="AC423" s="27"/>
      <c r="AD423" s="4"/>
      <c r="AE423" s="4"/>
      <c r="AF423" s="4"/>
      <c r="AG423" s="4"/>
      <c r="AH423" s="4"/>
      <c r="AI423" s="4"/>
      <c r="AJ423" s="4"/>
      <c r="AK423" s="4"/>
      <c r="AL423" s="4"/>
      <c r="AM423" s="4"/>
      <c r="AN423" s="4"/>
      <c r="AO423" s="4"/>
      <c r="AP423" s="4"/>
      <c r="AQ423" s="4"/>
      <c r="AR423" s="4"/>
      <c r="AS423" s="4"/>
      <c r="AT423" s="4"/>
      <c r="AU423" s="4"/>
      <c r="AV423" s="4"/>
      <c r="AW423" s="4"/>
      <c r="AX423" s="4"/>
    </row>
    <row r="424" spans="1:50" ht="15.75" hidden="1" customHeight="1">
      <c r="A424" s="25"/>
      <c r="B424" s="161"/>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c r="AC424" s="27"/>
      <c r="AD424" s="4"/>
      <c r="AE424" s="4"/>
      <c r="AF424" s="4"/>
      <c r="AG424" s="4"/>
      <c r="AH424" s="4"/>
      <c r="AI424" s="4"/>
      <c r="AJ424" s="4"/>
      <c r="AK424" s="4"/>
      <c r="AL424" s="4"/>
      <c r="AM424" s="4"/>
      <c r="AN424" s="4"/>
      <c r="AO424" s="4"/>
      <c r="AP424" s="4"/>
      <c r="AQ424" s="4"/>
      <c r="AR424" s="4"/>
      <c r="AS424" s="4"/>
      <c r="AT424" s="4"/>
      <c r="AU424" s="4"/>
      <c r="AV424" s="4"/>
      <c r="AW424" s="4"/>
      <c r="AX424" s="4"/>
    </row>
    <row r="425" spans="1:50" ht="15.75" hidden="1" customHeight="1">
      <c r="A425" s="25"/>
      <c r="B425" s="161"/>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c r="AC425" s="27"/>
      <c r="AD425" s="4"/>
      <c r="AE425" s="4"/>
      <c r="AF425" s="4"/>
      <c r="AG425" s="4"/>
      <c r="AH425" s="4"/>
      <c r="AI425" s="4"/>
      <c r="AJ425" s="4"/>
      <c r="AK425" s="4"/>
      <c r="AL425" s="4"/>
      <c r="AM425" s="4"/>
      <c r="AN425" s="4"/>
      <c r="AO425" s="4"/>
      <c r="AP425" s="4"/>
      <c r="AQ425" s="4"/>
      <c r="AR425" s="4"/>
      <c r="AS425" s="4"/>
      <c r="AT425" s="4"/>
      <c r="AU425" s="4"/>
      <c r="AV425" s="4"/>
      <c r="AW425" s="4"/>
      <c r="AX425" s="4"/>
    </row>
    <row r="426" spans="1:50" ht="15.75" hidden="1" customHeight="1">
      <c r="A426" s="25"/>
      <c r="B426" s="161"/>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c r="AC426" s="27"/>
      <c r="AD426" s="4"/>
      <c r="AE426" s="4"/>
      <c r="AF426" s="4"/>
      <c r="AG426" s="4"/>
      <c r="AH426" s="4"/>
      <c r="AI426" s="4"/>
      <c r="AJ426" s="4"/>
      <c r="AK426" s="4"/>
      <c r="AL426" s="4"/>
      <c r="AM426" s="4"/>
      <c r="AN426" s="4"/>
      <c r="AO426" s="4"/>
      <c r="AP426" s="4"/>
      <c r="AQ426" s="4"/>
      <c r="AR426" s="4"/>
      <c r="AS426" s="4"/>
      <c r="AT426" s="4"/>
      <c r="AU426" s="4"/>
      <c r="AV426" s="4"/>
      <c r="AW426" s="4"/>
      <c r="AX426" s="4"/>
    </row>
    <row r="427" spans="1:50" ht="15.75" hidden="1" customHeight="1">
      <c r="A427" s="25"/>
      <c r="B427" s="161"/>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27"/>
      <c r="AD427" s="4"/>
      <c r="AE427" s="4"/>
      <c r="AF427" s="4"/>
      <c r="AG427" s="4"/>
      <c r="AH427" s="4"/>
      <c r="AI427" s="4"/>
      <c r="AJ427" s="4"/>
      <c r="AK427" s="4"/>
      <c r="AL427" s="4"/>
      <c r="AM427" s="4"/>
      <c r="AN427" s="4"/>
      <c r="AO427" s="4"/>
      <c r="AP427" s="4"/>
      <c r="AQ427" s="4"/>
      <c r="AR427" s="4"/>
      <c r="AS427" s="4"/>
      <c r="AT427" s="4"/>
      <c r="AU427" s="4"/>
      <c r="AV427" s="4"/>
      <c r="AW427" s="4"/>
      <c r="AX427" s="4"/>
    </row>
    <row r="428" spans="1:50" ht="15.75" hidden="1" customHeight="1">
      <c r="A428" s="25"/>
      <c r="B428" s="161"/>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c r="AC428" s="27"/>
      <c r="AD428" s="4"/>
      <c r="AE428" s="4"/>
      <c r="AF428" s="4"/>
      <c r="AG428" s="4"/>
      <c r="AH428" s="4"/>
      <c r="AI428" s="4"/>
      <c r="AJ428" s="4"/>
      <c r="AK428" s="4"/>
      <c r="AL428" s="4"/>
      <c r="AM428" s="4"/>
      <c r="AN428" s="4"/>
      <c r="AO428" s="4"/>
      <c r="AP428" s="4"/>
      <c r="AQ428" s="4"/>
      <c r="AR428" s="4"/>
      <c r="AS428" s="4"/>
      <c r="AT428" s="4"/>
      <c r="AU428" s="4"/>
      <c r="AV428" s="4"/>
      <c r="AW428" s="4"/>
      <c r="AX428" s="4"/>
    </row>
    <row r="429" spans="1:50" ht="15.75" hidden="1" customHeight="1">
      <c r="A429" s="25"/>
      <c r="B429" s="161"/>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c r="AC429" s="27"/>
      <c r="AD429" s="4"/>
      <c r="AE429" s="4"/>
      <c r="AF429" s="4"/>
      <c r="AG429" s="4"/>
      <c r="AH429" s="4"/>
      <c r="AI429" s="4"/>
      <c r="AJ429" s="4"/>
      <c r="AK429" s="4"/>
      <c r="AL429" s="4"/>
      <c r="AM429" s="4"/>
      <c r="AN429" s="4"/>
      <c r="AO429" s="4"/>
      <c r="AP429" s="4"/>
      <c r="AQ429" s="4"/>
      <c r="AR429" s="4"/>
      <c r="AS429" s="4"/>
      <c r="AT429" s="4"/>
      <c r="AU429" s="4"/>
      <c r="AV429" s="4"/>
      <c r="AW429" s="4"/>
      <c r="AX429" s="4"/>
    </row>
    <row r="430" spans="1:50" ht="15.75" hidden="1" customHeight="1">
      <c r="A430" s="25"/>
      <c r="B430" s="161"/>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c r="AC430" s="27"/>
      <c r="AD430" s="4"/>
      <c r="AE430" s="4"/>
      <c r="AF430" s="4"/>
      <c r="AG430" s="4"/>
      <c r="AH430" s="4"/>
      <c r="AI430" s="4"/>
      <c r="AJ430" s="4"/>
      <c r="AK430" s="4"/>
      <c r="AL430" s="4"/>
      <c r="AM430" s="4"/>
      <c r="AN430" s="4"/>
      <c r="AO430" s="4"/>
      <c r="AP430" s="4"/>
      <c r="AQ430" s="4"/>
      <c r="AR430" s="4"/>
      <c r="AS430" s="4"/>
      <c r="AT430" s="4"/>
      <c r="AU430" s="4"/>
      <c r="AV430" s="4"/>
      <c r="AW430" s="4"/>
      <c r="AX430" s="4"/>
    </row>
    <row r="431" spans="1:50" ht="15.75" hidden="1" customHeight="1">
      <c r="A431" s="25"/>
      <c r="B431" s="161"/>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27"/>
      <c r="AD431" s="4"/>
      <c r="AE431" s="4"/>
      <c r="AF431" s="4"/>
      <c r="AG431" s="4"/>
      <c r="AH431" s="4"/>
      <c r="AI431" s="4"/>
      <c r="AJ431" s="4"/>
      <c r="AK431" s="4"/>
      <c r="AL431" s="4"/>
      <c r="AM431" s="4"/>
      <c r="AN431" s="4"/>
      <c r="AO431" s="4"/>
      <c r="AP431" s="4"/>
      <c r="AQ431" s="4"/>
      <c r="AR431" s="4"/>
      <c r="AS431" s="4"/>
      <c r="AT431" s="4"/>
      <c r="AU431" s="4"/>
      <c r="AV431" s="4"/>
      <c r="AW431" s="4"/>
      <c r="AX431" s="4"/>
    </row>
    <row r="432" spans="1:50" ht="15.75" hidden="1" customHeight="1">
      <c r="A432" s="25"/>
      <c r="B432" s="161"/>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c r="AC432" s="27"/>
      <c r="AD432" s="4"/>
      <c r="AE432" s="4"/>
      <c r="AF432" s="4"/>
      <c r="AG432" s="4"/>
      <c r="AH432" s="4"/>
      <c r="AI432" s="4"/>
      <c r="AJ432" s="4"/>
      <c r="AK432" s="4"/>
      <c r="AL432" s="4"/>
      <c r="AM432" s="4"/>
      <c r="AN432" s="4"/>
      <c r="AO432" s="4"/>
      <c r="AP432" s="4"/>
      <c r="AQ432" s="4"/>
      <c r="AR432" s="4"/>
      <c r="AS432" s="4"/>
      <c r="AT432" s="4"/>
      <c r="AU432" s="4"/>
      <c r="AV432" s="4"/>
      <c r="AW432" s="4"/>
      <c r="AX432" s="4"/>
    </row>
    <row r="433" spans="1:50" ht="15.75" hidden="1" customHeight="1">
      <c r="A433" s="25"/>
      <c r="B433" s="161"/>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c r="AC433" s="27"/>
      <c r="AD433" s="4"/>
      <c r="AE433" s="4"/>
      <c r="AF433" s="4"/>
      <c r="AG433" s="4"/>
      <c r="AH433" s="4"/>
      <c r="AI433" s="4"/>
      <c r="AJ433" s="4"/>
      <c r="AK433" s="4"/>
      <c r="AL433" s="4"/>
      <c r="AM433" s="4"/>
      <c r="AN433" s="4"/>
      <c r="AO433" s="4"/>
      <c r="AP433" s="4"/>
      <c r="AQ433" s="4"/>
      <c r="AR433" s="4"/>
      <c r="AS433" s="4"/>
      <c r="AT433" s="4"/>
      <c r="AU433" s="4"/>
      <c r="AV433" s="4"/>
      <c r="AW433" s="4"/>
      <c r="AX433" s="4"/>
    </row>
    <row r="434" spans="1:50" ht="15.75" hidden="1" customHeight="1">
      <c r="A434" s="25"/>
      <c r="B434" s="161"/>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27"/>
      <c r="AD434" s="4"/>
      <c r="AE434" s="4"/>
      <c r="AF434" s="4"/>
      <c r="AG434" s="4"/>
      <c r="AH434" s="4"/>
      <c r="AI434" s="4"/>
      <c r="AJ434" s="4"/>
      <c r="AK434" s="4"/>
      <c r="AL434" s="4"/>
      <c r="AM434" s="4"/>
      <c r="AN434" s="4"/>
      <c r="AO434" s="4"/>
      <c r="AP434" s="4"/>
      <c r="AQ434" s="4"/>
      <c r="AR434" s="4"/>
      <c r="AS434" s="4"/>
      <c r="AT434" s="4"/>
      <c r="AU434" s="4"/>
      <c r="AV434" s="4"/>
      <c r="AW434" s="4"/>
      <c r="AX434" s="4"/>
    </row>
    <row r="435" spans="1:50" ht="15.75" hidden="1" customHeight="1">
      <c r="A435" s="25"/>
      <c r="B435" s="161"/>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27"/>
      <c r="AD435" s="4"/>
      <c r="AE435" s="4"/>
      <c r="AF435" s="4"/>
      <c r="AG435" s="4"/>
      <c r="AH435" s="4"/>
      <c r="AI435" s="4"/>
      <c r="AJ435" s="4"/>
      <c r="AK435" s="4"/>
      <c r="AL435" s="4"/>
      <c r="AM435" s="4"/>
      <c r="AN435" s="4"/>
      <c r="AO435" s="4"/>
      <c r="AP435" s="4"/>
      <c r="AQ435" s="4"/>
      <c r="AR435" s="4"/>
      <c r="AS435" s="4"/>
      <c r="AT435" s="4"/>
      <c r="AU435" s="4"/>
      <c r="AV435" s="4"/>
      <c r="AW435" s="4"/>
      <c r="AX435" s="4"/>
    </row>
    <row r="436" spans="1:50" ht="15.75" hidden="1" customHeight="1">
      <c r="A436" s="25"/>
      <c r="B436" s="161"/>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c r="AB436" s="27"/>
      <c r="AC436" s="27"/>
      <c r="AD436" s="4"/>
      <c r="AE436" s="4"/>
      <c r="AF436" s="4"/>
      <c r="AG436" s="4"/>
      <c r="AH436" s="4"/>
      <c r="AI436" s="4"/>
      <c r="AJ436" s="4"/>
      <c r="AK436" s="4"/>
      <c r="AL436" s="4"/>
      <c r="AM436" s="4"/>
      <c r="AN436" s="4"/>
      <c r="AO436" s="4"/>
      <c r="AP436" s="4"/>
      <c r="AQ436" s="4"/>
      <c r="AR436" s="4"/>
      <c r="AS436" s="4"/>
      <c r="AT436" s="4"/>
      <c r="AU436" s="4"/>
      <c r="AV436" s="4"/>
      <c r="AW436" s="4"/>
      <c r="AX436" s="4"/>
    </row>
    <row r="437" spans="1:50" ht="15.75" hidden="1" customHeight="1">
      <c r="A437" s="25"/>
      <c r="B437" s="161"/>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c r="AB437" s="27"/>
      <c r="AC437" s="27"/>
      <c r="AD437" s="4"/>
      <c r="AE437" s="4"/>
      <c r="AF437" s="4"/>
      <c r="AG437" s="4"/>
      <c r="AH437" s="4"/>
      <c r="AI437" s="4"/>
      <c r="AJ437" s="4"/>
      <c r="AK437" s="4"/>
      <c r="AL437" s="4"/>
      <c r="AM437" s="4"/>
      <c r="AN437" s="4"/>
      <c r="AO437" s="4"/>
      <c r="AP437" s="4"/>
      <c r="AQ437" s="4"/>
      <c r="AR437" s="4"/>
      <c r="AS437" s="4"/>
      <c r="AT437" s="4"/>
      <c r="AU437" s="4"/>
      <c r="AV437" s="4"/>
      <c r="AW437" s="4"/>
      <c r="AX437" s="4"/>
    </row>
    <row r="438" spans="1:50" ht="15.75" hidden="1" customHeight="1">
      <c r="A438" s="25"/>
      <c r="B438" s="161"/>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c r="AB438" s="27"/>
      <c r="AC438" s="27"/>
      <c r="AD438" s="4"/>
      <c r="AE438" s="4"/>
      <c r="AF438" s="4"/>
      <c r="AG438" s="4"/>
      <c r="AH438" s="4"/>
      <c r="AI438" s="4"/>
      <c r="AJ438" s="4"/>
      <c r="AK438" s="4"/>
      <c r="AL438" s="4"/>
      <c r="AM438" s="4"/>
      <c r="AN438" s="4"/>
      <c r="AO438" s="4"/>
      <c r="AP438" s="4"/>
      <c r="AQ438" s="4"/>
      <c r="AR438" s="4"/>
      <c r="AS438" s="4"/>
      <c r="AT438" s="4"/>
      <c r="AU438" s="4"/>
      <c r="AV438" s="4"/>
      <c r="AW438" s="4"/>
      <c r="AX438" s="4"/>
    </row>
    <row r="439" spans="1:50" ht="15.75" hidden="1" customHeight="1">
      <c r="A439" s="25"/>
      <c r="B439" s="161"/>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c r="AB439" s="27"/>
      <c r="AC439" s="27"/>
      <c r="AD439" s="4"/>
      <c r="AE439" s="4"/>
      <c r="AF439" s="4"/>
      <c r="AG439" s="4"/>
      <c r="AH439" s="4"/>
      <c r="AI439" s="4"/>
      <c r="AJ439" s="4"/>
      <c r="AK439" s="4"/>
      <c r="AL439" s="4"/>
      <c r="AM439" s="4"/>
      <c r="AN439" s="4"/>
      <c r="AO439" s="4"/>
      <c r="AP439" s="4"/>
      <c r="AQ439" s="4"/>
      <c r="AR439" s="4"/>
      <c r="AS439" s="4"/>
      <c r="AT439" s="4"/>
      <c r="AU439" s="4"/>
      <c r="AV439" s="4"/>
      <c r="AW439" s="4"/>
      <c r="AX439" s="4"/>
    </row>
    <row r="440" spans="1:50" ht="15.75" hidden="1" customHeight="1">
      <c r="A440" s="25"/>
      <c r="B440" s="161"/>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c r="AB440" s="27"/>
      <c r="AC440" s="27"/>
      <c r="AD440" s="4"/>
      <c r="AE440" s="4"/>
      <c r="AF440" s="4"/>
      <c r="AG440" s="4"/>
      <c r="AH440" s="4"/>
      <c r="AI440" s="4"/>
      <c r="AJ440" s="4"/>
      <c r="AK440" s="4"/>
      <c r="AL440" s="4"/>
      <c r="AM440" s="4"/>
      <c r="AN440" s="4"/>
      <c r="AO440" s="4"/>
      <c r="AP440" s="4"/>
      <c r="AQ440" s="4"/>
      <c r="AR440" s="4"/>
      <c r="AS440" s="4"/>
      <c r="AT440" s="4"/>
      <c r="AU440" s="4"/>
      <c r="AV440" s="4"/>
      <c r="AW440" s="4"/>
      <c r="AX440" s="4"/>
    </row>
    <row r="441" spans="1:50" ht="15.75" hidden="1" customHeight="1">
      <c r="A441" s="25"/>
      <c r="B441" s="161"/>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c r="AB441" s="27"/>
      <c r="AC441" s="27"/>
      <c r="AD441" s="4"/>
      <c r="AE441" s="4"/>
      <c r="AF441" s="4"/>
      <c r="AG441" s="4"/>
      <c r="AH441" s="4"/>
      <c r="AI441" s="4"/>
      <c r="AJ441" s="4"/>
      <c r="AK441" s="4"/>
      <c r="AL441" s="4"/>
      <c r="AM441" s="4"/>
      <c r="AN441" s="4"/>
      <c r="AO441" s="4"/>
      <c r="AP441" s="4"/>
      <c r="AQ441" s="4"/>
      <c r="AR441" s="4"/>
      <c r="AS441" s="4"/>
      <c r="AT441" s="4"/>
      <c r="AU441" s="4"/>
      <c r="AV441" s="4"/>
      <c r="AW441" s="4"/>
      <c r="AX441" s="4"/>
    </row>
    <row r="442" spans="1:50" ht="15.75" hidden="1" customHeight="1">
      <c r="A442" s="25"/>
      <c r="B442" s="161"/>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c r="AB442" s="27"/>
      <c r="AC442" s="27"/>
      <c r="AD442" s="4"/>
      <c r="AE442" s="4"/>
      <c r="AF442" s="4"/>
      <c r="AG442" s="4"/>
      <c r="AH442" s="4"/>
      <c r="AI442" s="4"/>
      <c r="AJ442" s="4"/>
      <c r="AK442" s="4"/>
      <c r="AL442" s="4"/>
      <c r="AM442" s="4"/>
      <c r="AN442" s="4"/>
      <c r="AO442" s="4"/>
      <c r="AP442" s="4"/>
      <c r="AQ442" s="4"/>
      <c r="AR442" s="4"/>
      <c r="AS442" s="4"/>
      <c r="AT442" s="4"/>
      <c r="AU442" s="4"/>
      <c r="AV442" s="4"/>
      <c r="AW442" s="4"/>
      <c r="AX442" s="4"/>
    </row>
    <row r="443" spans="1:50" ht="15.75" hidden="1" customHeight="1">
      <c r="A443" s="25"/>
      <c r="B443" s="161"/>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27"/>
      <c r="AD443" s="4"/>
      <c r="AE443" s="4"/>
      <c r="AF443" s="4"/>
      <c r="AG443" s="4"/>
      <c r="AH443" s="4"/>
      <c r="AI443" s="4"/>
      <c r="AJ443" s="4"/>
      <c r="AK443" s="4"/>
      <c r="AL443" s="4"/>
      <c r="AM443" s="4"/>
      <c r="AN443" s="4"/>
      <c r="AO443" s="4"/>
      <c r="AP443" s="4"/>
      <c r="AQ443" s="4"/>
      <c r="AR443" s="4"/>
      <c r="AS443" s="4"/>
      <c r="AT443" s="4"/>
      <c r="AU443" s="4"/>
      <c r="AV443" s="4"/>
      <c r="AW443" s="4"/>
      <c r="AX443" s="4"/>
    </row>
    <row r="444" spans="1:50" ht="15.75" hidden="1" customHeight="1">
      <c r="A444" s="25"/>
      <c r="B444" s="161"/>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c r="AB444" s="27"/>
      <c r="AC444" s="27"/>
      <c r="AD444" s="4"/>
      <c r="AE444" s="4"/>
      <c r="AF444" s="4"/>
      <c r="AG444" s="4"/>
      <c r="AH444" s="4"/>
      <c r="AI444" s="4"/>
      <c r="AJ444" s="4"/>
      <c r="AK444" s="4"/>
      <c r="AL444" s="4"/>
      <c r="AM444" s="4"/>
      <c r="AN444" s="4"/>
      <c r="AO444" s="4"/>
      <c r="AP444" s="4"/>
      <c r="AQ444" s="4"/>
      <c r="AR444" s="4"/>
      <c r="AS444" s="4"/>
      <c r="AT444" s="4"/>
      <c r="AU444" s="4"/>
      <c r="AV444" s="4"/>
      <c r="AW444" s="4"/>
      <c r="AX444" s="4"/>
    </row>
    <row r="445" spans="1:50" ht="15.75" hidden="1" customHeight="1">
      <c r="A445" s="25"/>
      <c r="B445" s="161"/>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c r="AC445" s="27"/>
      <c r="AD445" s="4"/>
      <c r="AE445" s="4"/>
      <c r="AF445" s="4"/>
      <c r="AG445" s="4"/>
      <c r="AH445" s="4"/>
      <c r="AI445" s="4"/>
      <c r="AJ445" s="4"/>
      <c r="AK445" s="4"/>
      <c r="AL445" s="4"/>
      <c r="AM445" s="4"/>
      <c r="AN445" s="4"/>
      <c r="AO445" s="4"/>
      <c r="AP445" s="4"/>
      <c r="AQ445" s="4"/>
      <c r="AR445" s="4"/>
      <c r="AS445" s="4"/>
      <c r="AT445" s="4"/>
      <c r="AU445" s="4"/>
      <c r="AV445" s="4"/>
      <c r="AW445" s="4"/>
      <c r="AX445" s="4"/>
    </row>
    <row r="446" spans="1:50" ht="15.75" hidden="1" customHeight="1">
      <c r="A446" s="25"/>
      <c r="B446" s="161"/>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c r="AC446" s="27"/>
      <c r="AD446" s="4"/>
      <c r="AE446" s="4"/>
      <c r="AF446" s="4"/>
      <c r="AG446" s="4"/>
      <c r="AH446" s="4"/>
      <c r="AI446" s="4"/>
      <c r="AJ446" s="4"/>
      <c r="AK446" s="4"/>
      <c r="AL446" s="4"/>
      <c r="AM446" s="4"/>
      <c r="AN446" s="4"/>
      <c r="AO446" s="4"/>
      <c r="AP446" s="4"/>
      <c r="AQ446" s="4"/>
      <c r="AR446" s="4"/>
      <c r="AS446" s="4"/>
      <c r="AT446" s="4"/>
      <c r="AU446" s="4"/>
      <c r="AV446" s="4"/>
      <c r="AW446" s="4"/>
      <c r="AX446" s="4"/>
    </row>
    <row r="447" spans="1:50" ht="15.75" hidden="1" customHeight="1">
      <c r="A447" s="25"/>
      <c r="B447" s="161"/>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c r="AB447" s="27"/>
      <c r="AC447" s="27"/>
      <c r="AD447" s="4"/>
      <c r="AE447" s="4"/>
      <c r="AF447" s="4"/>
      <c r="AG447" s="4"/>
      <c r="AH447" s="4"/>
      <c r="AI447" s="4"/>
      <c r="AJ447" s="4"/>
      <c r="AK447" s="4"/>
      <c r="AL447" s="4"/>
      <c r="AM447" s="4"/>
      <c r="AN447" s="4"/>
      <c r="AO447" s="4"/>
      <c r="AP447" s="4"/>
      <c r="AQ447" s="4"/>
      <c r="AR447" s="4"/>
      <c r="AS447" s="4"/>
      <c r="AT447" s="4"/>
      <c r="AU447" s="4"/>
      <c r="AV447" s="4"/>
      <c r="AW447" s="4"/>
      <c r="AX447" s="4"/>
    </row>
    <row r="448" spans="1:50" ht="15.75" hidden="1" customHeight="1">
      <c r="A448" s="25"/>
      <c r="B448" s="161"/>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c r="AB448" s="27"/>
      <c r="AC448" s="27"/>
      <c r="AD448" s="4"/>
      <c r="AE448" s="4"/>
      <c r="AF448" s="4"/>
      <c r="AG448" s="4"/>
      <c r="AH448" s="4"/>
      <c r="AI448" s="4"/>
      <c r="AJ448" s="4"/>
      <c r="AK448" s="4"/>
      <c r="AL448" s="4"/>
      <c r="AM448" s="4"/>
      <c r="AN448" s="4"/>
      <c r="AO448" s="4"/>
      <c r="AP448" s="4"/>
      <c r="AQ448" s="4"/>
      <c r="AR448" s="4"/>
      <c r="AS448" s="4"/>
      <c r="AT448" s="4"/>
      <c r="AU448" s="4"/>
      <c r="AV448" s="4"/>
      <c r="AW448" s="4"/>
      <c r="AX448" s="4"/>
    </row>
    <row r="449" spans="1:50" ht="15.75" hidden="1" customHeight="1">
      <c r="A449" s="25"/>
      <c r="B449" s="161"/>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c r="AC449" s="27"/>
      <c r="AD449" s="4"/>
      <c r="AE449" s="4"/>
      <c r="AF449" s="4"/>
      <c r="AG449" s="4"/>
      <c r="AH449" s="4"/>
      <c r="AI449" s="4"/>
      <c r="AJ449" s="4"/>
      <c r="AK449" s="4"/>
      <c r="AL449" s="4"/>
      <c r="AM449" s="4"/>
      <c r="AN449" s="4"/>
      <c r="AO449" s="4"/>
      <c r="AP449" s="4"/>
      <c r="AQ449" s="4"/>
      <c r="AR449" s="4"/>
      <c r="AS449" s="4"/>
      <c r="AT449" s="4"/>
      <c r="AU449" s="4"/>
      <c r="AV449" s="4"/>
      <c r="AW449" s="4"/>
      <c r="AX449" s="4"/>
    </row>
    <row r="450" spans="1:50" ht="15.75" hidden="1" customHeight="1">
      <c r="A450" s="25"/>
      <c r="B450" s="161"/>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c r="AB450" s="27"/>
      <c r="AC450" s="27"/>
      <c r="AD450" s="4"/>
      <c r="AE450" s="4"/>
      <c r="AF450" s="4"/>
      <c r="AG450" s="4"/>
      <c r="AH450" s="4"/>
      <c r="AI450" s="4"/>
      <c r="AJ450" s="4"/>
      <c r="AK450" s="4"/>
      <c r="AL450" s="4"/>
      <c r="AM450" s="4"/>
      <c r="AN450" s="4"/>
      <c r="AO450" s="4"/>
      <c r="AP450" s="4"/>
      <c r="AQ450" s="4"/>
      <c r="AR450" s="4"/>
      <c r="AS450" s="4"/>
      <c r="AT450" s="4"/>
      <c r="AU450" s="4"/>
      <c r="AV450" s="4"/>
      <c r="AW450" s="4"/>
      <c r="AX450" s="4"/>
    </row>
    <row r="451" spans="1:50" ht="15.75" hidden="1" customHeight="1">
      <c r="A451" s="25"/>
      <c r="B451" s="161"/>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c r="AB451" s="27"/>
      <c r="AC451" s="27"/>
      <c r="AD451" s="4"/>
      <c r="AE451" s="4"/>
      <c r="AF451" s="4"/>
      <c r="AG451" s="4"/>
      <c r="AH451" s="4"/>
      <c r="AI451" s="4"/>
      <c r="AJ451" s="4"/>
      <c r="AK451" s="4"/>
      <c r="AL451" s="4"/>
      <c r="AM451" s="4"/>
      <c r="AN451" s="4"/>
      <c r="AO451" s="4"/>
      <c r="AP451" s="4"/>
      <c r="AQ451" s="4"/>
      <c r="AR451" s="4"/>
      <c r="AS451" s="4"/>
      <c r="AT451" s="4"/>
      <c r="AU451" s="4"/>
      <c r="AV451" s="4"/>
      <c r="AW451" s="4"/>
      <c r="AX451" s="4"/>
    </row>
    <row r="452" spans="1:50" ht="15.75" hidden="1" customHeight="1">
      <c r="A452" s="25"/>
      <c r="B452" s="161"/>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27"/>
      <c r="AD452" s="4"/>
      <c r="AE452" s="4"/>
      <c r="AF452" s="4"/>
      <c r="AG452" s="4"/>
      <c r="AH452" s="4"/>
      <c r="AI452" s="4"/>
      <c r="AJ452" s="4"/>
      <c r="AK452" s="4"/>
      <c r="AL452" s="4"/>
      <c r="AM452" s="4"/>
      <c r="AN452" s="4"/>
      <c r="AO452" s="4"/>
      <c r="AP452" s="4"/>
      <c r="AQ452" s="4"/>
      <c r="AR452" s="4"/>
      <c r="AS452" s="4"/>
      <c r="AT452" s="4"/>
      <c r="AU452" s="4"/>
      <c r="AV452" s="4"/>
      <c r="AW452" s="4"/>
      <c r="AX452" s="4"/>
    </row>
    <row r="453" spans="1:50" ht="15.75" hidden="1" customHeight="1">
      <c r="A453" s="25"/>
      <c r="B453" s="161"/>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c r="AB453" s="27"/>
      <c r="AC453" s="27"/>
      <c r="AD453" s="4"/>
      <c r="AE453" s="4"/>
      <c r="AF453" s="4"/>
      <c r="AG453" s="4"/>
      <c r="AH453" s="4"/>
      <c r="AI453" s="4"/>
      <c r="AJ453" s="4"/>
      <c r="AK453" s="4"/>
      <c r="AL453" s="4"/>
      <c r="AM453" s="4"/>
      <c r="AN453" s="4"/>
      <c r="AO453" s="4"/>
      <c r="AP453" s="4"/>
      <c r="AQ453" s="4"/>
      <c r="AR453" s="4"/>
      <c r="AS453" s="4"/>
      <c r="AT453" s="4"/>
      <c r="AU453" s="4"/>
      <c r="AV453" s="4"/>
      <c r="AW453" s="4"/>
      <c r="AX453" s="4"/>
    </row>
    <row r="454" spans="1:50" ht="15.75" hidden="1" customHeight="1">
      <c r="A454" s="25"/>
      <c r="B454" s="161"/>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c r="AB454" s="27"/>
      <c r="AC454" s="27"/>
      <c r="AD454" s="4"/>
      <c r="AE454" s="4"/>
      <c r="AF454" s="4"/>
      <c r="AG454" s="4"/>
      <c r="AH454" s="4"/>
      <c r="AI454" s="4"/>
      <c r="AJ454" s="4"/>
      <c r="AK454" s="4"/>
      <c r="AL454" s="4"/>
      <c r="AM454" s="4"/>
      <c r="AN454" s="4"/>
      <c r="AO454" s="4"/>
      <c r="AP454" s="4"/>
      <c r="AQ454" s="4"/>
      <c r="AR454" s="4"/>
      <c r="AS454" s="4"/>
      <c r="AT454" s="4"/>
      <c r="AU454" s="4"/>
      <c r="AV454" s="4"/>
      <c r="AW454" s="4"/>
      <c r="AX454" s="4"/>
    </row>
    <row r="455" spans="1:50" ht="15.75" hidden="1" customHeight="1">
      <c r="A455" s="25"/>
      <c r="B455" s="161"/>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c r="AC455" s="27"/>
      <c r="AD455" s="4"/>
      <c r="AE455" s="4"/>
      <c r="AF455" s="4"/>
      <c r="AG455" s="4"/>
      <c r="AH455" s="4"/>
      <c r="AI455" s="4"/>
      <c r="AJ455" s="4"/>
      <c r="AK455" s="4"/>
      <c r="AL455" s="4"/>
      <c r="AM455" s="4"/>
      <c r="AN455" s="4"/>
      <c r="AO455" s="4"/>
      <c r="AP455" s="4"/>
      <c r="AQ455" s="4"/>
      <c r="AR455" s="4"/>
      <c r="AS455" s="4"/>
      <c r="AT455" s="4"/>
      <c r="AU455" s="4"/>
      <c r="AV455" s="4"/>
      <c r="AW455" s="4"/>
      <c r="AX455" s="4"/>
    </row>
    <row r="456" spans="1:50" ht="15.75" hidden="1" customHeight="1">
      <c r="A456" s="25"/>
      <c r="B456" s="161"/>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c r="AB456" s="27"/>
      <c r="AC456" s="27"/>
      <c r="AD456" s="4"/>
      <c r="AE456" s="4"/>
      <c r="AF456" s="4"/>
      <c r="AG456" s="4"/>
      <c r="AH456" s="4"/>
      <c r="AI456" s="4"/>
      <c r="AJ456" s="4"/>
      <c r="AK456" s="4"/>
      <c r="AL456" s="4"/>
      <c r="AM456" s="4"/>
      <c r="AN456" s="4"/>
      <c r="AO456" s="4"/>
      <c r="AP456" s="4"/>
      <c r="AQ456" s="4"/>
      <c r="AR456" s="4"/>
      <c r="AS456" s="4"/>
      <c r="AT456" s="4"/>
      <c r="AU456" s="4"/>
      <c r="AV456" s="4"/>
      <c r="AW456" s="4"/>
      <c r="AX456" s="4"/>
    </row>
    <row r="457" spans="1:50" ht="15.75" hidden="1" customHeight="1">
      <c r="A457" s="25"/>
      <c r="B457" s="161"/>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c r="AB457" s="27"/>
      <c r="AC457" s="27"/>
      <c r="AD457" s="4"/>
      <c r="AE457" s="4"/>
      <c r="AF457" s="4"/>
      <c r="AG457" s="4"/>
      <c r="AH457" s="4"/>
      <c r="AI457" s="4"/>
      <c r="AJ457" s="4"/>
      <c r="AK457" s="4"/>
      <c r="AL457" s="4"/>
      <c r="AM457" s="4"/>
      <c r="AN457" s="4"/>
      <c r="AO457" s="4"/>
      <c r="AP457" s="4"/>
      <c r="AQ457" s="4"/>
      <c r="AR457" s="4"/>
      <c r="AS457" s="4"/>
      <c r="AT457" s="4"/>
      <c r="AU457" s="4"/>
      <c r="AV457" s="4"/>
      <c r="AW457" s="4"/>
      <c r="AX457" s="4"/>
    </row>
    <row r="458" spans="1:50" ht="15.75" hidden="1" customHeight="1">
      <c r="A458" s="25"/>
      <c r="B458" s="161"/>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c r="AC458" s="27"/>
      <c r="AD458" s="4"/>
      <c r="AE458" s="4"/>
      <c r="AF458" s="4"/>
      <c r="AG458" s="4"/>
      <c r="AH458" s="4"/>
      <c r="AI458" s="4"/>
      <c r="AJ458" s="4"/>
      <c r="AK458" s="4"/>
      <c r="AL458" s="4"/>
      <c r="AM458" s="4"/>
      <c r="AN458" s="4"/>
      <c r="AO458" s="4"/>
      <c r="AP458" s="4"/>
      <c r="AQ458" s="4"/>
      <c r="AR458" s="4"/>
      <c r="AS458" s="4"/>
      <c r="AT458" s="4"/>
      <c r="AU458" s="4"/>
      <c r="AV458" s="4"/>
      <c r="AW458" s="4"/>
      <c r="AX458" s="4"/>
    </row>
    <row r="459" spans="1:50" ht="15.75" hidden="1" customHeight="1">
      <c r="A459" s="25"/>
      <c r="B459" s="161"/>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c r="AB459" s="27"/>
      <c r="AC459" s="27"/>
      <c r="AD459" s="4"/>
      <c r="AE459" s="4"/>
      <c r="AF459" s="4"/>
      <c r="AG459" s="4"/>
      <c r="AH459" s="4"/>
      <c r="AI459" s="4"/>
      <c r="AJ459" s="4"/>
      <c r="AK459" s="4"/>
      <c r="AL459" s="4"/>
      <c r="AM459" s="4"/>
      <c r="AN459" s="4"/>
      <c r="AO459" s="4"/>
      <c r="AP459" s="4"/>
      <c r="AQ459" s="4"/>
      <c r="AR459" s="4"/>
      <c r="AS459" s="4"/>
      <c r="AT459" s="4"/>
      <c r="AU459" s="4"/>
      <c r="AV459" s="4"/>
      <c r="AW459" s="4"/>
      <c r="AX459" s="4"/>
    </row>
    <row r="460" spans="1:50" ht="15.75" hidden="1" customHeight="1">
      <c r="A460" s="25"/>
      <c r="B460" s="161"/>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c r="AB460" s="27"/>
      <c r="AC460" s="27"/>
      <c r="AD460" s="4"/>
      <c r="AE460" s="4"/>
      <c r="AF460" s="4"/>
      <c r="AG460" s="4"/>
      <c r="AH460" s="4"/>
      <c r="AI460" s="4"/>
      <c r="AJ460" s="4"/>
      <c r="AK460" s="4"/>
      <c r="AL460" s="4"/>
      <c r="AM460" s="4"/>
      <c r="AN460" s="4"/>
      <c r="AO460" s="4"/>
      <c r="AP460" s="4"/>
      <c r="AQ460" s="4"/>
      <c r="AR460" s="4"/>
      <c r="AS460" s="4"/>
      <c r="AT460" s="4"/>
      <c r="AU460" s="4"/>
      <c r="AV460" s="4"/>
      <c r="AW460" s="4"/>
      <c r="AX460" s="4"/>
    </row>
    <row r="461" spans="1:50" ht="15.75" hidden="1" customHeight="1">
      <c r="A461" s="25"/>
      <c r="B461" s="161"/>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27"/>
      <c r="AD461" s="4"/>
      <c r="AE461" s="4"/>
      <c r="AF461" s="4"/>
      <c r="AG461" s="4"/>
      <c r="AH461" s="4"/>
      <c r="AI461" s="4"/>
      <c r="AJ461" s="4"/>
      <c r="AK461" s="4"/>
      <c r="AL461" s="4"/>
      <c r="AM461" s="4"/>
      <c r="AN461" s="4"/>
      <c r="AO461" s="4"/>
      <c r="AP461" s="4"/>
      <c r="AQ461" s="4"/>
      <c r="AR461" s="4"/>
      <c r="AS461" s="4"/>
      <c r="AT461" s="4"/>
      <c r="AU461" s="4"/>
      <c r="AV461" s="4"/>
      <c r="AW461" s="4"/>
      <c r="AX461" s="4"/>
    </row>
    <row r="462" spans="1:50" ht="15.75" hidden="1" customHeight="1">
      <c r="A462" s="25"/>
      <c r="B462" s="161"/>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c r="AC462" s="27"/>
      <c r="AD462" s="4"/>
      <c r="AE462" s="4"/>
      <c r="AF462" s="4"/>
      <c r="AG462" s="4"/>
      <c r="AH462" s="4"/>
      <c r="AI462" s="4"/>
      <c r="AJ462" s="4"/>
      <c r="AK462" s="4"/>
      <c r="AL462" s="4"/>
      <c r="AM462" s="4"/>
      <c r="AN462" s="4"/>
      <c r="AO462" s="4"/>
      <c r="AP462" s="4"/>
      <c r="AQ462" s="4"/>
      <c r="AR462" s="4"/>
      <c r="AS462" s="4"/>
      <c r="AT462" s="4"/>
      <c r="AU462" s="4"/>
      <c r="AV462" s="4"/>
      <c r="AW462" s="4"/>
      <c r="AX462" s="4"/>
    </row>
    <row r="463" spans="1:50" ht="15.75" hidden="1" customHeight="1">
      <c r="A463" s="25"/>
      <c r="B463" s="161"/>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c r="AC463" s="27"/>
      <c r="AD463" s="4"/>
      <c r="AE463" s="4"/>
      <c r="AF463" s="4"/>
      <c r="AG463" s="4"/>
      <c r="AH463" s="4"/>
      <c r="AI463" s="4"/>
      <c r="AJ463" s="4"/>
      <c r="AK463" s="4"/>
      <c r="AL463" s="4"/>
      <c r="AM463" s="4"/>
      <c r="AN463" s="4"/>
      <c r="AO463" s="4"/>
      <c r="AP463" s="4"/>
      <c r="AQ463" s="4"/>
      <c r="AR463" s="4"/>
      <c r="AS463" s="4"/>
      <c r="AT463" s="4"/>
      <c r="AU463" s="4"/>
      <c r="AV463" s="4"/>
      <c r="AW463" s="4"/>
      <c r="AX463" s="4"/>
    </row>
    <row r="464" spans="1:50" ht="15.75" hidden="1" customHeight="1">
      <c r="A464" s="25"/>
      <c r="B464" s="161"/>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c r="AC464" s="27"/>
      <c r="AD464" s="4"/>
      <c r="AE464" s="4"/>
      <c r="AF464" s="4"/>
      <c r="AG464" s="4"/>
      <c r="AH464" s="4"/>
      <c r="AI464" s="4"/>
      <c r="AJ464" s="4"/>
      <c r="AK464" s="4"/>
      <c r="AL464" s="4"/>
      <c r="AM464" s="4"/>
      <c r="AN464" s="4"/>
      <c r="AO464" s="4"/>
      <c r="AP464" s="4"/>
      <c r="AQ464" s="4"/>
      <c r="AR464" s="4"/>
      <c r="AS464" s="4"/>
      <c r="AT464" s="4"/>
      <c r="AU464" s="4"/>
      <c r="AV464" s="4"/>
      <c r="AW464" s="4"/>
      <c r="AX464" s="4"/>
    </row>
    <row r="465" spans="1:50" ht="15.75" hidden="1" customHeight="1">
      <c r="A465" s="25"/>
      <c r="B465" s="161"/>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c r="AC465" s="27"/>
      <c r="AD465" s="4"/>
      <c r="AE465" s="4"/>
      <c r="AF465" s="4"/>
      <c r="AG465" s="4"/>
      <c r="AH465" s="4"/>
      <c r="AI465" s="4"/>
      <c r="AJ465" s="4"/>
      <c r="AK465" s="4"/>
      <c r="AL465" s="4"/>
      <c r="AM465" s="4"/>
      <c r="AN465" s="4"/>
      <c r="AO465" s="4"/>
      <c r="AP465" s="4"/>
      <c r="AQ465" s="4"/>
      <c r="AR465" s="4"/>
      <c r="AS465" s="4"/>
      <c r="AT465" s="4"/>
      <c r="AU465" s="4"/>
      <c r="AV465" s="4"/>
      <c r="AW465" s="4"/>
      <c r="AX465" s="4"/>
    </row>
    <row r="466" spans="1:50" ht="15.75" hidden="1" customHeight="1">
      <c r="A466" s="25"/>
      <c r="B466" s="161"/>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c r="AB466" s="27"/>
      <c r="AC466" s="27"/>
      <c r="AD466" s="4"/>
      <c r="AE466" s="4"/>
      <c r="AF466" s="4"/>
      <c r="AG466" s="4"/>
      <c r="AH466" s="4"/>
      <c r="AI466" s="4"/>
      <c r="AJ466" s="4"/>
      <c r="AK466" s="4"/>
      <c r="AL466" s="4"/>
      <c r="AM466" s="4"/>
      <c r="AN466" s="4"/>
      <c r="AO466" s="4"/>
      <c r="AP466" s="4"/>
      <c r="AQ466" s="4"/>
      <c r="AR466" s="4"/>
      <c r="AS466" s="4"/>
      <c r="AT466" s="4"/>
      <c r="AU466" s="4"/>
      <c r="AV466" s="4"/>
      <c r="AW466" s="4"/>
      <c r="AX466" s="4"/>
    </row>
    <row r="467" spans="1:50" ht="15.75" hidden="1" customHeight="1">
      <c r="A467" s="25"/>
      <c r="B467" s="161"/>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c r="AB467" s="27"/>
      <c r="AC467" s="27"/>
      <c r="AD467" s="4"/>
      <c r="AE467" s="4"/>
      <c r="AF467" s="4"/>
      <c r="AG467" s="4"/>
      <c r="AH467" s="4"/>
      <c r="AI467" s="4"/>
      <c r="AJ467" s="4"/>
      <c r="AK467" s="4"/>
      <c r="AL467" s="4"/>
      <c r="AM467" s="4"/>
      <c r="AN467" s="4"/>
      <c r="AO467" s="4"/>
      <c r="AP467" s="4"/>
      <c r="AQ467" s="4"/>
      <c r="AR467" s="4"/>
      <c r="AS467" s="4"/>
      <c r="AT467" s="4"/>
      <c r="AU467" s="4"/>
      <c r="AV467" s="4"/>
      <c r="AW467" s="4"/>
      <c r="AX467" s="4"/>
    </row>
    <row r="468" spans="1:50" ht="15.75" hidden="1" customHeight="1">
      <c r="A468" s="25"/>
      <c r="B468" s="161"/>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c r="AB468" s="27"/>
      <c r="AC468" s="27"/>
      <c r="AD468" s="4"/>
      <c r="AE468" s="4"/>
      <c r="AF468" s="4"/>
      <c r="AG468" s="4"/>
      <c r="AH468" s="4"/>
      <c r="AI468" s="4"/>
      <c r="AJ468" s="4"/>
      <c r="AK468" s="4"/>
      <c r="AL468" s="4"/>
      <c r="AM468" s="4"/>
      <c r="AN468" s="4"/>
      <c r="AO468" s="4"/>
      <c r="AP468" s="4"/>
      <c r="AQ468" s="4"/>
      <c r="AR468" s="4"/>
      <c r="AS468" s="4"/>
      <c r="AT468" s="4"/>
      <c r="AU468" s="4"/>
      <c r="AV468" s="4"/>
      <c r="AW468" s="4"/>
      <c r="AX468" s="4"/>
    </row>
    <row r="469" spans="1:50" ht="15.75" hidden="1" customHeight="1">
      <c r="A469" s="25"/>
      <c r="B469" s="161"/>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c r="AB469" s="27"/>
      <c r="AC469" s="27"/>
      <c r="AD469" s="4"/>
      <c r="AE469" s="4"/>
      <c r="AF469" s="4"/>
      <c r="AG469" s="4"/>
      <c r="AH469" s="4"/>
      <c r="AI469" s="4"/>
      <c r="AJ469" s="4"/>
      <c r="AK469" s="4"/>
      <c r="AL469" s="4"/>
      <c r="AM469" s="4"/>
      <c r="AN469" s="4"/>
      <c r="AO469" s="4"/>
      <c r="AP469" s="4"/>
      <c r="AQ469" s="4"/>
      <c r="AR469" s="4"/>
      <c r="AS469" s="4"/>
      <c r="AT469" s="4"/>
      <c r="AU469" s="4"/>
      <c r="AV469" s="4"/>
      <c r="AW469" s="4"/>
      <c r="AX469" s="4"/>
    </row>
    <row r="470" spans="1:50" ht="15.75" hidden="1" customHeight="1">
      <c r="A470" s="25"/>
      <c r="B470" s="161"/>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27"/>
      <c r="AD470" s="4"/>
      <c r="AE470" s="4"/>
      <c r="AF470" s="4"/>
      <c r="AG470" s="4"/>
      <c r="AH470" s="4"/>
      <c r="AI470" s="4"/>
      <c r="AJ470" s="4"/>
      <c r="AK470" s="4"/>
      <c r="AL470" s="4"/>
      <c r="AM470" s="4"/>
      <c r="AN470" s="4"/>
      <c r="AO470" s="4"/>
      <c r="AP470" s="4"/>
      <c r="AQ470" s="4"/>
      <c r="AR470" s="4"/>
      <c r="AS470" s="4"/>
      <c r="AT470" s="4"/>
      <c r="AU470" s="4"/>
      <c r="AV470" s="4"/>
      <c r="AW470" s="4"/>
      <c r="AX470" s="4"/>
    </row>
    <row r="471" spans="1:50" ht="15.75" hidden="1" customHeight="1">
      <c r="A471" s="25"/>
      <c r="B471" s="161"/>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c r="AC471" s="27"/>
      <c r="AD471" s="4"/>
      <c r="AE471" s="4"/>
      <c r="AF471" s="4"/>
      <c r="AG471" s="4"/>
      <c r="AH471" s="4"/>
      <c r="AI471" s="4"/>
      <c r="AJ471" s="4"/>
      <c r="AK471" s="4"/>
      <c r="AL471" s="4"/>
      <c r="AM471" s="4"/>
      <c r="AN471" s="4"/>
      <c r="AO471" s="4"/>
      <c r="AP471" s="4"/>
      <c r="AQ471" s="4"/>
      <c r="AR471" s="4"/>
      <c r="AS471" s="4"/>
      <c r="AT471" s="4"/>
      <c r="AU471" s="4"/>
      <c r="AV471" s="4"/>
      <c r="AW471" s="4"/>
      <c r="AX471" s="4"/>
    </row>
    <row r="472" spans="1:50" ht="15.75" hidden="1" customHeight="1">
      <c r="A472" s="25"/>
      <c r="B472" s="161"/>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27"/>
      <c r="AD472" s="4"/>
      <c r="AE472" s="4"/>
      <c r="AF472" s="4"/>
      <c r="AG472" s="4"/>
      <c r="AH472" s="4"/>
      <c r="AI472" s="4"/>
      <c r="AJ472" s="4"/>
      <c r="AK472" s="4"/>
      <c r="AL472" s="4"/>
      <c r="AM472" s="4"/>
      <c r="AN472" s="4"/>
      <c r="AO472" s="4"/>
      <c r="AP472" s="4"/>
      <c r="AQ472" s="4"/>
      <c r="AR472" s="4"/>
      <c r="AS472" s="4"/>
      <c r="AT472" s="4"/>
      <c r="AU472" s="4"/>
      <c r="AV472" s="4"/>
      <c r="AW472" s="4"/>
      <c r="AX472" s="4"/>
    </row>
    <row r="473" spans="1:50" ht="15.75" hidden="1" customHeight="1">
      <c r="A473" s="25"/>
      <c r="B473" s="161"/>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27"/>
      <c r="AD473" s="4"/>
      <c r="AE473" s="4"/>
      <c r="AF473" s="4"/>
      <c r="AG473" s="4"/>
      <c r="AH473" s="4"/>
      <c r="AI473" s="4"/>
      <c r="AJ473" s="4"/>
      <c r="AK473" s="4"/>
      <c r="AL473" s="4"/>
      <c r="AM473" s="4"/>
      <c r="AN473" s="4"/>
      <c r="AO473" s="4"/>
      <c r="AP473" s="4"/>
      <c r="AQ473" s="4"/>
      <c r="AR473" s="4"/>
      <c r="AS473" s="4"/>
      <c r="AT473" s="4"/>
      <c r="AU473" s="4"/>
      <c r="AV473" s="4"/>
      <c r="AW473" s="4"/>
      <c r="AX473" s="4"/>
    </row>
    <row r="474" spans="1:50" ht="15.75" hidden="1" customHeight="1">
      <c r="A474" s="25"/>
      <c r="B474" s="161"/>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c r="AC474" s="27"/>
      <c r="AD474" s="4"/>
      <c r="AE474" s="4"/>
      <c r="AF474" s="4"/>
      <c r="AG474" s="4"/>
      <c r="AH474" s="4"/>
      <c r="AI474" s="4"/>
      <c r="AJ474" s="4"/>
      <c r="AK474" s="4"/>
      <c r="AL474" s="4"/>
      <c r="AM474" s="4"/>
      <c r="AN474" s="4"/>
      <c r="AO474" s="4"/>
      <c r="AP474" s="4"/>
      <c r="AQ474" s="4"/>
      <c r="AR474" s="4"/>
      <c r="AS474" s="4"/>
      <c r="AT474" s="4"/>
      <c r="AU474" s="4"/>
      <c r="AV474" s="4"/>
      <c r="AW474" s="4"/>
      <c r="AX474" s="4"/>
    </row>
    <row r="475" spans="1:50" ht="15.75" hidden="1" customHeight="1">
      <c r="A475" s="25"/>
      <c r="B475" s="161"/>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c r="AB475" s="27"/>
      <c r="AC475" s="27"/>
      <c r="AD475" s="4"/>
      <c r="AE475" s="4"/>
      <c r="AF475" s="4"/>
      <c r="AG475" s="4"/>
      <c r="AH475" s="4"/>
      <c r="AI475" s="4"/>
      <c r="AJ475" s="4"/>
      <c r="AK475" s="4"/>
      <c r="AL475" s="4"/>
      <c r="AM475" s="4"/>
      <c r="AN475" s="4"/>
      <c r="AO475" s="4"/>
      <c r="AP475" s="4"/>
      <c r="AQ475" s="4"/>
      <c r="AR475" s="4"/>
      <c r="AS475" s="4"/>
      <c r="AT475" s="4"/>
      <c r="AU475" s="4"/>
      <c r="AV475" s="4"/>
      <c r="AW475" s="4"/>
      <c r="AX475" s="4"/>
    </row>
    <row r="476" spans="1:50" ht="15.75" hidden="1" customHeight="1">
      <c r="A476" s="25"/>
      <c r="B476" s="161"/>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27"/>
      <c r="AD476" s="4"/>
      <c r="AE476" s="4"/>
      <c r="AF476" s="4"/>
      <c r="AG476" s="4"/>
      <c r="AH476" s="4"/>
      <c r="AI476" s="4"/>
      <c r="AJ476" s="4"/>
      <c r="AK476" s="4"/>
      <c r="AL476" s="4"/>
      <c r="AM476" s="4"/>
      <c r="AN476" s="4"/>
      <c r="AO476" s="4"/>
      <c r="AP476" s="4"/>
      <c r="AQ476" s="4"/>
      <c r="AR476" s="4"/>
      <c r="AS476" s="4"/>
      <c r="AT476" s="4"/>
      <c r="AU476" s="4"/>
      <c r="AV476" s="4"/>
      <c r="AW476" s="4"/>
      <c r="AX476" s="4"/>
    </row>
    <row r="477" spans="1:50" ht="15.75" hidden="1" customHeight="1">
      <c r="A477" s="25"/>
      <c r="B477" s="161"/>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c r="AB477" s="27"/>
      <c r="AC477" s="27"/>
      <c r="AD477" s="4"/>
      <c r="AE477" s="4"/>
      <c r="AF477" s="4"/>
      <c r="AG477" s="4"/>
      <c r="AH477" s="4"/>
      <c r="AI477" s="4"/>
      <c r="AJ477" s="4"/>
      <c r="AK477" s="4"/>
      <c r="AL477" s="4"/>
      <c r="AM477" s="4"/>
      <c r="AN477" s="4"/>
      <c r="AO477" s="4"/>
      <c r="AP477" s="4"/>
      <c r="AQ477" s="4"/>
      <c r="AR477" s="4"/>
      <c r="AS477" s="4"/>
      <c r="AT477" s="4"/>
      <c r="AU477" s="4"/>
      <c r="AV477" s="4"/>
      <c r="AW477" s="4"/>
      <c r="AX477" s="4"/>
    </row>
    <row r="478" spans="1:50" ht="15.75" hidden="1" customHeight="1">
      <c r="A478" s="25"/>
      <c r="B478" s="161"/>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c r="AC478" s="27"/>
      <c r="AD478" s="4"/>
      <c r="AE478" s="4"/>
      <c r="AF478" s="4"/>
      <c r="AG478" s="4"/>
      <c r="AH478" s="4"/>
      <c r="AI478" s="4"/>
      <c r="AJ478" s="4"/>
      <c r="AK478" s="4"/>
      <c r="AL478" s="4"/>
      <c r="AM478" s="4"/>
      <c r="AN478" s="4"/>
      <c r="AO478" s="4"/>
      <c r="AP478" s="4"/>
      <c r="AQ478" s="4"/>
      <c r="AR478" s="4"/>
      <c r="AS478" s="4"/>
      <c r="AT478" s="4"/>
      <c r="AU478" s="4"/>
      <c r="AV478" s="4"/>
      <c r="AW478" s="4"/>
      <c r="AX478" s="4"/>
    </row>
    <row r="479" spans="1:50" ht="15.75" hidden="1" customHeight="1">
      <c r="A479" s="25"/>
      <c r="B479" s="161"/>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27"/>
      <c r="AD479" s="4"/>
      <c r="AE479" s="4"/>
      <c r="AF479" s="4"/>
      <c r="AG479" s="4"/>
      <c r="AH479" s="4"/>
      <c r="AI479" s="4"/>
      <c r="AJ479" s="4"/>
      <c r="AK479" s="4"/>
      <c r="AL479" s="4"/>
      <c r="AM479" s="4"/>
      <c r="AN479" s="4"/>
      <c r="AO479" s="4"/>
      <c r="AP479" s="4"/>
      <c r="AQ479" s="4"/>
      <c r="AR479" s="4"/>
      <c r="AS479" s="4"/>
      <c r="AT479" s="4"/>
      <c r="AU479" s="4"/>
      <c r="AV479" s="4"/>
      <c r="AW479" s="4"/>
      <c r="AX479" s="4"/>
    </row>
    <row r="480" spans="1:50" ht="15.75" hidden="1" customHeight="1">
      <c r="A480" s="25"/>
      <c r="B480" s="161"/>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c r="AB480" s="27"/>
      <c r="AC480" s="27"/>
      <c r="AD480" s="4"/>
      <c r="AE480" s="4"/>
      <c r="AF480" s="4"/>
      <c r="AG480" s="4"/>
      <c r="AH480" s="4"/>
      <c r="AI480" s="4"/>
      <c r="AJ480" s="4"/>
      <c r="AK480" s="4"/>
      <c r="AL480" s="4"/>
      <c r="AM480" s="4"/>
      <c r="AN480" s="4"/>
      <c r="AO480" s="4"/>
      <c r="AP480" s="4"/>
      <c r="AQ480" s="4"/>
      <c r="AR480" s="4"/>
      <c r="AS480" s="4"/>
      <c r="AT480" s="4"/>
      <c r="AU480" s="4"/>
      <c r="AV480" s="4"/>
      <c r="AW480" s="4"/>
      <c r="AX480" s="4"/>
    </row>
    <row r="481" spans="1:50" ht="15.75" hidden="1" customHeight="1">
      <c r="A481" s="25"/>
      <c r="B481" s="161"/>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c r="AB481" s="27"/>
      <c r="AC481" s="27"/>
      <c r="AD481" s="4"/>
      <c r="AE481" s="4"/>
      <c r="AF481" s="4"/>
      <c r="AG481" s="4"/>
      <c r="AH481" s="4"/>
      <c r="AI481" s="4"/>
      <c r="AJ481" s="4"/>
      <c r="AK481" s="4"/>
      <c r="AL481" s="4"/>
      <c r="AM481" s="4"/>
      <c r="AN481" s="4"/>
      <c r="AO481" s="4"/>
      <c r="AP481" s="4"/>
      <c r="AQ481" s="4"/>
      <c r="AR481" s="4"/>
      <c r="AS481" s="4"/>
      <c r="AT481" s="4"/>
      <c r="AU481" s="4"/>
      <c r="AV481" s="4"/>
      <c r="AW481" s="4"/>
      <c r="AX481" s="4"/>
    </row>
    <row r="482" spans="1:50" ht="15.75" hidden="1" customHeight="1">
      <c r="A482" s="25"/>
      <c r="B482" s="161"/>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27"/>
      <c r="AD482" s="4"/>
      <c r="AE482" s="4"/>
      <c r="AF482" s="4"/>
      <c r="AG482" s="4"/>
      <c r="AH482" s="4"/>
      <c r="AI482" s="4"/>
      <c r="AJ482" s="4"/>
      <c r="AK482" s="4"/>
      <c r="AL482" s="4"/>
      <c r="AM482" s="4"/>
      <c r="AN482" s="4"/>
      <c r="AO482" s="4"/>
      <c r="AP482" s="4"/>
      <c r="AQ482" s="4"/>
      <c r="AR482" s="4"/>
      <c r="AS482" s="4"/>
      <c r="AT482" s="4"/>
      <c r="AU482" s="4"/>
      <c r="AV482" s="4"/>
      <c r="AW482" s="4"/>
      <c r="AX482" s="4"/>
    </row>
    <row r="483" spans="1:50" ht="15.75" hidden="1" customHeight="1">
      <c r="A483" s="25"/>
      <c r="B483" s="161"/>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c r="AB483" s="27"/>
      <c r="AC483" s="27"/>
      <c r="AD483" s="4"/>
      <c r="AE483" s="4"/>
      <c r="AF483" s="4"/>
      <c r="AG483" s="4"/>
      <c r="AH483" s="4"/>
      <c r="AI483" s="4"/>
      <c r="AJ483" s="4"/>
      <c r="AK483" s="4"/>
      <c r="AL483" s="4"/>
      <c r="AM483" s="4"/>
      <c r="AN483" s="4"/>
      <c r="AO483" s="4"/>
      <c r="AP483" s="4"/>
      <c r="AQ483" s="4"/>
      <c r="AR483" s="4"/>
      <c r="AS483" s="4"/>
      <c r="AT483" s="4"/>
      <c r="AU483" s="4"/>
      <c r="AV483" s="4"/>
      <c r="AW483" s="4"/>
      <c r="AX483" s="4"/>
    </row>
    <row r="484" spans="1:50" ht="15.75" hidden="1" customHeight="1">
      <c r="A484" s="25"/>
      <c r="B484" s="161"/>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c r="AC484" s="27"/>
      <c r="AD484" s="4"/>
      <c r="AE484" s="4"/>
      <c r="AF484" s="4"/>
      <c r="AG484" s="4"/>
      <c r="AH484" s="4"/>
      <c r="AI484" s="4"/>
      <c r="AJ484" s="4"/>
      <c r="AK484" s="4"/>
      <c r="AL484" s="4"/>
      <c r="AM484" s="4"/>
      <c r="AN484" s="4"/>
      <c r="AO484" s="4"/>
      <c r="AP484" s="4"/>
      <c r="AQ484" s="4"/>
      <c r="AR484" s="4"/>
      <c r="AS484" s="4"/>
      <c r="AT484" s="4"/>
      <c r="AU484" s="4"/>
      <c r="AV484" s="4"/>
      <c r="AW484" s="4"/>
      <c r="AX484" s="4"/>
    </row>
    <row r="485" spans="1:50" ht="15.75" hidden="1" customHeight="1">
      <c r="A485" s="25"/>
      <c r="B485" s="161"/>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c r="AC485" s="27"/>
      <c r="AD485" s="4"/>
      <c r="AE485" s="4"/>
      <c r="AF485" s="4"/>
      <c r="AG485" s="4"/>
      <c r="AH485" s="4"/>
      <c r="AI485" s="4"/>
      <c r="AJ485" s="4"/>
      <c r="AK485" s="4"/>
      <c r="AL485" s="4"/>
      <c r="AM485" s="4"/>
      <c r="AN485" s="4"/>
      <c r="AO485" s="4"/>
      <c r="AP485" s="4"/>
      <c r="AQ485" s="4"/>
      <c r="AR485" s="4"/>
      <c r="AS485" s="4"/>
      <c r="AT485" s="4"/>
      <c r="AU485" s="4"/>
      <c r="AV485" s="4"/>
      <c r="AW485" s="4"/>
      <c r="AX485" s="4"/>
    </row>
    <row r="486" spans="1:50" ht="15.75" hidden="1" customHeight="1">
      <c r="A486" s="25"/>
      <c r="B486" s="161"/>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c r="AC486" s="27"/>
      <c r="AD486" s="4"/>
      <c r="AE486" s="4"/>
      <c r="AF486" s="4"/>
      <c r="AG486" s="4"/>
      <c r="AH486" s="4"/>
      <c r="AI486" s="4"/>
      <c r="AJ486" s="4"/>
      <c r="AK486" s="4"/>
      <c r="AL486" s="4"/>
      <c r="AM486" s="4"/>
      <c r="AN486" s="4"/>
      <c r="AO486" s="4"/>
      <c r="AP486" s="4"/>
      <c r="AQ486" s="4"/>
      <c r="AR486" s="4"/>
      <c r="AS486" s="4"/>
      <c r="AT486" s="4"/>
      <c r="AU486" s="4"/>
      <c r="AV486" s="4"/>
      <c r="AW486" s="4"/>
      <c r="AX486" s="4"/>
    </row>
    <row r="487" spans="1:50" ht="15.75" hidden="1" customHeight="1">
      <c r="A487" s="25"/>
      <c r="B487" s="161"/>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c r="AB487" s="27"/>
      <c r="AC487" s="27"/>
      <c r="AD487" s="4"/>
      <c r="AE487" s="4"/>
      <c r="AF487" s="4"/>
      <c r="AG487" s="4"/>
      <c r="AH487" s="4"/>
      <c r="AI487" s="4"/>
      <c r="AJ487" s="4"/>
      <c r="AK487" s="4"/>
      <c r="AL487" s="4"/>
      <c r="AM487" s="4"/>
      <c r="AN487" s="4"/>
      <c r="AO487" s="4"/>
      <c r="AP487" s="4"/>
      <c r="AQ487" s="4"/>
      <c r="AR487" s="4"/>
      <c r="AS487" s="4"/>
      <c r="AT487" s="4"/>
      <c r="AU487" s="4"/>
      <c r="AV487" s="4"/>
      <c r="AW487" s="4"/>
      <c r="AX487" s="4"/>
    </row>
    <row r="488" spans="1:50" ht="15.75" hidden="1" customHeight="1">
      <c r="A488" s="25"/>
      <c r="B488" s="161"/>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c r="AB488" s="27"/>
      <c r="AC488" s="27"/>
      <c r="AD488" s="4"/>
      <c r="AE488" s="4"/>
      <c r="AF488" s="4"/>
      <c r="AG488" s="4"/>
      <c r="AH488" s="4"/>
      <c r="AI488" s="4"/>
      <c r="AJ488" s="4"/>
      <c r="AK488" s="4"/>
      <c r="AL488" s="4"/>
      <c r="AM488" s="4"/>
      <c r="AN488" s="4"/>
      <c r="AO488" s="4"/>
      <c r="AP488" s="4"/>
      <c r="AQ488" s="4"/>
      <c r="AR488" s="4"/>
      <c r="AS488" s="4"/>
      <c r="AT488" s="4"/>
      <c r="AU488" s="4"/>
      <c r="AV488" s="4"/>
      <c r="AW488" s="4"/>
      <c r="AX488" s="4"/>
    </row>
    <row r="489" spans="1:50" ht="15.75" hidden="1" customHeight="1">
      <c r="A489" s="25"/>
      <c r="B489" s="161"/>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c r="AB489" s="27"/>
      <c r="AC489" s="27"/>
      <c r="AD489" s="4"/>
      <c r="AE489" s="4"/>
      <c r="AF489" s="4"/>
      <c r="AG489" s="4"/>
      <c r="AH489" s="4"/>
      <c r="AI489" s="4"/>
      <c r="AJ489" s="4"/>
      <c r="AK489" s="4"/>
      <c r="AL489" s="4"/>
      <c r="AM489" s="4"/>
      <c r="AN489" s="4"/>
      <c r="AO489" s="4"/>
      <c r="AP489" s="4"/>
      <c r="AQ489" s="4"/>
      <c r="AR489" s="4"/>
      <c r="AS489" s="4"/>
      <c r="AT489" s="4"/>
      <c r="AU489" s="4"/>
      <c r="AV489" s="4"/>
      <c r="AW489" s="4"/>
      <c r="AX489" s="4"/>
    </row>
    <row r="490" spans="1:50" ht="15.75" hidden="1" customHeight="1">
      <c r="A490" s="25"/>
      <c r="B490" s="161"/>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c r="AC490" s="27"/>
      <c r="AD490" s="4"/>
      <c r="AE490" s="4"/>
      <c r="AF490" s="4"/>
      <c r="AG490" s="4"/>
      <c r="AH490" s="4"/>
      <c r="AI490" s="4"/>
      <c r="AJ490" s="4"/>
      <c r="AK490" s="4"/>
      <c r="AL490" s="4"/>
      <c r="AM490" s="4"/>
      <c r="AN490" s="4"/>
      <c r="AO490" s="4"/>
      <c r="AP490" s="4"/>
      <c r="AQ490" s="4"/>
      <c r="AR490" s="4"/>
      <c r="AS490" s="4"/>
      <c r="AT490" s="4"/>
      <c r="AU490" s="4"/>
      <c r="AV490" s="4"/>
      <c r="AW490" s="4"/>
      <c r="AX490" s="4"/>
    </row>
    <row r="491" spans="1:50" ht="15.75" hidden="1" customHeight="1">
      <c r="A491" s="25"/>
      <c r="B491" s="161"/>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c r="AC491" s="27"/>
      <c r="AD491" s="4"/>
      <c r="AE491" s="4"/>
      <c r="AF491" s="4"/>
      <c r="AG491" s="4"/>
      <c r="AH491" s="4"/>
      <c r="AI491" s="4"/>
      <c r="AJ491" s="4"/>
      <c r="AK491" s="4"/>
      <c r="AL491" s="4"/>
      <c r="AM491" s="4"/>
      <c r="AN491" s="4"/>
      <c r="AO491" s="4"/>
      <c r="AP491" s="4"/>
      <c r="AQ491" s="4"/>
      <c r="AR491" s="4"/>
      <c r="AS491" s="4"/>
      <c r="AT491" s="4"/>
      <c r="AU491" s="4"/>
      <c r="AV491" s="4"/>
      <c r="AW491" s="4"/>
      <c r="AX491" s="4"/>
    </row>
    <row r="492" spans="1:50" ht="15.75" hidden="1" customHeight="1">
      <c r="A492" s="25"/>
      <c r="B492" s="161"/>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c r="AC492" s="27"/>
      <c r="AD492" s="4"/>
      <c r="AE492" s="4"/>
      <c r="AF492" s="4"/>
      <c r="AG492" s="4"/>
      <c r="AH492" s="4"/>
      <c r="AI492" s="4"/>
      <c r="AJ492" s="4"/>
      <c r="AK492" s="4"/>
      <c r="AL492" s="4"/>
      <c r="AM492" s="4"/>
      <c r="AN492" s="4"/>
      <c r="AO492" s="4"/>
      <c r="AP492" s="4"/>
      <c r="AQ492" s="4"/>
      <c r="AR492" s="4"/>
      <c r="AS492" s="4"/>
      <c r="AT492" s="4"/>
      <c r="AU492" s="4"/>
      <c r="AV492" s="4"/>
      <c r="AW492" s="4"/>
      <c r="AX492" s="4"/>
    </row>
    <row r="493" spans="1:50" ht="15.75" hidden="1" customHeight="1">
      <c r="A493" s="25"/>
      <c r="B493" s="161"/>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c r="AC493" s="27"/>
      <c r="AD493" s="4"/>
      <c r="AE493" s="4"/>
      <c r="AF493" s="4"/>
      <c r="AG493" s="4"/>
      <c r="AH493" s="4"/>
      <c r="AI493" s="4"/>
      <c r="AJ493" s="4"/>
      <c r="AK493" s="4"/>
      <c r="AL493" s="4"/>
      <c r="AM493" s="4"/>
      <c r="AN493" s="4"/>
      <c r="AO493" s="4"/>
      <c r="AP493" s="4"/>
      <c r="AQ493" s="4"/>
      <c r="AR493" s="4"/>
      <c r="AS493" s="4"/>
      <c r="AT493" s="4"/>
      <c r="AU493" s="4"/>
      <c r="AV493" s="4"/>
      <c r="AW493" s="4"/>
      <c r="AX493" s="4"/>
    </row>
    <row r="494" spans="1:50" ht="15.75" hidden="1" customHeight="1">
      <c r="A494" s="25"/>
      <c r="B494" s="161"/>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c r="AC494" s="27"/>
      <c r="AD494" s="4"/>
      <c r="AE494" s="4"/>
      <c r="AF494" s="4"/>
      <c r="AG494" s="4"/>
      <c r="AH494" s="4"/>
      <c r="AI494" s="4"/>
      <c r="AJ494" s="4"/>
      <c r="AK494" s="4"/>
      <c r="AL494" s="4"/>
      <c r="AM494" s="4"/>
      <c r="AN494" s="4"/>
      <c r="AO494" s="4"/>
      <c r="AP494" s="4"/>
      <c r="AQ494" s="4"/>
      <c r="AR494" s="4"/>
      <c r="AS494" s="4"/>
      <c r="AT494" s="4"/>
      <c r="AU494" s="4"/>
      <c r="AV494" s="4"/>
      <c r="AW494" s="4"/>
      <c r="AX494" s="4"/>
    </row>
    <row r="495" spans="1:50" ht="15.75" hidden="1" customHeight="1">
      <c r="A495" s="25"/>
      <c r="B495" s="161"/>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c r="AB495" s="27"/>
      <c r="AC495" s="27"/>
      <c r="AD495" s="4"/>
      <c r="AE495" s="4"/>
      <c r="AF495" s="4"/>
      <c r="AG495" s="4"/>
      <c r="AH495" s="4"/>
      <c r="AI495" s="4"/>
      <c r="AJ495" s="4"/>
      <c r="AK495" s="4"/>
      <c r="AL495" s="4"/>
      <c r="AM495" s="4"/>
      <c r="AN495" s="4"/>
      <c r="AO495" s="4"/>
      <c r="AP495" s="4"/>
      <c r="AQ495" s="4"/>
      <c r="AR495" s="4"/>
      <c r="AS495" s="4"/>
      <c r="AT495" s="4"/>
      <c r="AU495" s="4"/>
      <c r="AV495" s="4"/>
      <c r="AW495" s="4"/>
      <c r="AX495" s="4"/>
    </row>
    <row r="496" spans="1:50" ht="15.75" hidden="1" customHeight="1">
      <c r="A496" s="25"/>
      <c r="B496" s="161"/>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c r="AB496" s="27"/>
      <c r="AC496" s="27"/>
      <c r="AD496" s="4"/>
      <c r="AE496" s="4"/>
      <c r="AF496" s="4"/>
      <c r="AG496" s="4"/>
      <c r="AH496" s="4"/>
      <c r="AI496" s="4"/>
      <c r="AJ496" s="4"/>
      <c r="AK496" s="4"/>
      <c r="AL496" s="4"/>
      <c r="AM496" s="4"/>
      <c r="AN496" s="4"/>
      <c r="AO496" s="4"/>
      <c r="AP496" s="4"/>
      <c r="AQ496" s="4"/>
      <c r="AR496" s="4"/>
      <c r="AS496" s="4"/>
      <c r="AT496" s="4"/>
      <c r="AU496" s="4"/>
      <c r="AV496" s="4"/>
      <c r="AW496" s="4"/>
      <c r="AX496" s="4"/>
    </row>
    <row r="497" spans="1:50" ht="15.75" hidden="1" customHeight="1">
      <c r="A497" s="25"/>
      <c r="B497" s="161"/>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c r="AB497" s="27"/>
      <c r="AC497" s="27"/>
      <c r="AD497" s="4"/>
      <c r="AE497" s="4"/>
      <c r="AF497" s="4"/>
      <c r="AG497" s="4"/>
      <c r="AH497" s="4"/>
      <c r="AI497" s="4"/>
      <c r="AJ497" s="4"/>
      <c r="AK497" s="4"/>
      <c r="AL497" s="4"/>
      <c r="AM497" s="4"/>
      <c r="AN497" s="4"/>
      <c r="AO497" s="4"/>
      <c r="AP497" s="4"/>
      <c r="AQ497" s="4"/>
      <c r="AR497" s="4"/>
      <c r="AS497" s="4"/>
      <c r="AT497" s="4"/>
      <c r="AU497" s="4"/>
      <c r="AV497" s="4"/>
      <c r="AW497" s="4"/>
      <c r="AX497" s="4"/>
    </row>
    <row r="498" spans="1:50" ht="15.75" hidden="1" customHeight="1">
      <c r="A498" s="25"/>
      <c r="B498" s="161"/>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c r="AB498" s="27"/>
      <c r="AC498" s="27"/>
      <c r="AD498" s="4"/>
      <c r="AE498" s="4"/>
      <c r="AF498" s="4"/>
      <c r="AG498" s="4"/>
      <c r="AH498" s="4"/>
      <c r="AI498" s="4"/>
      <c r="AJ498" s="4"/>
      <c r="AK498" s="4"/>
      <c r="AL498" s="4"/>
      <c r="AM498" s="4"/>
      <c r="AN498" s="4"/>
      <c r="AO498" s="4"/>
      <c r="AP498" s="4"/>
      <c r="AQ498" s="4"/>
      <c r="AR498" s="4"/>
      <c r="AS498" s="4"/>
      <c r="AT498" s="4"/>
      <c r="AU498" s="4"/>
      <c r="AV498" s="4"/>
      <c r="AW498" s="4"/>
      <c r="AX498" s="4"/>
    </row>
    <row r="499" spans="1:50" ht="15.75" hidden="1" customHeight="1">
      <c r="A499" s="25"/>
      <c r="B499" s="161"/>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c r="AB499" s="27"/>
      <c r="AC499" s="27"/>
      <c r="AD499" s="4"/>
      <c r="AE499" s="4"/>
      <c r="AF499" s="4"/>
      <c r="AG499" s="4"/>
      <c r="AH499" s="4"/>
      <c r="AI499" s="4"/>
      <c r="AJ499" s="4"/>
      <c r="AK499" s="4"/>
      <c r="AL499" s="4"/>
      <c r="AM499" s="4"/>
      <c r="AN499" s="4"/>
      <c r="AO499" s="4"/>
      <c r="AP499" s="4"/>
      <c r="AQ499" s="4"/>
      <c r="AR499" s="4"/>
      <c r="AS499" s="4"/>
      <c r="AT499" s="4"/>
      <c r="AU499" s="4"/>
      <c r="AV499" s="4"/>
      <c r="AW499" s="4"/>
      <c r="AX499" s="4"/>
    </row>
    <row r="500" spans="1:50" ht="15.75" hidden="1" customHeight="1">
      <c r="A500" s="25"/>
      <c r="B500" s="161"/>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c r="AB500" s="27"/>
      <c r="AC500" s="27"/>
      <c r="AD500" s="4"/>
      <c r="AE500" s="4"/>
      <c r="AF500" s="4"/>
      <c r="AG500" s="4"/>
      <c r="AH500" s="4"/>
      <c r="AI500" s="4"/>
      <c r="AJ500" s="4"/>
      <c r="AK500" s="4"/>
      <c r="AL500" s="4"/>
      <c r="AM500" s="4"/>
      <c r="AN500" s="4"/>
      <c r="AO500" s="4"/>
      <c r="AP500" s="4"/>
      <c r="AQ500" s="4"/>
      <c r="AR500" s="4"/>
      <c r="AS500" s="4"/>
      <c r="AT500" s="4"/>
      <c r="AU500" s="4"/>
      <c r="AV500" s="4"/>
      <c r="AW500" s="4"/>
      <c r="AX500" s="4"/>
    </row>
    <row r="501" spans="1:50" ht="15.75" hidden="1" customHeight="1">
      <c r="A501" s="25"/>
      <c r="B501" s="161"/>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c r="AB501" s="27"/>
      <c r="AC501" s="27"/>
      <c r="AD501" s="4"/>
      <c r="AE501" s="4"/>
      <c r="AF501" s="4"/>
      <c r="AG501" s="4"/>
      <c r="AH501" s="4"/>
      <c r="AI501" s="4"/>
      <c r="AJ501" s="4"/>
      <c r="AK501" s="4"/>
      <c r="AL501" s="4"/>
      <c r="AM501" s="4"/>
      <c r="AN501" s="4"/>
      <c r="AO501" s="4"/>
      <c r="AP501" s="4"/>
      <c r="AQ501" s="4"/>
      <c r="AR501" s="4"/>
      <c r="AS501" s="4"/>
      <c r="AT501" s="4"/>
      <c r="AU501" s="4"/>
      <c r="AV501" s="4"/>
      <c r="AW501" s="4"/>
      <c r="AX501" s="4"/>
    </row>
    <row r="502" spans="1:50" ht="15.75" hidden="1" customHeight="1">
      <c r="A502" s="25"/>
      <c r="B502" s="161"/>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c r="AB502" s="27"/>
      <c r="AC502" s="27"/>
      <c r="AD502" s="4"/>
      <c r="AE502" s="4"/>
      <c r="AF502" s="4"/>
      <c r="AG502" s="4"/>
      <c r="AH502" s="4"/>
      <c r="AI502" s="4"/>
      <c r="AJ502" s="4"/>
      <c r="AK502" s="4"/>
      <c r="AL502" s="4"/>
      <c r="AM502" s="4"/>
      <c r="AN502" s="4"/>
      <c r="AO502" s="4"/>
      <c r="AP502" s="4"/>
      <c r="AQ502" s="4"/>
      <c r="AR502" s="4"/>
      <c r="AS502" s="4"/>
      <c r="AT502" s="4"/>
      <c r="AU502" s="4"/>
      <c r="AV502" s="4"/>
      <c r="AW502" s="4"/>
      <c r="AX502" s="4"/>
    </row>
    <row r="503" spans="1:50" ht="15.75" hidden="1" customHeight="1">
      <c r="A503" s="25"/>
      <c r="B503" s="161"/>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c r="AB503" s="27"/>
      <c r="AC503" s="27"/>
      <c r="AD503" s="4"/>
      <c r="AE503" s="4"/>
      <c r="AF503" s="4"/>
      <c r="AG503" s="4"/>
      <c r="AH503" s="4"/>
      <c r="AI503" s="4"/>
      <c r="AJ503" s="4"/>
      <c r="AK503" s="4"/>
      <c r="AL503" s="4"/>
      <c r="AM503" s="4"/>
      <c r="AN503" s="4"/>
      <c r="AO503" s="4"/>
      <c r="AP503" s="4"/>
      <c r="AQ503" s="4"/>
      <c r="AR503" s="4"/>
      <c r="AS503" s="4"/>
      <c r="AT503" s="4"/>
      <c r="AU503" s="4"/>
      <c r="AV503" s="4"/>
      <c r="AW503" s="4"/>
      <c r="AX503" s="4"/>
    </row>
    <row r="504" spans="1:50" ht="15.75" hidden="1" customHeight="1">
      <c r="A504" s="25"/>
      <c r="B504" s="161"/>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c r="AB504" s="27"/>
      <c r="AC504" s="27"/>
      <c r="AD504" s="4"/>
      <c r="AE504" s="4"/>
      <c r="AF504" s="4"/>
      <c r="AG504" s="4"/>
      <c r="AH504" s="4"/>
      <c r="AI504" s="4"/>
      <c r="AJ504" s="4"/>
      <c r="AK504" s="4"/>
      <c r="AL504" s="4"/>
      <c r="AM504" s="4"/>
      <c r="AN504" s="4"/>
      <c r="AO504" s="4"/>
      <c r="AP504" s="4"/>
      <c r="AQ504" s="4"/>
      <c r="AR504" s="4"/>
      <c r="AS504" s="4"/>
      <c r="AT504" s="4"/>
      <c r="AU504" s="4"/>
      <c r="AV504" s="4"/>
      <c r="AW504" s="4"/>
      <c r="AX504" s="4"/>
    </row>
    <row r="505" spans="1:50" ht="15.75" hidden="1" customHeight="1">
      <c r="A505" s="25"/>
      <c r="B505" s="161"/>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c r="AB505" s="27"/>
      <c r="AC505" s="27"/>
      <c r="AD505" s="4"/>
      <c r="AE505" s="4"/>
      <c r="AF505" s="4"/>
      <c r="AG505" s="4"/>
      <c r="AH505" s="4"/>
      <c r="AI505" s="4"/>
      <c r="AJ505" s="4"/>
      <c r="AK505" s="4"/>
      <c r="AL505" s="4"/>
      <c r="AM505" s="4"/>
      <c r="AN505" s="4"/>
      <c r="AO505" s="4"/>
      <c r="AP505" s="4"/>
      <c r="AQ505" s="4"/>
      <c r="AR505" s="4"/>
      <c r="AS505" s="4"/>
      <c r="AT505" s="4"/>
      <c r="AU505" s="4"/>
      <c r="AV505" s="4"/>
      <c r="AW505" s="4"/>
      <c r="AX505" s="4"/>
    </row>
    <row r="506" spans="1:50" ht="15.75" hidden="1" customHeight="1">
      <c r="A506" s="25"/>
      <c r="B506" s="161"/>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c r="AB506" s="27"/>
      <c r="AC506" s="27"/>
      <c r="AD506" s="4"/>
      <c r="AE506" s="4"/>
      <c r="AF506" s="4"/>
      <c r="AG506" s="4"/>
      <c r="AH506" s="4"/>
      <c r="AI506" s="4"/>
      <c r="AJ506" s="4"/>
      <c r="AK506" s="4"/>
      <c r="AL506" s="4"/>
      <c r="AM506" s="4"/>
      <c r="AN506" s="4"/>
      <c r="AO506" s="4"/>
      <c r="AP506" s="4"/>
      <c r="AQ506" s="4"/>
      <c r="AR506" s="4"/>
      <c r="AS506" s="4"/>
      <c r="AT506" s="4"/>
      <c r="AU506" s="4"/>
      <c r="AV506" s="4"/>
      <c r="AW506" s="4"/>
      <c r="AX506" s="4"/>
    </row>
    <row r="507" spans="1:50" ht="15.75" hidden="1" customHeight="1">
      <c r="A507" s="25"/>
      <c r="B507" s="161"/>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c r="AB507" s="27"/>
      <c r="AC507" s="27"/>
      <c r="AD507" s="4"/>
      <c r="AE507" s="4"/>
      <c r="AF507" s="4"/>
      <c r="AG507" s="4"/>
      <c r="AH507" s="4"/>
      <c r="AI507" s="4"/>
      <c r="AJ507" s="4"/>
      <c r="AK507" s="4"/>
      <c r="AL507" s="4"/>
      <c r="AM507" s="4"/>
      <c r="AN507" s="4"/>
      <c r="AO507" s="4"/>
      <c r="AP507" s="4"/>
      <c r="AQ507" s="4"/>
      <c r="AR507" s="4"/>
      <c r="AS507" s="4"/>
      <c r="AT507" s="4"/>
      <c r="AU507" s="4"/>
      <c r="AV507" s="4"/>
      <c r="AW507" s="4"/>
      <c r="AX507" s="4"/>
    </row>
    <row r="508" spans="1:50" ht="15.75" hidden="1" customHeight="1">
      <c r="A508" s="25"/>
      <c r="B508" s="161"/>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c r="AB508" s="27"/>
      <c r="AC508" s="27"/>
      <c r="AD508" s="4"/>
      <c r="AE508" s="4"/>
      <c r="AF508" s="4"/>
      <c r="AG508" s="4"/>
      <c r="AH508" s="4"/>
      <c r="AI508" s="4"/>
      <c r="AJ508" s="4"/>
      <c r="AK508" s="4"/>
      <c r="AL508" s="4"/>
      <c r="AM508" s="4"/>
      <c r="AN508" s="4"/>
      <c r="AO508" s="4"/>
      <c r="AP508" s="4"/>
      <c r="AQ508" s="4"/>
      <c r="AR508" s="4"/>
      <c r="AS508" s="4"/>
      <c r="AT508" s="4"/>
      <c r="AU508" s="4"/>
      <c r="AV508" s="4"/>
      <c r="AW508" s="4"/>
      <c r="AX508" s="4"/>
    </row>
    <row r="509" spans="1:50" ht="15.75" hidden="1" customHeight="1">
      <c r="A509" s="25"/>
      <c r="B509" s="161"/>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c r="AB509" s="27"/>
      <c r="AC509" s="27"/>
      <c r="AD509" s="4"/>
      <c r="AE509" s="4"/>
      <c r="AF509" s="4"/>
      <c r="AG509" s="4"/>
      <c r="AH509" s="4"/>
      <c r="AI509" s="4"/>
      <c r="AJ509" s="4"/>
      <c r="AK509" s="4"/>
      <c r="AL509" s="4"/>
      <c r="AM509" s="4"/>
      <c r="AN509" s="4"/>
      <c r="AO509" s="4"/>
      <c r="AP509" s="4"/>
      <c r="AQ509" s="4"/>
      <c r="AR509" s="4"/>
      <c r="AS509" s="4"/>
      <c r="AT509" s="4"/>
      <c r="AU509" s="4"/>
      <c r="AV509" s="4"/>
      <c r="AW509" s="4"/>
      <c r="AX509" s="4"/>
    </row>
    <row r="510" spans="1:50" ht="15.75" hidden="1" customHeight="1">
      <c r="A510" s="25"/>
      <c r="B510" s="161"/>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c r="AB510" s="27"/>
      <c r="AC510" s="27"/>
      <c r="AD510" s="4"/>
      <c r="AE510" s="4"/>
      <c r="AF510" s="4"/>
      <c r="AG510" s="4"/>
      <c r="AH510" s="4"/>
      <c r="AI510" s="4"/>
      <c r="AJ510" s="4"/>
      <c r="AK510" s="4"/>
      <c r="AL510" s="4"/>
      <c r="AM510" s="4"/>
      <c r="AN510" s="4"/>
      <c r="AO510" s="4"/>
      <c r="AP510" s="4"/>
      <c r="AQ510" s="4"/>
      <c r="AR510" s="4"/>
      <c r="AS510" s="4"/>
      <c r="AT510" s="4"/>
      <c r="AU510" s="4"/>
      <c r="AV510" s="4"/>
      <c r="AW510" s="4"/>
      <c r="AX510" s="4"/>
    </row>
    <row r="511" spans="1:50" ht="15.75" hidden="1" customHeight="1">
      <c r="A511" s="25"/>
      <c r="B511" s="161"/>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c r="AB511" s="27"/>
      <c r="AC511" s="27"/>
      <c r="AD511" s="4"/>
      <c r="AE511" s="4"/>
      <c r="AF511" s="4"/>
      <c r="AG511" s="4"/>
      <c r="AH511" s="4"/>
      <c r="AI511" s="4"/>
      <c r="AJ511" s="4"/>
      <c r="AK511" s="4"/>
      <c r="AL511" s="4"/>
      <c r="AM511" s="4"/>
      <c r="AN511" s="4"/>
      <c r="AO511" s="4"/>
      <c r="AP511" s="4"/>
      <c r="AQ511" s="4"/>
      <c r="AR511" s="4"/>
      <c r="AS511" s="4"/>
      <c r="AT511" s="4"/>
      <c r="AU511" s="4"/>
      <c r="AV511" s="4"/>
      <c r="AW511" s="4"/>
      <c r="AX511" s="4"/>
    </row>
    <row r="512" spans="1:50" ht="15.75" hidden="1" customHeight="1">
      <c r="A512" s="25"/>
      <c r="B512" s="161"/>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c r="AB512" s="27"/>
      <c r="AC512" s="27"/>
      <c r="AD512" s="4"/>
      <c r="AE512" s="4"/>
      <c r="AF512" s="4"/>
      <c r="AG512" s="4"/>
      <c r="AH512" s="4"/>
      <c r="AI512" s="4"/>
      <c r="AJ512" s="4"/>
      <c r="AK512" s="4"/>
      <c r="AL512" s="4"/>
      <c r="AM512" s="4"/>
      <c r="AN512" s="4"/>
      <c r="AO512" s="4"/>
      <c r="AP512" s="4"/>
      <c r="AQ512" s="4"/>
      <c r="AR512" s="4"/>
      <c r="AS512" s="4"/>
      <c r="AT512" s="4"/>
      <c r="AU512" s="4"/>
      <c r="AV512" s="4"/>
      <c r="AW512" s="4"/>
      <c r="AX512" s="4"/>
    </row>
    <row r="513" spans="1:50" ht="15.75" hidden="1" customHeight="1">
      <c r="A513" s="25"/>
      <c r="B513" s="161"/>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c r="AB513" s="27"/>
      <c r="AC513" s="27"/>
      <c r="AD513" s="4"/>
      <c r="AE513" s="4"/>
      <c r="AF513" s="4"/>
      <c r="AG513" s="4"/>
      <c r="AH513" s="4"/>
      <c r="AI513" s="4"/>
      <c r="AJ513" s="4"/>
      <c r="AK513" s="4"/>
      <c r="AL513" s="4"/>
      <c r="AM513" s="4"/>
      <c r="AN513" s="4"/>
      <c r="AO513" s="4"/>
      <c r="AP513" s="4"/>
      <c r="AQ513" s="4"/>
      <c r="AR513" s="4"/>
      <c r="AS513" s="4"/>
      <c r="AT513" s="4"/>
      <c r="AU513" s="4"/>
      <c r="AV513" s="4"/>
      <c r="AW513" s="4"/>
      <c r="AX513" s="4"/>
    </row>
    <row r="514" spans="1:50" ht="15.75" hidden="1" customHeight="1">
      <c r="A514" s="25"/>
      <c r="B514" s="161"/>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c r="AB514" s="27"/>
      <c r="AC514" s="27"/>
      <c r="AD514" s="4"/>
      <c r="AE514" s="4"/>
      <c r="AF514" s="4"/>
      <c r="AG514" s="4"/>
      <c r="AH514" s="4"/>
      <c r="AI514" s="4"/>
      <c r="AJ514" s="4"/>
      <c r="AK514" s="4"/>
      <c r="AL514" s="4"/>
      <c r="AM514" s="4"/>
      <c r="AN514" s="4"/>
      <c r="AO514" s="4"/>
      <c r="AP514" s="4"/>
      <c r="AQ514" s="4"/>
      <c r="AR514" s="4"/>
      <c r="AS514" s="4"/>
      <c r="AT514" s="4"/>
      <c r="AU514" s="4"/>
      <c r="AV514" s="4"/>
      <c r="AW514" s="4"/>
      <c r="AX514" s="4"/>
    </row>
    <row r="515" spans="1:50" ht="15.75" hidden="1" customHeight="1">
      <c r="A515" s="25"/>
      <c r="B515" s="161"/>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c r="AB515" s="27"/>
      <c r="AC515" s="27"/>
      <c r="AD515" s="4"/>
      <c r="AE515" s="4"/>
      <c r="AF515" s="4"/>
      <c r="AG515" s="4"/>
      <c r="AH515" s="4"/>
      <c r="AI515" s="4"/>
      <c r="AJ515" s="4"/>
      <c r="AK515" s="4"/>
      <c r="AL515" s="4"/>
      <c r="AM515" s="4"/>
      <c r="AN515" s="4"/>
      <c r="AO515" s="4"/>
      <c r="AP515" s="4"/>
      <c r="AQ515" s="4"/>
      <c r="AR515" s="4"/>
      <c r="AS515" s="4"/>
      <c r="AT515" s="4"/>
      <c r="AU515" s="4"/>
      <c r="AV515" s="4"/>
      <c r="AW515" s="4"/>
      <c r="AX515" s="4"/>
    </row>
    <row r="516" spans="1:50" ht="15.75" hidden="1" customHeight="1">
      <c r="A516" s="25"/>
      <c r="B516" s="161"/>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c r="AB516" s="27"/>
      <c r="AC516" s="27"/>
      <c r="AD516" s="4"/>
      <c r="AE516" s="4"/>
      <c r="AF516" s="4"/>
      <c r="AG516" s="4"/>
      <c r="AH516" s="4"/>
      <c r="AI516" s="4"/>
      <c r="AJ516" s="4"/>
      <c r="AK516" s="4"/>
      <c r="AL516" s="4"/>
      <c r="AM516" s="4"/>
      <c r="AN516" s="4"/>
      <c r="AO516" s="4"/>
      <c r="AP516" s="4"/>
      <c r="AQ516" s="4"/>
      <c r="AR516" s="4"/>
      <c r="AS516" s="4"/>
      <c r="AT516" s="4"/>
      <c r="AU516" s="4"/>
      <c r="AV516" s="4"/>
      <c r="AW516" s="4"/>
      <c r="AX516" s="4"/>
    </row>
    <row r="517" spans="1:50" ht="15.75" hidden="1" customHeight="1">
      <c r="A517" s="25"/>
      <c r="B517" s="161"/>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c r="AB517" s="27"/>
      <c r="AC517" s="27"/>
      <c r="AD517" s="4"/>
      <c r="AE517" s="4"/>
      <c r="AF517" s="4"/>
      <c r="AG517" s="4"/>
      <c r="AH517" s="4"/>
      <c r="AI517" s="4"/>
      <c r="AJ517" s="4"/>
      <c r="AK517" s="4"/>
      <c r="AL517" s="4"/>
      <c r="AM517" s="4"/>
      <c r="AN517" s="4"/>
      <c r="AO517" s="4"/>
      <c r="AP517" s="4"/>
      <c r="AQ517" s="4"/>
      <c r="AR517" s="4"/>
      <c r="AS517" s="4"/>
      <c r="AT517" s="4"/>
      <c r="AU517" s="4"/>
      <c r="AV517" s="4"/>
      <c r="AW517" s="4"/>
      <c r="AX517" s="4"/>
    </row>
    <row r="518" spans="1:50" ht="15.75" hidden="1" customHeight="1">
      <c r="A518" s="25"/>
      <c r="B518" s="161"/>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c r="AB518" s="27"/>
      <c r="AC518" s="27"/>
      <c r="AD518" s="4"/>
      <c r="AE518" s="4"/>
      <c r="AF518" s="4"/>
      <c r="AG518" s="4"/>
      <c r="AH518" s="4"/>
      <c r="AI518" s="4"/>
      <c r="AJ518" s="4"/>
      <c r="AK518" s="4"/>
      <c r="AL518" s="4"/>
      <c r="AM518" s="4"/>
      <c r="AN518" s="4"/>
      <c r="AO518" s="4"/>
      <c r="AP518" s="4"/>
      <c r="AQ518" s="4"/>
      <c r="AR518" s="4"/>
      <c r="AS518" s="4"/>
      <c r="AT518" s="4"/>
      <c r="AU518" s="4"/>
      <c r="AV518" s="4"/>
      <c r="AW518" s="4"/>
      <c r="AX518" s="4"/>
    </row>
    <row r="519" spans="1:50" ht="15.75" hidden="1" customHeight="1">
      <c r="A519" s="25"/>
      <c r="B519" s="161"/>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c r="AB519" s="27"/>
      <c r="AC519" s="27"/>
      <c r="AD519" s="4"/>
      <c r="AE519" s="4"/>
      <c r="AF519" s="4"/>
      <c r="AG519" s="4"/>
      <c r="AH519" s="4"/>
      <c r="AI519" s="4"/>
      <c r="AJ519" s="4"/>
      <c r="AK519" s="4"/>
      <c r="AL519" s="4"/>
      <c r="AM519" s="4"/>
      <c r="AN519" s="4"/>
      <c r="AO519" s="4"/>
      <c r="AP519" s="4"/>
      <c r="AQ519" s="4"/>
      <c r="AR519" s="4"/>
      <c r="AS519" s="4"/>
      <c r="AT519" s="4"/>
      <c r="AU519" s="4"/>
      <c r="AV519" s="4"/>
      <c r="AW519" s="4"/>
      <c r="AX519" s="4"/>
    </row>
    <row r="520" spans="1:50" ht="15.75" hidden="1" customHeight="1">
      <c r="A520" s="25"/>
      <c r="B520" s="161"/>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c r="AB520" s="27"/>
      <c r="AC520" s="27"/>
      <c r="AD520" s="4"/>
      <c r="AE520" s="4"/>
      <c r="AF520" s="4"/>
      <c r="AG520" s="4"/>
      <c r="AH520" s="4"/>
      <c r="AI520" s="4"/>
      <c r="AJ520" s="4"/>
      <c r="AK520" s="4"/>
      <c r="AL520" s="4"/>
      <c r="AM520" s="4"/>
      <c r="AN520" s="4"/>
      <c r="AO520" s="4"/>
      <c r="AP520" s="4"/>
      <c r="AQ520" s="4"/>
      <c r="AR520" s="4"/>
      <c r="AS520" s="4"/>
      <c r="AT520" s="4"/>
      <c r="AU520" s="4"/>
      <c r="AV520" s="4"/>
      <c r="AW520" s="4"/>
      <c r="AX520" s="4"/>
    </row>
    <row r="521" spans="1:50" ht="15.75" hidden="1" customHeight="1">
      <c r="A521" s="25"/>
      <c r="B521" s="161"/>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c r="AB521" s="27"/>
      <c r="AC521" s="27"/>
      <c r="AD521" s="4"/>
      <c r="AE521" s="4"/>
      <c r="AF521" s="4"/>
      <c r="AG521" s="4"/>
      <c r="AH521" s="4"/>
      <c r="AI521" s="4"/>
      <c r="AJ521" s="4"/>
      <c r="AK521" s="4"/>
      <c r="AL521" s="4"/>
      <c r="AM521" s="4"/>
      <c r="AN521" s="4"/>
      <c r="AO521" s="4"/>
      <c r="AP521" s="4"/>
      <c r="AQ521" s="4"/>
      <c r="AR521" s="4"/>
      <c r="AS521" s="4"/>
      <c r="AT521" s="4"/>
      <c r="AU521" s="4"/>
      <c r="AV521" s="4"/>
      <c r="AW521" s="4"/>
      <c r="AX521" s="4"/>
    </row>
    <row r="522" spans="1:50" ht="15.75" hidden="1" customHeight="1">
      <c r="A522" s="25"/>
      <c r="B522" s="161"/>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c r="AB522" s="27"/>
      <c r="AC522" s="27"/>
      <c r="AD522" s="4"/>
      <c r="AE522" s="4"/>
      <c r="AF522" s="4"/>
      <c r="AG522" s="4"/>
      <c r="AH522" s="4"/>
      <c r="AI522" s="4"/>
      <c r="AJ522" s="4"/>
      <c r="AK522" s="4"/>
      <c r="AL522" s="4"/>
      <c r="AM522" s="4"/>
      <c r="AN522" s="4"/>
      <c r="AO522" s="4"/>
      <c r="AP522" s="4"/>
      <c r="AQ522" s="4"/>
      <c r="AR522" s="4"/>
      <c r="AS522" s="4"/>
      <c r="AT522" s="4"/>
      <c r="AU522" s="4"/>
      <c r="AV522" s="4"/>
      <c r="AW522" s="4"/>
      <c r="AX522" s="4"/>
    </row>
    <row r="523" spans="1:50" ht="15.75" hidden="1" customHeight="1">
      <c r="A523" s="25"/>
      <c r="B523" s="161"/>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c r="AB523" s="27"/>
      <c r="AC523" s="27"/>
      <c r="AD523" s="4"/>
      <c r="AE523" s="4"/>
      <c r="AF523" s="4"/>
      <c r="AG523" s="4"/>
      <c r="AH523" s="4"/>
      <c r="AI523" s="4"/>
      <c r="AJ523" s="4"/>
      <c r="AK523" s="4"/>
      <c r="AL523" s="4"/>
      <c r="AM523" s="4"/>
      <c r="AN523" s="4"/>
      <c r="AO523" s="4"/>
      <c r="AP523" s="4"/>
      <c r="AQ523" s="4"/>
      <c r="AR523" s="4"/>
      <c r="AS523" s="4"/>
      <c r="AT523" s="4"/>
      <c r="AU523" s="4"/>
      <c r="AV523" s="4"/>
      <c r="AW523" s="4"/>
      <c r="AX523" s="4"/>
    </row>
    <row r="524" spans="1:50" ht="15.75" hidden="1" customHeight="1">
      <c r="A524" s="25"/>
      <c r="B524" s="161"/>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c r="AB524" s="27"/>
      <c r="AC524" s="27"/>
      <c r="AD524" s="4"/>
      <c r="AE524" s="4"/>
      <c r="AF524" s="4"/>
      <c r="AG524" s="4"/>
      <c r="AH524" s="4"/>
      <c r="AI524" s="4"/>
      <c r="AJ524" s="4"/>
      <c r="AK524" s="4"/>
      <c r="AL524" s="4"/>
      <c r="AM524" s="4"/>
      <c r="AN524" s="4"/>
      <c r="AO524" s="4"/>
      <c r="AP524" s="4"/>
      <c r="AQ524" s="4"/>
      <c r="AR524" s="4"/>
      <c r="AS524" s="4"/>
      <c r="AT524" s="4"/>
      <c r="AU524" s="4"/>
      <c r="AV524" s="4"/>
      <c r="AW524" s="4"/>
      <c r="AX524" s="4"/>
    </row>
    <row r="525" spans="1:50" ht="15.75" hidden="1" customHeight="1">
      <c r="A525" s="25"/>
      <c r="B525" s="161"/>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c r="AB525" s="27"/>
      <c r="AC525" s="27"/>
      <c r="AD525" s="4"/>
      <c r="AE525" s="4"/>
      <c r="AF525" s="4"/>
      <c r="AG525" s="4"/>
      <c r="AH525" s="4"/>
      <c r="AI525" s="4"/>
      <c r="AJ525" s="4"/>
      <c r="AK525" s="4"/>
      <c r="AL525" s="4"/>
      <c r="AM525" s="4"/>
      <c r="AN525" s="4"/>
      <c r="AO525" s="4"/>
      <c r="AP525" s="4"/>
      <c r="AQ525" s="4"/>
      <c r="AR525" s="4"/>
      <c r="AS525" s="4"/>
      <c r="AT525" s="4"/>
      <c r="AU525" s="4"/>
      <c r="AV525" s="4"/>
      <c r="AW525" s="4"/>
      <c r="AX525" s="4"/>
    </row>
    <row r="526" spans="1:50" ht="15.75" hidden="1" customHeight="1">
      <c r="A526" s="25"/>
      <c r="B526" s="161"/>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c r="AB526" s="27"/>
      <c r="AC526" s="27"/>
      <c r="AD526" s="4"/>
      <c r="AE526" s="4"/>
      <c r="AF526" s="4"/>
      <c r="AG526" s="4"/>
      <c r="AH526" s="4"/>
      <c r="AI526" s="4"/>
      <c r="AJ526" s="4"/>
      <c r="AK526" s="4"/>
      <c r="AL526" s="4"/>
      <c r="AM526" s="4"/>
      <c r="AN526" s="4"/>
      <c r="AO526" s="4"/>
      <c r="AP526" s="4"/>
      <c r="AQ526" s="4"/>
      <c r="AR526" s="4"/>
      <c r="AS526" s="4"/>
      <c r="AT526" s="4"/>
      <c r="AU526" s="4"/>
      <c r="AV526" s="4"/>
      <c r="AW526" s="4"/>
      <c r="AX526" s="4"/>
    </row>
    <row r="527" spans="1:50" ht="15.75" hidden="1" customHeight="1">
      <c r="A527" s="25"/>
      <c r="B527" s="161"/>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c r="AB527" s="27"/>
      <c r="AC527" s="27"/>
      <c r="AD527" s="4"/>
      <c r="AE527" s="4"/>
      <c r="AF527" s="4"/>
      <c r="AG527" s="4"/>
      <c r="AH527" s="4"/>
      <c r="AI527" s="4"/>
      <c r="AJ527" s="4"/>
      <c r="AK527" s="4"/>
      <c r="AL527" s="4"/>
      <c r="AM527" s="4"/>
      <c r="AN527" s="4"/>
      <c r="AO527" s="4"/>
      <c r="AP527" s="4"/>
      <c r="AQ527" s="4"/>
      <c r="AR527" s="4"/>
      <c r="AS527" s="4"/>
      <c r="AT527" s="4"/>
      <c r="AU527" s="4"/>
      <c r="AV527" s="4"/>
      <c r="AW527" s="4"/>
      <c r="AX527" s="4"/>
    </row>
    <row r="528" spans="1:50" ht="15.75" hidden="1" customHeight="1">
      <c r="A528" s="25"/>
      <c r="B528" s="161"/>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c r="AB528" s="27"/>
      <c r="AC528" s="27"/>
      <c r="AD528" s="4"/>
      <c r="AE528" s="4"/>
      <c r="AF528" s="4"/>
      <c r="AG528" s="4"/>
      <c r="AH528" s="4"/>
      <c r="AI528" s="4"/>
      <c r="AJ528" s="4"/>
      <c r="AK528" s="4"/>
      <c r="AL528" s="4"/>
      <c r="AM528" s="4"/>
      <c r="AN528" s="4"/>
      <c r="AO528" s="4"/>
      <c r="AP528" s="4"/>
      <c r="AQ528" s="4"/>
      <c r="AR528" s="4"/>
      <c r="AS528" s="4"/>
      <c r="AT528" s="4"/>
      <c r="AU528" s="4"/>
      <c r="AV528" s="4"/>
      <c r="AW528" s="4"/>
      <c r="AX528" s="4"/>
    </row>
    <row r="529" spans="1:50" ht="15.75" hidden="1" customHeight="1">
      <c r="A529" s="25"/>
      <c r="B529" s="161"/>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c r="AB529" s="27"/>
      <c r="AC529" s="27"/>
      <c r="AD529" s="4"/>
      <c r="AE529" s="4"/>
      <c r="AF529" s="4"/>
      <c r="AG529" s="4"/>
      <c r="AH529" s="4"/>
      <c r="AI529" s="4"/>
      <c r="AJ529" s="4"/>
      <c r="AK529" s="4"/>
      <c r="AL529" s="4"/>
      <c r="AM529" s="4"/>
      <c r="AN529" s="4"/>
      <c r="AO529" s="4"/>
      <c r="AP529" s="4"/>
      <c r="AQ529" s="4"/>
      <c r="AR529" s="4"/>
      <c r="AS529" s="4"/>
      <c r="AT529" s="4"/>
      <c r="AU529" s="4"/>
      <c r="AV529" s="4"/>
      <c r="AW529" s="4"/>
      <c r="AX529" s="4"/>
    </row>
    <row r="530" spans="1:50" ht="15.75" hidden="1" customHeight="1">
      <c r="A530" s="25"/>
      <c r="B530" s="161"/>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c r="AB530" s="27"/>
      <c r="AC530" s="27"/>
      <c r="AD530" s="4"/>
      <c r="AE530" s="4"/>
      <c r="AF530" s="4"/>
      <c r="AG530" s="4"/>
      <c r="AH530" s="4"/>
      <c r="AI530" s="4"/>
      <c r="AJ530" s="4"/>
      <c r="AK530" s="4"/>
      <c r="AL530" s="4"/>
      <c r="AM530" s="4"/>
      <c r="AN530" s="4"/>
      <c r="AO530" s="4"/>
      <c r="AP530" s="4"/>
      <c r="AQ530" s="4"/>
      <c r="AR530" s="4"/>
      <c r="AS530" s="4"/>
      <c r="AT530" s="4"/>
      <c r="AU530" s="4"/>
      <c r="AV530" s="4"/>
      <c r="AW530" s="4"/>
      <c r="AX530" s="4"/>
    </row>
    <row r="531" spans="1:50" ht="15.75" hidden="1" customHeight="1">
      <c r="A531" s="25"/>
      <c r="B531" s="161"/>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c r="AB531" s="27"/>
      <c r="AC531" s="27"/>
      <c r="AD531" s="4"/>
      <c r="AE531" s="4"/>
      <c r="AF531" s="4"/>
      <c r="AG531" s="4"/>
      <c r="AH531" s="4"/>
      <c r="AI531" s="4"/>
      <c r="AJ531" s="4"/>
      <c r="AK531" s="4"/>
      <c r="AL531" s="4"/>
      <c r="AM531" s="4"/>
      <c r="AN531" s="4"/>
      <c r="AO531" s="4"/>
      <c r="AP531" s="4"/>
      <c r="AQ531" s="4"/>
      <c r="AR531" s="4"/>
      <c r="AS531" s="4"/>
      <c r="AT531" s="4"/>
      <c r="AU531" s="4"/>
      <c r="AV531" s="4"/>
      <c r="AW531" s="4"/>
      <c r="AX531" s="4"/>
    </row>
    <row r="532" spans="1:50" ht="15.75" hidden="1" customHeight="1">
      <c r="A532" s="25"/>
      <c r="B532" s="161"/>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c r="AB532" s="27"/>
      <c r="AC532" s="27"/>
      <c r="AD532" s="4"/>
      <c r="AE532" s="4"/>
      <c r="AF532" s="4"/>
      <c r="AG532" s="4"/>
      <c r="AH532" s="4"/>
      <c r="AI532" s="4"/>
      <c r="AJ532" s="4"/>
      <c r="AK532" s="4"/>
      <c r="AL532" s="4"/>
      <c r="AM532" s="4"/>
      <c r="AN532" s="4"/>
      <c r="AO532" s="4"/>
      <c r="AP532" s="4"/>
      <c r="AQ532" s="4"/>
      <c r="AR532" s="4"/>
      <c r="AS532" s="4"/>
      <c r="AT532" s="4"/>
      <c r="AU532" s="4"/>
      <c r="AV532" s="4"/>
      <c r="AW532" s="4"/>
      <c r="AX532" s="4"/>
    </row>
    <row r="533" spans="1:50" ht="15.75" hidden="1" customHeight="1">
      <c r="A533" s="25"/>
      <c r="B533" s="161"/>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c r="AB533" s="27"/>
      <c r="AC533" s="27"/>
      <c r="AD533" s="4"/>
      <c r="AE533" s="4"/>
      <c r="AF533" s="4"/>
      <c r="AG533" s="4"/>
      <c r="AH533" s="4"/>
      <c r="AI533" s="4"/>
      <c r="AJ533" s="4"/>
      <c r="AK533" s="4"/>
      <c r="AL533" s="4"/>
      <c r="AM533" s="4"/>
      <c r="AN533" s="4"/>
      <c r="AO533" s="4"/>
      <c r="AP533" s="4"/>
      <c r="AQ533" s="4"/>
      <c r="AR533" s="4"/>
      <c r="AS533" s="4"/>
      <c r="AT533" s="4"/>
      <c r="AU533" s="4"/>
      <c r="AV533" s="4"/>
      <c r="AW533" s="4"/>
      <c r="AX533" s="4"/>
    </row>
    <row r="534" spans="1:50" ht="15.75" hidden="1" customHeight="1">
      <c r="A534" s="25"/>
      <c r="B534" s="161"/>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c r="AB534" s="27"/>
      <c r="AC534" s="27"/>
      <c r="AD534" s="4"/>
      <c r="AE534" s="4"/>
      <c r="AF534" s="4"/>
      <c r="AG534" s="4"/>
      <c r="AH534" s="4"/>
      <c r="AI534" s="4"/>
      <c r="AJ534" s="4"/>
      <c r="AK534" s="4"/>
      <c r="AL534" s="4"/>
      <c r="AM534" s="4"/>
      <c r="AN534" s="4"/>
      <c r="AO534" s="4"/>
      <c r="AP534" s="4"/>
      <c r="AQ534" s="4"/>
      <c r="AR534" s="4"/>
      <c r="AS534" s="4"/>
      <c r="AT534" s="4"/>
      <c r="AU534" s="4"/>
      <c r="AV534" s="4"/>
      <c r="AW534" s="4"/>
      <c r="AX534" s="4"/>
    </row>
    <row r="535" spans="1:50" ht="15.75" hidden="1" customHeight="1">
      <c r="A535" s="25"/>
      <c r="B535" s="161"/>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c r="AB535" s="27"/>
      <c r="AC535" s="27"/>
      <c r="AD535" s="4"/>
      <c r="AE535" s="4"/>
      <c r="AF535" s="4"/>
      <c r="AG535" s="4"/>
      <c r="AH535" s="4"/>
      <c r="AI535" s="4"/>
      <c r="AJ535" s="4"/>
      <c r="AK535" s="4"/>
      <c r="AL535" s="4"/>
      <c r="AM535" s="4"/>
      <c r="AN535" s="4"/>
      <c r="AO535" s="4"/>
      <c r="AP535" s="4"/>
      <c r="AQ535" s="4"/>
      <c r="AR535" s="4"/>
      <c r="AS535" s="4"/>
      <c r="AT535" s="4"/>
      <c r="AU535" s="4"/>
      <c r="AV535" s="4"/>
      <c r="AW535" s="4"/>
      <c r="AX535" s="4"/>
    </row>
    <row r="536" spans="1:50" ht="15.75" hidden="1" customHeight="1">
      <c r="A536" s="25"/>
      <c r="B536" s="161"/>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c r="AB536" s="27"/>
      <c r="AC536" s="27"/>
      <c r="AD536" s="4"/>
      <c r="AE536" s="4"/>
      <c r="AF536" s="4"/>
      <c r="AG536" s="4"/>
      <c r="AH536" s="4"/>
      <c r="AI536" s="4"/>
      <c r="AJ536" s="4"/>
      <c r="AK536" s="4"/>
      <c r="AL536" s="4"/>
      <c r="AM536" s="4"/>
      <c r="AN536" s="4"/>
      <c r="AO536" s="4"/>
      <c r="AP536" s="4"/>
      <c r="AQ536" s="4"/>
      <c r="AR536" s="4"/>
      <c r="AS536" s="4"/>
      <c r="AT536" s="4"/>
      <c r="AU536" s="4"/>
      <c r="AV536" s="4"/>
      <c r="AW536" s="4"/>
      <c r="AX536" s="4"/>
    </row>
    <row r="537" spans="1:50" ht="15.75" hidden="1" customHeight="1">
      <c r="A537" s="25"/>
      <c r="B537" s="161"/>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c r="AB537" s="27"/>
      <c r="AC537" s="27"/>
      <c r="AD537" s="4"/>
      <c r="AE537" s="4"/>
      <c r="AF537" s="4"/>
      <c r="AG537" s="4"/>
      <c r="AH537" s="4"/>
      <c r="AI537" s="4"/>
      <c r="AJ537" s="4"/>
      <c r="AK537" s="4"/>
      <c r="AL537" s="4"/>
      <c r="AM537" s="4"/>
      <c r="AN537" s="4"/>
      <c r="AO537" s="4"/>
      <c r="AP537" s="4"/>
      <c r="AQ537" s="4"/>
      <c r="AR537" s="4"/>
      <c r="AS537" s="4"/>
      <c r="AT537" s="4"/>
      <c r="AU537" s="4"/>
      <c r="AV537" s="4"/>
      <c r="AW537" s="4"/>
      <c r="AX537" s="4"/>
    </row>
    <row r="538" spans="1:50" ht="15.75" hidden="1" customHeight="1">
      <c r="A538" s="25"/>
      <c r="B538" s="161"/>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c r="AB538" s="27"/>
      <c r="AC538" s="27"/>
      <c r="AD538" s="4"/>
      <c r="AE538" s="4"/>
      <c r="AF538" s="4"/>
      <c r="AG538" s="4"/>
      <c r="AH538" s="4"/>
      <c r="AI538" s="4"/>
      <c r="AJ538" s="4"/>
      <c r="AK538" s="4"/>
      <c r="AL538" s="4"/>
      <c r="AM538" s="4"/>
      <c r="AN538" s="4"/>
      <c r="AO538" s="4"/>
      <c r="AP538" s="4"/>
      <c r="AQ538" s="4"/>
      <c r="AR538" s="4"/>
      <c r="AS538" s="4"/>
      <c r="AT538" s="4"/>
      <c r="AU538" s="4"/>
      <c r="AV538" s="4"/>
      <c r="AW538" s="4"/>
      <c r="AX538" s="4"/>
    </row>
    <row r="539" spans="1:50" ht="15.75" hidden="1" customHeight="1">
      <c r="A539" s="25"/>
      <c r="B539" s="161"/>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c r="AB539" s="27"/>
      <c r="AC539" s="27"/>
      <c r="AD539" s="4"/>
      <c r="AE539" s="4"/>
      <c r="AF539" s="4"/>
      <c r="AG539" s="4"/>
      <c r="AH539" s="4"/>
      <c r="AI539" s="4"/>
      <c r="AJ539" s="4"/>
      <c r="AK539" s="4"/>
      <c r="AL539" s="4"/>
      <c r="AM539" s="4"/>
      <c r="AN539" s="4"/>
      <c r="AO539" s="4"/>
      <c r="AP539" s="4"/>
      <c r="AQ539" s="4"/>
      <c r="AR539" s="4"/>
      <c r="AS539" s="4"/>
      <c r="AT539" s="4"/>
      <c r="AU539" s="4"/>
      <c r="AV539" s="4"/>
      <c r="AW539" s="4"/>
      <c r="AX539" s="4"/>
    </row>
    <row r="540" spans="1:50" ht="15.75" hidden="1" customHeight="1">
      <c r="A540" s="25"/>
      <c r="B540" s="161"/>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c r="AB540" s="27"/>
      <c r="AC540" s="27"/>
      <c r="AD540" s="4"/>
      <c r="AE540" s="4"/>
      <c r="AF540" s="4"/>
      <c r="AG540" s="4"/>
      <c r="AH540" s="4"/>
      <c r="AI540" s="4"/>
      <c r="AJ540" s="4"/>
      <c r="AK540" s="4"/>
      <c r="AL540" s="4"/>
      <c r="AM540" s="4"/>
      <c r="AN540" s="4"/>
      <c r="AO540" s="4"/>
      <c r="AP540" s="4"/>
      <c r="AQ540" s="4"/>
      <c r="AR540" s="4"/>
      <c r="AS540" s="4"/>
      <c r="AT540" s="4"/>
      <c r="AU540" s="4"/>
      <c r="AV540" s="4"/>
      <c r="AW540" s="4"/>
      <c r="AX540" s="4"/>
    </row>
    <row r="541" spans="1:50" ht="15.75" hidden="1" customHeight="1">
      <c r="A541" s="25"/>
      <c r="B541" s="161"/>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c r="AB541" s="27"/>
      <c r="AC541" s="27"/>
      <c r="AD541" s="4"/>
      <c r="AE541" s="4"/>
      <c r="AF541" s="4"/>
      <c r="AG541" s="4"/>
      <c r="AH541" s="4"/>
      <c r="AI541" s="4"/>
      <c r="AJ541" s="4"/>
      <c r="AK541" s="4"/>
      <c r="AL541" s="4"/>
      <c r="AM541" s="4"/>
      <c r="AN541" s="4"/>
      <c r="AO541" s="4"/>
      <c r="AP541" s="4"/>
      <c r="AQ541" s="4"/>
      <c r="AR541" s="4"/>
      <c r="AS541" s="4"/>
      <c r="AT541" s="4"/>
      <c r="AU541" s="4"/>
      <c r="AV541" s="4"/>
      <c r="AW541" s="4"/>
      <c r="AX541" s="4"/>
    </row>
    <row r="542" spans="1:50" ht="15.75" hidden="1" customHeight="1">
      <c r="A542" s="25"/>
      <c r="B542" s="161"/>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c r="AB542" s="27"/>
      <c r="AC542" s="27"/>
      <c r="AD542" s="4"/>
      <c r="AE542" s="4"/>
      <c r="AF542" s="4"/>
      <c r="AG542" s="4"/>
      <c r="AH542" s="4"/>
      <c r="AI542" s="4"/>
      <c r="AJ542" s="4"/>
      <c r="AK542" s="4"/>
      <c r="AL542" s="4"/>
      <c r="AM542" s="4"/>
      <c r="AN542" s="4"/>
      <c r="AO542" s="4"/>
      <c r="AP542" s="4"/>
      <c r="AQ542" s="4"/>
      <c r="AR542" s="4"/>
      <c r="AS542" s="4"/>
      <c r="AT542" s="4"/>
      <c r="AU542" s="4"/>
      <c r="AV542" s="4"/>
      <c r="AW542" s="4"/>
      <c r="AX542" s="4"/>
    </row>
    <row r="543" spans="1:50" ht="15.75" hidden="1" customHeight="1">
      <c r="A543" s="25"/>
      <c r="B543" s="161"/>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c r="AB543" s="27"/>
      <c r="AC543" s="27"/>
      <c r="AD543" s="4"/>
      <c r="AE543" s="4"/>
      <c r="AF543" s="4"/>
      <c r="AG543" s="4"/>
      <c r="AH543" s="4"/>
      <c r="AI543" s="4"/>
      <c r="AJ543" s="4"/>
      <c r="AK543" s="4"/>
      <c r="AL543" s="4"/>
      <c r="AM543" s="4"/>
      <c r="AN543" s="4"/>
      <c r="AO543" s="4"/>
      <c r="AP543" s="4"/>
      <c r="AQ543" s="4"/>
      <c r="AR543" s="4"/>
      <c r="AS543" s="4"/>
      <c r="AT543" s="4"/>
      <c r="AU543" s="4"/>
      <c r="AV543" s="4"/>
      <c r="AW543" s="4"/>
      <c r="AX543" s="4"/>
    </row>
    <row r="544" spans="1:50" ht="15.75" hidden="1" customHeight="1">
      <c r="A544" s="25"/>
      <c r="B544" s="161"/>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c r="AB544" s="27"/>
      <c r="AC544" s="27"/>
      <c r="AD544" s="4"/>
      <c r="AE544" s="4"/>
      <c r="AF544" s="4"/>
      <c r="AG544" s="4"/>
      <c r="AH544" s="4"/>
      <c r="AI544" s="4"/>
      <c r="AJ544" s="4"/>
      <c r="AK544" s="4"/>
      <c r="AL544" s="4"/>
      <c r="AM544" s="4"/>
      <c r="AN544" s="4"/>
      <c r="AO544" s="4"/>
      <c r="AP544" s="4"/>
      <c r="AQ544" s="4"/>
      <c r="AR544" s="4"/>
      <c r="AS544" s="4"/>
      <c r="AT544" s="4"/>
      <c r="AU544" s="4"/>
      <c r="AV544" s="4"/>
      <c r="AW544" s="4"/>
      <c r="AX544" s="4"/>
    </row>
    <row r="545" spans="1:50" ht="15.75" hidden="1" customHeight="1">
      <c r="A545" s="25"/>
      <c r="B545" s="161"/>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c r="AB545" s="27"/>
      <c r="AC545" s="27"/>
      <c r="AD545" s="4"/>
      <c r="AE545" s="4"/>
      <c r="AF545" s="4"/>
      <c r="AG545" s="4"/>
      <c r="AH545" s="4"/>
      <c r="AI545" s="4"/>
      <c r="AJ545" s="4"/>
      <c r="AK545" s="4"/>
      <c r="AL545" s="4"/>
      <c r="AM545" s="4"/>
      <c r="AN545" s="4"/>
      <c r="AO545" s="4"/>
      <c r="AP545" s="4"/>
      <c r="AQ545" s="4"/>
      <c r="AR545" s="4"/>
      <c r="AS545" s="4"/>
      <c r="AT545" s="4"/>
      <c r="AU545" s="4"/>
      <c r="AV545" s="4"/>
      <c r="AW545" s="4"/>
      <c r="AX545" s="4"/>
    </row>
    <row r="546" spans="1:50" ht="15.75" hidden="1" customHeight="1">
      <c r="A546" s="25"/>
      <c r="B546" s="161"/>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c r="AB546" s="27"/>
      <c r="AC546" s="27"/>
      <c r="AD546" s="4"/>
      <c r="AE546" s="4"/>
      <c r="AF546" s="4"/>
      <c r="AG546" s="4"/>
      <c r="AH546" s="4"/>
      <c r="AI546" s="4"/>
      <c r="AJ546" s="4"/>
      <c r="AK546" s="4"/>
      <c r="AL546" s="4"/>
      <c r="AM546" s="4"/>
      <c r="AN546" s="4"/>
      <c r="AO546" s="4"/>
      <c r="AP546" s="4"/>
      <c r="AQ546" s="4"/>
      <c r="AR546" s="4"/>
      <c r="AS546" s="4"/>
      <c r="AT546" s="4"/>
      <c r="AU546" s="4"/>
      <c r="AV546" s="4"/>
      <c r="AW546" s="4"/>
      <c r="AX546" s="4"/>
    </row>
    <row r="547" spans="1:50" ht="15.75" hidden="1" customHeight="1">
      <c r="A547" s="25"/>
      <c r="B547" s="161"/>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c r="AB547" s="27"/>
      <c r="AC547" s="27"/>
      <c r="AD547" s="4"/>
      <c r="AE547" s="4"/>
      <c r="AF547" s="4"/>
      <c r="AG547" s="4"/>
      <c r="AH547" s="4"/>
      <c r="AI547" s="4"/>
      <c r="AJ547" s="4"/>
      <c r="AK547" s="4"/>
      <c r="AL547" s="4"/>
      <c r="AM547" s="4"/>
      <c r="AN547" s="4"/>
      <c r="AO547" s="4"/>
      <c r="AP547" s="4"/>
      <c r="AQ547" s="4"/>
      <c r="AR547" s="4"/>
      <c r="AS547" s="4"/>
      <c r="AT547" s="4"/>
      <c r="AU547" s="4"/>
      <c r="AV547" s="4"/>
      <c r="AW547" s="4"/>
      <c r="AX547" s="4"/>
    </row>
    <row r="548" spans="1:50" ht="15.75" hidden="1" customHeight="1">
      <c r="A548" s="25"/>
      <c r="B548" s="161"/>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c r="AB548" s="27"/>
      <c r="AC548" s="27"/>
      <c r="AD548" s="4"/>
      <c r="AE548" s="4"/>
      <c r="AF548" s="4"/>
      <c r="AG548" s="4"/>
      <c r="AH548" s="4"/>
      <c r="AI548" s="4"/>
      <c r="AJ548" s="4"/>
      <c r="AK548" s="4"/>
      <c r="AL548" s="4"/>
      <c r="AM548" s="4"/>
      <c r="AN548" s="4"/>
      <c r="AO548" s="4"/>
      <c r="AP548" s="4"/>
      <c r="AQ548" s="4"/>
      <c r="AR548" s="4"/>
      <c r="AS548" s="4"/>
      <c r="AT548" s="4"/>
      <c r="AU548" s="4"/>
      <c r="AV548" s="4"/>
      <c r="AW548" s="4"/>
      <c r="AX548" s="4"/>
    </row>
    <row r="549" spans="1:50" ht="15.75" hidden="1" customHeight="1">
      <c r="A549" s="25"/>
      <c r="B549" s="161"/>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c r="AB549" s="27"/>
      <c r="AC549" s="27"/>
      <c r="AD549" s="4"/>
      <c r="AE549" s="4"/>
      <c r="AF549" s="4"/>
      <c r="AG549" s="4"/>
      <c r="AH549" s="4"/>
      <c r="AI549" s="4"/>
      <c r="AJ549" s="4"/>
      <c r="AK549" s="4"/>
      <c r="AL549" s="4"/>
      <c r="AM549" s="4"/>
      <c r="AN549" s="4"/>
      <c r="AO549" s="4"/>
      <c r="AP549" s="4"/>
      <c r="AQ549" s="4"/>
      <c r="AR549" s="4"/>
      <c r="AS549" s="4"/>
      <c r="AT549" s="4"/>
      <c r="AU549" s="4"/>
      <c r="AV549" s="4"/>
      <c r="AW549" s="4"/>
      <c r="AX549" s="4"/>
    </row>
    <row r="550" spans="1:50" ht="15.75" hidden="1" customHeight="1">
      <c r="A550" s="25"/>
      <c r="B550" s="161"/>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c r="AB550" s="27"/>
      <c r="AC550" s="27"/>
      <c r="AD550" s="4"/>
      <c r="AE550" s="4"/>
      <c r="AF550" s="4"/>
      <c r="AG550" s="4"/>
      <c r="AH550" s="4"/>
      <c r="AI550" s="4"/>
      <c r="AJ550" s="4"/>
      <c r="AK550" s="4"/>
      <c r="AL550" s="4"/>
      <c r="AM550" s="4"/>
      <c r="AN550" s="4"/>
      <c r="AO550" s="4"/>
      <c r="AP550" s="4"/>
      <c r="AQ550" s="4"/>
      <c r="AR550" s="4"/>
      <c r="AS550" s="4"/>
      <c r="AT550" s="4"/>
      <c r="AU550" s="4"/>
      <c r="AV550" s="4"/>
      <c r="AW550" s="4"/>
      <c r="AX550" s="4"/>
    </row>
    <row r="551" spans="1:50" ht="15.75" hidden="1" customHeight="1">
      <c r="A551" s="25"/>
      <c r="B551" s="161"/>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c r="AB551" s="27"/>
      <c r="AC551" s="27"/>
      <c r="AD551" s="4"/>
      <c r="AE551" s="4"/>
      <c r="AF551" s="4"/>
      <c r="AG551" s="4"/>
      <c r="AH551" s="4"/>
      <c r="AI551" s="4"/>
      <c r="AJ551" s="4"/>
      <c r="AK551" s="4"/>
      <c r="AL551" s="4"/>
      <c r="AM551" s="4"/>
      <c r="AN551" s="4"/>
      <c r="AO551" s="4"/>
      <c r="AP551" s="4"/>
      <c r="AQ551" s="4"/>
      <c r="AR551" s="4"/>
      <c r="AS551" s="4"/>
      <c r="AT551" s="4"/>
      <c r="AU551" s="4"/>
      <c r="AV551" s="4"/>
      <c r="AW551" s="4"/>
      <c r="AX551" s="4"/>
    </row>
    <row r="552" spans="1:50" ht="15.75" hidden="1" customHeight="1">
      <c r="A552" s="25"/>
      <c r="B552" s="161"/>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c r="AB552" s="27"/>
      <c r="AC552" s="27"/>
      <c r="AD552" s="4"/>
      <c r="AE552" s="4"/>
      <c r="AF552" s="4"/>
      <c r="AG552" s="4"/>
      <c r="AH552" s="4"/>
      <c r="AI552" s="4"/>
      <c r="AJ552" s="4"/>
      <c r="AK552" s="4"/>
      <c r="AL552" s="4"/>
      <c r="AM552" s="4"/>
      <c r="AN552" s="4"/>
      <c r="AO552" s="4"/>
      <c r="AP552" s="4"/>
      <c r="AQ552" s="4"/>
      <c r="AR552" s="4"/>
      <c r="AS552" s="4"/>
      <c r="AT552" s="4"/>
      <c r="AU552" s="4"/>
      <c r="AV552" s="4"/>
      <c r="AW552" s="4"/>
      <c r="AX552" s="4"/>
    </row>
    <row r="553" spans="1:50" ht="15.75" hidden="1" customHeight="1">
      <c r="A553" s="25"/>
      <c r="B553" s="161"/>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c r="AB553" s="27"/>
      <c r="AC553" s="27"/>
      <c r="AD553" s="4"/>
      <c r="AE553" s="4"/>
      <c r="AF553" s="4"/>
      <c r="AG553" s="4"/>
      <c r="AH553" s="4"/>
      <c r="AI553" s="4"/>
      <c r="AJ553" s="4"/>
      <c r="AK553" s="4"/>
      <c r="AL553" s="4"/>
      <c r="AM553" s="4"/>
      <c r="AN553" s="4"/>
      <c r="AO553" s="4"/>
      <c r="AP553" s="4"/>
      <c r="AQ553" s="4"/>
      <c r="AR553" s="4"/>
      <c r="AS553" s="4"/>
      <c r="AT553" s="4"/>
      <c r="AU553" s="4"/>
      <c r="AV553" s="4"/>
      <c r="AW553" s="4"/>
      <c r="AX553" s="4"/>
    </row>
    <row r="554" spans="1:50" ht="15.75" hidden="1" customHeight="1">
      <c r="A554" s="25"/>
      <c r="B554" s="161"/>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c r="AB554" s="27"/>
      <c r="AC554" s="27"/>
      <c r="AD554" s="4"/>
      <c r="AE554" s="4"/>
      <c r="AF554" s="4"/>
      <c r="AG554" s="4"/>
      <c r="AH554" s="4"/>
      <c r="AI554" s="4"/>
      <c r="AJ554" s="4"/>
      <c r="AK554" s="4"/>
      <c r="AL554" s="4"/>
      <c r="AM554" s="4"/>
      <c r="AN554" s="4"/>
      <c r="AO554" s="4"/>
      <c r="AP554" s="4"/>
      <c r="AQ554" s="4"/>
      <c r="AR554" s="4"/>
      <c r="AS554" s="4"/>
      <c r="AT554" s="4"/>
      <c r="AU554" s="4"/>
      <c r="AV554" s="4"/>
      <c r="AW554" s="4"/>
      <c r="AX554" s="4"/>
    </row>
    <row r="555" spans="1:50" ht="15.75" hidden="1" customHeight="1">
      <c r="A555" s="25"/>
      <c r="B555" s="161"/>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c r="AB555" s="27"/>
      <c r="AC555" s="27"/>
      <c r="AD555" s="4"/>
      <c r="AE555" s="4"/>
      <c r="AF555" s="4"/>
      <c r="AG555" s="4"/>
      <c r="AH555" s="4"/>
      <c r="AI555" s="4"/>
      <c r="AJ555" s="4"/>
      <c r="AK555" s="4"/>
      <c r="AL555" s="4"/>
      <c r="AM555" s="4"/>
      <c r="AN555" s="4"/>
      <c r="AO555" s="4"/>
      <c r="AP555" s="4"/>
      <c r="AQ555" s="4"/>
      <c r="AR555" s="4"/>
      <c r="AS555" s="4"/>
      <c r="AT555" s="4"/>
      <c r="AU555" s="4"/>
      <c r="AV555" s="4"/>
      <c r="AW555" s="4"/>
      <c r="AX555" s="4"/>
    </row>
    <row r="556" spans="1:50" ht="15.75" hidden="1" customHeight="1">
      <c r="A556" s="25"/>
      <c r="B556" s="161"/>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c r="AB556" s="27"/>
      <c r="AC556" s="27"/>
      <c r="AD556" s="4"/>
      <c r="AE556" s="4"/>
      <c r="AF556" s="4"/>
      <c r="AG556" s="4"/>
      <c r="AH556" s="4"/>
      <c r="AI556" s="4"/>
      <c r="AJ556" s="4"/>
      <c r="AK556" s="4"/>
      <c r="AL556" s="4"/>
      <c r="AM556" s="4"/>
      <c r="AN556" s="4"/>
      <c r="AO556" s="4"/>
      <c r="AP556" s="4"/>
      <c r="AQ556" s="4"/>
      <c r="AR556" s="4"/>
      <c r="AS556" s="4"/>
      <c r="AT556" s="4"/>
      <c r="AU556" s="4"/>
      <c r="AV556" s="4"/>
      <c r="AW556" s="4"/>
      <c r="AX556" s="4"/>
    </row>
    <row r="557" spans="1:50" ht="15.75" hidden="1" customHeight="1">
      <c r="A557" s="25"/>
      <c r="B557" s="161"/>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c r="AB557" s="27"/>
      <c r="AC557" s="27"/>
      <c r="AD557" s="4"/>
      <c r="AE557" s="4"/>
      <c r="AF557" s="4"/>
      <c r="AG557" s="4"/>
      <c r="AH557" s="4"/>
      <c r="AI557" s="4"/>
      <c r="AJ557" s="4"/>
      <c r="AK557" s="4"/>
      <c r="AL557" s="4"/>
      <c r="AM557" s="4"/>
      <c r="AN557" s="4"/>
      <c r="AO557" s="4"/>
      <c r="AP557" s="4"/>
      <c r="AQ557" s="4"/>
      <c r="AR557" s="4"/>
      <c r="AS557" s="4"/>
      <c r="AT557" s="4"/>
      <c r="AU557" s="4"/>
      <c r="AV557" s="4"/>
      <c r="AW557" s="4"/>
      <c r="AX557" s="4"/>
    </row>
    <row r="558" spans="1:50" ht="15.75" hidden="1" customHeight="1">
      <c r="A558" s="25"/>
      <c r="B558" s="161"/>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c r="AB558" s="27"/>
      <c r="AC558" s="27"/>
      <c r="AD558" s="4"/>
      <c r="AE558" s="4"/>
      <c r="AF558" s="4"/>
      <c r="AG558" s="4"/>
      <c r="AH558" s="4"/>
      <c r="AI558" s="4"/>
      <c r="AJ558" s="4"/>
      <c r="AK558" s="4"/>
      <c r="AL558" s="4"/>
      <c r="AM558" s="4"/>
      <c r="AN558" s="4"/>
      <c r="AO558" s="4"/>
      <c r="AP558" s="4"/>
      <c r="AQ558" s="4"/>
      <c r="AR558" s="4"/>
      <c r="AS558" s="4"/>
      <c r="AT558" s="4"/>
      <c r="AU558" s="4"/>
      <c r="AV558" s="4"/>
      <c r="AW558" s="4"/>
      <c r="AX558" s="4"/>
    </row>
    <row r="559" spans="1:50" ht="15.75" hidden="1" customHeight="1">
      <c r="A559" s="25"/>
      <c r="B559" s="161"/>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c r="AB559" s="27"/>
      <c r="AC559" s="27"/>
      <c r="AD559" s="4"/>
      <c r="AE559" s="4"/>
      <c r="AF559" s="4"/>
      <c r="AG559" s="4"/>
      <c r="AH559" s="4"/>
      <c r="AI559" s="4"/>
      <c r="AJ559" s="4"/>
      <c r="AK559" s="4"/>
      <c r="AL559" s="4"/>
      <c r="AM559" s="4"/>
      <c r="AN559" s="4"/>
      <c r="AO559" s="4"/>
      <c r="AP559" s="4"/>
      <c r="AQ559" s="4"/>
      <c r="AR559" s="4"/>
      <c r="AS559" s="4"/>
      <c r="AT559" s="4"/>
      <c r="AU559" s="4"/>
      <c r="AV559" s="4"/>
      <c r="AW559" s="4"/>
      <c r="AX559" s="4"/>
    </row>
    <row r="560" spans="1:50" ht="15.75" hidden="1" customHeight="1">
      <c r="A560" s="25"/>
      <c r="B560" s="161"/>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c r="AB560" s="27"/>
      <c r="AC560" s="27"/>
      <c r="AD560" s="4"/>
      <c r="AE560" s="4"/>
      <c r="AF560" s="4"/>
      <c r="AG560" s="4"/>
      <c r="AH560" s="4"/>
      <c r="AI560" s="4"/>
      <c r="AJ560" s="4"/>
      <c r="AK560" s="4"/>
      <c r="AL560" s="4"/>
      <c r="AM560" s="4"/>
      <c r="AN560" s="4"/>
      <c r="AO560" s="4"/>
      <c r="AP560" s="4"/>
      <c r="AQ560" s="4"/>
      <c r="AR560" s="4"/>
      <c r="AS560" s="4"/>
      <c r="AT560" s="4"/>
      <c r="AU560" s="4"/>
      <c r="AV560" s="4"/>
      <c r="AW560" s="4"/>
      <c r="AX560" s="4"/>
    </row>
    <row r="561" spans="1:50" ht="15.75" hidden="1" customHeight="1">
      <c r="A561" s="25"/>
      <c r="B561" s="161"/>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c r="AB561" s="27"/>
      <c r="AC561" s="27"/>
      <c r="AD561" s="4"/>
      <c r="AE561" s="4"/>
      <c r="AF561" s="4"/>
      <c r="AG561" s="4"/>
      <c r="AH561" s="4"/>
      <c r="AI561" s="4"/>
      <c r="AJ561" s="4"/>
      <c r="AK561" s="4"/>
      <c r="AL561" s="4"/>
      <c r="AM561" s="4"/>
      <c r="AN561" s="4"/>
      <c r="AO561" s="4"/>
      <c r="AP561" s="4"/>
      <c r="AQ561" s="4"/>
      <c r="AR561" s="4"/>
      <c r="AS561" s="4"/>
      <c r="AT561" s="4"/>
      <c r="AU561" s="4"/>
      <c r="AV561" s="4"/>
      <c r="AW561" s="4"/>
      <c r="AX561" s="4"/>
    </row>
    <row r="562" spans="1:50" ht="15.75" hidden="1" customHeight="1">
      <c r="A562" s="25"/>
      <c r="B562" s="161"/>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c r="AB562" s="27"/>
      <c r="AC562" s="27"/>
      <c r="AD562" s="4"/>
      <c r="AE562" s="4"/>
      <c r="AF562" s="4"/>
      <c r="AG562" s="4"/>
      <c r="AH562" s="4"/>
      <c r="AI562" s="4"/>
      <c r="AJ562" s="4"/>
      <c r="AK562" s="4"/>
      <c r="AL562" s="4"/>
      <c r="AM562" s="4"/>
      <c r="AN562" s="4"/>
      <c r="AO562" s="4"/>
      <c r="AP562" s="4"/>
      <c r="AQ562" s="4"/>
      <c r="AR562" s="4"/>
      <c r="AS562" s="4"/>
      <c r="AT562" s="4"/>
      <c r="AU562" s="4"/>
      <c r="AV562" s="4"/>
      <c r="AW562" s="4"/>
      <c r="AX562" s="4"/>
    </row>
    <row r="563" spans="1:50" ht="15.75" hidden="1" customHeight="1">
      <c r="A563" s="25"/>
      <c r="B563" s="161"/>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c r="AB563" s="27"/>
      <c r="AC563" s="27"/>
      <c r="AD563" s="4"/>
      <c r="AE563" s="4"/>
      <c r="AF563" s="4"/>
      <c r="AG563" s="4"/>
      <c r="AH563" s="4"/>
      <c r="AI563" s="4"/>
      <c r="AJ563" s="4"/>
      <c r="AK563" s="4"/>
      <c r="AL563" s="4"/>
      <c r="AM563" s="4"/>
      <c r="AN563" s="4"/>
      <c r="AO563" s="4"/>
      <c r="AP563" s="4"/>
      <c r="AQ563" s="4"/>
      <c r="AR563" s="4"/>
      <c r="AS563" s="4"/>
      <c r="AT563" s="4"/>
      <c r="AU563" s="4"/>
      <c r="AV563" s="4"/>
      <c r="AW563" s="4"/>
      <c r="AX563" s="4"/>
    </row>
    <row r="564" spans="1:50" ht="15.75" hidden="1" customHeight="1">
      <c r="A564" s="25"/>
      <c r="B564" s="161"/>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c r="AB564" s="27"/>
      <c r="AC564" s="27"/>
      <c r="AD564" s="4"/>
      <c r="AE564" s="4"/>
      <c r="AF564" s="4"/>
      <c r="AG564" s="4"/>
      <c r="AH564" s="4"/>
      <c r="AI564" s="4"/>
      <c r="AJ564" s="4"/>
      <c r="AK564" s="4"/>
      <c r="AL564" s="4"/>
      <c r="AM564" s="4"/>
      <c r="AN564" s="4"/>
      <c r="AO564" s="4"/>
      <c r="AP564" s="4"/>
      <c r="AQ564" s="4"/>
      <c r="AR564" s="4"/>
      <c r="AS564" s="4"/>
      <c r="AT564" s="4"/>
      <c r="AU564" s="4"/>
      <c r="AV564" s="4"/>
      <c r="AW564" s="4"/>
      <c r="AX564" s="4"/>
    </row>
    <row r="565" spans="1:50" ht="15.75" hidden="1" customHeight="1">
      <c r="A565" s="25"/>
      <c r="B565" s="161"/>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c r="AB565" s="27"/>
      <c r="AC565" s="27"/>
      <c r="AD565" s="4"/>
      <c r="AE565" s="4"/>
      <c r="AF565" s="4"/>
      <c r="AG565" s="4"/>
      <c r="AH565" s="4"/>
      <c r="AI565" s="4"/>
      <c r="AJ565" s="4"/>
      <c r="AK565" s="4"/>
      <c r="AL565" s="4"/>
      <c r="AM565" s="4"/>
      <c r="AN565" s="4"/>
      <c r="AO565" s="4"/>
      <c r="AP565" s="4"/>
      <c r="AQ565" s="4"/>
      <c r="AR565" s="4"/>
      <c r="AS565" s="4"/>
      <c r="AT565" s="4"/>
      <c r="AU565" s="4"/>
      <c r="AV565" s="4"/>
      <c r="AW565" s="4"/>
      <c r="AX565" s="4"/>
    </row>
    <row r="566" spans="1:50" ht="15.75" hidden="1" customHeight="1">
      <c r="A566" s="25"/>
      <c r="B566" s="161"/>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c r="AB566" s="27"/>
      <c r="AC566" s="27"/>
      <c r="AD566" s="4"/>
      <c r="AE566" s="4"/>
      <c r="AF566" s="4"/>
      <c r="AG566" s="4"/>
      <c r="AH566" s="4"/>
      <c r="AI566" s="4"/>
      <c r="AJ566" s="4"/>
      <c r="AK566" s="4"/>
      <c r="AL566" s="4"/>
      <c r="AM566" s="4"/>
      <c r="AN566" s="4"/>
      <c r="AO566" s="4"/>
      <c r="AP566" s="4"/>
      <c r="AQ566" s="4"/>
      <c r="AR566" s="4"/>
      <c r="AS566" s="4"/>
      <c r="AT566" s="4"/>
      <c r="AU566" s="4"/>
      <c r="AV566" s="4"/>
      <c r="AW566" s="4"/>
      <c r="AX566" s="4"/>
    </row>
    <row r="567" spans="1:50" ht="15.75" hidden="1" customHeight="1">
      <c r="A567" s="25"/>
      <c r="B567" s="161"/>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c r="AB567" s="27"/>
      <c r="AC567" s="27"/>
      <c r="AD567" s="4"/>
      <c r="AE567" s="4"/>
      <c r="AF567" s="4"/>
      <c r="AG567" s="4"/>
      <c r="AH567" s="4"/>
      <c r="AI567" s="4"/>
      <c r="AJ567" s="4"/>
      <c r="AK567" s="4"/>
      <c r="AL567" s="4"/>
      <c r="AM567" s="4"/>
      <c r="AN567" s="4"/>
      <c r="AO567" s="4"/>
      <c r="AP567" s="4"/>
      <c r="AQ567" s="4"/>
      <c r="AR567" s="4"/>
      <c r="AS567" s="4"/>
      <c r="AT567" s="4"/>
      <c r="AU567" s="4"/>
      <c r="AV567" s="4"/>
      <c r="AW567" s="4"/>
      <c r="AX567" s="4"/>
    </row>
    <row r="568" spans="1:50" ht="15.75" hidden="1" customHeight="1">
      <c r="A568" s="25"/>
      <c r="B568" s="161"/>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c r="AB568" s="27"/>
      <c r="AC568" s="27"/>
      <c r="AD568" s="4"/>
      <c r="AE568" s="4"/>
      <c r="AF568" s="4"/>
      <c r="AG568" s="4"/>
      <c r="AH568" s="4"/>
      <c r="AI568" s="4"/>
      <c r="AJ568" s="4"/>
      <c r="AK568" s="4"/>
      <c r="AL568" s="4"/>
      <c r="AM568" s="4"/>
      <c r="AN568" s="4"/>
      <c r="AO568" s="4"/>
      <c r="AP568" s="4"/>
      <c r="AQ568" s="4"/>
      <c r="AR568" s="4"/>
      <c r="AS568" s="4"/>
      <c r="AT568" s="4"/>
      <c r="AU568" s="4"/>
      <c r="AV568" s="4"/>
      <c r="AW568" s="4"/>
      <c r="AX568" s="4"/>
    </row>
    <row r="569" spans="1:50" ht="15.75" hidden="1" customHeight="1">
      <c r="A569" s="25"/>
      <c r="B569" s="161"/>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c r="AB569" s="27"/>
      <c r="AC569" s="27"/>
      <c r="AD569" s="4"/>
      <c r="AE569" s="4"/>
      <c r="AF569" s="4"/>
      <c r="AG569" s="4"/>
      <c r="AH569" s="4"/>
      <c r="AI569" s="4"/>
      <c r="AJ569" s="4"/>
      <c r="AK569" s="4"/>
      <c r="AL569" s="4"/>
      <c r="AM569" s="4"/>
      <c r="AN569" s="4"/>
      <c r="AO569" s="4"/>
      <c r="AP569" s="4"/>
      <c r="AQ569" s="4"/>
      <c r="AR569" s="4"/>
      <c r="AS569" s="4"/>
      <c r="AT569" s="4"/>
      <c r="AU569" s="4"/>
      <c r="AV569" s="4"/>
      <c r="AW569" s="4"/>
      <c r="AX569" s="4"/>
    </row>
    <row r="570" spans="1:50" ht="15.75" hidden="1" customHeight="1">
      <c r="A570" s="25"/>
      <c r="B570" s="161"/>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c r="AB570" s="27"/>
      <c r="AC570" s="27"/>
      <c r="AD570" s="4"/>
      <c r="AE570" s="4"/>
      <c r="AF570" s="4"/>
      <c r="AG570" s="4"/>
      <c r="AH570" s="4"/>
      <c r="AI570" s="4"/>
      <c r="AJ570" s="4"/>
      <c r="AK570" s="4"/>
      <c r="AL570" s="4"/>
      <c r="AM570" s="4"/>
      <c r="AN570" s="4"/>
      <c r="AO570" s="4"/>
      <c r="AP570" s="4"/>
      <c r="AQ570" s="4"/>
      <c r="AR570" s="4"/>
      <c r="AS570" s="4"/>
      <c r="AT570" s="4"/>
      <c r="AU570" s="4"/>
      <c r="AV570" s="4"/>
      <c r="AW570" s="4"/>
      <c r="AX570" s="4"/>
    </row>
    <row r="571" spans="1:50" ht="15.75" hidden="1" customHeight="1">
      <c r="A571" s="25"/>
      <c r="B571" s="161"/>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c r="AB571" s="27"/>
      <c r="AC571" s="27"/>
      <c r="AD571" s="4"/>
      <c r="AE571" s="4"/>
      <c r="AF571" s="4"/>
      <c r="AG571" s="4"/>
      <c r="AH571" s="4"/>
      <c r="AI571" s="4"/>
      <c r="AJ571" s="4"/>
      <c r="AK571" s="4"/>
      <c r="AL571" s="4"/>
      <c r="AM571" s="4"/>
      <c r="AN571" s="4"/>
      <c r="AO571" s="4"/>
      <c r="AP571" s="4"/>
      <c r="AQ571" s="4"/>
      <c r="AR571" s="4"/>
      <c r="AS571" s="4"/>
      <c r="AT571" s="4"/>
      <c r="AU571" s="4"/>
      <c r="AV571" s="4"/>
      <c r="AW571" s="4"/>
      <c r="AX571" s="4"/>
    </row>
    <row r="572" spans="1:50" ht="15.75" hidden="1" customHeight="1">
      <c r="A572" s="25"/>
      <c r="B572" s="161"/>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c r="AB572" s="27"/>
      <c r="AC572" s="27"/>
      <c r="AD572" s="4"/>
      <c r="AE572" s="4"/>
      <c r="AF572" s="4"/>
      <c r="AG572" s="4"/>
      <c r="AH572" s="4"/>
      <c r="AI572" s="4"/>
      <c r="AJ572" s="4"/>
      <c r="AK572" s="4"/>
      <c r="AL572" s="4"/>
      <c r="AM572" s="4"/>
      <c r="AN572" s="4"/>
      <c r="AO572" s="4"/>
      <c r="AP572" s="4"/>
      <c r="AQ572" s="4"/>
      <c r="AR572" s="4"/>
      <c r="AS572" s="4"/>
      <c r="AT572" s="4"/>
      <c r="AU572" s="4"/>
      <c r="AV572" s="4"/>
      <c r="AW572" s="4"/>
      <c r="AX572" s="4"/>
    </row>
    <row r="573" spans="1:50" ht="15.75" hidden="1" customHeight="1">
      <c r="A573" s="25"/>
      <c r="B573" s="161"/>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c r="AB573" s="27"/>
      <c r="AC573" s="27"/>
      <c r="AD573" s="4"/>
      <c r="AE573" s="4"/>
      <c r="AF573" s="4"/>
      <c r="AG573" s="4"/>
      <c r="AH573" s="4"/>
      <c r="AI573" s="4"/>
      <c r="AJ573" s="4"/>
      <c r="AK573" s="4"/>
      <c r="AL573" s="4"/>
      <c r="AM573" s="4"/>
      <c r="AN573" s="4"/>
      <c r="AO573" s="4"/>
      <c r="AP573" s="4"/>
      <c r="AQ573" s="4"/>
      <c r="AR573" s="4"/>
      <c r="AS573" s="4"/>
      <c r="AT573" s="4"/>
      <c r="AU573" s="4"/>
      <c r="AV573" s="4"/>
      <c r="AW573" s="4"/>
      <c r="AX573" s="4"/>
    </row>
    <row r="574" spans="1:50" ht="15.75" hidden="1" customHeight="1">
      <c r="A574" s="25"/>
      <c r="B574" s="161"/>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c r="AB574" s="27"/>
      <c r="AC574" s="27"/>
      <c r="AD574" s="4"/>
      <c r="AE574" s="4"/>
      <c r="AF574" s="4"/>
      <c r="AG574" s="4"/>
      <c r="AH574" s="4"/>
      <c r="AI574" s="4"/>
      <c r="AJ574" s="4"/>
      <c r="AK574" s="4"/>
      <c r="AL574" s="4"/>
      <c r="AM574" s="4"/>
      <c r="AN574" s="4"/>
      <c r="AO574" s="4"/>
      <c r="AP574" s="4"/>
      <c r="AQ574" s="4"/>
      <c r="AR574" s="4"/>
      <c r="AS574" s="4"/>
      <c r="AT574" s="4"/>
      <c r="AU574" s="4"/>
      <c r="AV574" s="4"/>
      <c r="AW574" s="4"/>
      <c r="AX574" s="4"/>
    </row>
    <row r="575" spans="1:50" ht="15.75" hidden="1" customHeight="1">
      <c r="A575" s="25"/>
      <c r="B575" s="161"/>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c r="AB575" s="27"/>
      <c r="AC575" s="27"/>
      <c r="AD575" s="4"/>
      <c r="AE575" s="4"/>
      <c r="AF575" s="4"/>
      <c r="AG575" s="4"/>
      <c r="AH575" s="4"/>
      <c r="AI575" s="4"/>
      <c r="AJ575" s="4"/>
      <c r="AK575" s="4"/>
      <c r="AL575" s="4"/>
      <c r="AM575" s="4"/>
      <c r="AN575" s="4"/>
      <c r="AO575" s="4"/>
      <c r="AP575" s="4"/>
      <c r="AQ575" s="4"/>
      <c r="AR575" s="4"/>
      <c r="AS575" s="4"/>
      <c r="AT575" s="4"/>
      <c r="AU575" s="4"/>
      <c r="AV575" s="4"/>
      <c r="AW575" s="4"/>
      <c r="AX575" s="4"/>
    </row>
    <row r="576" spans="1:50" ht="15.75" hidden="1" customHeight="1">
      <c r="A576" s="25"/>
      <c r="B576" s="161"/>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c r="AB576" s="27"/>
      <c r="AC576" s="27"/>
      <c r="AD576" s="4"/>
      <c r="AE576" s="4"/>
      <c r="AF576" s="4"/>
      <c r="AG576" s="4"/>
      <c r="AH576" s="4"/>
      <c r="AI576" s="4"/>
      <c r="AJ576" s="4"/>
      <c r="AK576" s="4"/>
      <c r="AL576" s="4"/>
      <c r="AM576" s="4"/>
      <c r="AN576" s="4"/>
      <c r="AO576" s="4"/>
      <c r="AP576" s="4"/>
      <c r="AQ576" s="4"/>
      <c r="AR576" s="4"/>
      <c r="AS576" s="4"/>
      <c r="AT576" s="4"/>
      <c r="AU576" s="4"/>
      <c r="AV576" s="4"/>
      <c r="AW576" s="4"/>
      <c r="AX576" s="4"/>
    </row>
    <row r="577" spans="1:50" ht="15.75" hidden="1" customHeight="1">
      <c r="A577" s="25"/>
      <c r="B577" s="161"/>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c r="AB577" s="27"/>
      <c r="AC577" s="27"/>
      <c r="AD577" s="4"/>
      <c r="AE577" s="4"/>
      <c r="AF577" s="4"/>
      <c r="AG577" s="4"/>
      <c r="AH577" s="4"/>
      <c r="AI577" s="4"/>
      <c r="AJ577" s="4"/>
      <c r="AK577" s="4"/>
      <c r="AL577" s="4"/>
      <c r="AM577" s="4"/>
      <c r="AN577" s="4"/>
      <c r="AO577" s="4"/>
      <c r="AP577" s="4"/>
      <c r="AQ577" s="4"/>
      <c r="AR577" s="4"/>
      <c r="AS577" s="4"/>
      <c r="AT577" s="4"/>
      <c r="AU577" s="4"/>
      <c r="AV577" s="4"/>
      <c r="AW577" s="4"/>
      <c r="AX577" s="4"/>
    </row>
    <row r="578" spans="1:50" ht="15.75" hidden="1" customHeight="1">
      <c r="A578" s="25"/>
      <c r="B578" s="161"/>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c r="AB578" s="27"/>
      <c r="AC578" s="27"/>
      <c r="AD578" s="4"/>
      <c r="AE578" s="4"/>
      <c r="AF578" s="4"/>
      <c r="AG578" s="4"/>
      <c r="AH578" s="4"/>
      <c r="AI578" s="4"/>
      <c r="AJ578" s="4"/>
      <c r="AK578" s="4"/>
      <c r="AL578" s="4"/>
      <c r="AM578" s="4"/>
      <c r="AN578" s="4"/>
      <c r="AO578" s="4"/>
      <c r="AP578" s="4"/>
      <c r="AQ578" s="4"/>
      <c r="AR578" s="4"/>
      <c r="AS578" s="4"/>
      <c r="AT578" s="4"/>
      <c r="AU578" s="4"/>
      <c r="AV578" s="4"/>
      <c r="AW578" s="4"/>
      <c r="AX578" s="4"/>
    </row>
    <row r="579" spans="1:50" ht="15.75" hidden="1" customHeight="1">
      <c r="A579" s="25"/>
      <c r="B579" s="161"/>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c r="AB579" s="27"/>
      <c r="AC579" s="27"/>
      <c r="AD579" s="4"/>
      <c r="AE579" s="4"/>
      <c r="AF579" s="4"/>
      <c r="AG579" s="4"/>
      <c r="AH579" s="4"/>
      <c r="AI579" s="4"/>
      <c r="AJ579" s="4"/>
      <c r="AK579" s="4"/>
      <c r="AL579" s="4"/>
      <c r="AM579" s="4"/>
      <c r="AN579" s="4"/>
      <c r="AO579" s="4"/>
      <c r="AP579" s="4"/>
      <c r="AQ579" s="4"/>
      <c r="AR579" s="4"/>
      <c r="AS579" s="4"/>
      <c r="AT579" s="4"/>
      <c r="AU579" s="4"/>
      <c r="AV579" s="4"/>
      <c r="AW579" s="4"/>
      <c r="AX579" s="4"/>
    </row>
    <row r="580" spans="1:50" ht="15.75" hidden="1" customHeight="1">
      <c r="A580" s="25"/>
      <c r="B580" s="161"/>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c r="AB580" s="27"/>
      <c r="AC580" s="27"/>
      <c r="AD580" s="4"/>
      <c r="AE580" s="4"/>
      <c r="AF580" s="4"/>
      <c r="AG580" s="4"/>
      <c r="AH580" s="4"/>
      <c r="AI580" s="4"/>
      <c r="AJ580" s="4"/>
      <c r="AK580" s="4"/>
      <c r="AL580" s="4"/>
      <c r="AM580" s="4"/>
      <c r="AN580" s="4"/>
      <c r="AO580" s="4"/>
      <c r="AP580" s="4"/>
      <c r="AQ580" s="4"/>
      <c r="AR580" s="4"/>
      <c r="AS580" s="4"/>
      <c r="AT580" s="4"/>
      <c r="AU580" s="4"/>
      <c r="AV580" s="4"/>
      <c r="AW580" s="4"/>
      <c r="AX580" s="4"/>
    </row>
    <row r="581" spans="1:50" ht="15.75" hidden="1"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4"/>
      <c r="AE581" s="4"/>
      <c r="AF581" s="4"/>
      <c r="AG581" s="4"/>
      <c r="AH581" s="4"/>
      <c r="AI581" s="4"/>
      <c r="AJ581" s="4"/>
      <c r="AK581" s="4"/>
      <c r="AL581" s="4"/>
      <c r="AM581" s="4"/>
      <c r="AN581" s="4"/>
      <c r="AO581" s="4"/>
      <c r="AP581" s="4"/>
      <c r="AQ581" s="4"/>
      <c r="AR581" s="4"/>
      <c r="AS581" s="4"/>
      <c r="AT581" s="4"/>
      <c r="AU581" s="4"/>
      <c r="AV581" s="4"/>
      <c r="AW581" s="4"/>
      <c r="AX581" s="4"/>
    </row>
    <row r="582" spans="1:50" ht="15.75" hidden="1"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4"/>
      <c r="AE582" s="4"/>
      <c r="AF582" s="4"/>
      <c r="AG582" s="4"/>
      <c r="AH582" s="4"/>
      <c r="AI582" s="4"/>
      <c r="AJ582" s="4"/>
      <c r="AK582" s="4"/>
      <c r="AL582" s="4"/>
      <c r="AM582" s="4"/>
      <c r="AN582" s="4"/>
      <c r="AO582" s="4"/>
      <c r="AP582" s="4"/>
      <c r="AQ582" s="4"/>
      <c r="AR582" s="4"/>
      <c r="AS582" s="4"/>
      <c r="AT582" s="4"/>
      <c r="AU582" s="4"/>
      <c r="AV582" s="4"/>
      <c r="AW582" s="4"/>
      <c r="AX582" s="4"/>
    </row>
    <row r="583" spans="1:50" ht="15.75" hidden="1"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4"/>
      <c r="AE583" s="4"/>
      <c r="AF583" s="4"/>
      <c r="AG583" s="4"/>
      <c r="AH583" s="4"/>
      <c r="AI583" s="4"/>
      <c r="AJ583" s="4"/>
      <c r="AK583" s="4"/>
      <c r="AL583" s="4"/>
      <c r="AM583" s="4"/>
      <c r="AN583" s="4"/>
      <c r="AO583" s="4"/>
      <c r="AP583" s="4"/>
      <c r="AQ583" s="4"/>
      <c r="AR583" s="4"/>
      <c r="AS583" s="4"/>
      <c r="AT583" s="4"/>
      <c r="AU583" s="4"/>
      <c r="AV583" s="4"/>
      <c r="AW583" s="4"/>
      <c r="AX583" s="4"/>
    </row>
    <row r="584" spans="1:50" ht="15.75" hidden="1"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4"/>
      <c r="AE584" s="4"/>
      <c r="AF584" s="4"/>
      <c r="AG584" s="4"/>
      <c r="AH584" s="4"/>
      <c r="AI584" s="4"/>
      <c r="AJ584" s="4"/>
      <c r="AK584" s="4"/>
      <c r="AL584" s="4"/>
      <c r="AM584" s="4"/>
      <c r="AN584" s="4"/>
      <c r="AO584" s="4"/>
      <c r="AP584" s="4"/>
      <c r="AQ584" s="4"/>
      <c r="AR584" s="4"/>
      <c r="AS584" s="4"/>
      <c r="AT584" s="4"/>
      <c r="AU584" s="4"/>
      <c r="AV584" s="4"/>
      <c r="AW584" s="4"/>
      <c r="AX584" s="4"/>
    </row>
    <row r="585" spans="1:50" ht="15.75" hidden="1"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4"/>
      <c r="AE585" s="4"/>
      <c r="AF585" s="4"/>
      <c r="AG585" s="4"/>
      <c r="AH585" s="4"/>
      <c r="AI585" s="4"/>
      <c r="AJ585" s="4"/>
      <c r="AK585" s="4"/>
      <c r="AL585" s="4"/>
      <c r="AM585" s="4"/>
      <c r="AN585" s="4"/>
      <c r="AO585" s="4"/>
      <c r="AP585" s="4"/>
      <c r="AQ585" s="4"/>
      <c r="AR585" s="4"/>
      <c r="AS585" s="4"/>
      <c r="AT585" s="4"/>
      <c r="AU585" s="4"/>
      <c r="AV585" s="4"/>
      <c r="AW585" s="4"/>
      <c r="AX585" s="4"/>
    </row>
    <row r="586" spans="1:50" ht="15.75" hidden="1"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4"/>
      <c r="AE586" s="4"/>
      <c r="AF586" s="4"/>
      <c r="AG586" s="4"/>
      <c r="AH586" s="4"/>
      <c r="AI586" s="4"/>
      <c r="AJ586" s="4"/>
      <c r="AK586" s="4"/>
      <c r="AL586" s="4"/>
      <c r="AM586" s="4"/>
      <c r="AN586" s="4"/>
      <c r="AO586" s="4"/>
      <c r="AP586" s="4"/>
      <c r="AQ586" s="4"/>
      <c r="AR586" s="4"/>
      <c r="AS586" s="4"/>
      <c r="AT586" s="4"/>
      <c r="AU586" s="4"/>
      <c r="AV586" s="4"/>
      <c r="AW586" s="4"/>
      <c r="AX586" s="4"/>
    </row>
    <row r="587" spans="1:50" ht="15.75" hidden="1"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4"/>
      <c r="AE587" s="4"/>
      <c r="AF587" s="4"/>
      <c r="AG587" s="4"/>
      <c r="AH587" s="4"/>
      <c r="AI587" s="4"/>
      <c r="AJ587" s="4"/>
      <c r="AK587" s="4"/>
      <c r="AL587" s="4"/>
      <c r="AM587" s="4"/>
      <c r="AN587" s="4"/>
      <c r="AO587" s="4"/>
      <c r="AP587" s="4"/>
      <c r="AQ587" s="4"/>
      <c r="AR587" s="4"/>
      <c r="AS587" s="4"/>
      <c r="AT587" s="4"/>
      <c r="AU587" s="4"/>
      <c r="AV587" s="4"/>
      <c r="AW587" s="4"/>
      <c r="AX587" s="4"/>
    </row>
    <row r="588" spans="1:50" ht="15.75" hidden="1"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4"/>
      <c r="AE588" s="4"/>
      <c r="AF588" s="4"/>
      <c r="AG588" s="4"/>
      <c r="AH588" s="4"/>
      <c r="AI588" s="4"/>
      <c r="AJ588" s="4"/>
      <c r="AK588" s="4"/>
      <c r="AL588" s="4"/>
      <c r="AM588" s="4"/>
      <c r="AN588" s="4"/>
      <c r="AO588" s="4"/>
      <c r="AP588" s="4"/>
      <c r="AQ588" s="4"/>
      <c r="AR588" s="4"/>
      <c r="AS588" s="4"/>
      <c r="AT588" s="4"/>
      <c r="AU588" s="4"/>
      <c r="AV588" s="4"/>
      <c r="AW588" s="4"/>
      <c r="AX588" s="4"/>
    </row>
    <row r="589" spans="1:50" ht="15.75" hidden="1"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4"/>
      <c r="AE589" s="4"/>
      <c r="AF589" s="4"/>
      <c r="AG589" s="4"/>
      <c r="AH589" s="4"/>
      <c r="AI589" s="4"/>
      <c r="AJ589" s="4"/>
      <c r="AK589" s="4"/>
      <c r="AL589" s="4"/>
      <c r="AM589" s="4"/>
      <c r="AN589" s="4"/>
      <c r="AO589" s="4"/>
      <c r="AP589" s="4"/>
      <c r="AQ589" s="4"/>
      <c r="AR589" s="4"/>
      <c r="AS589" s="4"/>
      <c r="AT589" s="4"/>
      <c r="AU589" s="4"/>
      <c r="AV589" s="4"/>
      <c r="AW589" s="4"/>
      <c r="AX589" s="4"/>
    </row>
    <row r="590" spans="1:50" ht="15.75" hidden="1"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4"/>
      <c r="AE590" s="4"/>
      <c r="AF590" s="4"/>
      <c r="AG590" s="4"/>
      <c r="AH590" s="4"/>
      <c r="AI590" s="4"/>
      <c r="AJ590" s="4"/>
      <c r="AK590" s="4"/>
      <c r="AL590" s="4"/>
      <c r="AM590" s="4"/>
      <c r="AN590" s="4"/>
      <c r="AO590" s="4"/>
      <c r="AP590" s="4"/>
      <c r="AQ590" s="4"/>
      <c r="AR590" s="4"/>
      <c r="AS590" s="4"/>
      <c r="AT590" s="4"/>
      <c r="AU590" s="4"/>
      <c r="AV590" s="4"/>
      <c r="AW590" s="4"/>
      <c r="AX590" s="4"/>
    </row>
    <row r="591" spans="1:50" ht="15.75" hidden="1"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4"/>
      <c r="AE591" s="4"/>
      <c r="AF591" s="4"/>
      <c r="AG591" s="4"/>
      <c r="AH591" s="4"/>
      <c r="AI591" s="4"/>
      <c r="AJ591" s="4"/>
      <c r="AK591" s="4"/>
      <c r="AL591" s="4"/>
      <c r="AM591" s="4"/>
      <c r="AN591" s="4"/>
      <c r="AO591" s="4"/>
      <c r="AP591" s="4"/>
      <c r="AQ591" s="4"/>
      <c r="AR591" s="4"/>
      <c r="AS591" s="4"/>
      <c r="AT591" s="4"/>
      <c r="AU591" s="4"/>
      <c r="AV591" s="4"/>
      <c r="AW591" s="4"/>
      <c r="AX591" s="4"/>
    </row>
    <row r="592" spans="1:50" ht="15.75" hidden="1"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4"/>
      <c r="AE592" s="4"/>
      <c r="AF592" s="4"/>
      <c r="AG592" s="4"/>
      <c r="AH592" s="4"/>
      <c r="AI592" s="4"/>
      <c r="AJ592" s="4"/>
      <c r="AK592" s="4"/>
      <c r="AL592" s="4"/>
      <c r="AM592" s="4"/>
      <c r="AN592" s="4"/>
      <c r="AO592" s="4"/>
      <c r="AP592" s="4"/>
      <c r="AQ592" s="4"/>
      <c r="AR592" s="4"/>
      <c r="AS592" s="4"/>
      <c r="AT592" s="4"/>
      <c r="AU592" s="4"/>
      <c r="AV592" s="4"/>
      <c r="AW592" s="4"/>
      <c r="AX592" s="4"/>
    </row>
    <row r="593" spans="1:50" ht="15.75" hidden="1"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4"/>
      <c r="AE593" s="4"/>
      <c r="AF593" s="4"/>
      <c r="AG593" s="4"/>
      <c r="AH593" s="4"/>
      <c r="AI593" s="4"/>
      <c r="AJ593" s="4"/>
      <c r="AK593" s="4"/>
      <c r="AL593" s="4"/>
      <c r="AM593" s="4"/>
      <c r="AN593" s="4"/>
      <c r="AO593" s="4"/>
      <c r="AP593" s="4"/>
      <c r="AQ593" s="4"/>
      <c r="AR593" s="4"/>
      <c r="AS593" s="4"/>
      <c r="AT593" s="4"/>
      <c r="AU593" s="4"/>
      <c r="AV593" s="4"/>
      <c r="AW593" s="4"/>
      <c r="AX593" s="4"/>
    </row>
    <row r="594" spans="1:50" ht="15.75" hidden="1"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4"/>
      <c r="AE594" s="4"/>
      <c r="AF594" s="4"/>
      <c r="AG594" s="4"/>
      <c r="AH594" s="4"/>
      <c r="AI594" s="4"/>
      <c r="AJ594" s="4"/>
      <c r="AK594" s="4"/>
      <c r="AL594" s="4"/>
      <c r="AM594" s="4"/>
      <c r="AN594" s="4"/>
      <c r="AO594" s="4"/>
      <c r="AP594" s="4"/>
      <c r="AQ594" s="4"/>
      <c r="AR594" s="4"/>
      <c r="AS594" s="4"/>
      <c r="AT594" s="4"/>
      <c r="AU594" s="4"/>
      <c r="AV594" s="4"/>
      <c r="AW594" s="4"/>
      <c r="AX594" s="4"/>
    </row>
    <row r="595" spans="1:50" ht="15.75" hidden="1"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4"/>
      <c r="AE595" s="4"/>
      <c r="AF595" s="4"/>
      <c r="AG595" s="4"/>
      <c r="AH595" s="4"/>
      <c r="AI595" s="4"/>
      <c r="AJ595" s="4"/>
      <c r="AK595" s="4"/>
      <c r="AL595" s="4"/>
      <c r="AM595" s="4"/>
      <c r="AN595" s="4"/>
      <c r="AO595" s="4"/>
      <c r="AP595" s="4"/>
      <c r="AQ595" s="4"/>
      <c r="AR595" s="4"/>
      <c r="AS595" s="4"/>
      <c r="AT595" s="4"/>
      <c r="AU595" s="4"/>
      <c r="AV595" s="4"/>
      <c r="AW595" s="4"/>
      <c r="AX595" s="4"/>
    </row>
    <row r="596" spans="1:50" ht="15.75" hidden="1"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4"/>
      <c r="AE596" s="4"/>
      <c r="AF596" s="4"/>
      <c r="AG596" s="4"/>
      <c r="AH596" s="4"/>
      <c r="AI596" s="4"/>
      <c r="AJ596" s="4"/>
      <c r="AK596" s="4"/>
      <c r="AL596" s="4"/>
      <c r="AM596" s="4"/>
      <c r="AN596" s="4"/>
      <c r="AO596" s="4"/>
      <c r="AP596" s="4"/>
      <c r="AQ596" s="4"/>
      <c r="AR596" s="4"/>
      <c r="AS596" s="4"/>
      <c r="AT596" s="4"/>
      <c r="AU596" s="4"/>
      <c r="AV596" s="4"/>
      <c r="AW596" s="4"/>
      <c r="AX596" s="4"/>
    </row>
    <row r="597" spans="1:50" ht="15.75" hidden="1"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4"/>
      <c r="AE597" s="4"/>
      <c r="AF597" s="4"/>
      <c r="AG597" s="4"/>
      <c r="AH597" s="4"/>
      <c r="AI597" s="4"/>
      <c r="AJ597" s="4"/>
      <c r="AK597" s="4"/>
      <c r="AL597" s="4"/>
      <c r="AM597" s="4"/>
      <c r="AN597" s="4"/>
      <c r="AO597" s="4"/>
      <c r="AP597" s="4"/>
      <c r="AQ597" s="4"/>
      <c r="AR597" s="4"/>
      <c r="AS597" s="4"/>
      <c r="AT597" s="4"/>
      <c r="AU597" s="4"/>
      <c r="AV597" s="4"/>
      <c r="AW597" s="4"/>
      <c r="AX597" s="4"/>
    </row>
    <row r="598" spans="1:50" ht="15.75" hidden="1"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4"/>
      <c r="AE598" s="4"/>
      <c r="AF598" s="4"/>
      <c r="AG598" s="4"/>
      <c r="AH598" s="4"/>
      <c r="AI598" s="4"/>
      <c r="AJ598" s="4"/>
      <c r="AK598" s="4"/>
      <c r="AL598" s="4"/>
      <c r="AM598" s="4"/>
      <c r="AN598" s="4"/>
      <c r="AO598" s="4"/>
      <c r="AP598" s="4"/>
      <c r="AQ598" s="4"/>
      <c r="AR598" s="4"/>
      <c r="AS598" s="4"/>
      <c r="AT598" s="4"/>
      <c r="AU598" s="4"/>
      <c r="AV598" s="4"/>
      <c r="AW598" s="4"/>
      <c r="AX598" s="4"/>
    </row>
    <row r="599" spans="1:50" ht="15.75" hidden="1"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4"/>
      <c r="AE599" s="4"/>
      <c r="AF599" s="4"/>
      <c r="AG599" s="4"/>
      <c r="AH599" s="4"/>
      <c r="AI599" s="4"/>
      <c r="AJ599" s="4"/>
      <c r="AK599" s="4"/>
      <c r="AL599" s="4"/>
      <c r="AM599" s="4"/>
      <c r="AN599" s="4"/>
      <c r="AO599" s="4"/>
      <c r="AP599" s="4"/>
      <c r="AQ599" s="4"/>
      <c r="AR599" s="4"/>
      <c r="AS599" s="4"/>
      <c r="AT599" s="4"/>
      <c r="AU599" s="4"/>
      <c r="AV599" s="4"/>
      <c r="AW599" s="4"/>
      <c r="AX599" s="4"/>
    </row>
    <row r="600" spans="1:50" ht="15.75" hidden="1"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4"/>
      <c r="AE600" s="4"/>
      <c r="AF600" s="4"/>
      <c r="AG600" s="4"/>
      <c r="AH600" s="4"/>
      <c r="AI600" s="4"/>
      <c r="AJ600" s="4"/>
      <c r="AK600" s="4"/>
      <c r="AL600" s="4"/>
      <c r="AM600" s="4"/>
      <c r="AN600" s="4"/>
      <c r="AO600" s="4"/>
      <c r="AP600" s="4"/>
      <c r="AQ600" s="4"/>
      <c r="AR600" s="4"/>
      <c r="AS600" s="4"/>
      <c r="AT600" s="4"/>
      <c r="AU600" s="4"/>
      <c r="AV600" s="4"/>
      <c r="AW600" s="4"/>
      <c r="AX600" s="4"/>
    </row>
    <row r="601" spans="1:50" ht="15.75" hidden="1"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4"/>
      <c r="AE601" s="4"/>
      <c r="AF601" s="4"/>
      <c r="AG601" s="4"/>
      <c r="AH601" s="4"/>
      <c r="AI601" s="4"/>
      <c r="AJ601" s="4"/>
      <c r="AK601" s="4"/>
      <c r="AL601" s="4"/>
      <c r="AM601" s="4"/>
      <c r="AN601" s="4"/>
      <c r="AO601" s="4"/>
      <c r="AP601" s="4"/>
      <c r="AQ601" s="4"/>
      <c r="AR601" s="4"/>
      <c r="AS601" s="4"/>
      <c r="AT601" s="4"/>
      <c r="AU601" s="4"/>
      <c r="AV601" s="4"/>
      <c r="AW601" s="4"/>
      <c r="AX601" s="4"/>
    </row>
    <row r="602" spans="1:50" ht="15.75" hidden="1"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4"/>
      <c r="AE602" s="4"/>
      <c r="AF602" s="4"/>
      <c r="AG602" s="4"/>
      <c r="AH602" s="4"/>
      <c r="AI602" s="4"/>
      <c r="AJ602" s="4"/>
      <c r="AK602" s="4"/>
      <c r="AL602" s="4"/>
      <c r="AM602" s="4"/>
      <c r="AN602" s="4"/>
      <c r="AO602" s="4"/>
      <c r="AP602" s="4"/>
      <c r="AQ602" s="4"/>
      <c r="AR602" s="4"/>
      <c r="AS602" s="4"/>
      <c r="AT602" s="4"/>
      <c r="AU602" s="4"/>
      <c r="AV602" s="4"/>
      <c r="AW602" s="4"/>
      <c r="AX602" s="4"/>
    </row>
    <row r="603" spans="1:50" ht="15.75" hidden="1"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4"/>
      <c r="AE603" s="4"/>
      <c r="AF603" s="4"/>
      <c r="AG603" s="4"/>
      <c r="AH603" s="4"/>
      <c r="AI603" s="4"/>
      <c r="AJ603" s="4"/>
      <c r="AK603" s="4"/>
      <c r="AL603" s="4"/>
      <c r="AM603" s="4"/>
      <c r="AN603" s="4"/>
      <c r="AO603" s="4"/>
      <c r="AP603" s="4"/>
      <c r="AQ603" s="4"/>
      <c r="AR603" s="4"/>
      <c r="AS603" s="4"/>
      <c r="AT603" s="4"/>
      <c r="AU603" s="4"/>
      <c r="AV603" s="4"/>
      <c r="AW603" s="4"/>
      <c r="AX603" s="4"/>
    </row>
    <row r="604" spans="1:50" ht="15.75" hidden="1"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4"/>
      <c r="AE604" s="4"/>
      <c r="AF604" s="4"/>
      <c r="AG604" s="4"/>
      <c r="AH604" s="4"/>
      <c r="AI604" s="4"/>
      <c r="AJ604" s="4"/>
      <c r="AK604" s="4"/>
      <c r="AL604" s="4"/>
      <c r="AM604" s="4"/>
      <c r="AN604" s="4"/>
      <c r="AO604" s="4"/>
      <c r="AP604" s="4"/>
      <c r="AQ604" s="4"/>
      <c r="AR604" s="4"/>
      <c r="AS604" s="4"/>
      <c r="AT604" s="4"/>
      <c r="AU604" s="4"/>
      <c r="AV604" s="4"/>
      <c r="AW604" s="4"/>
      <c r="AX604" s="4"/>
    </row>
    <row r="605" spans="1:50" ht="15.75" hidden="1"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4"/>
      <c r="AE605" s="4"/>
      <c r="AF605" s="4"/>
      <c r="AG605" s="4"/>
      <c r="AH605" s="4"/>
      <c r="AI605" s="4"/>
      <c r="AJ605" s="4"/>
      <c r="AK605" s="4"/>
      <c r="AL605" s="4"/>
      <c r="AM605" s="4"/>
      <c r="AN605" s="4"/>
      <c r="AO605" s="4"/>
      <c r="AP605" s="4"/>
      <c r="AQ605" s="4"/>
      <c r="AR605" s="4"/>
      <c r="AS605" s="4"/>
      <c r="AT605" s="4"/>
      <c r="AU605" s="4"/>
      <c r="AV605" s="4"/>
      <c r="AW605" s="4"/>
      <c r="AX605" s="4"/>
    </row>
    <row r="606" spans="1:50" ht="15.75" hidden="1"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4"/>
      <c r="AE606" s="4"/>
      <c r="AF606" s="4"/>
      <c r="AG606" s="4"/>
      <c r="AH606" s="4"/>
      <c r="AI606" s="4"/>
      <c r="AJ606" s="4"/>
      <c r="AK606" s="4"/>
      <c r="AL606" s="4"/>
      <c r="AM606" s="4"/>
      <c r="AN606" s="4"/>
      <c r="AO606" s="4"/>
      <c r="AP606" s="4"/>
      <c r="AQ606" s="4"/>
      <c r="AR606" s="4"/>
      <c r="AS606" s="4"/>
      <c r="AT606" s="4"/>
      <c r="AU606" s="4"/>
      <c r="AV606" s="4"/>
      <c r="AW606" s="4"/>
      <c r="AX606" s="4"/>
    </row>
    <row r="607" spans="1:50" ht="15.75" hidden="1"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4"/>
      <c r="AE607" s="4"/>
      <c r="AF607" s="4"/>
      <c r="AG607" s="4"/>
      <c r="AH607" s="4"/>
      <c r="AI607" s="4"/>
      <c r="AJ607" s="4"/>
      <c r="AK607" s="4"/>
      <c r="AL607" s="4"/>
      <c r="AM607" s="4"/>
      <c r="AN607" s="4"/>
      <c r="AO607" s="4"/>
      <c r="AP607" s="4"/>
      <c r="AQ607" s="4"/>
      <c r="AR607" s="4"/>
      <c r="AS607" s="4"/>
      <c r="AT607" s="4"/>
      <c r="AU607" s="4"/>
      <c r="AV607" s="4"/>
      <c r="AW607" s="4"/>
      <c r="AX607" s="4"/>
    </row>
    <row r="608" spans="1:50" ht="15.75" hidden="1"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4"/>
      <c r="AE608" s="4"/>
      <c r="AF608" s="4"/>
      <c r="AG608" s="4"/>
      <c r="AH608" s="4"/>
      <c r="AI608" s="4"/>
      <c r="AJ608" s="4"/>
      <c r="AK608" s="4"/>
      <c r="AL608" s="4"/>
      <c r="AM608" s="4"/>
      <c r="AN608" s="4"/>
      <c r="AO608" s="4"/>
      <c r="AP608" s="4"/>
      <c r="AQ608" s="4"/>
      <c r="AR608" s="4"/>
      <c r="AS608" s="4"/>
      <c r="AT608" s="4"/>
      <c r="AU608" s="4"/>
      <c r="AV608" s="4"/>
      <c r="AW608" s="4"/>
      <c r="AX608" s="4"/>
    </row>
    <row r="609" spans="1:50" ht="15.75" hidden="1"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4"/>
      <c r="AE609" s="4"/>
      <c r="AF609" s="4"/>
      <c r="AG609" s="4"/>
      <c r="AH609" s="4"/>
      <c r="AI609" s="4"/>
      <c r="AJ609" s="4"/>
      <c r="AK609" s="4"/>
      <c r="AL609" s="4"/>
      <c r="AM609" s="4"/>
      <c r="AN609" s="4"/>
      <c r="AO609" s="4"/>
      <c r="AP609" s="4"/>
      <c r="AQ609" s="4"/>
      <c r="AR609" s="4"/>
      <c r="AS609" s="4"/>
      <c r="AT609" s="4"/>
      <c r="AU609" s="4"/>
      <c r="AV609" s="4"/>
      <c r="AW609" s="4"/>
      <c r="AX609" s="4"/>
    </row>
    <row r="610" spans="1:50" ht="15.75" hidden="1"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4"/>
      <c r="AE610" s="4"/>
      <c r="AF610" s="4"/>
      <c r="AG610" s="4"/>
      <c r="AH610" s="4"/>
      <c r="AI610" s="4"/>
      <c r="AJ610" s="4"/>
      <c r="AK610" s="4"/>
      <c r="AL610" s="4"/>
      <c r="AM610" s="4"/>
      <c r="AN610" s="4"/>
      <c r="AO610" s="4"/>
      <c r="AP610" s="4"/>
      <c r="AQ610" s="4"/>
      <c r="AR610" s="4"/>
      <c r="AS610" s="4"/>
      <c r="AT610" s="4"/>
      <c r="AU610" s="4"/>
      <c r="AV610" s="4"/>
      <c r="AW610" s="4"/>
      <c r="AX610" s="4"/>
    </row>
    <row r="611" spans="1:50" ht="15.75" hidden="1"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4"/>
      <c r="AE611" s="4"/>
      <c r="AF611" s="4"/>
      <c r="AG611" s="4"/>
      <c r="AH611" s="4"/>
      <c r="AI611" s="4"/>
      <c r="AJ611" s="4"/>
      <c r="AK611" s="4"/>
      <c r="AL611" s="4"/>
      <c r="AM611" s="4"/>
      <c r="AN611" s="4"/>
      <c r="AO611" s="4"/>
      <c r="AP611" s="4"/>
      <c r="AQ611" s="4"/>
      <c r="AR611" s="4"/>
      <c r="AS611" s="4"/>
      <c r="AT611" s="4"/>
      <c r="AU611" s="4"/>
      <c r="AV611" s="4"/>
      <c r="AW611" s="4"/>
      <c r="AX611" s="4"/>
    </row>
    <row r="612" spans="1:50" ht="15.75" hidden="1"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4"/>
      <c r="AE612" s="4"/>
      <c r="AF612" s="4"/>
      <c r="AG612" s="4"/>
      <c r="AH612" s="4"/>
      <c r="AI612" s="4"/>
      <c r="AJ612" s="4"/>
      <c r="AK612" s="4"/>
      <c r="AL612" s="4"/>
      <c r="AM612" s="4"/>
      <c r="AN612" s="4"/>
      <c r="AO612" s="4"/>
      <c r="AP612" s="4"/>
      <c r="AQ612" s="4"/>
      <c r="AR612" s="4"/>
      <c r="AS612" s="4"/>
      <c r="AT612" s="4"/>
      <c r="AU612" s="4"/>
      <c r="AV612" s="4"/>
      <c r="AW612" s="4"/>
      <c r="AX612" s="4"/>
    </row>
    <row r="613" spans="1:50" ht="15.75" hidden="1"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4"/>
      <c r="AE613" s="4"/>
      <c r="AF613" s="4"/>
      <c r="AG613" s="4"/>
      <c r="AH613" s="4"/>
      <c r="AI613" s="4"/>
      <c r="AJ613" s="4"/>
      <c r="AK613" s="4"/>
      <c r="AL613" s="4"/>
      <c r="AM613" s="4"/>
      <c r="AN613" s="4"/>
      <c r="AO613" s="4"/>
      <c r="AP613" s="4"/>
      <c r="AQ613" s="4"/>
      <c r="AR613" s="4"/>
      <c r="AS613" s="4"/>
      <c r="AT613" s="4"/>
      <c r="AU613" s="4"/>
      <c r="AV613" s="4"/>
      <c r="AW613" s="4"/>
      <c r="AX613" s="4"/>
    </row>
    <row r="614" spans="1:50" ht="15.75" hidden="1"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4"/>
      <c r="AE614" s="4"/>
      <c r="AF614" s="4"/>
      <c r="AG614" s="4"/>
      <c r="AH614" s="4"/>
      <c r="AI614" s="4"/>
      <c r="AJ614" s="4"/>
      <c r="AK614" s="4"/>
      <c r="AL614" s="4"/>
      <c r="AM614" s="4"/>
      <c r="AN614" s="4"/>
      <c r="AO614" s="4"/>
      <c r="AP614" s="4"/>
      <c r="AQ614" s="4"/>
      <c r="AR614" s="4"/>
      <c r="AS614" s="4"/>
      <c r="AT614" s="4"/>
      <c r="AU614" s="4"/>
      <c r="AV614" s="4"/>
      <c r="AW614" s="4"/>
      <c r="AX614" s="4"/>
    </row>
    <row r="615" spans="1:50" ht="15.75" hidden="1"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4"/>
      <c r="AE615" s="4"/>
      <c r="AF615" s="4"/>
      <c r="AG615" s="4"/>
      <c r="AH615" s="4"/>
      <c r="AI615" s="4"/>
      <c r="AJ615" s="4"/>
      <c r="AK615" s="4"/>
      <c r="AL615" s="4"/>
      <c r="AM615" s="4"/>
      <c r="AN615" s="4"/>
      <c r="AO615" s="4"/>
      <c r="AP615" s="4"/>
      <c r="AQ615" s="4"/>
      <c r="AR615" s="4"/>
      <c r="AS615" s="4"/>
      <c r="AT615" s="4"/>
      <c r="AU615" s="4"/>
      <c r="AV615" s="4"/>
      <c r="AW615" s="4"/>
      <c r="AX615" s="4"/>
    </row>
    <row r="616" spans="1:50" ht="15.75" hidden="1"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4"/>
      <c r="AE616" s="4"/>
      <c r="AF616" s="4"/>
      <c r="AG616" s="4"/>
      <c r="AH616" s="4"/>
      <c r="AI616" s="4"/>
      <c r="AJ616" s="4"/>
      <c r="AK616" s="4"/>
      <c r="AL616" s="4"/>
      <c r="AM616" s="4"/>
      <c r="AN616" s="4"/>
      <c r="AO616" s="4"/>
      <c r="AP616" s="4"/>
      <c r="AQ616" s="4"/>
      <c r="AR616" s="4"/>
      <c r="AS616" s="4"/>
      <c r="AT616" s="4"/>
      <c r="AU616" s="4"/>
      <c r="AV616" s="4"/>
      <c r="AW616" s="4"/>
      <c r="AX616" s="4"/>
    </row>
    <row r="617" spans="1:50" ht="15.75" hidden="1"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4"/>
      <c r="AE617" s="4"/>
      <c r="AF617" s="4"/>
      <c r="AG617" s="4"/>
      <c r="AH617" s="4"/>
      <c r="AI617" s="4"/>
      <c r="AJ617" s="4"/>
      <c r="AK617" s="4"/>
      <c r="AL617" s="4"/>
      <c r="AM617" s="4"/>
      <c r="AN617" s="4"/>
      <c r="AO617" s="4"/>
      <c r="AP617" s="4"/>
      <c r="AQ617" s="4"/>
      <c r="AR617" s="4"/>
      <c r="AS617" s="4"/>
      <c r="AT617" s="4"/>
      <c r="AU617" s="4"/>
      <c r="AV617" s="4"/>
      <c r="AW617" s="4"/>
      <c r="AX617" s="4"/>
    </row>
    <row r="618" spans="1:50" ht="15.75" hidden="1"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4"/>
      <c r="AE618" s="4"/>
      <c r="AF618" s="4"/>
      <c r="AG618" s="4"/>
      <c r="AH618" s="4"/>
      <c r="AI618" s="4"/>
      <c r="AJ618" s="4"/>
      <c r="AK618" s="4"/>
      <c r="AL618" s="4"/>
      <c r="AM618" s="4"/>
      <c r="AN618" s="4"/>
      <c r="AO618" s="4"/>
      <c r="AP618" s="4"/>
      <c r="AQ618" s="4"/>
      <c r="AR618" s="4"/>
      <c r="AS618" s="4"/>
      <c r="AT618" s="4"/>
      <c r="AU618" s="4"/>
      <c r="AV618" s="4"/>
      <c r="AW618" s="4"/>
      <c r="AX618" s="4"/>
    </row>
    <row r="619" spans="1:50" ht="15.75" hidden="1"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4"/>
      <c r="AE619" s="4"/>
      <c r="AF619" s="4"/>
      <c r="AG619" s="4"/>
      <c r="AH619" s="4"/>
      <c r="AI619" s="4"/>
      <c r="AJ619" s="4"/>
      <c r="AK619" s="4"/>
      <c r="AL619" s="4"/>
      <c r="AM619" s="4"/>
      <c r="AN619" s="4"/>
      <c r="AO619" s="4"/>
      <c r="AP619" s="4"/>
      <c r="AQ619" s="4"/>
      <c r="AR619" s="4"/>
      <c r="AS619" s="4"/>
      <c r="AT619" s="4"/>
      <c r="AU619" s="4"/>
      <c r="AV619" s="4"/>
      <c r="AW619" s="4"/>
      <c r="AX619" s="4"/>
    </row>
    <row r="620" spans="1:50" ht="15.75" hidden="1"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4"/>
      <c r="AE620" s="4"/>
      <c r="AF620" s="4"/>
      <c r="AG620" s="4"/>
      <c r="AH620" s="4"/>
      <c r="AI620" s="4"/>
      <c r="AJ620" s="4"/>
      <c r="AK620" s="4"/>
      <c r="AL620" s="4"/>
      <c r="AM620" s="4"/>
      <c r="AN620" s="4"/>
      <c r="AO620" s="4"/>
      <c r="AP620" s="4"/>
      <c r="AQ620" s="4"/>
      <c r="AR620" s="4"/>
      <c r="AS620" s="4"/>
      <c r="AT620" s="4"/>
      <c r="AU620" s="4"/>
      <c r="AV620" s="4"/>
      <c r="AW620" s="4"/>
      <c r="AX620" s="4"/>
    </row>
    <row r="621" spans="1:50" ht="15.75" hidden="1"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4"/>
      <c r="AE621" s="4"/>
      <c r="AF621" s="4"/>
      <c r="AG621" s="4"/>
      <c r="AH621" s="4"/>
      <c r="AI621" s="4"/>
      <c r="AJ621" s="4"/>
      <c r="AK621" s="4"/>
      <c r="AL621" s="4"/>
      <c r="AM621" s="4"/>
      <c r="AN621" s="4"/>
      <c r="AO621" s="4"/>
      <c r="AP621" s="4"/>
      <c r="AQ621" s="4"/>
      <c r="AR621" s="4"/>
      <c r="AS621" s="4"/>
      <c r="AT621" s="4"/>
      <c r="AU621" s="4"/>
      <c r="AV621" s="4"/>
      <c r="AW621" s="4"/>
      <c r="AX621" s="4"/>
    </row>
    <row r="622" spans="1:50" ht="15.75" hidden="1"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4"/>
      <c r="AE622" s="4"/>
      <c r="AF622" s="4"/>
      <c r="AG622" s="4"/>
      <c r="AH622" s="4"/>
      <c r="AI622" s="4"/>
      <c r="AJ622" s="4"/>
      <c r="AK622" s="4"/>
      <c r="AL622" s="4"/>
      <c r="AM622" s="4"/>
      <c r="AN622" s="4"/>
      <c r="AO622" s="4"/>
      <c r="AP622" s="4"/>
      <c r="AQ622" s="4"/>
      <c r="AR622" s="4"/>
      <c r="AS622" s="4"/>
      <c r="AT622" s="4"/>
      <c r="AU622" s="4"/>
      <c r="AV622" s="4"/>
      <c r="AW622" s="4"/>
      <c r="AX622" s="4"/>
    </row>
    <row r="623" spans="1:50" ht="15.75" hidden="1"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4"/>
      <c r="AE623" s="4"/>
      <c r="AF623" s="4"/>
      <c r="AG623" s="4"/>
      <c r="AH623" s="4"/>
      <c r="AI623" s="4"/>
      <c r="AJ623" s="4"/>
      <c r="AK623" s="4"/>
      <c r="AL623" s="4"/>
      <c r="AM623" s="4"/>
      <c r="AN623" s="4"/>
      <c r="AO623" s="4"/>
      <c r="AP623" s="4"/>
      <c r="AQ623" s="4"/>
      <c r="AR623" s="4"/>
      <c r="AS623" s="4"/>
      <c r="AT623" s="4"/>
      <c r="AU623" s="4"/>
      <c r="AV623" s="4"/>
      <c r="AW623" s="4"/>
      <c r="AX623" s="4"/>
    </row>
    <row r="624" spans="1:50" ht="15.75" hidden="1"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4"/>
      <c r="AE624" s="4"/>
      <c r="AF624" s="4"/>
      <c r="AG624" s="4"/>
      <c r="AH624" s="4"/>
      <c r="AI624" s="4"/>
      <c r="AJ624" s="4"/>
      <c r="AK624" s="4"/>
      <c r="AL624" s="4"/>
      <c r="AM624" s="4"/>
      <c r="AN624" s="4"/>
      <c r="AO624" s="4"/>
      <c r="AP624" s="4"/>
      <c r="AQ624" s="4"/>
      <c r="AR624" s="4"/>
      <c r="AS624" s="4"/>
      <c r="AT624" s="4"/>
      <c r="AU624" s="4"/>
      <c r="AV624" s="4"/>
      <c r="AW624" s="4"/>
      <c r="AX624" s="4"/>
    </row>
    <row r="625" spans="1:50" ht="15.75" hidden="1"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4"/>
      <c r="AE625" s="4"/>
      <c r="AF625" s="4"/>
      <c r="AG625" s="4"/>
      <c r="AH625" s="4"/>
      <c r="AI625" s="4"/>
      <c r="AJ625" s="4"/>
      <c r="AK625" s="4"/>
      <c r="AL625" s="4"/>
      <c r="AM625" s="4"/>
      <c r="AN625" s="4"/>
      <c r="AO625" s="4"/>
      <c r="AP625" s="4"/>
      <c r="AQ625" s="4"/>
      <c r="AR625" s="4"/>
      <c r="AS625" s="4"/>
      <c r="AT625" s="4"/>
      <c r="AU625" s="4"/>
      <c r="AV625" s="4"/>
      <c r="AW625" s="4"/>
      <c r="AX625" s="4"/>
    </row>
    <row r="626" spans="1:50" ht="15.75" hidden="1"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4"/>
      <c r="AE626" s="4"/>
      <c r="AF626" s="4"/>
      <c r="AG626" s="4"/>
      <c r="AH626" s="4"/>
      <c r="AI626" s="4"/>
      <c r="AJ626" s="4"/>
      <c r="AK626" s="4"/>
      <c r="AL626" s="4"/>
      <c r="AM626" s="4"/>
      <c r="AN626" s="4"/>
      <c r="AO626" s="4"/>
      <c r="AP626" s="4"/>
      <c r="AQ626" s="4"/>
      <c r="AR626" s="4"/>
      <c r="AS626" s="4"/>
      <c r="AT626" s="4"/>
      <c r="AU626" s="4"/>
      <c r="AV626" s="4"/>
      <c r="AW626" s="4"/>
      <c r="AX626" s="4"/>
    </row>
    <row r="627" spans="1:50" ht="15.75" hidden="1"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4"/>
      <c r="AE627" s="4"/>
      <c r="AF627" s="4"/>
      <c r="AG627" s="4"/>
      <c r="AH627" s="4"/>
      <c r="AI627" s="4"/>
      <c r="AJ627" s="4"/>
      <c r="AK627" s="4"/>
      <c r="AL627" s="4"/>
      <c r="AM627" s="4"/>
      <c r="AN627" s="4"/>
      <c r="AO627" s="4"/>
      <c r="AP627" s="4"/>
      <c r="AQ627" s="4"/>
      <c r="AR627" s="4"/>
      <c r="AS627" s="4"/>
      <c r="AT627" s="4"/>
      <c r="AU627" s="4"/>
      <c r="AV627" s="4"/>
      <c r="AW627" s="4"/>
      <c r="AX627" s="4"/>
    </row>
    <row r="628" spans="1:50" ht="15.75" hidden="1"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4"/>
      <c r="AE628" s="4"/>
      <c r="AF628" s="4"/>
      <c r="AG628" s="4"/>
      <c r="AH628" s="4"/>
      <c r="AI628" s="4"/>
      <c r="AJ628" s="4"/>
      <c r="AK628" s="4"/>
      <c r="AL628" s="4"/>
      <c r="AM628" s="4"/>
      <c r="AN628" s="4"/>
      <c r="AO628" s="4"/>
      <c r="AP628" s="4"/>
      <c r="AQ628" s="4"/>
      <c r="AR628" s="4"/>
      <c r="AS628" s="4"/>
      <c r="AT628" s="4"/>
      <c r="AU628" s="4"/>
      <c r="AV628" s="4"/>
      <c r="AW628" s="4"/>
      <c r="AX628" s="4"/>
    </row>
    <row r="629" spans="1:50" ht="15.75" hidden="1"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4"/>
      <c r="AE629" s="4"/>
      <c r="AF629" s="4"/>
      <c r="AG629" s="4"/>
      <c r="AH629" s="4"/>
      <c r="AI629" s="4"/>
      <c r="AJ629" s="4"/>
      <c r="AK629" s="4"/>
      <c r="AL629" s="4"/>
      <c r="AM629" s="4"/>
      <c r="AN629" s="4"/>
      <c r="AO629" s="4"/>
      <c r="AP629" s="4"/>
      <c r="AQ629" s="4"/>
      <c r="AR629" s="4"/>
      <c r="AS629" s="4"/>
      <c r="AT629" s="4"/>
      <c r="AU629" s="4"/>
      <c r="AV629" s="4"/>
      <c r="AW629" s="4"/>
      <c r="AX629" s="4"/>
    </row>
    <row r="630" spans="1:50" ht="15.75" hidden="1"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4"/>
      <c r="AE630" s="4"/>
      <c r="AF630" s="4"/>
      <c r="AG630" s="4"/>
      <c r="AH630" s="4"/>
      <c r="AI630" s="4"/>
      <c r="AJ630" s="4"/>
      <c r="AK630" s="4"/>
      <c r="AL630" s="4"/>
      <c r="AM630" s="4"/>
      <c r="AN630" s="4"/>
      <c r="AO630" s="4"/>
      <c r="AP630" s="4"/>
      <c r="AQ630" s="4"/>
      <c r="AR630" s="4"/>
      <c r="AS630" s="4"/>
      <c r="AT630" s="4"/>
      <c r="AU630" s="4"/>
      <c r="AV630" s="4"/>
      <c r="AW630" s="4"/>
      <c r="AX630" s="4"/>
    </row>
    <row r="631" spans="1:50" ht="15.75" hidden="1"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4"/>
      <c r="AE631" s="4"/>
      <c r="AF631" s="4"/>
      <c r="AG631" s="4"/>
      <c r="AH631" s="4"/>
      <c r="AI631" s="4"/>
      <c r="AJ631" s="4"/>
      <c r="AK631" s="4"/>
      <c r="AL631" s="4"/>
      <c r="AM631" s="4"/>
      <c r="AN631" s="4"/>
      <c r="AO631" s="4"/>
      <c r="AP631" s="4"/>
      <c r="AQ631" s="4"/>
      <c r="AR631" s="4"/>
      <c r="AS631" s="4"/>
      <c r="AT631" s="4"/>
      <c r="AU631" s="4"/>
      <c r="AV631" s="4"/>
      <c r="AW631" s="4"/>
      <c r="AX631" s="4"/>
    </row>
    <row r="632" spans="1:50" ht="15.75" hidden="1"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4"/>
      <c r="AE632" s="4"/>
      <c r="AF632" s="4"/>
      <c r="AG632" s="4"/>
      <c r="AH632" s="4"/>
      <c r="AI632" s="4"/>
      <c r="AJ632" s="4"/>
      <c r="AK632" s="4"/>
      <c r="AL632" s="4"/>
      <c r="AM632" s="4"/>
      <c r="AN632" s="4"/>
      <c r="AO632" s="4"/>
      <c r="AP632" s="4"/>
      <c r="AQ632" s="4"/>
      <c r="AR632" s="4"/>
      <c r="AS632" s="4"/>
      <c r="AT632" s="4"/>
      <c r="AU632" s="4"/>
      <c r="AV632" s="4"/>
      <c r="AW632" s="4"/>
      <c r="AX632" s="4"/>
    </row>
    <row r="633" spans="1:50" ht="15.75" hidden="1"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4"/>
      <c r="AE633" s="4"/>
      <c r="AF633" s="4"/>
      <c r="AG633" s="4"/>
      <c r="AH633" s="4"/>
      <c r="AI633" s="4"/>
      <c r="AJ633" s="4"/>
      <c r="AK633" s="4"/>
      <c r="AL633" s="4"/>
      <c r="AM633" s="4"/>
      <c r="AN633" s="4"/>
      <c r="AO633" s="4"/>
      <c r="AP633" s="4"/>
      <c r="AQ633" s="4"/>
      <c r="AR633" s="4"/>
      <c r="AS633" s="4"/>
      <c r="AT633" s="4"/>
      <c r="AU633" s="4"/>
      <c r="AV633" s="4"/>
      <c r="AW633" s="4"/>
      <c r="AX633" s="4"/>
    </row>
    <row r="634" spans="1:50" ht="15.75" hidden="1"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4"/>
      <c r="AE634" s="4"/>
      <c r="AF634" s="4"/>
      <c r="AG634" s="4"/>
      <c r="AH634" s="4"/>
      <c r="AI634" s="4"/>
      <c r="AJ634" s="4"/>
      <c r="AK634" s="4"/>
      <c r="AL634" s="4"/>
      <c r="AM634" s="4"/>
      <c r="AN634" s="4"/>
      <c r="AO634" s="4"/>
      <c r="AP634" s="4"/>
      <c r="AQ634" s="4"/>
      <c r="AR634" s="4"/>
      <c r="AS634" s="4"/>
      <c r="AT634" s="4"/>
      <c r="AU634" s="4"/>
      <c r="AV634" s="4"/>
      <c r="AW634" s="4"/>
      <c r="AX634" s="4"/>
    </row>
    <row r="635" spans="1:50" ht="15.75" hidden="1"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4"/>
      <c r="AE635" s="4"/>
      <c r="AF635" s="4"/>
      <c r="AG635" s="4"/>
      <c r="AH635" s="4"/>
      <c r="AI635" s="4"/>
      <c r="AJ635" s="4"/>
      <c r="AK635" s="4"/>
      <c r="AL635" s="4"/>
      <c r="AM635" s="4"/>
      <c r="AN635" s="4"/>
      <c r="AO635" s="4"/>
      <c r="AP635" s="4"/>
      <c r="AQ635" s="4"/>
      <c r="AR635" s="4"/>
      <c r="AS635" s="4"/>
      <c r="AT635" s="4"/>
      <c r="AU635" s="4"/>
      <c r="AV635" s="4"/>
      <c r="AW635" s="4"/>
      <c r="AX635" s="4"/>
    </row>
    <row r="636" spans="1:50" ht="15.75" hidden="1"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4"/>
      <c r="AE636" s="4"/>
      <c r="AF636" s="4"/>
      <c r="AG636" s="4"/>
      <c r="AH636" s="4"/>
      <c r="AI636" s="4"/>
      <c r="AJ636" s="4"/>
      <c r="AK636" s="4"/>
      <c r="AL636" s="4"/>
      <c r="AM636" s="4"/>
      <c r="AN636" s="4"/>
      <c r="AO636" s="4"/>
      <c r="AP636" s="4"/>
      <c r="AQ636" s="4"/>
      <c r="AR636" s="4"/>
      <c r="AS636" s="4"/>
      <c r="AT636" s="4"/>
      <c r="AU636" s="4"/>
      <c r="AV636" s="4"/>
      <c r="AW636" s="4"/>
      <c r="AX636" s="4"/>
    </row>
    <row r="637" spans="1:50" ht="15.75" hidden="1"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4"/>
      <c r="AE637" s="4"/>
      <c r="AF637" s="4"/>
      <c r="AG637" s="4"/>
      <c r="AH637" s="4"/>
      <c r="AI637" s="4"/>
      <c r="AJ637" s="4"/>
      <c r="AK637" s="4"/>
      <c r="AL637" s="4"/>
      <c r="AM637" s="4"/>
      <c r="AN637" s="4"/>
      <c r="AO637" s="4"/>
      <c r="AP637" s="4"/>
      <c r="AQ637" s="4"/>
      <c r="AR637" s="4"/>
      <c r="AS637" s="4"/>
      <c r="AT637" s="4"/>
      <c r="AU637" s="4"/>
      <c r="AV637" s="4"/>
      <c r="AW637" s="4"/>
      <c r="AX637" s="4"/>
    </row>
    <row r="638" spans="1:50" ht="15.75" hidden="1"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4"/>
      <c r="AE638" s="4"/>
      <c r="AF638" s="4"/>
      <c r="AG638" s="4"/>
      <c r="AH638" s="4"/>
      <c r="AI638" s="4"/>
      <c r="AJ638" s="4"/>
      <c r="AK638" s="4"/>
      <c r="AL638" s="4"/>
      <c r="AM638" s="4"/>
      <c r="AN638" s="4"/>
      <c r="AO638" s="4"/>
      <c r="AP638" s="4"/>
      <c r="AQ638" s="4"/>
      <c r="AR638" s="4"/>
      <c r="AS638" s="4"/>
      <c r="AT638" s="4"/>
      <c r="AU638" s="4"/>
      <c r="AV638" s="4"/>
      <c r="AW638" s="4"/>
      <c r="AX638" s="4"/>
    </row>
    <row r="639" spans="1:50" ht="15.75" hidden="1"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4"/>
      <c r="AE639" s="4"/>
      <c r="AF639" s="4"/>
      <c r="AG639" s="4"/>
      <c r="AH639" s="4"/>
      <c r="AI639" s="4"/>
      <c r="AJ639" s="4"/>
      <c r="AK639" s="4"/>
      <c r="AL639" s="4"/>
      <c r="AM639" s="4"/>
      <c r="AN639" s="4"/>
      <c r="AO639" s="4"/>
      <c r="AP639" s="4"/>
      <c r="AQ639" s="4"/>
      <c r="AR639" s="4"/>
      <c r="AS639" s="4"/>
      <c r="AT639" s="4"/>
      <c r="AU639" s="4"/>
      <c r="AV639" s="4"/>
      <c r="AW639" s="4"/>
      <c r="AX639" s="4"/>
    </row>
    <row r="640" spans="1:50" ht="15.75" hidden="1"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4"/>
      <c r="AE640" s="4"/>
      <c r="AF640" s="4"/>
      <c r="AG640" s="4"/>
      <c r="AH640" s="4"/>
      <c r="AI640" s="4"/>
      <c r="AJ640" s="4"/>
      <c r="AK640" s="4"/>
      <c r="AL640" s="4"/>
      <c r="AM640" s="4"/>
      <c r="AN640" s="4"/>
      <c r="AO640" s="4"/>
      <c r="AP640" s="4"/>
      <c r="AQ640" s="4"/>
      <c r="AR640" s="4"/>
      <c r="AS640" s="4"/>
      <c r="AT640" s="4"/>
      <c r="AU640" s="4"/>
      <c r="AV640" s="4"/>
      <c r="AW640" s="4"/>
      <c r="AX640" s="4"/>
    </row>
    <row r="641" spans="1:50" ht="15.75" hidden="1"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4"/>
      <c r="AE641" s="4"/>
      <c r="AF641" s="4"/>
      <c r="AG641" s="4"/>
      <c r="AH641" s="4"/>
      <c r="AI641" s="4"/>
      <c r="AJ641" s="4"/>
      <c r="AK641" s="4"/>
      <c r="AL641" s="4"/>
      <c r="AM641" s="4"/>
      <c r="AN641" s="4"/>
      <c r="AO641" s="4"/>
      <c r="AP641" s="4"/>
      <c r="AQ641" s="4"/>
      <c r="AR641" s="4"/>
      <c r="AS641" s="4"/>
      <c r="AT641" s="4"/>
      <c r="AU641" s="4"/>
      <c r="AV641" s="4"/>
      <c r="AW641" s="4"/>
      <c r="AX641" s="4"/>
    </row>
    <row r="642" spans="1:50" ht="15.75" hidden="1"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4"/>
      <c r="AE642" s="4"/>
      <c r="AF642" s="4"/>
      <c r="AG642" s="4"/>
      <c r="AH642" s="4"/>
      <c r="AI642" s="4"/>
      <c r="AJ642" s="4"/>
      <c r="AK642" s="4"/>
      <c r="AL642" s="4"/>
      <c r="AM642" s="4"/>
      <c r="AN642" s="4"/>
      <c r="AO642" s="4"/>
      <c r="AP642" s="4"/>
      <c r="AQ642" s="4"/>
      <c r="AR642" s="4"/>
      <c r="AS642" s="4"/>
      <c r="AT642" s="4"/>
      <c r="AU642" s="4"/>
      <c r="AV642" s="4"/>
      <c r="AW642" s="4"/>
      <c r="AX642" s="4"/>
    </row>
    <row r="643" spans="1:50" ht="15.75" hidden="1"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4"/>
      <c r="AE643" s="4"/>
      <c r="AF643" s="4"/>
      <c r="AG643" s="4"/>
      <c r="AH643" s="4"/>
      <c r="AI643" s="4"/>
      <c r="AJ643" s="4"/>
      <c r="AK643" s="4"/>
      <c r="AL643" s="4"/>
      <c r="AM643" s="4"/>
      <c r="AN643" s="4"/>
      <c r="AO643" s="4"/>
      <c r="AP643" s="4"/>
      <c r="AQ643" s="4"/>
      <c r="AR643" s="4"/>
      <c r="AS643" s="4"/>
      <c r="AT643" s="4"/>
      <c r="AU643" s="4"/>
      <c r="AV643" s="4"/>
      <c r="AW643" s="4"/>
      <c r="AX643" s="4"/>
    </row>
    <row r="644" spans="1:50" ht="15.75" hidden="1"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4"/>
      <c r="AE644" s="4"/>
      <c r="AF644" s="4"/>
      <c r="AG644" s="4"/>
      <c r="AH644" s="4"/>
      <c r="AI644" s="4"/>
      <c r="AJ644" s="4"/>
      <c r="AK644" s="4"/>
      <c r="AL644" s="4"/>
      <c r="AM644" s="4"/>
      <c r="AN644" s="4"/>
      <c r="AO644" s="4"/>
      <c r="AP644" s="4"/>
      <c r="AQ644" s="4"/>
      <c r="AR644" s="4"/>
      <c r="AS644" s="4"/>
      <c r="AT644" s="4"/>
      <c r="AU644" s="4"/>
      <c r="AV644" s="4"/>
      <c r="AW644" s="4"/>
      <c r="AX644" s="4"/>
    </row>
    <row r="645" spans="1:50" ht="15.75" hidden="1"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4"/>
      <c r="AE645" s="4"/>
      <c r="AF645" s="4"/>
      <c r="AG645" s="4"/>
      <c r="AH645" s="4"/>
      <c r="AI645" s="4"/>
      <c r="AJ645" s="4"/>
      <c r="AK645" s="4"/>
      <c r="AL645" s="4"/>
      <c r="AM645" s="4"/>
      <c r="AN645" s="4"/>
      <c r="AO645" s="4"/>
      <c r="AP645" s="4"/>
      <c r="AQ645" s="4"/>
      <c r="AR645" s="4"/>
      <c r="AS645" s="4"/>
      <c r="AT645" s="4"/>
      <c r="AU645" s="4"/>
      <c r="AV645" s="4"/>
      <c r="AW645" s="4"/>
      <c r="AX645" s="4"/>
    </row>
    <row r="646" spans="1:50" ht="15.75" hidden="1"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4"/>
      <c r="AE646" s="4"/>
      <c r="AF646" s="4"/>
      <c r="AG646" s="4"/>
      <c r="AH646" s="4"/>
      <c r="AI646" s="4"/>
      <c r="AJ646" s="4"/>
      <c r="AK646" s="4"/>
      <c r="AL646" s="4"/>
      <c r="AM646" s="4"/>
      <c r="AN646" s="4"/>
      <c r="AO646" s="4"/>
      <c r="AP646" s="4"/>
      <c r="AQ646" s="4"/>
      <c r="AR646" s="4"/>
      <c r="AS646" s="4"/>
      <c r="AT646" s="4"/>
      <c r="AU646" s="4"/>
      <c r="AV646" s="4"/>
      <c r="AW646" s="4"/>
      <c r="AX646" s="4"/>
    </row>
    <row r="647" spans="1:50" ht="15.75" hidden="1"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4"/>
      <c r="AE647" s="4"/>
      <c r="AF647" s="4"/>
      <c r="AG647" s="4"/>
      <c r="AH647" s="4"/>
      <c r="AI647" s="4"/>
      <c r="AJ647" s="4"/>
      <c r="AK647" s="4"/>
      <c r="AL647" s="4"/>
      <c r="AM647" s="4"/>
      <c r="AN647" s="4"/>
      <c r="AO647" s="4"/>
      <c r="AP647" s="4"/>
      <c r="AQ647" s="4"/>
      <c r="AR647" s="4"/>
      <c r="AS647" s="4"/>
      <c r="AT647" s="4"/>
      <c r="AU647" s="4"/>
      <c r="AV647" s="4"/>
      <c r="AW647" s="4"/>
      <c r="AX647" s="4"/>
    </row>
    <row r="648" spans="1:50" ht="15.75" hidden="1"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4"/>
      <c r="AE648" s="4"/>
      <c r="AF648" s="4"/>
      <c r="AG648" s="4"/>
      <c r="AH648" s="4"/>
      <c r="AI648" s="4"/>
      <c r="AJ648" s="4"/>
      <c r="AK648" s="4"/>
      <c r="AL648" s="4"/>
      <c r="AM648" s="4"/>
      <c r="AN648" s="4"/>
      <c r="AO648" s="4"/>
      <c r="AP648" s="4"/>
      <c r="AQ648" s="4"/>
      <c r="AR648" s="4"/>
      <c r="AS648" s="4"/>
      <c r="AT648" s="4"/>
      <c r="AU648" s="4"/>
      <c r="AV648" s="4"/>
      <c r="AW648" s="4"/>
      <c r="AX648" s="4"/>
    </row>
    <row r="649" spans="1:50" ht="15.75" hidden="1"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4"/>
      <c r="AE649" s="4"/>
      <c r="AF649" s="4"/>
      <c r="AG649" s="4"/>
      <c r="AH649" s="4"/>
      <c r="AI649" s="4"/>
      <c r="AJ649" s="4"/>
      <c r="AK649" s="4"/>
      <c r="AL649" s="4"/>
      <c r="AM649" s="4"/>
      <c r="AN649" s="4"/>
      <c r="AO649" s="4"/>
      <c r="AP649" s="4"/>
      <c r="AQ649" s="4"/>
      <c r="AR649" s="4"/>
      <c r="AS649" s="4"/>
      <c r="AT649" s="4"/>
      <c r="AU649" s="4"/>
      <c r="AV649" s="4"/>
      <c r="AW649" s="4"/>
      <c r="AX649" s="4"/>
    </row>
    <row r="650" spans="1:50" ht="15.75" hidden="1"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4"/>
      <c r="AE650" s="4"/>
      <c r="AF650" s="4"/>
      <c r="AG650" s="4"/>
      <c r="AH650" s="4"/>
      <c r="AI650" s="4"/>
      <c r="AJ650" s="4"/>
      <c r="AK650" s="4"/>
      <c r="AL650" s="4"/>
      <c r="AM650" s="4"/>
      <c r="AN650" s="4"/>
      <c r="AO650" s="4"/>
      <c r="AP650" s="4"/>
      <c r="AQ650" s="4"/>
      <c r="AR650" s="4"/>
      <c r="AS650" s="4"/>
      <c r="AT650" s="4"/>
      <c r="AU650" s="4"/>
      <c r="AV650" s="4"/>
      <c r="AW650" s="4"/>
      <c r="AX650" s="4"/>
    </row>
    <row r="651" spans="1:50" ht="15.75" hidden="1"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4"/>
      <c r="AE651" s="4"/>
      <c r="AF651" s="4"/>
      <c r="AG651" s="4"/>
      <c r="AH651" s="4"/>
      <c r="AI651" s="4"/>
      <c r="AJ651" s="4"/>
      <c r="AK651" s="4"/>
      <c r="AL651" s="4"/>
      <c r="AM651" s="4"/>
      <c r="AN651" s="4"/>
      <c r="AO651" s="4"/>
      <c r="AP651" s="4"/>
      <c r="AQ651" s="4"/>
      <c r="AR651" s="4"/>
      <c r="AS651" s="4"/>
      <c r="AT651" s="4"/>
      <c r="AU651" s="4"/>
      <c r="AV651" s="4"/>
      <c r="AW651" s="4"/>
      <c r="AX651" s="4"/>
    </row>
    <row r="652" spans="1:50" ht="15.75" hidden="1"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4"/>
      <c r="AE652" s="4"/>
      <c r="AF652" s="4"/>
      <c r="AG652" s="4"/>
      <c r="AH652" s="4"/>
      <c r="AI652" s="4"/>
      <c r="AJ652" s="4"/>
      <c r="AK652" s="4"/>
      <c r="AL652" s="4"/>
      <c r="AM652" s="4"/>
      <c r="AN652" s="4"/>
      <c r="AO652" s="4"/>
      <c r="AP652" s="4"/>
      <c r="AQ652" s="4"/>
      <c r="AR652" s="4"/>
      <c r="AS652" s="4"/>
      <c r="AT652" s="4"/>
      <c r="AU652" s="4"/>
      <c r="AV652" s="4"/>
      <c r="AW652" s="4"/>
      <c r="AX652" s="4"/>
    </row>
    <row r="653" spans="1:50" ht="15.75" hidden="1"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4"/>
      <c r="AE653" s="4"/>
      <c r="AF653" s="4"/>
      <c r="AG653" s="4"/>
      <c r="AH653" s="4"/>
      <c r="AI653" s="4"/>
      <c r="AJ653" s="4"/>
      <c r="AK653" s="4"/>
      <c r="AL653" s="4"/>
      <c r="AM653" s="4"/>
      <c r="AN653" s="4"/>
      <c r="AO653" s="4"/>
      <c r="AP653" s="4"/>
      <c r="AQ653" s="4"/>
      <c r="AR653" s="4"/>
      <c r="AS653" s="4"/>
      <c r="AT653" s="4"/>
      <c r="AU653" s="4"/>
      <c r="AV653" s="4"/>
      <c r="AW653" s="4"/>
      <c r="AX653" s="4"/>
    </row>
    <row r="654" spans="1:50" ht="15.75" hidden="1"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4"/>
      <c r="AE654" s="4"/>
      <c r="AF654" s="4"/>
      <c r="AG654" s="4"/>
      <c r="AH654" s="4"/>
      <c r="AI654" s="4"/>
      <c r="AJ654" s="4"/>
      <c r="AK654" s="4"/>
      <c r="AL654" s="4"/>
      <c r="AM654" s="4"/>
      <c r="AN654" s="4"/>
      <c r="AO654" s="4"/>
      <c r="AP654" s="4"/>
      <c r="AQ654" s="4"/>
      <c r="AR654" s="4"/>
      <c r="AS654" s="4"/>
      <c r="AT654" s="4"/>
      <c r="AU654" s="4"/>
      <c r="AV654" s="4"/>
      <c r="AW654" s="4"/>
      <c r="AX654" s="4"/>
    </row>
    <row r="655" spans="1:50" ht="15.75" hidden="1"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4"/>
      <c r="AE655" s="4"/>
      <c r="AF655" s="4"/>
      <c r="AG655" s="4"/>
      <c r="AH655" s="4"/>
      <c r="AI655" s="4"/>
      <c r="AJ655" s="4"/>
      <c r="AK655" s="4"/>
      <c r="AL655" s="4"/>
      <c r="AM655" s="4"/>
      <c r="AN655" s="4"/>
      <c r="AO655" s="4"/>
      <c r="AP655" s="4"/>
      <c r="AQ655" s="4"/>
      <c r="AR655" s="4"/>
      <c r="AS655" s="4"/>
      <c r="AT655" s="4"/>
      <c r="AU655" s="4"/>
      <c r="AV655" s="4"/>
      <c r="AW655" s="4"/>
      <c r="AX655" s="4"/>
    </row>
    <row r="656" spans="1:50" ht="15.75" hidden="1"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4"/>
      <c r="AE656" s="4"/>
      <c r="AF656" s="4"/>
      <c r="AG656" s="4"/>
      <c r="AH656" s="4"/>
      <c r="AI656" s="4"/>
      <c r="AJ656" s="4"/>
      <c r="AK656" s="4"/>
      <c r="AL656" s="4"/>
      <c r="AM656" s="4"/>
      <c r="AN656" s="4"/>
      <c r="AO656" s="4"/>
      <c r="AP656" s="4"/>
      <c r="AQ656" s="4"/>
      <c r="AR656" s="4"/>
      <c r="AS656" s="4"/>
      <c r="AT656" s="4"/>
      <c r="AU656" s="4"/>
      <c r="AV656" s="4"/>
      <c r="AW656" s="4"/>
      <c r="AX656" s="4"/>
    </row>
    <row r="657" spans="1:50" ht="15.75" hidden="1"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4"/>
      <c r="AE657" s="4"/>
      <c r="AF657" s="4"/>
      <c r="AG657" s="4"/>
      <c r="AH657" s="4"/>
      <c r="AI657" s="4"/>
      <c r="AJ657" s="4"/>
      <c r="AK657" s="4"/>
      <c r="AL657" s="4"/>
      <c r="AM657" s="4"/>
      <c r="AN657" s="4"/>
      <c r="AO657" s="4"/>
      <c r="AP657" s="4"/>
      <c r="AQ657" s="4"/>
      <c r="AR657" s="4"/>
      <c r="AS657" s="4"/>
      <c r="AT657" s="4"/>
      <c r="AU657" s="4"/>
      <c r="AV657" s="4"/>
      <c r="AW657" s="4"/>
      <c r="AX657" s="4"/>
    </row>
    <row r="658" spans="1:50" ht="15.75" hidden="1"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4"/>
      <c r="AE658" s="4"/>
      <c r="AF658" s="4"/>
      <c r="AG658" s="4"/>
      <c r="AH658" s="4"/>
      <c r="AI658" s="4"/>
      <c r="AJ658" s="4"/>
      <c r="AK658" s="4"/>
      <c r="AL658" s="4"/>
      <c r="AM658" s="4"/>
      <c r="AN658" s="4"/>
      <c r="AO658" s="4"/>
      <c r="AP658" s="4"/>
      <c r="AQ658" s="4"/>
      <c r="AR658" s="4"/>
      <c r="AS658" s="4"/>
      <c r="AT658" s="4"/>
      <c r="AU658" s="4"/>
      <c r="AV658" s="4"/>
      <c r="AW658" s="4"/>
      <c r="AX658" s="4"/>
    </row>
    <row r="659" spans="1:50" ht="15.75" hidden="1"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4"/>
      <c r="AE659" s="4"/>
      <c r="AF659" s="4"/>
      <c r="AG659" s="4"/>
      <c r="AH659" s="4"/>
      <c r="AI659" s="4"/>
      <c r="AJ659" s="4"/>
      <c r="AK659" s="4"/>
      <c r="AL659" s="4"/>
      <c r="AM659" s="4"/>
      <c r="AN659" s="4"/>
      <c r="AO659" s="4"/>
      <c r="AP659" s="4"/>
      <c r="AQ659" s="4"/>
      <c r="AR659" s="4"/>
      <c r="AS659" s="4"/>
      <c r="AT659" s="4"/>
      <c r="AU659" s="4"/>
      <c r="AV659" s="4"/>
      <c r="AW659" s="4"/>
      <c r="AX659" s="4"/>
    </row>
    <row r="660" spans="1:50" ht="15.75" hidden="1"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4"/>
      <c r="AE660" s="4"/>
      <c r="AF660" s="4"/>
      <c r="AG660" s="4"/>
      <c r="AH660" s="4"/>
      <c r="AI660" s="4"/>
      <c r="AJ660" s="4"/>
      <c r="AK660" s="4"/>
      <c r="AL660" s="4"/>
      <c r="AM660" s="4"/>
      <c r="AN660" s="4"/>
      <c r="AO660" s="4"/>
      <c r="AP660" s="4"/>
      <c r="AQ660" s="4"/>
      <c r="AR660" s="4"/>
      <c r="AS660" s="4"/>
      <c r="AT660" s="4"/>
      <c r="AU660" s="4"/>
      <c r="AV660" s="4"/>
      <c r="AW660" s="4"/>
      <c r="AX660" s="4"/>
    </row>
    <row r="661" spans="1:50" ht="15.75" hidden="1"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4"/>
      <c r="AE661" s="4"/>
      <c r="AF661" s="4"/>
      <c r="AG661" s="4"/>
      <c r="AH661" s="4"/>
      <c r="AI661" s="4"/>
      <c r="AJ661" s="4"/>
      <c r="AK661" s="4"/>
      <c r="AL661" s="4"/>
      <c r="AM661" s="4"/>
      <c r="AN661" s="4"/>
      <c r="AO661" s="4"/>
      <c r="AP661" s="4"/>
      <c r="AQ661" s="4"/>
      <c r="AR661" s="4"/>
      <c r="AS661" s="4"/>
      <c r="AT661" s="4"/>
      <c r="AU661" s="4"/>
      <c r="AV661" s="4"/>
      <c r="AW661" s="4"/>
      <c r="AX661" s="4"/>
    </row>
    <row r="662" spans="1:50" ht="15.75" hidden="1"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4"/>
      <c r="AE662" s="4"/>
      <c r="AF662" s="4"/>
      <c r="AG662" s="4"/>
      <c r="AH662" s="4"/>
      <c r="AI662" s="4"/>
      <c r="AJ662" s="4"/>
      <c r="AK662" s="4"/>
      <c r="AL662" s="4"/>
      <c r="AM662" s="4"/>
      <c r="AN662" s="4"/>
      <c r="AO662" s="4"/>
      <c r="AP662" s="4"/>
      <c r="AQ662" s="4"/>
      <c r="AR662" s="4"/>
      <c r="AS662" s="4"/>
      <c r="AT662" s="4"/>
      <c r="AU662" s="4"/>
      <c r="AV662" s="4"/>
      <c r="AW662" s="4"/>
      <c r="AX662" s="4"/>
    </row>
    <row r="663" spans="1:50" ht="15.75" hidden="1"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4"/>
      <c r="AE663" s="4"/>
      <c r="AF663" s="4"/>
      <c r="AG663" s="4"/>
      <c r="AH663" s="4"/>
      <c r="AI663" s="4"/>
      <c r="AJ663" s="4"/>
      <c r="AK663" s="4"/>
      <c r="AL663" s="4"/>
      <c r="AM663" s="4"/>
      <c r="AN663" s="4"/>
      <c r="AO663" s="4"/>
      <c r="AP663" s="4"/>
      <c r="AQ663" s="4"/>
      <c r="AR663" s="4"/>
      <c r="AS663" s="4"/>
      <c r="AT663" s="4"/>
      <c r="AU663" s="4"/>
      <c r="AV663" s="4"/>
      <c r="AW663" s="4"/>
      <c r="AX663" s="4"/>
    </row>
    <row r="664" spans="1:50" ht="15.75" hidden="1"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4"/>
      <c r="AE664" s="4"/>
      <c r="AF664" s="4"/>
      <c r="AG664" s="4"/>
      <c r="AH664" s="4"/>
      <c r="AI664" s="4"/>
      <c r="AJ664" s="4"/>
      <c r="AK664" s="4"/>
      <c r="AL664" s="4"/>
      <c r="AM664" s="4"/>
      <c r="AN664" s="4"/>
      <c r="AO664" s="4"/>
      <c r="AP664" s="4"/>
      <c r="AQ664" s="4"/>
      <c r="AR664" s="4"/>
      <c r="AS664" s="4"/>
      <c r="AT664" s="4"/>
      <c r="AU664" s="4"/>
      <c r="AV664" s="4"/>
      <c r="AW664" s="4"/>
      <c r="AX664" s="4"/>
    </row>
    <row r="665" spans="1:50" ht="15.75" hidden="1"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4"/>
      <c r="AE665" s="4"/>
      <c r="AF665" s="4"/>
      <c r="AG665" s="4"/>
      <c r="AH665" s="4"/>
      <c r="AI665" s="4"/>
      <c r="AJ665" s="4"/>
      <c r="AK665" s="4"/>
      <c r="AL665" s="4"/>
      <c r="AM665" s="4"/>
      <c r="AN665" s="4"/>
      <c r="AO665" s="4"/>
      <c r="AP665" s="4"/>
      <c r="AQ665" s="4"/>
      <c r="AR665" s="4"/>
      <c r="AS665" s="4"/>
      <c r="AT665" s="4"/>
      <c r="AU665" s="4"/>
      <c r="AV665" s="4"/>
      <c r="AW665" s="4"/>
      <c r="AX665" s="4"/>
    </row>
    <row r="666" spans="1:50" ht="15.75" hidden="1"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4"/>
      <c r="AE666" s="4"/>
      <c r="AF666" s="4"/>
      <c r="AG666" s="4"/>
      <c r="AH666" s="4"/>
      <c r="AI666" s="4"/>
      <c r="AJ666" s="4"/>
      <c r="AK666" s="4"/>
      <c r="AL666" s="4"/>
      <c r="AM666" s="4"/>
      <c r="AN666" s="4"/>
      <c r="AO666" s="4"/>
      <c r="AP666" s="4"/>
      <c r="AQ666" s="4"/>
      <c r="AR666" s="4"/>
      <c r="AS666" s="4"/>
      <c r="AT666" s="4"/>
      <c r="AU666" s="4"/>
      <c r="AV666" s="4"/>
      <c r="AW666" s="4"/>
      <c r="AX666" s="4"/>
    </row>
    <row r="667" spans="1:50" ht="15.75" hidden="1"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4"/>
      <c r="AE667" s="4"/>
      <c r="AF667" s="4"/>
      <c r="AG667" s="4"/>
      <c r="AH667" s="4"/>
      <c r="AI667" s="4"/>
      <c r="AJ667" s="4"/>
      <c r="AK667" s="4"/>
      <c r="AL667" s="4"/>
      <c r="AM667" s="4"/>
      <c r="AN667" s="4"/>
      <c r="AO667" s="4"/>
      <c r="AP667" s="4"/>
      <c r="AQ667" s="4"/>
      <c r="AR667" s="4"/>
      <c r="AS667" s="4"/>
      <c r="AT667" s="4"/>
      <c r="AU667" s="4"/>
      <c r="AV667" s="4"/>
      <c r="AW667" s="4"/>
      <c r="AX667" s="4"/>
    </row>
    <row r="668" spans="1:50" ht="15.75" hidden="1"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4"/>
      <c r="AE668" s="4"/>
      <c r="AF668" s="4"/>
      <c r="AG668" s="4"/>
      <c r="AH668" s="4"/>
      <c r="AI668" s="4"/>
      <c r="AJ668" s="4"/>
      <c r="AK668" s="4"/>
      <c r="AL668" s="4"/>
      <c r="AM668" s="4"/>
      <c r="AN668" s="4"/>
      <c r="AO668" s="4"/>
      <c r="AP668" s="4"/>
      <c r="AQ668" s="4"/>
      <c r="AR668" s="4"/>
      <c r="AS668" s="4"/>
      <c r="AT668" s="4"/>
      <c r="AU668" s="4"/>
      <c r="AV668" s="4"/>
      <c r="AW668" s="4"/>
      <c r="AX668" s="4"/>
    </row>
    <row r="669" spans="1:50" ht="15.75" hidden="1"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4"/>
      <c r="AE669" s="4"/>
      <c r="AF669" s="4"/>
      <c r="AG669" s="4"/>
      <c r="AH669" s="4"/>
      <c r="AI669" s="4"/>
      <c r="AJ669" s="4"/>
      <c r="AK669" s="4"/>
      <c r="AL669" s="4"/>
      <c r="AM669" s="4"/>
      <c r="AN669" s="4"/>
      <c r="AO669" s="4"/>
      <c r="AP669" s="4"/>
      <c r="AQ669" s="4"/>
      <c r="AR669" s="4"/>
      <c r="AS669" s="4"/>
      <c r="AT669" s="4"/>
      <c r="AU669" s="4"/>
      <c r="AV669" s="4"/>
      <c r="AW669" s="4"/>
      <c r="AX669" s="4"/>
    </row>
    <row r="670" spans="1:50" ht="15.75" hidden="1"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4"/>
      <c r="AE670" s="4"/>
      <c r="AF670" s="4"/>
      <c r="AG670" s="4"/>
      <c r="AH670" s="4"/>
      <c r="AI670" s="4"/>
      <c r="AJ670" s="4"/>
      <c r="AK670" s="4"/>
      <c r="AL670" s="4"/>
      <c r="AM670" s="4"/>
      <c r="AN670" s="4"/>
      <c r="AO670" s="4"/>
      <c r="AP670" s="4"/>
      <c r="AQ670" s="4"/>
      <c r="AR670" s="4"/>
      <c r="AS670" s="4"/>
      <c r="AT670" s="4"/>
      <c r="AU670" s="4"/>
      <c r="AV670" s="4"/>
      <c r="AW670" s="4"/>
      <c r="AX670" s="4"/>
    </row>
    <row r="671" spans="1:50" ht="15.75" hidden="1"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4"/>
      <c r="AE671" s="4"/>
      <c r="AF671" s="4"/>
      <c r="AG671" s="4"/>
      <c r="AH671" s="4"/>
      <c r="AI671" s="4"/>
      <c r="AJ671" s="4"/>
      <c r="AK671" s="4"/>
      <c r="AL671" s="4"/>
      <c r="AM671" s="4"/>
      <c r="AN671" s="4"/>
      <c r="AO671" s="4"/>
      <c r="AP671" s="4"/>
      <c r="AQ671" s="4"/>
      <c r="AR671" s="4"/>
      <c r="AS671" s="4"/>
      <c r="AT671" s="4"/>
      <c r="AU671" s="4"/>
      <c r="AV671" s="4"/>
      <c r="AW671" s="4"/>
      <c r="AX671" s="4"/>
    </row>
    <row r="672" spans="1:50" ht="15.75" hidden="1"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4"/>
      <c r="AE672" s="4"/>
      <c r="AF672" s="4"/>
      <c r="AG672" s="4"/>
      <c r="AH672" s="4"/>
      <c r="AI672" s="4"/>
      <c r="AJ672" s="4"/>
      <c r="AK672" s="4"/>
      <c r="AL672" s="4"/>
      <c r="AM672" s="4"/>
      <c r="AN672" s="4"/>
      <c r="AO672" s="4"/>
      <c r="AP672" s="4"/>
      <c r="AQ672" s="4"/>
      <c r="AR672" s="4"/>
      <c r="AS672" s="4"/>
      <c r="AT672" s="4"/>
      <c r="AU672" s="4"/>
      <c r="AV672" s="4"/>
      <c r="AW672" s="4"/>
      <c r="AX672" s="4"/>
    </row>
    <row r="673" spans="1:50" ht="15.75" hidden="1"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4"/>
      <c r="AE673" s="4"/>
      <c r="AF673" s="4"/>
      <c r="AG673" s="4"/>
      <c r="AH673" s="4"/>
      <c r="AI673" s="4"/>
      <c r="AJ673" s="4"/>
      <c r="AK673" s="4"/>
      <c r="AL673" s="4"/>
      <c r="AM673" s="4"/>
      <c r="AN673" s="4"/>
      <c r="AO673" s="4"/>
      <c r="AP673" s="4"/>
      <c r="AQ673" s="4"/>
      <c r="AR673" s="4"/>
      <c r="AS673" s="4"/>
      <c r="AT673" s="4"/>
      <c r="AU673" s="4"/>
      <c r="AV673" s="4"/>
      <c r="AW673" s="4"/>
      <c r="AX673" s="4"/>
    </row>
    <row r="674" spans="1:50" ht="15.75" hidden="1"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4"/>
      <c r="AE674" s="4"/>
      <c r="AF674" s="4"/>
      <c r="AG674" s="4"/>
      <c r="AH674" s="4"/>
      <c r="AI674" s="4"/>
      <c r="AJ674" s="4"/>
      <c r="AK674" s="4"/>
      <c r="AL674" s="4"/>
      <c r="AM674" s="4"/>
      <c r="AN674" s="4"/>
      <c r="AO674" s="4"/>
      <c r="AP674" s="4"/>
      <c r="AQ674" s="4"/>
      <c r="AR674" s="4"/>
      <c r="AS674" s="4"/>
      <c r="AT674" s="4"/>
      <c r="AU674" s="4"/>
      <c r="AV674" s="4"/>
      <c r="AW674" s="4"/>
      <c r="AX674" s="4"/>
    </row>
    <row r="675" spans="1:50" ht="15.75" hidden="1"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4"/>
      <c r="AE675" s="4"/>
      <c r="AF675" s="4"/>
      <c r="AG675" s="4"/>
      <c r="AH675" s="4"/>
      <c r="AI675" s="4"/>
      <c r="AJ675" s="4"/>
      <c r="AK675" s="4"/>
      <c r="AL675" s="4"/>
      <c r="AM675" s="4"/>
      <c r="AN675" s="4"/>
      <c r="AO675" s="4"/>
      <c r="AP675" s="4"/>
      <c r="AQ675" s="4"/>
      <c r="AR675" s="4"/>
      <c r="AS675" s="4"/>
      <c r="AT675" s="4"/>
      <c r="AU675" s="4"/>
      <c r="AV675" s="4"/>
      <c r="AW675" s="4"/>
      <c r="AX675" s="4"/>
    </row>
    <row r="676" spans="1:50" ht="15.75" hidden="1"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4"/>
      <c r="AE676" s="4"/>
      <c r="AF676" s="4"/>
      <c r="AG676" s="4"/>
      <c r="AH676" s="4"/>
      <c r="AI676" s="4"/>
      <c r="AJ676" s="4"/>
      <c r="AK676" s="4"/>
      <c r="AL676" s="4"/>
      <c r="AM676" s="4"/>
      <c r="AN676" s="4"/>
      <c r="AO676" s="4"/>
      <c r="AP676" s="4"/>
      <c r="AQ676" s="4"/>
      <c r="AR676" s="4"/>
      <c r="AS676" s="4"/>
      <c r="AT676" s="4"/>
      <c r="AU676" s="4"/>
      <c r="AV676" s="4"/>
      <c r="AW676" s="4"/>
      <c r="AX676" s="4"/>
    </row>
    <row r="677" spans="1:50" ht="15.75" hidden="1"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4"/>
      <c r="AE677" s="4"/>
      <c r="AF677" s="4"/>
      <c r="AG677" s="4"/>
      <c r="AH677" s="4"/>
      <c r="AI677" s="4"/>
      <c r="AJ677" s="4"/>
      <c r="AK677" s="4"/>
      <c r="AL677" s="4"/>
      <c r="AM677" s="4"/>
      <c r="AN677" s="4"/>
      <c r="AO677" s="4"/>
      <c r="AP677" s="4"/>
      <c r="AQ677" s="4"/>
      <c r="AR677" s="4"/>
      <c r="AS677" s="4"/>
      <c r="AT677" s="4"/>
      <c r="AU677" s="4"/>
      <c r="AV677" s="4"/>
      <c r="AW677" s="4"/>
      <c r="AX677" s="4"/>
    </row>
    <row r="678" spans="1:50" ht="15.75" hidden="1"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4"/>
      <c r="AE678" s="4"/>
      <c r="AF678" s="4"/>
      <c r="AG678" s="4"/>
      <c r="AH678" s="4"/>
      <c r="AI678" s="4"/>
      <c r="AJ678" s="4"/>
      <c r="AK678" s="4"/>
      <c r="AL678" s="4"/>
      <c r="AM678" s="4"/>
      <c r="AN678" s="4"/>
      <c r="AO678" s="4"/>
      <c r="AP678" s="4"/>
      <c r="AQ678" s="4"/>
      <c r="AR678" s="4"/>
      <c r="AS678" s="4"/>
      <c r="AT678" s="4"/>
      <c r="AU678" s="4"/>
      <c r="AV678" s="4"/>
      <c r="AW678" s="4"/>
      <c r="AX678" s="4"/>
    </row>
    <row r="679" spans="1:50" ht="15.75" hidden="1"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4"/>
      <c r="AE679" s="4"/>
      <c r="AF679" s="4"/>
      <c r="AG679" s="4"/>
      <c r="AH679" s="4"/>
      <c r="AI679" s="4"/>
      <c r="AJ679" s="4"/>
      <c r="AK679" s="4"/>
      <c r="AL679" s="4"/>
      <c r="AM679" s="4"/>
      <c r="AN679" s="4"/>
      <c r="AO679" s="4"/>
      <c r="AP679" s="4"/>
      <c r="AQ679" s="4"/>
      <c r="AR679" s="4"/>
      <c r="AS679" s="4"/>
      <c r="AT679" s="4"/>
      <c r="AU679" s="4"/>
      <c r="AV679" s="4"/>
      <c r="AW679" s="4"/>
      <c r="AX679" s="4"/>
    </row>
    <row r="680" spans="1:50" ht="15.75" hidden="1"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4"/>
      <c r="AE680" s="4"/>
      <c r="AF680" s="4"/>
      <c r="AG680" s="4"/>
      <c r="AH680" s="4"/>
      <c r="AI680" s="4"/>
      <c r="AJ680" s="4"/>
      <c r="AK680" s="4"/>
      <c r="AL680" s="4"/>
      <c r="AM680" s="4"/>
      <c r="AN680" s="4"/>
      <c r="AO680" s="4"/>
      <c r="AP680" s="4"/>
      <c r="AQ680" s="4"/>
      <c r="AR680" s="4"/>
      <c r="AS680" s="4"/>
      <c r="AT680" s="4"/>
      <c r="AU680" s="4"/>
      <c r="AV680" s="4"/>
      <c r="AW680" s="4"/>
      <c r="AX680" s="4"/>
    </row>
    <row r="681" spans="1:50" ht="15.75" hidden="1"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4"/>
      <c r="AE681" s="4"/>
      <c r="AF681" s="4"/>
      <c r="AG681" s="4"/>
      <c r="AH681" s="4"/>
      <c r="AI681" s="4"/>
      <c r="AJ681" s="4"/>
      <c r="AK681" s="4"/>
      <c r="AL681" s="4"/>
      <c r="AM681" s="4"/>
      <c r="AN681" s="4"/>
      <c r="AO681" s="4"/>
      <c r="AP681" s="4"/>
      <c r="AQ681" s="4"/>
      <c r="AR681" s="4"/>
      <c r="AS681" s="4"/>
      <c r="AT681" s="4"/>
      <c r="AU681" s="4"/>
      <c r="AV681" s="4"/>
      <c r="AW681" s="4"/>
      <c r="AX681" s="4"/>
    </row>
    <row r="682" spans="1:50" ht="15.75" hidden="1"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4"/>
      <c r="AE682" s="4"/>
      <c r="AF682" s="4"/>
      <c r="AG682" s="4"/>
      <c r="AH682" s="4"/>
      <c r="AI682" s="4"/>
      <c r="AJ682" s="4"/>
      <c r="AK682" s="4"/>
      <c r="AL682" s="4"/>
      <c r="AM682" s="4"/>
      <c r="AN682" s="4"/>
      <c r="AO682" s="4"/>
      <c r="AP682" s="4"/>
      <c r="AQ682" s="4"/>
      <c r="AR682" s="4"/>
      <c r="AS682" s="4"/>
      <c r="AT682" s="4"/>
      <c r="AU682" s="4"/>
      <c r="AV682" s="4"/>
      <c r="AW682" s="4"/>
      <c r="AX682" s="4"/>
    </row>
    <row r="683" spans="1:50" ht="15.75" hidden="1"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4"/>
      <c r="AE683" s="4"/>
      <c r="AF683" s="4"/>
      <c r="AG683" s="4"/>
      <c r="AH683" s="4"/>
      <c r="AI683" s="4"/>
      <c r="AJ683" s="4"/>
      <c r="AK683" s="4"/>
      <c r="AL683" s="4"/>
      <c r="AM683" s="4"/>
      <c r="AN683" s="4"/>
      <c r="AO683" s="4"/>
      <c r="AP683" s="4"/>
      <c r="AQ683" s="4"/>
      <c r="AR683" s="4"/>
      <c r="AS683" s="4"/>
      <c r="AT683" s="4"/>
      <c r="AU683" s="4"/>
      <c r="AV683" s="4"/>
      <c r="AW683" s="4"/>
      <c r="AX683" s="4"/>
    </row>
    <row r="684" spans="1:50" ht="15.75" hidden="1"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4"/>
      <c r="AE684" s="4"/>
      <c r="AF684" s="4"/>
      <c r="AG684" s="4"/>
      <c r="AH684" s="4"/>
      <c r="AI684" s="4"/>
      <c r="AJ684" s="4"/>
      <c r="AK684" s="4"/>
      <c r="AL684" s="4"/>
      <c r="AM684" s="4"/>
      <c r="AN684" s="4"/>
      <c r="AO684" s="4"/>
      <c r="AP684" s="4"/>
      <c r="AQ684" s="4"/>
      <c r="AR684" s="4"/>
      <c r="AS684" s="4"/>
      <c r="AT684" s="4"/>
      <c r="AU684" s="4"/>
      <c r="AV684" s="4"/>
      <c r="AW684" s="4"/>
      <c r="AX684" s="4"/>
    </row>
    <row r="685" spans="1:50" ht="15.75" hidden="1"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4"/>
      <c r="AE685" s="4"/>
      <c r="AF685" s="4"/>
      <c r="AG685" s="4"/>
      <c r="AH685" s="4"/>
      <c r="AI685" s="4"/>
      <c r="AJ685" s="4"/>
      <c r="AK685" s="4"/>
      <c r="AL685" s="4"/>
      <c r="AM685" s="4"/>
      <c r="AN685" s="4"/>
      <c r="AO685" s="4"/>
      <c r="AP685" s="4"/>
      <c r="AQ685" s="4"/>
      <c r="AR685" s="4"/>
      <c r="AS685" s="4"/>
      <c r="AT685" s="4"/>
      <c r="AU685" s="4"/>
      <c r="AV685" s="4"/>
      <c r="AW685" s="4"/>
      <c r="AX685" s="4"/>
    </row>
    <row r="686" spans="1:50" ht="15.75" hidden="1"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4"/>
      <c r="AE686" s="4"/>
      <c r="AF686" s="4"/>
      <c r="AG686" s="4"/>
      <c r="AH686" s="4"/>
      <c r="AI686" s="4"/>
      <c r="AJ686" s="4"/>
      <c r="AK686" s="4"/>
      <c r="AL686" s="4"/>
      <c r="AM686" s="4"/>
      <c r="AN686" s="4"/>
      <c r="AO686" s="4"/>
      <c r="AP686" s="4"/>
      <c r="AQ686" s="4"/>
      <c r="AR686" s="4"/>
      <c r="AS686" s="4"/>
      <c r="AT686" s="4"/>
      <c r="AU686" s="4"/>
      <c r="AV686" s="4"/>
      <c r="AW686" s="4"/>
      <c r="AX686" s="4"/>
    </row>
    <row r="687" spans="1:50" ht="15.75" hidden="1"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4"/>
      <c r="AE687" s="4"/>
      <c r="AF687" s="4"/>
      <c r="AG687" s="4"/>
      <c r="AH687" s="4"/>
      <c r="AI687" s="4"/>
      <c r="AJ687" s="4"/>
      <c r="AK687" s="4"/>
      <c r="AL687" s="4"/>
      <c r="AM687" s="4"/>
      <c r="AN687" s="4"/>
      <c r="AO687" s="4"/>
      <c r="AP687" s="4"/>
      <c r="AQ687" s="4"/>
      <c r="AR687" s="4"/>
      <c r="AS687" s="4"/>
      <c r="AT687" s="4"/>
      <c r="AU687" s="4"/>
      <c r="AV687" s="4"/>
      <c r="AW687" s="4"/>
      <c r="AX687" s="4"/>
    </row>
    <row r="688" spans="1:50" ht="15.75" hidden="1"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4"/>
      <c r="AE688" s="4"/>
      <c r="AF688" s="4"/>
      <c r="AG688" s="4"/>
      <c r="AH688" s="4"/>
      <c r="AI688" s="4"/>
      <c r="AJ688" s="4"/>
      <c r="AK688" s="4"/>
      <c r="AL688" s="4"/>
      <c r="AM688" s="4"/>
      <c r="AN688" s="4"/>
      <c r="AO688" s="4"/>
      <c r="AP688" s="4"/>
      <c r="AQ688" s="4"/>
      <c r="AR688" s="4"/>
      <c r="AS688" s="4"/>
      <c r="AT688" s="4"/>
      <c r="AU688" s="4"/>
      <c r="AV688" s="4"/>
      <c r="AW688" s="4"/>
      <c r="AX688" s="4"/>
    </row>
    <row r="689" spans="1:50" ht="15.75" hidden="1"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4"/>
      <c r="AE689" s="4"/>
      <c r="AF689" s="4"/>
      <c r="AG689" s="4"/>
      <c r="AH689" s="4"/>
      <c r="AI689" s="4"/>
      <c r="AJ689" s="4"/>
      <c r="AK689" s="4"/>
      <c r="AL689" s="4"/>
      <c r="AM689" s="4"/>
      <c r="AN689" s="4"/>
      <c r="AO689" s="4"/>
      <c r="AP689" s="4"/>
      <c r="AQ689" s="4"/>
      <c r="AR689" s="4"/>
      <c r="AS689" s="4"/>
      <c r="AT689" s="4"/>
      <c r="AU689" s="4"/>
      <c r="AV689" s="4"/>
      <c r="AW689" s="4"/>
      <c r="AX689" s="4"/>
    </row>
    <row r="690" spans="1:50" ht="15.75" hidden="1"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4"/>
      <c r="AE690" s="4"/>
      <c r="AF690" s="4"/>
      <c r="AG690" s="4"/>
      <c r="AH690" s="4"/>
      <c r="AI690" s="4"/>
      <c r="AJ690" s="4"/>
      <c r="AK690" s="4"/>
      <c r="AL690" s="4"/>
      <c r="AM690" s="4"/>
      <c r="AN690" s="4"/>
      <c r="AO690" s="4"/>
      <c r="AP690" s="4"/>
      <c r="AQ690" s="4"/>
      <c r="AR690" s="4"/>
      <c r="AS690" s="4"/>
      <c r="AT690" s="4"/>
      <c r="AU690" s="4"/>
      <c r="AV690" s="4"/>
      <c r="AW690" s="4"/>
      <c r="AX690" s="4"/>
    </row>
    <row r="691" spans="1:50" ht="15.75" hidden="1"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4"/>
      <c r="AE691" s="4"/>
      <c r="AF691" s="4"/>
      <c r="AG691" s="4"/>
      <c r="AH691" s="4"/>
      <c r="AI691" s="4"/>
      <c r="AJ691" s="4"/>
      <c r="AK691" s="4"/>
      <c r="AL691" s="4"/>
      <c r="AM691" s="4"/>
      <c r="AN691" s="4"/>
      <c r="AO691" s="4"/>
      <c r="AP691" s="4"/>
      <c r="AQ691" s="4"/>
      <c r="AR691" s="4"/>
      <c r="AS691" s="4"/>
      <c r="AT691" s="4"/>
      <c r="AU691" s="4"/>
      <c r="AV691" s="4"/>
      <c r="AW691" s="4"/>
      <c r="AX691" s="4"/>
    </row>
    <row r="692" spans="1:50" ht="15.75" hidden="1"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4"/>
      <c r="AE692" s="4"/>
      <c r="AF692" s="4"/>
      <c r="AG692" s="4"/>
      <c r="AH692" s="4"/>
      <c r="AI692" s="4"/>
      <c r="AJ692" s="4"/>
      <c r="AK692" s="4"/>
      <c r="AL692" s="4"/>
      <c r="AM692" s="4"/>
      <c r="AN692" s="4"/>
      <c r="AO692" s="4"/>
      <c r="AP692" s="4"/>
      <c r="AQ692" s="4"/>
      <c r="AR692" s="4"/>
      <c r="AS692" s="4"/>
      <c r="AT692" s="4"/>
      <c r="AU692" s="4"/>
      <c r="AV692" s="4"/>
      <c r="AW692" s="4"/>
      <c r="AX692" s="4"/>
    </row>
    <row r="693" spans="1:50" ht="15.75" hidden="1"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4"/>
      <c r="AE693" s="4"/>
      <c r="AF693" s="4"/>
      <c r="AG693" s="4"/>
      <c r="AH693" s="4"/>
      <c r="AI693" s="4"/>
      <c r="AJ693" s="4"/>
      <c r="AK693" s="4"/>
      <c r="AL693" s="4"/>
      <c r="AM693" s="4"/>
      <c r="AN693" s="4"/>
      <c r="AO693" s="4"/>
      <c r="AP693" s="4"/>
      <c r="AQ693" s="4"/>
      <c r="AR693" s="4"/>
      <c r="AS693" s="4"/>
      <c r="AT693" s="4"/>
      <c r="AU693" s="4"/>
      <c r="AV693" s="4"/>
      <c r="AW693" s="4"/>
      <c r="AX693" s="4"/>
    </row>
    <row r="694" spans="1:50" ht="15.75" hidden="1"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4"/>
      <c r="AE694" s="4"/>
      <c r="AF694" s="4"/>
      <c r="AG694" s="4"/>
      <c r="AH694" s="4"/>
      <c r="AI694" s="4"/>
      <c r="AJ694" s="4"/>
      <c r="AK694" s="4"/>
      <c r="AL694" s="4"/>
      <c r="AM694" s="4"/>
      <c r="AN694" s="4"/>
      <c r="AO694" s="4"/>
      <c r="AP694" s="4"/>
      <c r="AQ694" s="4"/>
      <c r="AR694" s="4"/>
      <c r="AS694" s="4"/>
      <c r="AT694" s="4"/>
      <c r="AU694" s="4"/>
      <c r="AV694" s="4"/>
      <c r="AW694" s="4"/>
      <c r="AX694" s="4"/>
    </row>
    <row r="695" spans="1:50" ht="15.75" hidden="1"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4"/>
      <c r="AE695" s="4"/>
      <c r="AF695" s="4"/>
      <c r="AG695" s="4"/>
      <c r="AH695" s="4"/>
      <c r="AI695" s="4"/>
      <c r="AJ695" s="4"/>
      <c r="AK695" s="4"/>
      <c r="AL695" s="4"/>
      <c r="AM695" s="4"/>
      <c r="AN695" s="4"/>
      <c r="AO695" s="4"/>
      <c r="AP695" s="4"/>
      <c r="AQ695" s="4"/>
      <c r="AR695" s="4"/>
      <c r="AS695" s="4"/>
      <c r="AT695" s="4"/>
      <c r="AU695" s="4"/>
      <c r="AV695" s="4"/>
      <c r="AW695" s="4"/>
      <c r="AX695" s="4"/>
    </row>
    <row r="696" spans="1:50" ht="15.75" hidden="1"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4"/>
      <c r="AE696" s="4"/>
      <c r="AF696" s="4"/>
      <c r="AG696" s="4"/>
      <c r="AH696" s="4"/>
      <c r="AI696" s="4"/>
      <c r="AJ696" s="4"/>
      <c r="AK696" s="4"/>
      <c r="AL696" s="4"/>
      <c r="AM696" s="4"/>
      <c r="AN696" s="4"/>
      <c r="AO696" s="4"/>
      <c r="AP696" s="4"/>
      <c r="AQ696" s="4"/>
      <c r="AR696" s="4"/>
      <c r="AS696" s="4"/>
      <c r="AT696" s="4"/>
      <c r="AU696" s="4"/>
      <c r="AV696" s="4"/>
      <c r="AW696" s="4"/>
      <c r="AX696" s="4"/>
    </row>
    <row r="697" spans="1:50" ht="15.75" hidden="1"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4"/>
      <c r="AE697" s="4"/>
      <c r="AF697" s="4"/>
      <c r="AG697" s="4"/>
      <c r="AH697" s="4"/>
      <c r="AI697" s="4"/>
      <c r="AJ697" s="4"/>
      <c r="AK697" s="4"/>
      <c r="AL697" s="4"/>
      <c r="AM697" s="4"/>
      <c r="AN697" s="4"/>
      <c r="AO697" s="4"/>
      <c r="AP697" s="4"/>
      <c r="AQ697" s="4"/>
      <c r="AR697" s="4"/>
      <c r="AS697" s="4"/>
      <c r="AT697" s="4"/>
      <c r="AU697" s="4"/>
      <c r="AV697" s="4"/>
      <c r="AW697" s="4"/>
      <c r="AX697" s="4"/>
    </row>
    <row r="698" spans="1:50" ht="15.75" hidden="1"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4"/>
      <c r="AE698" s="4"/>
      <c r="AF698" s="4"/>
      <c r="AG698" s="4"/>
      <c r="AH698" s="4"/>
      <c r="AI698" s="4"/>
      <c r="AJ698" s="4"/>
      <c r="AK698" s="4"/>
      <c r="AL698" s="4"/>
      <c r="AM698" s="4"/>
      <c r="AN698" s="4"/>
      <c r="AO698" s="4"/>
      <c r="AP698" s="4"/>
      <c r="AQ698" s="4"/>
      <c r="AR698" s="4"/>
      <c r="AS698" s="4"/>
      <c r="AT698" s="4"/>
      <c r="AU698" s="4"/>
      <c r="AV698" s="4"/>
      <c r="AW698" s="4"/>
      <c r="AX698" s="4"/>
    </row>
    <row r="699" spans="1:50" ht="15.75" hidden="1"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4"/>
      <c r="AE699" s="4"/>
      <c r="AF699" s="4"/>
      <c r="AG699" s="4"/>
      <c r="AH699" s="4"/>
      <c r="AI699" s="4"/>
      <c r="AJ699" s="4"/>
      <c r="AK699" s="4"/>
      <c r="AL699" s="4"/>
      <c r="AM699" s="4"/>
      <c r="AN699" s="4"/>
      <c r="AO699" s="4"/>
      <c r="AP699" s="4"/>
      <c r="AQ699" s="4"/>
      <c r="AR699" s="4"/>
      <c r="AS699" s="4"/>
      <c r="AT699" s="4"/>
      <c r="AU699" s="4"/>
      <c r="AV699" s="4"/>
      <c r="AW699" s="4"/>
      <c r="AX699" s="4"/>
    </row>
    <row r="700" spans="1:50" ht="15.75" hidden="1"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4"/>
      <c r="AE700" s="4"/>
      <c r="AF700" s="4"/>
      <c r="AG700" s="4"/>
      <c r="AH700" s="4"/>
      <c r="AI700" s="4"/>
      <c r="AJ700" s="4"/>
      <c r="AK700" s="4"/>
      <c r="AL700" s="4"/>
      <c r="AM700" s="4"/>
      <c r="AN700" s="4"/>
      <c r="AO700" s="4"/>
      <c r="AP700" s="4"/>
      <c r="AQ700" s="4"/>
      <c r="AR700" s="4"/>
      <c r="AS700" s="4"/>
      <c r="AT700" s="4"/>
      <c r="AU700" s="4"/>
      <c r="AV700" s="4"/>
      <c r="AW700" s="4"/>
      <c r="AX700" s="4"/>
    </row>
    <row r="701" spans="1:50" ht="15.75" hidden="1"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4"/>
      <c r="AE701" s="4"/>
      <c r="AF701" s="4"/>
      <c r="AG701" s="4"/>
      <c r="AH701" s="4"/>
      <c r="AI701" s="4"/>
      <c r="AJ701" s="4"/>
      <c r="AK701" s="4"/>
      <c r="AL701" s="4"/>
      <c r="AM701" s="4"/>
      <c r="AN701" s="4"/>
      <c r="AO701" s="4"/>
      <c r="AP701" s="4"/>
      <c r="AQ701" s="4"/>
      <c r="AR701" s="4"/>
      <c r="AS701" s="4"/>
      <c r="AT701" s="4"/>
      <c r="AU701" s="4"/>
      <c r="AV701" s="4"/>
      <c r="AW701" s="4"/>
      <c r="AX701" s="4"/>
    </row>
    <row r="702" spans="1:50" ht="15.75" hidden="1"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4"/>
      <c r="AE702" s="4"/>
      <c r="AF702" s="4"/>
      <c r="AG702" s="4"/>
      <c r="AH702" s="4"/>
      <c r="AI702" s="4"/>
      <c r="AJ702" s="4"/>
      <c r="AK702" s="4"/>
      <c r="AL702" s="4"/>
      <c r="AM702" s="4"/>
      <c r="AN702" s="4"/>
      <c r="AO702" s="4"/>
      <c r="AP702" s="4"/>
      <c r="AQ702" s="4"/>
      <c r="AR702" s="4"/>
      <c r="AS702" s="4"/>
      <c r="AT702" s="4"/>
      <c r="AU702" s="4"/>
      <c r="AV702" s="4"/>
      <c r="AW702" s="4"/>
      <c r="AX702" s="4"/>
    </row>
    <row r="703" spans="1:50" ht="15.75" hidden="1"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4"/>
      <c r="AE703" s="4"/>
      <c r="AF703" s="4"/>
      <c r="AG703" s="4"/>
      <c r="AH703" s="4"/>
      <c r="AI703" s="4"/>
      <c r="AJ703" s="4"/>
      <c r="AK703" s="4"/>
      <c r="AL703" s="4"/>
      <c r="AM703" s="4"/>
      <c r="AN703" s="4"/>
      <c r="AO703" s="4"/>
      <c r="AP703" s="4"/>
      <c r="AQ703" s="4"/>
      <c r="AR703" s="4"/>
      <c r="AS703" s="4"/>
      <c r="AT703" s="4"/>
      <c r="AU703" s="4"/>
      <c r="AV703" s="4"/>
      <c r="AW703" s="4"/>
      <c r="AX703" s="4"/>
    </row>
    <row r="704" spans="1:50" ht="15.75" hidden="1"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4"/>
      <c r="AE704" s="4"/>
      <c r="AF704" s="4"/>
      <c r="AG704" s="4"/>
      <c r="AH704" s="4"/>
      <c r="AI704" s="4"/>
      <c r="AJ704" s="4"/>
      <c r="AK704" s="4"/>
      <c r="AL704" s="4"/>
      <c r="AM704" s="4"/>
      <c r="AN704" s="4"/>
      <c r="AO704" s="4"/>
      <c r="AP704" s="4"/>
      <c r="AQ704" s="4"/>
      <c r="AR704" s="4"/>
      <c r="AS704" s="4"/>
      <c r="AT704" s="4"/>
      <c r="AU704" s="4"/>
      <c r="AV704" s="4"/>
      <c r="AW704" s="4"/>
      <c r="AX704" s="4"/>
    </row>
    <row r="705" spans="1:50" ht="15.75" hidden="1"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4"/>
      <c r="AE705" s="4"/>
      <c r="AF705" s="4"/>
      <c r="AG705" s="4"/>
      <c r="AH705" s="4"/>
      <c r="AI705" s="4"/>
      <c r="AJ705" s="4"/>
      <c r="AK705" s="4"/>
      <c r="AL705" s="4"/>
      <c r="AM705" s="4"/>
      <c r="AN705" s="4"/>
      <c r="AO705" s="4"/>
      <c r="AP705" s="4"/>
      <c r="AQ705" s="4"/>
      <c r="AR705" s="4"/>
      <c r="AS705" s="4"/>
      <c r="AT705" s="4"/>
      <c r="AU705" s="4"/>
      <c r="AV705" s="4"/>
      <c r="AW705" s="4"/>
      <c r="AX705" s="4"/>
    </row>
    <row r="706" spans="1:50" ht="15.75" hidden="1"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4"/>
      <c r="AE706" s="4"/>
      <c r="AF706" s="4"/>
      <c r="AG706" s="4"/>
      <c r="AH706" s="4"/>
      <c r="AI706" s="4"/>
      <c r="AJ706" s="4"/>
      <c r="AK706" s="4"/>
      <c r="AL706" s="4"/>
      <c r="AM706" s="4"/>
      <c r="AN706" s="4"/>
      <c r="AO706" s="4"/>
      <c r="AP706" s="4"/>
      <c r="AQ706" s="4"/>
      <c r="AR706" s="4"/>
      <c r="AS706" s="4"/>
      <c r="AT706" s="4"/>
      <c r="AU706" s="4"/>
      <c r="AV706" s="4"/>
      <c r="AW706" s="4"/>
      <c r="AX706" s="4"/>
    </row>
    <row r="707" spans="1:50" ht="15.75" hidden="1"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4"/>
      <c r="AE707" s="4"/>
      <c r="AF707" s="4"/>
      <c r="AG707" s="4"/>
      <c r="AH707" s="4"/>
      <c r="AI707" s="4"/>
      <c r="AJ707" s="4"/>
      <c r="AK707" s="4"/>
      <c r="AL707" s="4"/>
      <c r="AM707" s="4"/>
      <c r="AN707" s="4"/>
      <c r="AO707" s="4"/>
      <c r="AP707" s="4"/>
      <c r="AQ707" s="4"/>
      <c r="AR707" s="4"/>
      <c r="AS707" s="4"/>
      <c r="AT707" s="4"/>
      <c r="AU707" s="4"/>
      <c r="AV707" s="4"/>
      <c r="AW707" s="4"/>
      <c r="AX707" s="4"/>
    </row>
    <row r="708" spans="1:50" ht="15.75" hidden="1"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4"/>
      <c r="AE708" s="4"/>
      <c r="AF708" s="4"/>
      <c r="AG708" s="4"/>
      <c r="AH708" s="4"/>
      <c r="AI708" s="4"/>
      <c r="AJ708" s="4"/>
      <c r="AK708" s="4"/>
      <c r="AL708" s="4"/>
      <c r="AM708" s="4"/>
      <c r="AN708" s="4"/>
      <c r="AO708" s="4"/>
      <c r="AP708" s="4"/>
      <c r="AQ708" s="4"/>
      <c r="AR708" s="4"/>
      <c r="AS708" s="4"/>
      <c r="AT708" s="4"/>
      <c r="AU708" s="4"/>
      <c r="AV708" s="4"/>
      <c r="AW708" s="4"/>
      <c r="AX708" s="4"/>
    </row>
    <row r="709" spans="1:50" ht="15.75" hidden="1"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4"/>
      <c r="AE709" s="4"/>
      <c r="AF709" s="4"/>
      <c r="AG709" s="4"/>
      <c r="AH709" s="4"/>
      <c r="AI709" s="4"/>
      <c r="AJ709" s="4"/>
      <c r="AK709" s="4"/>
      <c r="AL709" s="4"/>
      <c r="AM709" s="4"/>
      <c r="AN709" s="4"/>
      <c r="AO709" s="4"/>
      <c r="AP709" s="4"/>
      <c r="AQ709" s="4"/>
      <c r="AR709" s="4"/>
      <c r="AS709" s="4"/>
      <c r="AT709" s="4"/>
      <c r="AU709" s="4"/>
      <c r="AV709" s="4"/>
      <c r="AW709" s="4"/>
      <c r="AX709" s="4"/>
    </row>
    <row r="710" spans="1:50" ht="15.75" hidden="1"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4"/>
      <c r="AE710" s="4"/>
      <c r="AF710" s="4"/>
      <c r="AG710" s="4"/>
      <c r="AH710" s="4"/>
      <c r="AI710" s="4"/>
      <c r="AJ710" s="4"/>
      <c r="AK710" s="4"/>
      <c r="AL710" s="4"/>
      <c r="AM710" s="4"/>
      <c r="AN710" s="4"/>
      <c r="AO710" s="4"/>
      <c r="AP710" s="4"/>
      <c r="AQ710" s="4"/>
      <c r="AR710" s="4"/>
      <c r="AS710" s="4"/>
      <c r="AT710" s="4"/>
      <c r="AU710" s="4"/>
      <c r="AV710" s="4"/>
      <c r="AW710" s="4"/>
      <c r="AX710" s="4"/>
    </row>
    <row r="711" spans="1:50" ht="15.75" hidden="1"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4"/>
      <c r="AE711" s="4"/>
      <c r="AF711" s="4"/>
      <c r="AG711" s="4"/>
      <c r="AH711" s="4"/>
      <c r="AI711" s="4"/>
      <c r="AJ711" s="4"/>
      <c r="AK711" s="4"/>
      <c r="AL711" s="4"/>
      <c r="AM711" s="4"/>
      <c r="AN711" s="4"/>
      <c r="AO711" s="4"/>
      <c r="AP711" s="4"/>
      <c r="AQ711" s="4"/>
      <c r="AR711" s="4"/>
      <c r="AS711" s="4"/>
      <c r="AT711" s="4"/>
      <c r="AU711" s="4"/>
      <c r="AV711" s="4"/>
      <c r="AW711" s="4"/>
      <c r="AX711" s="4"/>
    </row>
    <row r="712" spans="1:50" ht="15.75" hidden="1"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4"/>
      <c r="AE712" s="4"/>
      <c r="AF712" s="4"/>
      <c r="AG712" s="4"/>
      <c r="AH712" s="4"/>
      <c r="AI712" s="4"/>
      <c r="AJ712" s="4"/>
      <c r="AK712" s="4"/>
      <c r="AL712" s="4"/>
      <c r="AM712" s="4"/>
      <c r="AN712" s="4"/>
      <c r="AO712" s="4"/>
      <c r="AP712" s="4"/>
      <c r="AQ712" s="4"/>
      <c r="AR712" s="4"/>
      <c r="AS712" s="4"/>
      <c r="AT712" s="4"/>
      <c r="AU712" s="4"/>
      <c r="AV712" s="4"/>
      <c r="AW712" s="4"/>
      <c r="AX712" s="4"/>
    </row>
    <row r="713" spans="1:50" ht="15.75" hidden="1"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4"/>
      <c r="AE713" s="4"/>
      <c r="AF713" s="4"/>
      <c r="AG713" s="4"/>
      <c r="AH713" s="4"/>
      <c r="AI713" s="4"/>
      <c r="AJ713" s="4"/>
      <c r="AK713" s="4"/>
      <c r="AL713" s="4"/>
      <c r="AM713" s="4"/>
      <c r="AN713" s="4"/>
      <c r="AO713" s="4"/>
      <c r="AP713" s="4"/>
      <c r="AQ713" s="4"/>
      <c r="AR713" s="4"/>
      <c r="AS713" s="4"/>
      <c r="AT713" s="4"/>
      <c r="AU713" s="4"/>
      <c r="AV713" s="4"/>
      <c r="AW713" s="4"/>
      <c r="AX713" s="4"/>
    </row>
    <row r="714" spans="1:50" ht="15.75" hidden="1"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4"/>
      <c r="AE714" s="4"/>
      <c r="AF714" s="4"/>
      <c r="AG714" s="4"/>
      <c r="AH714" s="4"/>
      <c r="AI714" s="4"/>
      <c r="AJ714" s="4"/>
      <c r="AK714" s="4"/>
      <c r="AL714" s="4"/>
      <c r="AM714" s="4"/>
      <c r="AN714" s="4"/>
      <c r="AO714" s="4"/>
      <c r="AP714" s="4"/>
      <c r="AQ714" s="4"/>
      <c r="AR714" s="4"/>
      <c r="AS714" s="4"/>
      <c r="AT714" s="4"/>
      <c r="AU714" s="4"/>
      <c r="AV714" s="4"/>
      <c r="AW714" s="4"/>
      <c r="AX714" s="4"/>
    </row>
    <row r="715" spans="1:50" ht="15.75" hidden="1"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4"/>
      <c r="AE715" s="4"/>
      <c r="AF715" s="4"/>
      <c r="AG715" s="4"/>
      <c r="AH715" s="4"/>
      <c r="AI715" s="4"/>
      <c r="AJ715" s="4"/>
      <c r="AK715" s="4"/>
      <c r="AL715" s="4"/>
      <c r="AM715" s="4"/>
      <c r="AN715" s="4"/>
      <c r="AO715" s="4"/>
      <c r="AP715" s="4"/>
      <c r="AQ715" s="4"/>
      <c r="AR715" s="4"/>
      <c r="AS715" s="4"/>
      <c r="AT715" s="4"/>
      <c r="AU715" s="4"/>
      <c r="AV715" s="4"/>
      <c r="AW715" s="4"/>
      <c r="AX715" s="4"/>
    </row>
    <row r="716" spans="1:50" ht="15.75" hidden="1"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4"/>
      <c r="AE716" s="4"/>
      <c r="AF716" s="4"/>
      <c r="AG716" s="4"/>
      <c r="AH716" s="4"/>
      <c r="AI716" s="4"/>
      <c r="AJ716" s="4"/>
      <c r="AK716" s="4"/>
      <c r="AL716" s="4"/>
      <c r="AM716" s="4"/>
      <c r="AN716" s="4"/>
      <c r="AO716" s="4"/>
      <c r="AP716" s="4"/>
      <c r="AQ716" s="4"/>
      <c r="AR716" s="4"/>
      <c r="AS716" s="4"/>
      <c r="AT716" s="4"/>
      <c r="AU716" s="4"/>
      <c r="AV716" s="4"/>
      <c r="AW716" s="4"/>
      <c r="AX716" s="4"/>
    </row>
    <row r="717" spans="1:50" ht="15.75" hidden="1"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4"/>
      <c r="AE717" s="4"/>
      <c r="AF717" s="4"/>
      <c r="AG717" s="4"/>
      <c r="AH717" s="4"/>
      <c r="AI717" s="4"/>
      <c r="AJ717" s="4"/>
      <c r="AK717" s="4"/>
      <c r="AL717" s="4"/>
      <c r="AM717" s="4"/>
      <c r="AN717" s="4"/>
      <c r="AO717" s="4"/>
      <c r="AP717" s="4"/>
      <c r="AQ717" s="4"/>
      <c r="AR717" s="4"/>
      <c r="AS717" s="4"/>
      <c r="AT717" s="4"/>
      <c r="AU717" s="4"/>
      <c r="AV717" s="4"/>
      <c r="AW717" s="4"/>
      <c r="AX717" s="4"/>
    </row>
    <row r="718" spans="1:50" ht="15.75" hidden="1"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4"/>
      <c r="AE718" s="4"/>
      <c r="AF718" s="4"/>
      <c r="AG718" s="4"/>
      <c r="AH718" s="4"/>
      <c r="AI718" s="4"/>
      <c r="AJ718" s="4"/>
      <c r="AK718" s="4"/>
      <c r="AL718" s="4"/>
      <c r="AM718" s="4"/>
      <c r="AN718" s="4"/>
      <c r="AO718" s="4"/>
      <c r="AP718" s="4"/>
      <c r="AQ718" s="4"/>
      <c r="AR718" s="4"/>
      <c r="AS718" s="4"/>
      <c r="AT718" s="4"/>
      <c r="AU718" s="4"/>
      <c r="AV718" s="4"/>
      <c r="AW718" s="4"/>
      <c r="AX718" s="4"/>
    </row>
    <row r="719" spans="1:50" ht="15.75" hidden="1"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4"/>
      <c r="AE719" s="4"/>
      <c r="AF719" s="4"/>
      <c r="AG719" s="4"/>
      <c r="AH719" s="4"/>
      <c r="AI719" s="4"/>
      <c r="AJ719" s="4"/>
      <c r="AK719" s="4"/>
      <c r="AL719" s="4"/>
      <c r="AM719" s="4"/>
      <c r="AN719" s="4"/>
      <c r="AO719" s="4"/>
      <c r="AP719" s="4"/>
      <c r="AQ719" s="4"/>
      <c r="AR719" s="4"/>
      <c r="AS719" s="4"/>
      <c r="AT719" s="4"/>
      <c r="AU719" s="4"/>
      <c r="AV719" s="4"/>
      <c r="AW719" s="4"/>
      <c r="AX719" s="4"/>
    </row>
    <row r="720" spans="1:50" ht="15.75" hidden="1"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4"/>
      <c r="AE720" s="4"/>
      <c r="AF720" s="4"/>
      <c r="AG720" s="4"/>
      <c r="AH720" s="4"/>
      <c r="AI720" s="4"/>
      <c r="AJ720" s="4"/>
      <c r="AK720" s="4"/>
      <c r="AL720" s="4"/>
      <c r="AM720" s="4"/>
      <c r="AN720" s="4"/>
      <c r="AO720" s="4"/>
      <c r="AP720" s="4"/>
      <c r="AQ720" s="4"/>
      <c r="AR720" s="4"/>
      <c r="AS720" s="4"/>
      <c r="AT720" s="4"/>
      <c r="AU720" s="4"/>
      <c r="AV720" s="4"/>
      <c r="AW720" s="4"/>
      <c r="AX720" s="4"/>
    </row>
    <row r="721" spans="1:50" ht="15.75" hidden="1"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4"/>
      <c r="AE721" s="4"/>
      <c r="AF721" s="4"/>
      <c r="AG721" s="4"/>
      <c r="AH721" s="4"/>
      <c r="AI721" s="4"/>
      <c r="AJ721" s="4"/>
      <c r="AK721" s="4"/>
      <c r="AL721" s="4"/>
      <c r="AM721" s="4"/>
      <c r="AN721" s="4"/>
      <c r="AO721" s="4"/>
      <c r="AP721" s="4"/>
      <c r="AQ721" s="4"/>
      <c r="AR721" s="4"/>
      <c r="AS721" s="4"/>
      <c r="AT721" s="4"/>
      <c r="AU721" s="4"/>
      <c r="AV721" s="4"/>
      <c r="AW721" s="4"/>
      <c r="AX721" s="4"/>
    </row>
    <row r="722" spans="1:50" ht="15.75" hidden="1"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4"/>
      <c r="AE722" s="4"/>
      <c r="AF722" s="4"/>
      <c r="AG722" s="4"/>
      <c r="AH722" s="4"/>
      <c r="AI722" s="4"/>
      <c r="AJ722" s="4"/>
      <c r="AK722" s="4"/>
      <c r="AL722" s="4"/>
      <c r="AM722" s="4"/>
      <c r="AN722" s="4"/>
      <c r="AO722" s="4"/>
      <c r="AP722" s="4"/>
      <c r="AQ722" s="4"/>
      <c r="AR722" s="4"/>
      <c r="AS722" s="4"/>
      <c r="AT722" s="4"/>
      <c r="AU722" s="4"/>
      <c r="AV722" s="4"/>
      <c r="AW722" s="4"/>
      <c r="AX722" s="4"/>
    </row>
    <row r="723" spans="1:50" ht="15.75" hidden="1"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4"/>
      <c r="AE723" s="4"/>
      <c r="AF723" s="4"/>
      <c r="AG723" s="4"/>
      <c r="AH723" s="4"/>
      <c r="AI723" s="4"/>
      <c r="AJ723" s="4"/>
      <c r="AK723" s="4"/>
      <c r="AL723" s="4"/>
      <c r="AM723" s="4"/>
      <c r="AN723" s="4"/>
      <c r="AO723" s="4"/>
      <c r="AP723" s="4"/>
      <c r="AQ723" s="4"/>
      <c r="AR723" s="4"/>
      <c r="AS723" s="4"/>
      <c r="AT723" s="4"/>
      <c r="AU723" s="4"/>
      <c r="AV723" s="4"/>
      <c r="AW723" s="4"/>
      <c r="AX723" s="4"/>
    </row>
    <row r="724" spans="1:50" ht="15.75" hidden="1"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4"/>
      <c r="AE724" s="4"/>
      <c r="AF724" s="4"/>
      <c r="AG724" s="4"/>
      <c r="AH724" s="4"/>
      <c r="AI724" s="4"/>
      <c r="AJ724" s="4"/>
      <c r="AK724" s="4"/>
      <c r="AL724" s="4"/>
      <c r="AM724" s="4"/>
      <c r="AN724" s="4"/>
      <c r="AO724" s="4"/>
      <c r="AP724" s="4"/>
      <c r="AQ724" s="4"/>
      <c r="AR724" s="4"/>
      <c r="AS724" s="4"/>
      <c r="AT724" s="4"/>
      <c r="AU724" s="4"/>
      <c r="AV724" s="4"/>
      <c r="AW724" s="4"/>
      <c r="AX724" s="4"/>
    </row>
    <row r="725" spans="1:50" ht="15.75" hidden="1"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4"/>
      <c r="AE725" s="4"/>
      <c r="AF725" s="4"/>
      <c r="AG725" s="4"/>
      <c r="AH725" s="4"/>
      <c r="AI725" s="4"/>
      <c r="AJ725" s="4"/>
      <c r="AK725" s="4"/>
      <c r="AL725" s="4"/>
      <c r="AM725" s="4"/>
      <c r="AN725" s="4"/>
      <c r="AO725" s="4"/>
      <c r="AP725" s="4"/>
      <c r="AQ725" s="4"/>
      <c r="AR725" s="4"/>
      <c r="AS725" s="4"/>
      <c r="AT725" s="4"/>
      <c r="AU725" s="4"/>
      <c r="AV725" s="4"/>
      <c r="AW725" s="4"/>
      <c r="AX725" s="4"/>
    </row>
    <row r="726" spans="1:50" ht="15.75" hidden="1"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4"/>
      <c r="AE726" s="4"/>
      <c r="AF726" s="4"/>
      <c r="AG726" s="4"/>
      <c r="AH726" s="4"/>
      <c r="AI726" s="4"/>
      <c r="AJ726" s="4"/>
      <c r="AK726" s="4"/>
      <c r="AL726" s="4"/>
      <c r="AM726" s="4"/>
      <c r="AN726" s="4"/>
      <c r="AO726" s="4"/>
      <c r="AP726" s="4"/>
      <c r="AQ726" s="4"/>
      <c r="AR726" s="4"/>
      <c r="AS726" s="4"/>
      <c r="AT726" s="4"/>
      <c r="AU726" s="4"/>
      <c r="AV726" s="4"/>
      <c r="AW726" s="4"/>
      <c r="AX726" s="4"/>
    </row>
    <row r="727" spans="1:50" ht="15.75" hidden="1"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4"/>
      <c r="AE727" s="4"/>
      <c r="AF727" s="4"/>
      <c r="AG727" s="4"/>
      <c r="AH727" s="4"/>
      <c r="AI727" s="4"/>
      <c r="AJ727" s="4"/>
      <c r="AK727" s="4"/>
      <c r="AL727" s="4"/>
      <c r="AM727" s="4"/>
      <c r="AN727" s="4"/>
      <c r="AO727" s="4"/>
      <c r="AP727" s="4"/>
      <c r="AQ727" s="4"/>
      <c r="AR727" s="4"/>
      <c r="AS727" s="4"/>
      <c r="AT727" s="4"/>
      <c r="AU727" s="4"/>
      <c r="AV727" s="4"/>
      <c r="AW727" s="4"/>
      <c r="AX727" s="4"/>
    </row>
    <row r="728" spans="1:50" ht="15.75" hidden="1"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4"/>
      <c r="AE728" s="4"/>
      <c r="AF728" s="4"/>
      <c r="AG728" s="4"/>
      <c r="AH728" s="4"/>
      <c r="AI728" s="4"/>
      <c r="AJ728" s="4"/>
      <c r="AK728" s="4"/>
      <c r="AL728" s="4"/>
      <c r="AM728" s="4"/>
      <c r="AN728" s="4"/>
      <c r="AO728" s="4"/>
      <c r="AP728" s="4"/>
      <c r="AQ728" s="4"/>
      <c r="AR728" s="4"/>
      <c r="AS728" s="4"/>
      <c r="AT728" s="4"/>
      <c r="AU728" s="4"/>
      <c r="AV728" s="4"/>
      <c r="AW728" s="4"/>
      <c r="AX728" s="4"/>
    </row>
    <row r="729" spans="1:50" ht="15.75" hidden="1"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4"/>
      <c r="AE729" s="4"/>
      <c r="AF729" s="4"/>
      <c r="AG729" s="4"/>
      <c r="AH729" s="4"/>
      <c r="AI729" s="4"/>
      <c r="AJ729" s="4"/>
      <c r="AK729" s="4"/>
      <c r="AL729" s="4"/>
      <c r="AM729" s="4"/>
      <c r="AN729" s="4"/>
      <c r="AO729" s="4"/>
      <c r="AP729" s="4"/>
      <c r="AQ729" s="4"/>
      <c r="AR729" s="4"/>
      <c r="AS729" s="4"/>
      <c r="AT729" s="4"/>
      <c r="AU729" s="4"/>
      <c r="AV729" s="4"/>
      <c r="AW729" s="4"/>
      <c r="AX729" s="4"/>
    </row>
    <row r="730" spans="1:50" ht="15.75" hidden="1"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4"/>
      <c r="AE730" s="4"/>
      <c r="AF730" s="4"/>
      <c r="AG730" s="4"/>
      <c r="AH730" s="4"/>
      <c r="AI730" s="4"/>
      <c r="AJ730" s="4"/>
      <c r="AK730" s="4"/>
      <c r="AL730" s="4"/>
      <c r="AM730" s="4"/>
      <c r="AN730" s="4"/>
      <c r="AO730" s="4"/>
      <c r="AP730" s="4"/>
      <c r="AQ730" s="4"/>
      <c r="AR730" s="4"/>
      <c r="AS730" s="4"/>
      <c r="AT730" s="4"/>
      <c r="AU730" s="4"/>
      <c r="AV730" s="4"/>
      <c r="AW730" s="4"/>
      <c r="AX730" s="4"/>
    </row>
    <row r="731" spans="1:50" ht="15.75" hidden="1"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4"/>
      <c r="AE731" s="4"/>
      <c r="AF731" s="4"/>
      <c r="AG731" s="4"/>
      <c r="AH731" s="4"/>
      <c r="AI731" s="4"/>
      <c r="AJ731" s="4"/>
      <c r="AK731" s="4"/>
      <c r="AL731" s="4"/>
      <c r="AM731" s="4"/>
      <c r="AN731" s="4"/>
      <c r="AO731" s="4"/>
      <c r="AP731" s="4"/>
      <c r="AQ731" s="4"/>
      <c r="AR731" s="4"/>
      <c r="AS731" s="4"/>
      <c r="AT731" s="4"/>
      <c r="AU731" s="4"/>
      <c r="AV731" s="4"/>
      <c r="AW731" s="4"/>
      <c r="AX731" s="4"/>
    </row>
    <row r="732" spans="1:50" ht="15.75" hidden="1"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4"/>
      <c r="AE732" s="4"/>
      <c r="AF732" s="4"/>
      <c r="AG732" s="4"/>
      <c r="AH732" s="4"/>
      <c r="AI732" s="4"/>
      <c r="AJ732" s="4"/>
      <c r="AK732" s="4"/>
      <c r="AL732" s="4"/>
      <c r="AM732" s="4"/>
      <c r="AN732" s="4"/>
      <c r="AO732" s="4"/>
      <c r="AP732" s="4"/>
      <c r="AQ732" s="4"/>
      <c r="AR732" s="4"/>
      <c r="AS732" s="4"/>
      <c r="AT732" s="4"/>
      <c r="AU732" s="4"/>
      <c r="AV732" s="4"/>
      <c r="AW732" s="4"/>
      <c r="AX732" s="4"/>
    </row>
    <row r="733" spans="1:50" ht="15.75" hidden="1"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4"/>
      <c r="AE733" s="4"/>
      <c r="AF733" s="4"/>
      <c r="AG733" s="4"/>
      <c r="AH733" s="4"/>
      <c r="AI733" s="4"/>
      <c r="AJ733" s="4"/>
      <c r="AK733" s="4"/>
      <c r="AL733" s="4"/>
      <c r="AM733" s="4"/>
      <c r="AN733" s="4"/>
      <c r="AO733" s="4"/>
      <c r="AP733" s="4"/>
      <c r="AQ733" s="4"/>
      <c r="AR733" s="4"/>
      <c r="AS733" s="4"/>
      <c r="AT733" s="4"/>
      <c r="AU733" s="4"/>
      <c r="AV733" s="4"/>
      <c r="AW733" s="4"/>
      <c r="AX733" s="4"/>
    </row>
    <row r="734" spans="1:50" ht="15.75" hidden="1"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4"/>
      <c r="AE734" s="4"/>
      <c r="AF734" s="4"/>
      <c r="AG734" s="4"/>
      <c r="AH734" s="4"/>
      <c r="AI734" s="4"/>
      <c r="AJ734" s="4"/>
      <c r="AK734" s="4"/>
      <c r="AL734" s="4"/>
      <c r="AM734" s="4"/>
      <c r="AN734" s="4"/>
      <c r="AO734" s="4"/>
      <c r="AP734" s="4"/>
      <c r="AQ734" s="4"/>
      <c r="AR734" s="4"/>
      <c r="AS734" s="4"/>
      <c r="AT734" s="4"/>
      <c r="AU734" s="4"/>
      <c r="AV734" s="4"/>
      <c r="AW734" s="4"/>
      <c r="AX734" s="4"/>
    </row>
    <row r="735" spans="1:50" ht="15.75" hidden="1"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4"/>
      <c r="AE735" s="4"/>
      <c r="AF735" s="4"/>
      <c r="AG735" s="4"/>
      <c r="AH735" s="4"/>
      <c r="AI735" s="4"/>
      <c r="AJ735" s="4"/>
      <c r="AK735" s="4"/>
      <c r="AL735" s="4"/>
      <c r="AM735" s="4"/>
      <c r="AN735" s="4"/>
      <c r="AO735" s="4"/>
      <c r="AP735" s="4"/>
      <c r="AQ735" s="4"/>
      <c r="AR735" s="4"/>
      <c r="AS735" s="4"/>
      <c r="AT735" s="4"/>
      <c r="AU735" s="4"/>
      <c r="AV735" s="4"/>
      <c r="AW735" s="4"/>
      <c r="AX735" s="4"/>
    </row>
    <row r="736" spans="1:50" ht="15.75" hidden="1"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4"/>
      <c r="AE736" s="4"/>
      <c r="AF736" s="4"/>
      <c r="AG736" s="4"/>
      <c r="AH736" s="4"/>
      <c r="AI736" s="4"/>
      <c r="AJ736" s="4"/>
      <c r="AK736" s="4"/>
      <c r="AL736" s="4"/>
      <c r="AM736" s="4"/>
      <c r="AN736" s="4"/>
      <c r="AO736" s="4"/>
      <c r="AP736" s="4"/>
      <c r="AQ736" s="4"/>
      <c r="AR736" s="4"/>
      <c r="AS736" s="4"/>
      <c r="AT736" s="4"/>
      <c r="AU736" s="4"/>
      <c r="AV736" s="4"/>
      <c r="AW736" s="4"/>
      <c r="AX736" s="4"/>
    </row>
    <row r="737" spans="1:50" ht="15.75" hidden="1"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4"/>
      <c r="AE737" s="4"/>
      <c r="AF737" s="4"/>
      <c r="AG737" s="4"/>
      <c r="AH737" s="4"/>
      <c r="AI737" s="4"/>
      <c r="AJ737" s="4"/>
      <c r="AK737" s="4"/>
      <c r="AL737" s="4"/>
      <c r="AM737" s="4"/>
      <c r="AN737" s="4"/>
      <c r="AO737" s="4"/>
      <c r="AP737" s="4"/>
      <c r="AQ737" s="4"/>
      <c r="AR737" s="4"/>
      <c r="AS737" s="4"/>
      <c r="AT737" s="4"/>
      <c r="AU737" s="4"/>
      <c r="AV737" s="4"/>
      <c r="AW737" s="4"/>
      <c r="AX737" s="4"/>
    </row>
    <row r="738" spans="1:50" ht="15.75" hidden="1"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4"/>
      <c r="AE738" s="4"/>
      <c r="AF738" s="4"/>
      <c r="AG738" s="4"/>
      <c r="AH738" s="4"/>
      <c r="AI738" s="4"/>
      <c r="AJ738" s="4"/>
      <c r="AK738" s="4"/>
      <c r="AL738" s="4"/>
      <c r="AM738" s="4"/>
      <c r="AN738" s="4"/>
      <c r="AO738" s="4"/>
      <c r="AP738" s="4"/>
      <c r="AQ738" s="4"/>
      <c r="AR738" s="4"/>
      <c r="AS738" s="4"/>
      <c r="AT738" s="4"/>
      <c r="AU738" s="4"/>
      <c r="AV738" s="4"/>
      <c r="AW738" s="4"/>
      <c r="AX738" s="4"/>
    </row>
    <row r="739" spans="1:50" ht="15.75" hidden="1"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4"/>
      <c r="AE739" s="4"/>
      <c r="AF739" s="4"/>
      <c r="AG739" s="4"/>
      <c r="AH739" s="4"/>
      <c r="AI739" s="4"/>
      <c r="AJ739" s="4"/>
      <c r="AK739" s="4"/>
      <c r="AL739" s="4"/>
      <c r="AM739" s="4"/>
      <c r="AN739" s="4"/>
      <c r="AO739" s="4"/>
      <c r="AP739" s="4"/>
      <c r="AQ739" s="4"/>
      <c r="AR739" s="4"/>
      <c r="AS739" s="4"/>
      <c r="AT739" s="4"/>
      <c r="AU739" s="4"/>
      <c r="AV739" s="4"/>
      <c r="AW739" s="4"/>
      <c r="AX739" s="4"/>
    </row>
    <row r="740" spans="1:50" ht="15.75" hidden="1"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4"/>
      <c r="AE740" s="4"/>
      <c r="AF740" s="4"/>
      <c r="AG740" s="4"/>
      <c r="AH740" s="4"/>
      <c r="AI740" s="4"/>
      <c r="AJ740" s="4"/>
      <c r="AK740" s="4"/>
      <c r="AL740" s="4"/>
      <c r="AM740" s="4"/>
      <c r="AN740" s="4"/>
      <c r="AO740" s="4"/>
      <c r="AP740" s="4"/>
      <c r="AQ740" s="4"/>
      <c r="AR740" s="4"/>
      <c r="AS740" s="4"/>
      <c r="AT740" s="4"/>
      <c r="AU740" s="4"/>
      <c r="AV740" s="4"/>
      <c r="AW740" s="4"/>
      <c r="AX740" s="4"/>
    </row>
    <row r="741" spans="1:50" ht="15.75" hidden="1"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4"/>
      <c r="AE741" s="4"/>
      <c r="AF741" s="4"/>
      <c r="AG741" s="4"/>
      <c r="AH741" s="4"/>
      <c r="AI741" s="4"/>
      <c r="AJ741" s="4"/>
      <c r="AK741" s="4"/>
      <c r="AL741" s="4"/>
      <c r="AM741" s="4"/>
      <c r="AN741" s="4"/>
      <c r="AO741" s="4"/>
      <c r="AP741" s="4"/>
      <c r="AQ741" s="4"/>
      <c r="AR741" s="4"/>
      <c r="AS741" s="4"/>
      <c r="AT741" s="4"/>
      <c r="AU741" s="4"/>
      <c r="AV741" s="4"/>
      <c r="AW741" s="4"/>
      <c r="AX741" s="4"/>
    </row>
    <row r="742" spans="1:50" ht="15.75" hidden="1"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4"/>
      <c r="AE742" s="4"/>
      <c r="AF742" s="4"/>
      <c r="AG742" s="4"/>
      <c r="AH742" s="4"/>
      <c r="AI742" s="4"/>
      <c r="AJ742" s="4"/>
      <c r="AK742" s="4"/>
      <c r="AL742" s="4"/>
      <c r="AM742" s="4"/>
      <c r="AN742" s="4"/>
      <c r="AO742" s="4"/>
      <c r="AP742" s="4"/>
      <c r="AQ742" s="4"/>
      <c r="AR742" s="4"/>
      <c r="AS742" s="4"/>
      <c r="AT742" s="4"/>
      <c r="AU742" s="4"/>
      <c r="AV742" s="4"/>
      <c r="AW742" s="4"/>
      <c r="AX742" s="4"/>
    </row>
    <row r="743" spans="1:50" ht="15.75" hidden="1"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4"/>
      <c r="AE743" s="4"/>
      <c r="AF743" s="4"/>
      <c r="AG743" s="4"/>
      <c r="AH743" s="4"/>
      <c r="AI743" s="4"/>
      <c r="AJ743" s="4"/>
      <c r="AK743" s="4"/>
      <c r="AL743" s="4"/>
      <c r="AM743" s="4"/>
      <c r="AN743" s="4"/>
      <c r="AO743" s="4"/>
      <c r="AP743" s="4"/>
      <c r="AQ743" s="4"/>
      <c r="AR743" s="4"/>
      <c r="AS743" s="4"/>
      <c r="AT743" s="4"/>
      <c r="AU743" s="4"/>
      <c r="AV743" s="4"/>
      <c r="AW743" s="4"/>
      <c r="AX743" s="4"/>
    </row>
    <row r="744" spans="1:50" ht="15.75" hidden="1"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4"/>
      <c r="AE744" s="4"/>
      <c r="AF744" s="4"/>
      <c r="AG744" s="4"/>
      <c r="AH744" s="4"/>
      <c r="AI744" s="4"/>
      <c r="AJ744" s="4"/>
      <c r="AK744" s="4"/>
      <c r="AL744" s="4"/>
      <c r="AM744" s="4"/>
      <c r="AN744" s="4"/>
      <c r="AO744" s="4"/>
      <c r="AP744" s="4"/>
      <c r="AQ744" s="4"/>
      <c r="AR744" s="4"/>
      <c r="AS744" s="4"/>
      <c r="AT744" s="4"/>
      <c r="AU744" s="4"/>
      <c r="AV744" s="4"/>
      <c r="AW744" s="4"/>
      <c r="AX744" s="4"/>
    </row>
    <row r="745" spans="1:50" ht="15.75" hidden="1"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4"/>
      <c r="AE745" s="4"/>
      <c r="AF745" s="4"/>
      <c r="AG745" s="4"/>
      <c r="AH745" s="4"/>
      <c r="AI745" s="4"/>
      <c r="AJ745" s="4"/>
      <c r="AK745" s="4"/>
      <c r="AL745" s="4"/>
      <c r="AM745" s="4"/>
      <c r="AN745" s="4"/>
      <c r="AO745" s="4"/>
      <c r="AP745" s="4"/>
      <c r="AQ745" s="4"/>
      <c r="AR745" s="4"/>
      <c r="AS745" s="4"/>
      <c r="AT745" s="4"/>
      <c r="AU745" s="4"/>
      <c r="AV745" s="4"/>
      <c r="AW745" s="4"/>
      <c r="AX745" s="4"/>
    </row>
    <row r="746" spans="1:50" ht="15.75" hidden="1"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4"/>
      <c r="AE746" s="4"/>
      <c r="AF746" s="4"/>
      <c r="AG746" s="4"/>
      <c r="AH746" s="4"/>
      <c r="AI746" s="4"/>
      <c r="AJ746" s="4"/>
      <c r="AK746" s="4"/>
      <c r="AL746" s="4"/>
      <c r="AM746" s="4"/>
      <c r="AN746" s="4"/>
      <c r="AO746" s="4"/>
      <c r="AP746" s="4"/>
      <c r="AQ746" s="4"/>
      <c r="AR746" s="4"/>
      <c r="AS746" s="4"/>
      <c r="AT746" s="4"/>
      <c r="AU746" s="4"/>
      <c r="AV746" s="4"/>
      <c r="AW746" s="4"/>
      <c r="AX746" s="4"/>
    </row>
    <row r="747" spans="1:50" ht="15.75" hidden="1"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4"/>
      <c r="AE747" s="4"/>
      <c r="AF747" s="4"/>
      <c r="AG747" s="4"/>
      <c r="AH747" s="4"/>
      <c r="AI747" s="4"/>
      <c r="AJ747" s="4"/>
      <c r="AK747" s="4"/>
      <c r="AL747" s="4"/>
      <c r="AM747" s="4"/>
      <c r="AN747" s="4"/>
      <c r="AO747" s="4"/>
      <c r="AP747" s="4"/>
      <c r="AQ747" s="4"/>
      <c r="AR747" s="4"/>
      <c r="AS747" s="4"/>
      <c r="AT747" s="4"/>
      <c r="AU747" s="4"/>
      <c r="AV747" s="4"/>
      <c r="AW747" s="4"/>
      <c r="AX747" s="4"/>
    </row>
    <row r="748" spans="1:50" ht="15.75" hidden="1"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4"/>
      <c r="AE748" s="4"/>
      <c r="AF748" s="4"/>
      <c r="AG748" s="4"/>
      <c r="AH748" s="4"/>
      <c r="AI748" s="4"/>
      <c r="AJ748" s="4"/>
      <c r="AK748" s="4"/>
      <c r="AL748" s="4"/>
      <c r="AM748" s="4"/>
      <c r="AN748" s="4"/>
      <c r="AO748" s="4"/>
      <c r="AP748" s="4"/>
      <c r="AQ748" s="4"/>
      <c r="AR748" s="4"/>
      <c r="AS748" s="4"/>
      <c r="AT748" s="4"/>
      <c r="AU748" s="4"/>
      <c r="AV748" s="4"/>
      <c r="AW748" s="4"/>
      <c r="AX748" s="4"/>
    </row>
    <row r="749" spans="1:50" ht="15.75" hidden="1"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4"/>
      <c r="AE749" s="4"/>
      <c r="AF749" s="4"/>
      <c r="AG749" s="4"/>
      <c r="AH749" s="4"/>
      <c r="AI749" s="4"/>
      <c r="AJ749" s="4"/>
      <c r="AK749" s="4"/>
      <c r="AL749" s="4"/>
      <c r="AM749" s="4"/>
      <c r="AN749" s="4"/>
      <c r="AO749" s="4"/>
      <c r="AP749" s="4"/>
      <c r="AQ749" s="4"/>
      <c r="AR749" s="4"/>
      <c r="AS749" s="4"/>
      <c r="AT749" s="4"/>
      <c r="AU749" s="4"/>
      <c r="AV749" s="4"/>
      <c r="AW749" s="4"/>
      <c r="AX749" s="4"/>
    </row>
    <row r="750" spans="1:50" ht="15.75" hidden="1"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4"/>
      <c r="AE750" s="4"/>
      <c r="AF750" s="4"/>
      <c r="AG750" s="4"/>
      <c r="AH750" s="4"/>
      <c r="AI750" s="4"/>
      <c r="AJ750" s="4"/>
      <c r="AK750" s="4"/>
      <c r="AL750" s="4"/>
      <c r="AM750" s="4"/>
      <c r="AN750" s="4"/>
      <c r="AO750" s="4"/>
      <c r="AP750" s="4"/>
      <c r="AQ750" s="4"/>
      <c r="AR750" s="4"/>
      <c r="AS750" s="4"/>
      <c r="AT750" s="4"/>
      <c r="AU750" s="4"/>
      <c r="AV750" s="4"/>
      <c r="AW750" s="4"/>
      <c r="AX750" s="4"/>
    </row>
    <row r="751" spans="1:50" ht="15.75" hidden="1"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4"/>
      <c r="AE751" s="4"/>
      <c r="AF751" s="4"/>
      <c r="AG751" s="4"/>
      <c r="AH751" s="4"/>
      <c r="AI751" s="4"/>
      <c r="AJ751" s="4"/>
      <c r="AK751" s="4"/>
      <c r="AL751" s="4"/>
      <c r="AM751" s="4"/>
      <c r="AN751" s="4"/>
      <c r="AO751" s="4"/>
      <c r="AP751" s="4"/>
      <c r="AQ751" s="4"/>
      <c r="AR751" s="4"/>
      <c r="AS751" s="4"/>
      <c r="AT751" s="4"/>
      <c r="AU751" s="4"/>
      <c r="AV751" s="4"/>
      <c r="AW751" s="4"/>
      <c r="AX751" s="4"/>
    </row>
    <row r="752" spans="1:50" ht="15.75" hidden="1"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4"/>
      <c r="AE752" s="4"/>
      <c r="AF752" s="4"/>
      <c r="AG752" s="4"/>
      <c r="AH752" s="4"/>
      <c r="AI752" s="4"/>
      <c r="AJ752" s="4"/>
      <c r="AK752" s="4"/>
      <c r="AL752" s="4"/>
      <c r="AM752" s="4"/>
      <c r="AN752" s="4"/>
      <c r="AO752" s="4"/>
      <c r="AP752" s="4"/>
      <c r="AQ752" s="4"/>
      <c r="AR752" s="4"/>
      <c r="AS752" s="4"/>
      <c r="AT752" s="4"/>
      <c r="AU752" s="4"/>
      <c r="AV752" s="4"/>
      <c r="AW752" s="4"/>
      <c r="AX752" s="4"/>
    </row>
    <row r="753" spans="1:50" ht="15.75" hidden="1"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4"/>
      <c r="AE753" s="4"/>
      <c r="AF753" s="4"/>
      <c r="AG753" s="4"/>
      <c r="AH753" s="4"/>
      <c r="AI753" s="4"/>
      <c r="AJ753" s="4"/>
      <c r="AK753" s="4"/>
      <c r="AL753" s="4"/>
      <c r="AM753" s="4"/>
      <c r="AN753" s="4"/>
      <c r="AO753" s="4"/>
      <c r="AP753" s="4"/>
      <c r="AQ753" s="4"/>
      <c r="AR753" s="4"/>
      <c r="AS753" s="4"/>
      <c r="AT753" s="4"/>
      <c r="AU753" s="4"/>
      <c r="AV753" s="4"/>
      <c r="AW753" s="4"/>
      <c r="AX753" s="4"/>
    </row>
    <row r="754" spans="1:50" ht="15.75" hidden="1"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4"/>
      <c r="AE754" s="4"/>
      <c r="AF754" s="4"/>
      <c r="AG754" s="4"/>
      <c r="AH754" s="4"/>
      <c r="AI754" s="4"/>
      <c r="AJ754" s="4"/>
      <c r="AK754" s="4"/>
      <c r="AL754" s="4"/>
      <c r="AM754" s="4"/>
      <c r="AN754" s="4"/>
      <c r="AO754" s="4"/>
      <c r="AP754" s="4"/>
      <c r="AQ754" s="4"/>
      <c r="AR754" s="4"/>
      <c r="AS754" s="4"/>
      <c r="AT754" s="4"/>
      <c r="AU754" s="4"/>
      <c r="AV754" s="4"/>
      <c r="AW754" s="4"/>
      <c r="AX754" s="4"/>
    </row>
    <row r="755" spans="1:50" ht="15.75" hidden="1"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4"/>
      <c r="AE755" s="4"/>
      <c r="AF755" s="4"/>
      <c r="AG755" s="4"/>
      <c r="AH755" s="4"/>
      <c r="AI755" s="4"/>
      <c r="AJ755" s="4"/>
      <c r="AK755" s="4"/>
      <c r="AL755" s="4"/>
      <c r="AM755" s="4"/>
      <c r="AN755" s="4"/>
      <c r="AO755" s="4"/>
      <c r="AP755" s="4"/>
      <c r="AQ755" s="4"/>
      <c r="AR755" s="4"/>
      <c r="AS755" s="4"/>
      <c r="AT755" s="4"/>
      <c r="AU755" s="4"/>
      <c r="AV755" s="4"/>
      <c r="AW755" s="4"/>
      <c r="AX755" s="4"/>
    </row>
    <row r="756" spans="1:50" ht="15.75" hidden="1"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4"/>
      <c r="AE756" s="4"/>
      <c r="AF756" s="4"/>
      <c r="AG756" s="4"/>
      <c r="AH756" s="4"/>
      <c r="AI756" s="4"/>
      <c r="AJ756" s="4"/>
      <c r="AK756" s="4"/>
      <c r="AL756" s="4"/>
      <c r="AM756" s="4"/>
      <c r="AN756" s="4"/>
      <c r="AO756" s="4"/>
      <c r="AP756" s="4"/>
      <c r="AQ756" s="4"/>
      <c r="AR756" s="4"/>
      <c r="AS756" s="4"/>
      <c r="AT756" s="4"/>
      <c r="AU756" s="4"/>
      <c r="AV756" s="4"/>
      <c r="AW756" s="4"/>
      <c r="AX756" s="4"/>
    </row>
    <row r="757" spans="1:50" ht="15.75" hidden="1"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4"/>
      <c r="AE757" s="4"/>
      <c r="AF757" s="4"/>
      <c r="AG757" s="4"/>
      <c r="AH757" s="4"/>
      <c r="AI757" s="4"/>
      <c r="AJ757" s="4"/>
      <c r="AK757" s="4"/>
      <c r="AL757" s="4"/>
      <c r="AM757" s="4"/>
      <c r="AN757" s="4"/>
      <c r="AO757" s="4"/>
      <c r="AP757" s="4"/>
      <c r="AQ757" s="4"/>
      <c r="AR757" s="4"/>
      <c r="AS757" s="4"/>
      <c r="AT757" s="4"/>
      <c r="AU757" s="4"/>
      <c r="AV757" s="4"/>
      <c r="AW757" s="4"/>
      <c r="AX757" s="4"/>
    </row>
    <row r="758" spans="1:50" ht="15.75" hidden="1"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4"/>
      <c r="AE758" s="4"/>
      <c r="AF758" s="4"/>
      <c r="AG758" s="4"/>
      <c r="AH758" s="4"/>
      <c r="AI758" s="4"/>
      <c r="AJ758" s="4"/>
      <c r="AK758" s="4"/>
      <c r="AL758" s="4"/>
      <c r="AM758" s="4"/>
      <c r="AN758" s="4"/>
      <c r="AO758" s="4"/>
      <c r="AP758" s="4"/>
      <c r="AQ758" s="4"/>
      <c r="AR758" s="4"/>
      <c r="AS758" s="4"/>
      <c r="AT758" s="4"/>
      <c r="AU758" s="4"/>
      <c r="AV758" s="4"/>
      <c r="AW758" s="4"/>
      <c r="AX758" s="4"/>
    </row>
    <row r="759" spans="1:50" ht="15.75" hidden="1"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4"/>
      <c r="AE759" s="4"/>
      <c r="AF759" s="4"/>
      <c r="AG759" s="4"/>
      <c r="AH759" s="4"/>
      <c r="AI759" s="4"/>
      <c r="AJ759" s="4"/>
      <c r="AK759" s="4"/>
      <c r="AL759" s="4"/>
      <c r="AM759" s="4"/>
      <c r="AN759" s="4"/>
      <c r="AO759" s="4"/>
      <c r="AP759" s="4"/>
      <c r="AQ759" s="4"/>
      <c r="AR759" s="4"/>
      <c r="AS759" s="4"/>
      <c r="AT759" s="4"/>
      <c r="AU759" s="4"/>
      <c r="AV759" s="4"/>
      <c r="AW759" s="4"/>
      <c r="AX759" s="4"/>
    </row>
    <row r="760" spans="1:50" ht="15.75" hidden="1"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4"/>
      <c r="AE760" s="4"/>
      <c r="AF760" s="4"/>
      <c r="AG760" s="4"/>
      <c r="AH760" s="4"/>
      <c r="AI760" s="4"/>
      <c r="AJ760" s="4"/>
      <c r="AK760" s="4"/>
      <c r="AL760" s="4"/>
      <c r="AM760" s="4"/>
      <c r="AN760" s="4"/>
      <c r="AO760" s="4"/>
      <c r="AP760" s="4"/>
      <c r="AQ760" s="4"/>
      <c r="AR760" s="4"/>
      <c r="AS760" s="4"/>
      <c r="AT760" s="4"/>
      <c r="AU760" s="4"/>
      <c r="AV760" s="4"/>
      <c r="AW760" s="4"/>
      <c r="AX760" s="4"/>
    </row>
    <row r="761" spans="1:50" ht="15.75" hidden="1"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4"/>
      <c r="AE761" s="4"/>
      <c r="AF761" s="4"/>
      <c r="AG761" s="4"/>
      <c r="AH761" s="4"/>
      <c r="AI761" s="4"/>
      <c r="AJ761" s="4"/>
      <c r="AK761" s="4"/>
      <c r="AL761" s="4"/>
      <c r="AM761" s="4"/>
      <c r="AN761" s="4"/>
      <c r="AO761" s="4"/>
      <c r="AP761" s="4"/>
      <c r="AQ761" s="4"/>
      <c r="AR761" s="4"/>
      <c r="AS761" s="4"/>
      <c r="AT761" s="4"/>
      <c r="AU761" s="4"/>
      <c r="AV761" s="4"/>
      <c r="AW761" s="4"/>
      <c r="AX761" s="4"/>
    </row>
    <row r="762" spans="1:50" ht="15.75" hidden="1"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4"/>
      <c r="AE762" s="4"/>
      <c r="AF762" s="4"/>
      <c r="AG762" s="4"/>
      <c r="AH762" s="4"/>
      <c r="AI762" s="4"/>
      <c r="AJ762" s="4"/>
      <c r="AK762" s="4"/>
      <c r="AL762" s="4"/>
      <c r="AM762" s="4"/>
      <c r="AN762" s="4"/>
      <c r="AO762" s="4"/>
      <c r="AP762" s="4"/>
      <c r="AQ762" s="4"/>
      <c r="AR762" s="4"/>
      <c r="AS762" s="4"/>
      <c r="AT762" s="4"/>
      <c r="AU762" s="4"/>
      <c r="AV762" s="4"/>
      <c r="AW762" s="4"/>
      <c r="AX762" s="4"/>
    </row>
    <row r="763" spans="1:50" ht="15.75" hidden="1"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4"/>
      <c r="AE763" s="4"/>
      <c r="AF763" s="4"/>
      <c r="AG763" s="4"/>
      <c r="AH763" s="4"/>
      <c r="AI763" s="4"/>
      <c r="AJ763" s="4"/>
      <c r="AK763" s="4"/>
      <c r="AL763" s="4"/>
      <c r="AM763" s="4"/>
      <c r="AN763" s="4"/>
      <c r="AO763" s="4"/>
      <c r="AP763" s="4"/>
      <c r="AQ763" s="4"/>
      <c r="AR763" s="4"/>
      <c r="AS763" s="4"/>
      <c r="AT763" s="4"/>
      <c r="AU763" s="4"/>
      <c r="AV763" s="4"/>
      <c r="AW763" s="4"/>
      <c r="AX763" s="4"/>
    </row>
    <row r="764" spans="1:50" ht="15.75" hidden="1"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4"/>
      <c r="AE764" s="4"/>
      <c r="AF764" s="4"/>
      <c r="AG764" s="4"/>
      <c r="AH764" s="4"/>
      <c r="AI764" s="4"/>
      <c r="AJ764" s="4"/>
      <c r="AK764" s="4"/>
      <c r="AL764" s="4"/>
      <c r="AM764" s="4"/>
      <c r="AN764" s="4"/>
      <c r="AO764" s="4"/>
      <c r="AP764" s="4"/>
      <c r="AQ764" s="4"/>
      <c r="AR764" s="4"/>
      <c r="AS764" s="4"/>
      <c r="AT764" s="4"/>
      <c r="AU764" s="4"/>
      <c r="AV764" s="4"/>
      <c r="AW764" s="4"/>
      <c r="AX764" s="4"/>
    </row>
    <row r="765" spans="1:50" ht="15.75" hidden="1"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4"/>
      <c r="AE765" s="4"/>
      <c r="AF765" s="4"/>
      <c r="AG765" s="4"/>
      <c r="AH765" s="4"/>
      <c r="AI765" s="4"/>
      <c r="AJ765" s="4"/>
      <c r="AK765" s="4"/>
      <c r="AL765" s="4"/>
      <c r="AM765" s="4"/>
      <c r="AN765" s="4"/>
      <c r="AO765" s="4"/>
      <c r="AP765" s="4"/>
      <c r="AQ765" s="4"/>
      <c r="AR765" s="4"/>
      <c r="AS765" s="4"/>
      <c r="AT765" s="4"/>
      <c r="AU765" s="4"/>
      <c r="AV765" s="4"/>
      <c r="AW765" s="4"/>
      <c r="AX765" s="4"/>
    </row>
    <row r="766" spans="1:50" ht="15.75" hidden="1"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4"/>
      <c r="AE766" s="4"/>
      <c r="AF766" s="4"/>
      <c r="AG766" s="4"/>
      <c r="AH766" s="4"/>
      <c r="AI766" s="4"/>
      <c r="AJ766" s="4"/>
      <c r="AK766" s="4"/>
      <c r="AL766" s="4"/>
      <c r="AM766" s="4"/>
      <c r="AN766" s="4"/>
      <c r="AO766" s="4"/>
      <c r="AP766" s="4"/>
      <c r="AQ766" s="4"/>
      <c r="AR766" s="4"/>
      <c r="AS766" s="4"/>
      <c r="AT766" s="4"/>
      <c r="AU766" s="4"/>
      <c r="AV766" s="4"/>
      <c r="AW766" s="4"/>
      <c r="AX766" s="4"/>
    </row>
    <row r="767" spans="1:50" ht="15.75" hidden="1"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4"/>
      <c r="AE767" s="4"/>
      <c r="AF767" s="4"/>
      <c r="AG767" s="4"/>
      <c r="AH767" s="4"/>
      <c r="AI767" s="4"/>
      <c r="AJ767" s="4"/>
      <c r="AK767" s="4"/>
      <c r="AL767" s="4"/>
      <c r="AM767" s="4"/>
      <c r="AN767" s="4"/>
      <c r="AO767" s="4"/>
      <c r="AP767" s="4"/>
      <c r="AQ767" s="4"/>
      <c r="AR767" s="4"/>
      <c r="AS767" s="4"/>
      <c r="AT767" s="4"/>
      <c r="AU767" s="4"/>
      <c r="AV767" s="4"/>
      <c r="AW767" s="4"/>
      <c r="AX767" s="4"/>
    </row>
    <row r="768" spans="1:50" ht="15.75" hidden="1"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4"/>
      <c r="AE768" s="4"/>
      <c r="AF768" s="4"/>
      <c r="AG768" s="4"/>
      <c r="AH768" s="4"/>
      <c r="AI768" s="4"/>
      <c r="AJ768" s="4"/>
      <c r="AK768" s="4"/>
      <c r="AL768" s="4"/>
      <c r="AM768" s="4"/>
      <c r="AN768" s="4"/>
      <c r="AO768" s="4"/>
      <c r="AP768" s="4"/>
      <c r="AQ768" s="4"/>
      <c r="AR768" s="4"/>
      <c r="AS768" s="4"/>
      <c r="AT768" s="4"/>
      <c r="AU768" s="4"/>
      <c r="AV768" s="4"/>
      <c r="AW768" s="4"/>
      <c r="AX768" s="4"/>
    </row>
    <row r="769" spans="1:50" ht="15.75" hidden="1"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4"/>
      <c r="AE769" s="4"/>
      <c r="AF769" s="4"/>
      <c r="AG769" s="4"/>
      <c r="AH769" s="4"/>
      <c r="AI769" s="4"/>
      <c r="AJ769" s="4"/>
      <c r="AK769" s="4"/>
      <c r="AL769" s="4"/>
      <c r="AM769" s="4"/>
      <c r="AN769" s="4"/>
      <c r="AO769" s="4"/>
      <c r="AP769" s="4"/>
      <c r="AQ769" s="4"/>
      <c r="AR769" s="4"/>
      <c r="AS769" s="4"/>
      <c r="AT769" s="4"/>
      <c r="AU769" s="4"/>
      <c r="AV769" s="4"/>
      <c r="AW769" s="4"/>
      <c r="AX769" s="4"/>
    </row>
    <row r="770" spans="1:50" ht="15.75" hidden="1"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4"/>
      <c r="AE770" s="4"/>
      <c r="AF770" s="4"/>
      <c r="AG770" s="4"/>
      <c r="AH770" s="4"/>
      <c r="AI770" s="4"/>
      <c r="AJ770" s="4"/>
      <c r="AK770" s="4"/>
      <c r="AL770" s="4"/>
      <c r="AM770" s="4"/>
      <c r="AN770" s="4"/>
      <c r="AO770" s="4"/>
      <c r="AP770" s="4"/>
      <c r="AQ770" s="4"/>
      <c r="AR770" s="4"/>
      <c r="AS770" s="4"/>
      <c r="AT770" s="4"/>
      <c r="AU770" s="4"/>
      <c r="AV770" s="4"/>
      <c r="AW770" s="4"/>
      <c r="AX770" s="4"/>
    </row>
    <row r="771" spans="1:50" ht="15.75" hidden="1"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4"/>
      <c r="AE771" s="4"/>
      <c r="AF771" s="4"/>
      <c r="AG771" s="4"/>
      <c r="AH771" s="4"/>
      <c r="AI771" s="4"/>
      <c r="AJ771" s="4"/>
      <c r="AK771" s="4"/>
      <c r="AL771" s="4"/>
      <c r="AM771" s="4"/>
      <c r="AN771" s="4"/>
      <c r="AO771" s="4"/>
      <c r="AP771" s="4"/>
      <c r="AQ771" s="4"/>
      <c r="AR771" s="4"/>
      <c r="AS771" s="4"/>
      <c r="AT771" s="4"/>
      <c r="AU771" s="4"/>
      <c r="AV771" s="4"/>
      <c r="AW771" s="4"/>
      <c r="AX771" s="4"/>
    </row>
    <row r="772" spans="1:50" ht="15.75" hidden="1"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4"/>
      <c r="AE772" s="4"/>
      <c r="AF772" s="4"/>
      <c r="AG772" s="4"/>
      <c r="AH772" s="4"/>
      <c r="AI772" s="4"/>
      <c r="AJ772" s="4"/>
      <c r="AK772" s="4"/>
      <c r="AL772" s="4"/>
      <c r="AM772" s="4"/>
      <c r="AN772" s="4"/>
      <c r="AO772" s="4"/>
      <c r="AP772" s="4"/>
      <c r="AQ772" s="4"/>
      <c r="AR772" s="4"/>
      <c r="AS772" s="4"/>
      <c r="AT772" s="4"/>
      <c r="AU772" s="4"/>
      <c r="AV772" s="4"/>
      <c r="AW772" s="4"/>
      <c r="AX772" s="4"/>
    </row>
    <row r="773" spans="1:50" ht="15.75" hidden="1"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4"/>
      <c r="AE773" s="4"/>
      <c r="AF773" s="4"/>
      <c r="AG773" s="4"/>
      <c r="AH773" s="4"/>
      <c r="AI773" s="4"/>
      <c r="AJ773" s="4"/>
      <c r="AK773" s="4"/>
      <c r="AL773" s="4"/>
      <c r="AM773" s="4"/>
      <c r="AN773" s="4"/>
      <c r="AO773" s="4"/>
      <c r="AP773" s="4"/>
      <c r="AQ773" s="4"/>
      <c r="AR773" s="4"/>
      <c r="AS773" s="4"/>
      <c r="AT773" s="4"/>
      <c r="AU773" s="4"/>
      <c r="AV773" s="4"/>
      <c r="AW773" s="4"/>
      <c r="AX773" s="4"/>
    </row>
    <row r="774" spans="1:50" ht="15.75" hidden="1"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4"/>
      <c r="AE774" s="4"/>
      <c r="AF774" s="4"/>
      <c r="AG774" s="4"/>
      <c r="AH774" s="4"/>
      <c r="AI774" s="4"/>
      <c r="AJ774" s="4"/>
      <c r="AK774" s="4"/>
      <c r="AL774" s="4"/>
      <c r="AM774" s="4"/>
      <c r="AN774" s="4"/>
      <c r="AO774" s="4"/>
      <c r="AP774" s="4"/>
      <c r="AQ774" s="4"/>
      <c r="AR774" s="4"/>
      <c r="AS774" s="4"/>
      <c r="AT774" s="4"/>
      <c r="AU774" s="4"/>
      <c r="AV774" s="4"/>
      <c r="AW774" s="4"/>
      <c r="AX774" s="4"/>
    </row>
    <row r="775" spans="1:50" ht="15.75" hidden="1"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4"/>
      <c r="AE775" s="4"/>
      <c r="AF775" s="4"/>
      <c r="AG775" s="4"/>
      <c r="AH775" s="4"/>
      <c r="AI775" s="4"/>
      <c r="AJ775" s="4"/>
      <c r="AK775" s="4"/>
      <c r="AL775" s="4"/>
      <c r="AM775" s="4"/>
      <c r="AN775" s="4"/>
      <c r="AO775" s="4"/>
      <c r="AP775" s="4"/>
      <c r="AQ775" s="4"/>
      <c r="AR775" s="4"/>
      <c r="AS775" s="4"/>
      <c r="AT775" s="4"/>
      <c r="AU775" s="4"/>
      <c r="AV775" s="4"/>
      <c r="AW775" s="4"/>
      <c r="AX775" s="4"/>
    </row>
    <row r="776" spans="1:50" ht="15.75" hidden="1"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4"/>
      <c r="AE776" s="4"/>
      <c r="AF776" s="4"/>
      <c r="AG776" s="4"/>
      <c r="AH776" s="4"/>
      <c r="AI776" s="4"/>
      <c r="AJ776" s="4"/>
      <c r="AK776" s="4"/>
      <c r="AL776" s="4"/>
      <c r="AM776" s="4"/>
      <c r="AN776" s="4"/>
      <c r="AO776" s="4"/>
      <c r="AP776" s="4"/>
      <c r="AQ776" s="4"/>
      <c r="AR776" s="4"/>
      <c r="AS776" s="4"/>
      <c r="AT776" s="4"/>
      <c r="AU776" s="4"/>
      <c r="AV776" s="4"/>
      <c r="AW776" s="4"/>
      <c r="AX776" s="4"/>
    </row>
    <row r="777" spans="1:50" ht="15.75" hidden="1"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4"/>
      <c r="AE777" s="4"/>
      <c r="AF777" s="4"/>
      <c r="AG777" s="4"/>
      <c r="AH777" s="4"/>
      <c r="AI777" s="4"/>
      <c r="AJ777" s="4"/>
      <c r="AK777" s="4"/>
      <c r="AL777" s="4"/>
      <c r="AM777" s="4"/>
      <c r="AN777" s="4"/>
      <c r="AO777" s="4"/>
      <c r="AP777" s="4"/>
      <c r="AQ777" s="4"/>
      <c r="AR777" s="4"/>
      <c r="AS777" s="4"/>
      <c r="AT777" s="4"/>
      <c r="AU777" s="4"/>
      <c r="AV777" s="4"/>
      <c r="AW777" s="4"/>
      <c r="AX777" s="4"/>
    </row>
    <row r="778" spans="1:50" ht="15.75" hidden="1"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4"/>
      <c r="AE778" s="4"/>
      <c r="AF778" s="4"/>
      <c r="AG778" s="4"/>
      <c r="AH778" s="4"/>
      <c r="AI778" s="4"/>
      <c r="AJ778" s="4"/>
      <c r="AK778" s="4"/>
      <c r="AL778" s="4"/>
      <c r="AM778" s="4"/>
      <c r="AN778" s="4"/>
      <c r="AO778" s="4"/>
      <c r="AP778" s="4"/>
      <c r="AQ778" s="4"/>
      <c r="AR778" s="4"/>
      <c r="AS778" s="4"/>
      <c r="AT778" s="4"/>
      <c r="AU778" s="4"/>
      <c r="AV778" s="4"/>
      <c r="AW778" s="4"/>
      <c r="AX778" s="4"/>
    </row>
    <row r="779" spans="1:50" ht="15.75" hidden="1"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4"/>
      <c r="AE779" s="4"/>
      <c r="AF779" s="4"/>
      <c r="AG779" s="4"/>
      <c r="AH779" s="4"/>
      <c r="AI779" s="4"/>
      <c r="AJ779" s="4"/>
      <c r="AK779" s="4"/>
      <c r="AL779" s="4"/>
      <c r="AM779" s="4"/>
      <c r="AN779" s="4"/>
      <c r="AO779" s="4"/>
      <c r="AP779" s="4"/>
      <c r="AQ779" s="4"/>
      <c r="AR779" s="4"/>
      <c r="AS779" s="4"/>
      <c r="AT779" s="4"/>
      <c r="AU779" s="4"/>
      <c r="AV779" s="4"/>
      <c r="AW779" s="4"/>
      <c r="AX779" s="4"/>
    </row>
    <row r="780" spans="1:50" ht="15.75" hidden="1"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4"/>
      <c r="AE780" s="4"/>
      <c r="AF780" s="4"/>
      <c r="AG780" s="4"/>
      <c r="AH780" s="4"/>
      <c r="AI780" s="4"/>
      <c r="AJ780" s="4"/>
      <c r="AK780" s="4"/>
      <c r="AL780" s="4"/>
      <c r="AM780" s="4"/>
      <c r="AN780" s="4"/>
      <c r="AO780" s="4"/>
      <c r="AP780" s="4"/>
      <c r="AQ780" s="4"/>
      <c r="AR780" s="4"/>
      <c r="AS780" s="4"/>
      <c r="AT780" s="4"/>
      <c r="AU780" s="4"/>
      <c r="AV780" s="4"/>
      <c r="AW780" s="4"/>
      <c r="AX780" s="4"/>
    </row>
    <row r="781" spans="1:50" ht="15.75" hidden="1"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4"/>
      <c r="AE781" s="4"/>
      <c r="AF781" s="4"/>
      <c r="AG781" s="4"/>
      <c r="AH781" s="4"/>
      <c r="AI781" s="4"/>
      <c r="AJ781" s="4"/>
      <c r="AK781" s="4"/>
      <c r="AL781" s="4"/>
      <c r="AM781" s="4"/>
      <c r="AN781" s="4"/>
      <c r="AO781" s="4"/>
      <c r="AP781" s="4"/>
      <c r="AQ781" s="4"/>
      <c r="AR781" s="4"/>
      <c r="AS781" s="4"/>
      <c r="AT781" s="4"/>
      <c r="AU781" s="4"/>
      <c r="AV781" s="4"/>
      <c r="AW781" s="4"/>
      <c r="AX781" s="4"/>
    </row>
    <row r="782" spans="1:50" ht="15.75" hidden="1"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4"/>
      <c r="AE782" s="4"/>
      <c r="AF782" s="4"/>
      <c r="AG782" s="4"/>
      <c r="AH782" s="4"/>
      <c r="AI782" s="4"/>
      <c r="AJ782" s="4"/>
      <c r="AK782" s="4"/>
      <c r="AL782" s="4"/>
      <c r="AM782" s="4"/>
      <c r="AN782" s="4"/>
      <c r="AO782" s="4"/>
      <c r="AP782" s="4"/>
      <c r="AQ782" s="4"/>
      <c r="AR782" s="4"/>
      <c r="AS782" s="4"/>
      <c r="AT782" s="4"/>
      <c r="AU782" s="4"/>
      <c r="AV782" s="4"/>
      <c r="AW782" s="4"/>
      <c r="AX782" s="4"/>
    </row>
    <row r="783" spans="1:50" ht="15.75" hidden="1"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4"/>
      <c r="AE783" s="4"/>
      <c r="AF783" s="4"/>
      <c r="AG783" s="4"/>
      <c r="AH783" s="4"/>
      <c r="AI783" s="4"/>
      <c r="AJ783" s="4"/>
      <c r="AK783" s="4"/>
      <c r="AL783" s="4"/>
      <c r="AM783" s="4"/>
      <c r="AN783" s="4"/>
      <c r="AO783" s="4"/>
      <c r="AP783" s="4"/>
      <c r="AQ783" s="4"/>
      <c r="AR783" s="4"/>
      <c r="AS783" s="4"/>
      <c r="AT783" s="4"/>
      <c r="AU783" s="4"/>
      <c r="AV783" s="4"/>
      <c r="AW783" s="4"/>
      <c r="AX783" s="4"/>
    </row>
    <row r="784" spans="1:50" ht="15.75" hidden="1"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4"/>
      <c r="AE784" s="4"/>
      <c r="AF784" s="4"/>
      <c r="AG784" s="4"/>
      <c r="AH784" s="4"/>
      <c r="AI784" s="4"/>
      <c r="AJ784" s="4"/>
      <c r="AK784" s="4"/>
      <c r="AL784" s="4"/>
      <c r="AM784" s="4"/>
      <c r="AN784" s="4"/>
      <c r="AO784" s="4"/>
      <c r="AP784" s="4"/>
      <c r="AQ784" s="4"/>
      <c r="AR784" s="4"/>
      <c r="AS784" s="4"/>
      <c r="AT784" s="4"/>
      <c r="AU784" s="4"/>
      <c r="AV784" s="4"/>
      <c r="AW784" s="4"/>
      <c r="AX784" s="4"/>
    </row>
    <row r="785" spans="1:50" ht="15.75" hidden="1"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4"/>
      <c r="AE785" s="4"/>
      <c r="AF785" s="4"/>
      <c r="AG785" s="4"/>
      <c r="AH785" s="4"/>
      <c r="AI785" s="4"/>
      <c r="AJ785" s="4"/>
      <c r="AK785" s="4"/>
      <c r="AL785" s="4"/>
      <c r="AM785" s="4"/>
      <c r="AN785" s="4"/>
      <c r="AO785" s="4"/>
      <c r="AP785" s="4"/>
      <c r="AQ785" s="4"/>
      <c r="AR785" s="4"/>
      <c r="AS785" s="4"/>
      <c r="AT785" s="4"/>
      <c r="AU785" s="4"/>
      <c r="AV785" s="4"/>
      <c r="AW785" s="4"/>
      <c r="AX785" s="4"/>
    </row>
    <row r="786" spans="1:50" ht="15.75" hidden="1"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4"/>
      <c r="AE786" s="4"/>
      <c r="AF786" s="4"/>
      <c r="AG786" s="4"/>
      <c r="AH786" s="4"/>
      <c r="AI786" s="4"/>
      <c r="AJ786" s="4"/>
      <c r="AK786" s="4"/>
      <c r="AL786" s="4"/>
      <c r="AM786" s="4"/>
      <c r="AN786" s="4"/>
      <c r="AO786" s="4"/>
      <c r="AP786" s="4"/>
      <c r="AQ786" s="4"/>
      <c r="AR786" s="4"/>
      <c r="AS786" s="4"/>
      <c r="AT786" s="4"/>
      <c r="AU786" s="4"/>
      <c r="AV786" s="4"/>
      <c r="AW786" s="4"/>
      <c r="AX786" s="4"/>
    </row>
    <row r="787" spans="1:50" ht="15.75" hidden="1"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4"/>
      <c r="AE787" s="4"/>
      <c r="AF787" s="4"/>
      <c r="AG787" s="4"/>
      <c r="AH787" s="4"/>
      <c r="AI787" s="4"/>
      <c r="AJ787" s="4"/>
      <c r="AK787" s="4"/>
      <c r="AL787" s="4"/>
      <c r="AM787" s="4"/>
      <c r="AN787" s="4"/>
      <c r="AO787" s="4"/>
      <c r="AP787" s="4"/>
      <c r="AQ787" s="4"/>
      <c r="AR787" s="4"/>
      <c r="AS787" s="4"/>
      <c r="AT787" s="4"/>
      <c r="AU787" s="4"/>
      <c r="AV787" s="4"/>
      <c r="AW787" s="4"/>
      <c r="AX787" s="4"/>
    </row>
    <row r="788" spans="1:50" ht="15.75" hidden="1"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4"/>
      <c r="AE788" s="4"/>
      <c r="AF788" s="4"/>
      <c r="AG788" s="4"/>
      <c r="AH788" s="4"/>
      <c r="AI788" s="4"/>
      <c r="AJ788" s="4"/>
      <c r="AK788" s="4"/>
      <c r="AL788" s="4"/>
      <c r="AM788" s="4"/>
      <c r="AN788" s="4"/>
      <c r="AO788" s="4"/>
      <c r="AP788" s="4"/>
      <c r="AQ788" s="4"/>
      <c r="AR788" s="4"/>
      <c r="AS788" s="4"/>
      <c r="AT788" s="4"/>
      <c r="AU788" s="4"/>
      <c r="AV788" s="4"/>
      <c r="AW788" s="4"/>
      <c r="AX788" s="4"/>
    </row>
    <row r="789" spans="1:50" ht="15.75" hidden="1"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4"/>
      <c r="AE789" s="4"/>
      <c r="AF789" s="4"/>
      <c r="AG789" s="4"/>
      <c r="AH789" s="4"/>
      <c r="AI789" s="4"/>
      <c r="AJ789" s="4"/>
      <c r="AK789" s="4"/>
      <c r="AL789" s="4"/>
      <c r="AM789" s="4"/>
      <c r="AN789" s="4"/>
      <c r="AO789" s="4"/>
      <c r="AP789" s="4"/>
      <c r="AQ789" s="4"/>
      <c r="AR789" s="4"/>
      <c r="AS789" s="4"/>
      <c r="AT789" s="4"/>
      <c r="AU789" s="4"/>
      <c r="AV789" s="4"/>
      <c r="AW789" s="4"/>
      <c r="AX789" s="4"/>
    </row>
    <row r="790" spans="1:50" ht="15.75" hidden="1"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4"/>
      <c r="AE790" s="4"/>
      <c r="AF790" s="4"/>
      <c r="AG790" s="4"/>
      <c r="AH790" s="4"/>
      <c r="AI790" s="4"/>
      <c r="AJ790" s="4"/>
      <c r="AK790" s="4"/>
      <c r="AL790" s="4"/>
      <c r="AM790" s="4"/>
      <c r="AN790" s="4"/>
      <c r="AO790" s="4"/>
      <c r="AP790" s="4"/>
      <c r="AQ790" s="4"/>
      <c r="AR790" s="4"/>
      <c r="AS790" s="4"/>
      <c r="AT790" s="4"/>
      <c r="AU790" s="4"/>
      <c r="AV790" s="4"/>
      <c r="AW790" s="4"/>
      <c r="AX790" s="4"/>
    </row>
    <row r="791" spans="1:50" ht="15.75" hidden="1"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4"/>
      <c r="AE791" s="4"/>
      <c r="AF791" s="4"/>
      <c r="AG791" s="4"/>
      <c r="AH791" s="4"/>
      <c r="AI791" s="4"/>
      <c r="AJ791" s="4"/>
      <c r="AK791" s="4"/>
      <c r="AL791" s="4"/>
      <c r="AM791" s="4"/>
      <c r="AN791" s="4"/>
      <c r="AO791" s="4"/>
      <c r="AP791" s="4"/>
      <c r="AQ791" s="4"/>
      <c r="AR791" s="4"/>
      <c r="AS791" s="4"/>
      <c r="AT791" s="4"/>
      <c r="AU791" s="4"/>
      <c r="AV791" s="4"/>
      <c r="AW791" s="4"/>
      <c r="AX791" s="4"/>
    </row>
    <row r="792" spans="1:50" ht="15.75" hidden="1"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4"/>
      <c r="AE792" s="4"/>
      <c r="AF792" s="4"/>
      <c r="AG792" s="4"/>
      <c r="AH792" s="4"/>
      <c r="AI792" s="4"/>
      <c r="AJ792" s="4"/>
      <c r="AK792" s="4"/>
      <c r="AL792" s="4"/>
      <c r="AM792" s="4"/>
      <c r="AN792" s="4"/>
      <c r="AO792" s="4"/>
      <c r="AP792" s="4"/>
      <c r="AQ792" s="4"/>
      <c r="AR792" s="4"/>
      <c r="AS792" s="4"/>
      <c r="AT792" s="4"/>
      <c r="AU792" s="4"/>
      <c r="AV792" s="4"/>
      <c r="AW792" s="4"/>
      <c r="AX792" s="4"/>
    </row>
    <row r="793" spans="1:50" ht="15.75" hidden="1"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4"/>
      <c r="AE793" s="4"/>
      <c r="AF793" s="4"/>
      <c r="AG793" s="4"/>
      <c r="AH793" s="4"/>
      <c r="AI793" s="4"/>
      <c r="AJ793" s="4"/>
      <c r="AK793" s="4"/>
      <c r="AL793" s="4"/>
      <c r="AM793" s="4"/>
      <c r="AN793" s="4"/>
      <c r="AO793" s="4"/>
      <c r="AP793" s="4"/>
      <c r="AQ793" s="4"/>
      <c r="AR793" s="4"/>
      <c r="AS793" s="4"/>
      <c r="AT793" s="4"/>
      <c r="AU793" s="4"/>
      <c r="AV793" s="4"/>
      <c r="AW793" s="4"/>
      <c r="AX793" s="4"/>
    </row>
    <row r="794" spans="1:50" ht="15.75" hidden="1"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4"/>
      <c r="AE794" s="4"/>
      <c r="AF794" s="4"/>
      <c r="AG794" s="4"/>
      <c r="AH794" s="4"/>
      <c r="AI794" s="4"/>
      <c r="AJ794" s="4"/>
      <c r="AK794" s="4"/>
      <c r="AL794" s="4"/>
      <c r="AM794" s="4"/>
      <c r="AN794" s="4"/>
      <c r="AO794" s="4"/>
      <c r="AP794" s="4"/>
      <c r="AQ794" s="4"/>
      <c r="AR794" s="4"/>
      <c r="AS794" s="4"/>
      <c r="AT794" s="4"/>
      <c r="AU794" s="4"/>
      <c r="AV794" s="4"/>
      <c r="AW794" s="4"/>
      <c r="AX794" s="4"/>
    </row>
    <row r="795" spans="1:50" ht="15.75" hidden="1"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4"/>
      <c r="AE795" s="4"/>
      <c r="AF795" s="4"/>
      <c r="AG795" s="4"/>
      <c r="AH795" s="4"/>
      <c r="AI795" s="4"/>
      <c r="AJ795" s="4"/>
      <c r="AK795" s="4"/>
      <c r="AL795" s="4"/>
      <c r="AM795" s="4"/>
      <c r="AN795" s="4"/>
      <c r="AO795" s="4"/>
      <c r="AP795" s="4"/>
      <c r="AQ795" s="4"/>
      <c r="AR795" s="4"/>
      <c r="AS795" s="4"/>
      <c r="AT795" s="4"/>
      <c r="AU795" s="4"/>
      <c r="AV795" s="4"/>
      <c r="AW795" s="4"/>
      <c r="AX795" s="4"/>
    </row>
    <row r="796" spans="1:50" ht="15.75" hidden="1"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4"/>
      <c r="AE796" s="4"/>
      <c r="AF796" s="4"/>
      <c r="AG796" s="4"/>
      <c r="AH796" s="4"/>
      <c r="AI796" s="4"/>
      <c r="AJ796" s="4"/>
      <c r="AK796" s="4"/>
      <c r="AL796" s="4"/>
      <c r="AM796" s="4"/>
      <c r="AN796" s="4"/>
      <c r="AO796" s="4"/>
      <c r="AP796" s="4"/>
      <c r="AQ796" s="4"/>
      <c r="AR796" s="4"/>
      <c r="AS796" s="4"/>
      <c r="AT796" s="4"/>
      <c r="AU796" s="4"/>
      <c r="AV796" s="4"/>
      <c r="AW796" s="4"/>
      <c r="AX796" s="4"/>
    </row>
    <row r="797" spans="1:50" ht="15.75" hidden="1"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4"/>
      <c r="AE797" s="4"/>
      <c r="AF797" s="4"/>
      <c r="AG797" s="4"/>
      <c r="AH797" s="4"/>
      <c r="AI797" s="4"/>
      <c r="AJ797" s="4"/>
      <c r="AK797" s="4"/>
      <c r="AL797" s="4"/>
      <c r="AM797" s="4"/>
      <c r="AN797" s="4"/>
      <c r="AO797" s="4"/>
      <c r="AP797" s="4"/>
      <c r="AQ797" s="4"/>
      <c r="AR797" s="4"/>
      <c r="AS797" s="4"/>
      <c r="AT797" s="4"/>
      <c r="AU797" s="4"/>
      <c r="AV797" s="4"/>
      <c r="AW797" s="4"/>
      <c r="AX797" s="4"/>
    </row>
    <row r="798" spans="1:50" ht="15.75" hidden="1"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4"/>
      <c r="AE798" s="4"/>
      <c r="AF798" s="4"/>
      <c r="AG798" s="4"/>
      <c r="AH798" s="4"/>
      <c r="AI798" s="4"/>
      <c r="AJ798" s="4"/>
      <c r="AK798" s="4"/>
      <c r="AL798" s="4"/>
      <c r="AM798" s="4"/>
      <c r="AN798" s="4"/>
      <c r="AO798" s="4"/>
      <c r="AP798" s="4"/>
      <c r="AQ798" s="4"/>
      <c r="AR798" s="4"/>
      <c r="AS798" s="4"/>
      <c r="AT798" s="4"/>
      <c r="AU798" s="4"/>
      <c r="AV798" s="4"/>
      <c r="AW798" s="4"/>
      <c r="AX798" s="4"/>
    </row>
    <row r="799" spans="1:50" ht="15.75" hidden="1"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4"/>
      <c r="AE799" s="4"/>
      <c r="AF799" s="4"/>
      <c r="AG799" s="4"/>
      <c r="AH799" s="4"/>
      <c r="AI799" s="4"/>
      <c r="AJ799" s="4"/>
      <c r="AK799" s="4"/>
      <c r="AL799" s="4"/>
      <c r="AM799" s="4"/>
      <c r="AN799" s="4"/>
      <c r="AO799" s="4"/>
      <c r="AP799" s="4"/>
      <c r="AQ799" s="4"/>
      <c r="AR799" s="4"/>
      <c r="AS799" s="4"/>
      <c r="AT799" s="4"/>
      <c r="AU799" s="4"/>
      <c r="AV799" s="4"/>
      <c r="AW799" s="4"/>
      <c r="AX799" s="4"/>
    </row>
    <row r="800" spans="1:50" ht="15.75" hidden="1"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4"/>
      <c r="AE800" s="4"/>
      <c r="AF800" s="4"/>
      <c r="AG800" s="4"/>
      <c r="AH800" s="4"/>
      <c r="AI800" s="4"/>
      <c r="AJ800" s="4"/>
      <c r="AK800" s="4"/>
      <c r="AL800" s="4"/>
      <c r="AM800" s="4"/>
      <c r="AN800" s="4"/>
      <c r="AO800" s="4"/>
      <c r="AP800" s="4"/>
      <c r="AQ800" s="4"/>
      <c r="AR800" s="4"/>
      <c r="AS800" s="4"/>
      <c r="AT800" s="4"/>
      <c r="AU800" s="4"/>
      <c r="AV800" s="4"/>
      <c r="AW800" s="4"/>
      <c r="AX800" s="4"/>
    </row>
    <row r="801" spans="1:50" ht="15.75" hidden="1"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4"/>
      <c r="AE801" s="4"/>
      <c r="AF801" s="4"/>
      <c r="AG801" s="4"/>
      <c r="AH801" s="4"/>
      <c r="AI801" s="4"/>
      <c r="AJ801" s="4"/>
      <c r="AK801" s="4"/>
      <c r="AL801" s="4"/>
      <c r="AM801" s="4"/>
      <c r="AN801" s="4"/>
      <c r="AO801" s="4"/>
      <c r="AP801" s="4"/>
      <c r="AQ801" s="4"/>
      <c r="AR801" s="4"/>
      <c r="AS801" s="4"/>
      <c r="AT801" s="4"/>
      <c r="AU801" s="4"/>
      <c r="AV801" s="4"/>
      <c r="AW801" s="4"/>
      <c r="AX801" s="4"/>
    </row>
    <row r="802" spans="1:50" ht="15.75" hidden="1"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4"/>
      <c r="AE802" s="4"/>
      <c r="AF802" s="4"/>
      <c r="AG802" s="4"/>
      <c r="AH802" s="4"/>
      <c r="AI802" s="4"/>
      <c r="AJ802" s="4"/>
      <c r="AK802" s="4"/>
      <c r="AL802" s="4"/>
      <c r="AM802" s="4"/>
      <c r="AN802" s="4"/>
      <c r="AO802" s="4"/>
      <c r="AP802" s="4"/>
      <c r="AQ802" s="4"/>
      <c r="AR802" s="4"/>
      <c r="AS802" s="4"/>
      <c r="AT802" s="4"/>
      <c r="AU802" s="4"/>
      <c r="AV802" s="4"/>
      <c r="AW802" s="4"/>
      <c r="AX802" s="4"/>
    </row>
    <row r="803" spans="1:50" ht="15.75" hidden="1"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4"/>
      <c r="AE803" s="4"/>
      <c r="AF803" s="4"/>
      <c r="AG803" s="4"/>
      <c r="AH803" s="4"/>
      <c r="AI803" s="4"/>
      <c r="AJ803" s="4"/>
      <c r="AK803" s="4"/>
      <c r="AL803" s="4"/>
      <c r="AM803" s="4"/>
      <c r="AN803" s="4"/>
      <c r="AO803" s="4"/>
      <c r="AP803" s="4"/>
      <c r="AQ803" s="4"/>
      <c r="AR803" s="4"/>
      <c r="AS803" s="4"/>
      <c r="AT803" s="4"/>
      <c r="AU803" s="4"/>
      <c r="AV803" s="4"/>
      <c r="AW803" s="4"/>
      <c r="AX803" s="4"/>
    </row>
    <row r="804" spans="1:50" ht="15.75" hidden="1"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4"/>
      <c r="AE804" s="4"/>
      <c r="AF804" s="4"/>
      <c r="AG804" s="4"/>
      <c r="AH804" s="4"/>
      <c r="AI804" s="4"/>
      <c r="AJ804" s="4"/>
      <c r="AK804" s="4"/>
      <c r="AL804" s="4"/>
      <c r="AM804" s="4"/>
      <c r="AN804" s="4"/>
      <c r="AO804" s="4"/>
      <c r="AP804" s="4"/>
      <c r="AQ804" s="4"/>
      <c r="AR804" s="4"/>
      <c r="AS804" s="4"/>
      <c r="AT804" s="4"/>
      <c r="AU804" s="4"/>
      <c r="AV804" s="4"/>
      <c r="AW804" s="4"/>
      <c r="AX804" s="4"/>
    </row>
    <row r="805" spans="1:50" ht="15.75" hidden="1"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4"/>
      <c r="AE805" s="4"/>
      <c r="AF805" s="4"/>
      <c r="AG805" s="4"/>
      <c r="AH805" s="4"/>
      <c r="AI805" s="4"/>
      <c r="AJ805" s="4"/>
      <c r="AK805" s="4"/>
      <c r="AL805" s="4"/>
      <c r="AM805" s="4"/>
      <c r="AN805" s="4"/>
      <c r="AO805" s="4"/>
      <c r="AP805" s="4"/>
      <c r="AQ805" s="4"/>
      <c r="AR805" s="4"/>
      <c r="AS805" s="4"/>
      <c r="AT805" s="4"/>
      <c r="AU805" s="4"/>
      <c r="AV805" s="4"/>
      <c r="AW805" s="4"/>
      <c r="AX805" s="4"/>
    </row>
    <row r="806" spans="1:50" ht="15.75" hidden="1"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4"/>
      <c r="AE806" s="4"/>
      <c r="AF806" s="4"/>
      <c r="AG806" s="4"/>
      <c r="AH806" s="4"/>
      <c r="AI806" s="4"/>
      <c r="AJ806" s="4"/>
      <c r="AK806" s="4"/>
      <c r="AL806" s="4"/>
      <c r="AM806" s="4"/>
      <c r="AN806" s="4"/>
      <c r="AO806" s="4"/>
      <c r="AP806" s="4"/>
      <c r="AQ806" s="4"/>
      <c r="AR806" s="4"/>
      <c r="AS806" s="4"/>
      <c r="AT806" s="4"/>
      <c r="AU806" s="4"/>
      <c r="AV806" s="4"/>
      <c r="AW806" s="4"/>
      <c r="AX806" s="4"/>
    </row>
    <row r="807" spans="1:50" ht="15.75" hidden="1"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4"/>
      <c r="AE807" s="4"/>
      <c r="AF807" s="4"/>
      <c r="AG807" s="4"/>
      <c r="AH807" s="4"/>
      <c r="AI807" s="4"/>
      <c r="AJ807" s="4"/>
      <c r="AK807" s="4"/>
      <c r="AL807" s="4"/>
      <c r="AM807" s="4"/>
      <c r="AN807" s="4"/>
      <c r="AO807" s="4"/>
      <c r="AP807" s="4"/>
      <c r="AQ807" s="4"/>
      <c r="AR807" s="4"/>
      <c r="AS807" s="4"/>
      <c r="AT807" s="4"/>
      <c r="AU807" s="4"/>
      <c r="AV807" s="4"/>
      <c r="AW807" s="4"/>
      <c r="AX807" s="4"/>
    </row>
    <row r="808" spans="1:50" ht="15.75" hidden="1"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4"/>
      <c r="AE808" s="4"/>
      <c r="AF808" s="4"/>
      <c r="AG808" s="4"/>
      <c r="AH808" s="4"/>
      <c r="AI808" s="4"/>
      <c r="AJ808" s="4"/>
      <c r="AK808" s="4"/>
      <c r="AL808" s="4"/>
      <c r="AM808" s="4"/>
      <c r="AN808" s="4"/>
      <c r="AO808" s="4"/>
      <c r="AP808" s="4"/>
      <c r="AQ808" s="4"/>
      <c r="AR808" s="4"/>
      <c r="AS808" s="4"/>
      <c r="AT808" s="4"/>
      <c r="AU808" s="4"/>
      <c r="AV808" s="4"/>
      <c r="AW808" s="4"/>
      <c r="AX808" s="4"/>
    </row>
    <row r="809" spans="1:50" ht="15.75" hidden="1"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4"/>
      <c r="AE809" s="4"/>
      <c r="AF809" s="4"/>
      <c r="AG809" s="4"/>
      <c r="AH809" s="4"/>
      <c r="AI809" s="4"/>
      <c r="AJ809" s="4"/>
      <c r="AK809" s="4"/>
      <c r="AL809" s="4"/>
      <c r="AM809" s="4"/>
      <c r="AN809" s="4"/>
      <c r="AO809" s="4"/>
      <c r="AP809" s="4"/>
      <c r="AQ809" s="4"/>
      <c r="AR809" s="4"/>
      <c r="AS809" s="4"/>
      <c r="AT809" s="4"/>
      <c r="AU809" s="4"/>
      <c r="AV809" s="4"/>
      <c r="AW809" s="4"/>
      <c r="AX809" s="4"/>
    </row>
    <row r="810" spans="1:50" ht="15.75" hidden="1"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4"/>
      <c r="AE810" s="4"/>
      <c r="AF810" s="4"/>
      <c r="AG810" s="4"/>
      <c r="AH810" s="4"/>
      <c r="AI810" s="4"/>
      <c r="AJ810" s="4"/>
      <c r="AK810" s="4"/>
      <c r="AL810" s="4"/>
      <c r="AM810" s="4"/>
      <c r="AN810" s="4"/>
      <c r="AO810" s="4"/>
      <c r="AP810" s="4"/>
      <c r="AQ810" s="4"/>
      <c r="AR810" s="4"/>
      <c r="AS810" s="4"/>
      <c r="AT810" s="4"/>
      <c r="AU810" s="4"/>
      <c r="AV810" s="4"/>
      <c r="AW810" s="4"/>
      <c r="AX810" s="4"/>
    </row>
    <row r="811" spans="1:50" ht="15.75" hidden="1"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4"/>
      <c r="AE811" s="4"/>
      <c r="AF811" s="4"/>
      <c r="AG811" s="4"/>
      <c r="AH811" s="4"/>
      <c r="AI811" s="4"/>
      <c r="AJ811" s="4"/>
      <c r="AK811" s="4"/>
      <c r="AL811" s="4"/>
      <c r="AM811" s="4"/>
      <c r="AN811" s="4"/>
      <c r="AO811" s="4"/>
      <c r="AP811" s="4"/>
      <c r="AQ811" s="4"/>
      <c r="AR811" s="4"/>
      <c r="AS811" s="4"/>
      <c r="AT811" s="4"/>
      <c r="AU811" s="4"/>
      <c r="AV811" s="4"/>
      <c r="AW811" s="4"/>
      <c r="AX811" s="4"/>
    </row>
    <row r="812" spans="1:50" ht="15.75" hidden="1"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4"/>
      <c r="AE812" s="4"/>
      <c r="AF812" s="4"/>
      <c r="AG812" s="4"/>
      <c r="AH812" s="4"/>
      <c r="AI812" s="4"/>
      <c r="AJ812" s="4"/>
      <c r="AK812" s="4"/>
      <c r="AL812" s="4"/>
      <c r="AM812" s="4"/>
      <c r="AN812" s="4"/>
      <c r="AO812" s="4"/>
      <c r="AP812" s="4"/>
      <c r="AQ812" s="4"/>
      <c r="AR812" s="4"/>
      <c r="AS812" s="4"/>
      <c r="AT812" s="4"/>
      <c r="AU812" s="4"/>
      <c r="AV812" s="4"/>
      <c r="AW812" s="4"/>
      <c r="AX812" s="4"/>
    </row>
    <row r="813" spans="1:50" ht="15.75" hidden="1"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4"/>
      <c r="AE813" s="4"/>
      <c r="AF813" s="4"/>
      <c r="AG813" s="4"/>
      <c r="AH813" s="4"/>
      <c r="AI813" s="4"/>
      <c r="AJ813" s="4"/>
      <c r="AK813" s="4"/>
      <c r="AL813" s="4"/>
      <c r="AM813" s="4"/>
      <c r="AN813" s="4"/>
      <c r="AO813" s="4"/>
      <c r="AP813" s="4"/>
      <c r="AQ813" s="4"/>
      <c r="AR813" s="4"/>
      <c r="AS813" s="4"/>
      <c r="AT813" s="4"/>
      <c r="AU813" s="4"/>
      <c r="AV813" s="4"/>
      <c r="AW813" s="4"/>
      <c r="AX813" s="4"/>
    </row>
    <row r="814" spans="1:50" ht="15.75" hidden="1"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4"/>
      <c r="AE814" s="4"/>
      <c r="AF814" s="4"/>
      <c r="AG814" s="4"/>
      <c r="AH814" s="4"/>
      <c r="AI814" s="4"/>
      <c r="AJ814" s="4"/>
      <c r="AK814" s="4"/>
      <c r="AL814" s="4"/>
      <c r="AM814" s="4"/>
      <c r="AN814" s="4"/>
      <c r="AO814" s="4"/>
      <c r="AP814" s="4"/>
      <c r="AQ814" s="4"/>
      <c r="AR814" s="4"/>
      <c r="AS814" s="4"/>
      <c r="AT814" s="4"/>
      <c r="AU814" s="4"/>
      <c r="AV814" s="4"/>
      <c r="AW814" s="4"/>
      <c r="AX814" s="4"/>
    </row>
    <row r="815" spans="1:50" ht="15.75" hidden="1"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4"/>
      <c r="AE815" s="4"/>
      <c r="AF815" s="4"/>
      <c r="AG815" s="4"/>
      <c r="AH815" s="4"/>
      <c r="AI815" s="4"/>
      <c r="AJ815" s="4"/>
      <c r="AK815" s="4"/>
      <c r="AL815" s="4"/>
      <c r="AM815" s="4"/>
      <c r="AN815" s="4"/>
      <c r="AO815" s="4"/>
      <c r="AP815" s="4"/>
      <c r="AQ815" s="4"/>
      <c r="AR815" s="4"/>
      <c r="AS815" s="4"/>
      <c r="AT815" s="4"/>
      <c r="AU815" s="4"/>
      <c r="AV815" s="4"/>
      <c r="AW815" s="4"/>
      <c r="AX815" s="4"/>
    </row>
    <row r="816" spans="1:50" ht="15.75" hidden="1"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4"/>
      <c r="AE816" s="4"/>
      <c r="AF816" s="4"/>
      <c r="AG816" s="4"/>
      <c r="AH816" s="4"/>
      <c r="AI816" s="4"/>
      <c r="AJ816" s="4"/>
      <c r="AK816" s="4"/>
      <c r="AL816" s="4"/>
      <c r="AM816" s="4"/>
      <c r="AN816" s="4"/>
      <c r="AO816" s="4"/>
      <c r="AP816" s="4"/>
      <c r="AQ816" s="4"/>
      <c r="AR816" s="4"/>
      <c r="AS816" s="4"/>
      <c r="AT816" s="4"/>
      <c r="AU816" s="4"/>
      <c r="AV816" s="4"/>
      <c r="AW816" s="4"/>
      <c r="AX816" s="4"/>
    </row>
    <row r="817" spans="1:50" ht="15.75" hidden="1"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4"/>
      <c r="AE817" s="4"/>
      <c r="AF817" s="4"/>
      <c r="AG817" s="4"/>
      <c r="AH817" s="4"/>
      <c r="AI817" s="4"/>
      <c r="AJ817" s="4"/>
      <c r="AK817" s="4"/>
      <c r="AL817" s="4"/>
      <c r="AM817" s="4"/>
      <c r="AN817" s="4"/>
      <c r="AO817" s="4"/>
      <c r="AP817" s="4"/>
      <c r="AQ817" s="4"/>
      <c r="AR817" s="4"/>
      <c r="AS817" s="4"/>
      <c r="AT817" s="4"/>
      <c r="AU817" s="4"/>
      <c r="AV817" s="4"/>
      <c r="AW817" s="4"/>
      <c r="AX817" s="4"/>
    </row>
    <row r="818" spans="1:50" ht="15.75" hidden="1"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4"/>
      <c r="AE818" s="4"/>
      <c r="AF818" s="4"/>
      <c r="AG818" s="4"/>
      <c r="AH818" s="4"/>
      <c r="AI818" s="4"/>
      <c r="AJ818" s="4"/>
      <c r="AK818" s="4"/>
      <c r="AL818" s="4"/>
      <c r="AM818" s="4"/>
      <c r="AN818" s="4"/>
      <c r="AO818" s="4"/>
      <c r="AP818" s="4"/>
      <c r="AQ818" s="4"/>
      <c r="AR818" s="4"/>
      <c r="AS818" s="4"/>
      <c r="AT818" s="4"/>
      <c r="AU818" s="4"/>
      <c r="AV818" s="4"/>
      <c r="AW818" s="4"/>
      <c r="AX818" s="4"/>
    </row>
    <row r="819" spans="1:50" ht="15.75" hidden="1"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4"/>
      <c r="AE819" s="4"/>
      <c r="AF819" s="4"/>
      <c r="AG819" s="4"/>
      <c r="AH819" s="4"/>
      <c r="AI819" s="4"/>
      <c r="AJ819" s="4"/>
      <c r="AK819" s="4"/>
      <c r="AL819" s="4"/>
      <c r="AM819" s="4"/>
      <c r="AN819" s="4"/>
      <c r="AO819" s="4"/>
      <c r="AP819" s="4"/>
      <c r="AQ819" s="4"/>
      <c r="AR819" s="4"/>
      <c r="AS819" s="4"/>
      <c r="AT819" s="4"/>
      <c r="AU819" s="4"/>
      <c r="AV819" s="4"/>
      <c r="AW819" s="4"/>
      <c r="AX819" s="4"/>
    </row>
    <row r="820" spans="1:50" ht="15.75" hidden="1"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4"/>
      <c r="AE820" s="4"/>
      <c r="AF820" s="4"/>
      <c r="AG820" s="4"/>
      <c r="AH820" s="4"/>
      <c r="AI820" s="4"/>
      <c r="AJ820" s="4"/>
      <c r="AK820" s="4"/>
      <c r="AL820" s="4"/>
      <c r="AM820" s="4"/>
      <c r="AN820" s="4"/>
      <c r="AO820" s="4"/>
      <c r="AP820" s="4"/>
      <c r="AQ820" s="4"/>
      <c r="AR820" s="4"/>
      <c r="AS820" s="4"/>
      <c r="AT820" s="4"/>
      <c r="AU820" s="4"/>
      <c r="AV820" s="4"/>
      <c r="AW820" s="4"/>
      <c r="AX820" s="4"/>
    </row>
    <row r="821" spans="1:50" ht="15.75" hidden="1"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4"/>
      <c r="AE821" s="4"/>
      <c r="AF821" s="4"/>
      <c r="AG821" s="4"/>
      <c r="AH821" s="4"/>
      <c r="AI821" s="4"/>
      <c r="AJ821" s="4"/>
      <c r="AK821" s="4"/>
      <c r="AL821" s="4"/>
      <c r="AM821" s="4"/>
      <c r="AN821" s="4"/>
      <c r="AO821" s="4"/>
      <c r="AP821" s="4"/>
      <c r="AQ821" s="4"/>
      <c r="AR821" s="4"/>
      <c r="AS821" s="4"/>
      <c r="AT821" s="4"/>
      <c r="AU821" s="4"/>
      <c r="AV821" s="4"/>
      <c r="AW821" s="4"/>
      <c r="AX821" s="4"/>
    </row>
    <row r="822" spans="1:50" ht="15.75" hidden="1"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4"/>
      <c r="AE822" s="4"/>
      <c r="AF822" s="4"/>
      <c r="AG822" s="4"/>
      <c r="AH822" s="4"/>
      <c r="AI822" s="4"/>
      <c r="AJ822" s="4"/>
      <c r="AK822" s="4"/>
      <c r="AL822" s="4"/>
      <c r="AM822" s="4"/>
      <c r="AN822" s="4"/>
      <c r="AO822" s="4"/>
      <c r="AP822" s="4"/>
      <c r="AQ822" s="4"/>
      <c r="AR822" s="4"/>
      <c r="AS822" s="4"/>
      <c r="AT822" s="4"/>
      <c r="AU822" s="4"/>
      <c r="AV822" s="4"/>
      <c r="AW822" s="4"/>
      <c r="AX822" s="4"/>
    </row>
    <row r="823" spans="1:50" ht="15.75" hidden="1"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4"/>
      <c r="AE823" s="4"/>
      <c r="AF823" s="4"/>
      <c r="AG823" s="4"/>
      <c r="AH823" s="4"/>
      <c r="AI823" s="4"/>
      <c r="AJ823" s="4"/>
      <c r="AK823" s="4"/>
      <c r="AL823" s="4"/>
      <c r="AM823" s="4"/>
      <c r="AN823" s="4"/>
      <c r="AO823" s="4"/>
      <c r="AP823" s="4"/>
      <c r="AQ823" s="4"/>
      <c r="AR823" s="4"/>
      <c r="AS823" s="4"/>
      <c r="AT823" s="4"/>
      <c r="AU823" s="4"/>
      <c r="AV823" s="4"/>
      <c r="AW823" s="4"/>
      <c r="AX823" s="4"/>
    </row>
    <row r="824" spans="1:50" ht="15.75" hidden="1"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4"/>
      <c r="AE824" s="4"/>
      <c r="AF824" s="4"/>
      <c r="AG824" s="4"/>
      <c r="AH824" s="4"/>
      <c r="AI824" s="4"/>
      <c r="AJ824" s="4"/>
      <c r="AK824" s="4"/>
      <c r="AL824" s="4"/>
      <c r="AM824" s="4"/>
      <c r="AN824" s="4"/>
      <c r="AO824" s="4"/>
      <c r="AP824" s="4"/>
      <c r="AQ824" s="4"/>
      <c r="AR824" s="4"/>
      <c r="AS824" s="4"/>
      <c r="AT824" s="4"/>
      <c r="AU824" s="4"/>
      <c r="AV824" s="4"/>
      <c r="AW824" s="4"/>
      <c r="AX824" s="4"/>
    </row>
    <row r="825" spans="1:50" ht="15.75" hidden="1"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4"/>
      <c r="AE825" s="4"/>
      <c r="AF825" s="4"/>
      <c r="AG825" s="4"/>
      <c r="AH825" s="4"/>
      <c r="AI825" s="4"/>
      <c r="AJ825" s="4"/>
      <c r="AK825" s="4"/>
      <c r="AL825" s="4"/>
      <c r="AM825" s="4"/>
      <c r="AN825" s="4"/>
      <c r="AO825" s="4"/>
      <c r="AP825" s="4"/>
      <c r="AQ825" s="4"/>
      <c r="AR825" s="4"/>
      <c r="AS825" s="4"/>
      <c r="AT825" s="4"/>
      <c r="AU825" s="4"/>
      <c r="AV825" s="4"/>
      <c r="AW825" s="4"/>
      <c r="AX825" s="4"/>
    </row>
    <row r="826" spans="1:50" ht="15.75" hidden="1"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4"/>
      <c r="AE826" s="4"/>
      <c r="AF826" s="4"/>
      <c r="AG826" s="4"/>
      <c r="AH826" s="4"/>
      <c r="AI826" s="4"/>
      <c r="AJ826" s="4"/>
      <c r="AK826" s="4"/>
      <c r="AL826" s="4"/>
      <c r="AM826" s="4"/>
      <c r="AN826" s="4"/>
      <c r="AO826" s="4"/>
      <c r="AP826" s="4"/>
      <c r="AQ826" s="4"/>
      <c r="AR826" s="4"/>
      <c r="AS826" s="4"/>
      <c r="AT826" s="4"/>
      <c r="AU826" s="4"/>
      <c r="AV826" s="4"/>
      <c r="AW826" s="4"/>
      <c r="AX826" s="4"/>
    </row>
    <row r="827" spans="1:50" ht="15.75" hidden="1"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4"/>
      <c r="AE827" s="4"/>
      <c r="AF827" s="4"/>
      <c r="AG827" s="4"/>
      <c r="AH827" s="4"/>
      <c r="AI827" s="4"/>
      <c r="AJ827" s="4"/>
      <c r="AK827" s="4"/>
      <c r="AL827" s="4"/>
      <c r="AM827" s="4"/>
      <c r="AN827" s="4"/>
      <c r="AO827" s="4"/>
      <c r="AP827" s="4"/>
      <c r="AQ827" s="4"/>
      <c r="AR827" s="4"/>
      <c r="AS827" s="4"/>
      <c r="AT827" s="4"/>
      <c r="AU827" s="4"/>
      <c r="AV827" s="4"/>
      <c r="AW827" s="4"/>
      <c r="AX827" s="4"/>
    </row>
    <row r="828" spans="1:50" ht="15.75" hidden="1"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4"/>
      <c r="AE828" s="4"/>
      <c r="AF828" s="4"/>
      <c r="AG828" s="4"/>
      <c r="AH828" s="4"/>
      <c r="AI828" s="4"/>
      <c r="AJ828" s="4"/>
      <c r="AK828" s="4"/>
      <c r="AL828" s="4"/>
      <c r="AM828" s="4"/>
      <c r="AN828" s="4"/>
      <c r="AO828" s="4"/>
      <c r="AP828" s="4"/>
      <c r="AQ828" s="4"/>
      <c r="AR828" s="4"/>
      <c r="AS828" s="4"/>
      <c r="AT828" s="4"/>
      <c r="AU828" s="4"/>
      <c r="AV828" s="4"/>
      <c r="AW828" s="4"/>
      <c r="AX828" s="4"/>
    </row>
    <row r="829" spans="1:50" ht="15.75" hidden="1"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4"/>
      <c r="AE829" s="4"/>
      <c r="AF829" s="4"/>
      <c r="AG829" s="4"/>
      <c r="AH829" s="4"/>
      <c r="AI829" s="4"/>
      <c r="AJ829" s="4"/>
      <c r="AK829" s="4"/>
      <c r="AL829" s="4"/>
      <c r="AM829" s="4"/>
      <c r="AN829" s="4"/>
      <c r="AO829" s="4"/>
      <c r="AP829" s="4"/>
      <c r="AQ829" s="4"/>
      <c r="AR829" s="4"/>
      <c r="AS829" s="4"/>
      <c r="AT829" s="4"/>
      <c r="AU829" s="4"/>
      <c r="AV829" s="4"/>
      <c r="AW829" s="4"/>
      <c r="AX829" s="4"/>
    </row>
    <row r="830" spans="1:50" ht="15.75" hidden="1"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4"/>
      <c r="AE830" s="4"/>
      <c r="AF830" s="4"/>
      <c r="AG830" s="4"/>
      <c r="AH830" s="4"/>
      <c r="AI830" s="4"/>
      <c r="AJ830" s="4"/>
      <c r="AK830" s="4"/>
      <c r="AL830" s="4"/>
      <c r="AM830" s="4"/>
      <c r="AN830" s="4"/>
      <c r="AO830" s="4"/>
      <c r="AP830" s="4"/>
      <c r="AQ830" s="4"/>
      <c r="AR830" s="4"/>
      <c r="AS830" s="4"/>
      <c r="AT830" s="4"/>
      <c r="AU830" s="4"/>
      <c r="AV830" s="4"/>
      <c r="AW830" s="4"/>
      <c r="AX830" s="4"/>
    </row>
    <row r="831" spans="1:50" ht="15.75" hidden="1"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4"/>
      <c r="AE831" s="4"/>
      <c r="AF831" s="4"/>
      <c r="AG831" s="4"/>
      <c r="AH831" s="4"/>
      <c r="AI831" s="4"/>
      <c r="AJ831" s="4"/>
      <c r="AK831" s="4"/>
      <c r="AL831" s="4"/>
      <c r="AM831" s="4"/>
      <c r="AN831" s="4"/>
      <c r="AO831" s="4"/>
      <c r="AP831" s="4"/>
      <c r="AQ831" s="4"/>
      <c r="AR831" s="4"/>
      <c r="AS831" s="4"/>
      <c r="AT831" s="4"/>
      <c r="AU831" s="4"/>
      <c r="AV831" s="4"/>
      <c r="AW831" s="4"/>
      <c r="AX831" s="4"/>
    </row>
    <row r="832" spans="1:50" ht="15.75" hidden="1"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4"/>
      <c r="AE832" s="4"/>
      <c r="AF832" s="4"/>
      <c r="AG832" s="4"/>
      <c r="AH832" s="4"/>
      <c r="AI832" s="4"/>
      <c r="AJ832" s="4"/>
      <c r="AK832" s="4"/>
      <c r="AL832" s="4"/>
      <c r="AM832" s="4"/>
      <c r="AN832" s="4"/>
      <c r="AO832" s="4"/>
      <c r="AP832" s="4"/>
      <c r="AQ832" s="4"/>
      <c r="AR832" s="4"/>
      <c r="AS832" s="4"/>
      <c r="AT832" s="4"/>
      <c r="AU832" s="4"/>
      <c r="AV832" s="4"/>
      <c r="AW832" s="4"/>
      <c r="AX832" s="4"/>
    </row>
    <row r="833" spans="1:50" ht="15.75" hidden="1"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4"/>
      <c r="AE833" s="4"/>
      <c r="AF833" s="4"/>
      <c r="AG833" s="4"/>
      <c r="AH833" s="4"/>
      <c r="AI833" s="4"/>
      <c r="AJ833" s="4"/>
      <c r="AK833" s="4"/>
      <c r="AL833" s="4"/>
      <c r="AM833" s="4"/>
      <c r="AN833" s="4"/>
      <c r="AO833" s="4"/>
      <c r="AP833" s="4"/>
      <c r="AQ833" s="4"/>
      <c r="AR833" s="4"/>
      <c r="AS833" s="4"/>
      <c r="AT833" s="4"/>
      <c r="AU833" s="4"/>
      <c r="AV833" s="4"/>
      <c r="AW833" s="4"/>
      <c r="AX833" s="4"/>
    </row>
    <row r="834" spans="1:50" ht="15.75" hidden="1"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4"/>
      <c r="AE834" s="4"/>
      <c r="AF834" s="4"/>
      <c r="AG834" s="4"/>
      <c r="AH834" s="4"/>
      <c r="AI834" s="4"/>
      <c r="AJ834" s="4"/>
      <c r="AK834" s="4"/>
      <c r="AL834" s="4"/>
      <c r="AM834" s="4"/>
      <c r="AN834" s="4"/>
      <c r="AO834" s="4"/>
      <c r="AP834" s="4"/>
      <c r="AQ834" s="4"/>
      <c r="AR834" s="4"/>
      <c r="AS834" s="4"/>
      <c r="AT834" s="4"/>
      <c r="AU834" s="4"/>
      <c r="AV834" s="4"/>
      <c r="AW834" s="4"/>
      <c r="AX834" s="4"/>
    </row>
    <row r="835" spans="1:50" ht="15.75" hidden="1"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4"/>
      <c r="AE835" s="4"/>
      <c r="AF835" s="4"/>
      <c r="AG835" s="4"/>
      <c r="AH835" s="4"/>
      <c r="AI835" s="4"/>
      <c r="AJ835" s="4"/>
      <c r="AK835" s="4"/>
      <c r="AL835" s="4"/>
      <c r="AM835" s="4"/>
      <c r="AN835" s="4"/>
      <c r="AO835" s="4"/>
      <c r="AP835" s="4"/>
      <c r="AQ835" s="4"/>
      <c r="AR835" s="4"/>
      <c r="AS835" s="4"/>
      <c r="AT835" s="4"/>
      <c r="AU835" s="4"/>
      <c r="AV835" s="4"/>
      <c r="AW835" s="4"/>
      <c r="AX835" s="4"/>
    </row>
    <row r="836" spans="1:50" ht="15.75" hidden="1"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4"/>
      <c r="AE836" s="4"/>
      <c r="AF836" s="4"/>
      <c r="AG836" s="4"/>
      <c r="AH836" s="4"/>
      <c r="AI836" s="4"/>
      <c r="AJ836" s="4"/>
      <c r="AK836" s="4"/>
      <c r="AL836" s="4"/>
      <c r="AM836" s="4"/>
      <c r="AN836" s="4"/>
      <c r="AO836" s="4"/>
      <c r="AP836" s="4"/>
      <c r="AQ836" s="4"/>
      <c r="AR836" s="4"/>
      <c r="AS836" s="4"/>
      <c r="AT836" s="4"/>
      <c r="AU836" s="4"/>
      <c r="AV836" s="4"/>
      <c r="AW836" s="4"/>
      <c r="AX836" s="4"/>
    </row>
    <row r="837" spans="1:50" ht="15.75" hidden="1"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4"/>
      <c r="AE837" s="4"/>
      <c r="AF837" s="4"/>
      <c r="AG837" s="4"/>
      <c r="AH837" s="4"/>
      <c r="AI837" s="4"/>
      <c r="AJ837" s="4"/>
      <c r="AK837" s="4"/>
      <c r="AL837" s="4"/>
      <c r="AM837" s="4"/>
      <c r="AN837" s="4"/>
      <c r="AO837" s="4"/>
      <c r="AP837" s="4"/>
      <c r="AQ837" s="4"/>
      <c r="AR837" s="4"/>
      <c r="AS837" s="4"/>
      <c r="AT837" s="4"/>
      <c r="AU837" s="4"/>
      <c r="AV837" s="4"/>
      <c r="AW837" s="4"/>
      <c r="AX837" s="4"/>
    </row>
    <row r="838" spans="1:50" ht="15.75" hidden="1"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4"/>
      <c r="AE838" s="4"/>
      <c r="AF838" s="4"/>
      <c r="AG838" s="4"/>
      <c r="AH838" s="4"/>
      <c r="AI838" s="4"/>
      <c r="AJ838" s="4"/>
      <c r="AK838" s="4"/>
      <c r="AL838" s="4"/>
      <c r="AM838" s="4"/>
      <c r="AN838" s="4"/>
      <c r="AO838" s="4"/>
      <c r="AP838" s="4"/>
      <c r="AQ838" s="4"/>
      <c r="AR838" s="4"/>
      <c r="AS838" s="4"/>
      <c r="AT838" s="4"/>
      <c r="AU838" s="4"/>
      <c r="AV838" s="4"/>
      <c r="AW838" s="4"/>
      <c r="AX838" s="4"/>
    </row>
    <row r="839" spans="1:50" ht="15.75" hidden="1"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4"/>
      <c r="AE839" s="4"/>
      <c r="AF839" s="4"/>
      <c r="AG839" s="4"/>
      <c r="AH839" s="4"/>
      <c r="AI839" s="4"/>
      <c r="AJ839" s="4"/>
      <c r="AK839" s="4"/>
      <c r="AL839" s="4"/>
      <c r="AM839" s="4"/>
      <c r="AN839" s="4"/>
      <c r="AO839" s="4"/>
      <c r="AP839" s="4"/>
      <c r="AQ839" s="4"/>
      <c r="AR839" s="4"/>
      <c r="AS839" s="4"/>
      <c r="AT839" s="4"/>
      <c r="AU839" s="4"/>
      <c r="AV839" s="4"/>
      <c r="AW839" s="4"/>
      <c r="AX839" s="4"/>
    </row>
    <row r="840" spans="1:50" ht="15.75" hidden="1"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4"/>
      <c r="AE840" s="4"/>
      <c r="AF840" s="4"/>
      <c r="AG840" s="4"/>
      <c r="AH840" s="4"/>
      <c r="AI840" s="4"/>
      <c r="AJ840" s="4"/>
      <c r="AK840" s="4"/>
      <c r="AL840" s="4"/>
      <c r="AM840" s="4"/>
      <c r="AN840" s="4"/>
      <c r="AO840" s="4"/>
      <c r="AP840" s="4"/>
      <c r="AQ840" s="4"/>
      <c r="AR840" s="4"/>
      <c r="AS840" s="4"/>
      <c r="AT840" s="4"/>
      <c r="AU840" s="4"/>
      <c r="AV840" s="4"/>
      <c r="AW840" s="4"/>
      <c r="AX840" s="4"/>
    </row>
    <row r="841" spans="1:50" ht="15.75" hidden="1"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4"/>
      <c r="AE841" s="4"/>
      <c r="AF841" s="4"/>
      <c r="AG841" s="4"/>
      <c r="AH841" s="4"/>
      <c r="AI841" s="4"/>
      <c r="AJ841" s="4"/>
      <c r="AK841" s="4"/>
      <c r="AL841" s="4"/>
      <c r="AM841" s="4"/>
      <c r="AN841" s="4"/>
      <c r="AO841" s="4"/>
      <c r="AP841" s="4"/>
      <c r="AQ841" s="4"/>
      <c r="AR841" s="4"/>
      <c r="AS841" s="4"/>
      <c r="AT841" s="4"/>
      <c r="AU841" s="4"/>
      <c r="AV841" s="4"/>
      <c r="AW841" s="4"/>
      <c r="AX841" s="4"/>
    </row>
    <row r="842" spans="1:50" ht="15.75" hidden="1"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4"/>
      <c r="AE842" s="4"/>
      <c r="AF842" s="4"/>
      <c r="AG842" s="4"/>
      <c r="AH842" s="4"/>
      <c r="AI842" s="4"/>
      <c r="AJ842" s="4"/>
      <c r="AK842" s="4"/>
      <c r="AL842" s="4"/>
      <c r="AM842" s="4"/>
      <c r="AN842" s="4"/>
      <c r="AO842" s="4"/>
      <c r="AP842" s="4"/>
      <c r="AQ842" s="4"/>
      <c r="AR842" s="4"/>
      <c r="AS842" s="4"/>
      <c r="AT842" s="4"/>
      <c r="AU842" s="4"/>
      <c r="AV842" s="4"/>
      <c r="AW842" s="4"/>
      <c r="AX842" s="4"/>
    </row>
    <row r="843" spans="1:50" ht="15.75" hidden="1"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4"/>
      <c r="AE843" s="4"/>
      <c r="AF843" s="4"/>
      <c r="AG843" s="4"/>
      <c r="AH843" s="4"/>
      <c r="AI843" s="4"/>
      <c r="AJ843" s="4"/>
      <c r="AK843" s="4"/>
      <c r="AL843" s="4"/>
      <c r="AM843" s="4"/>
      <c r="AN843" s="4"/>
      <c r="AO843" s="4"/>
      <c r="AP843" s="4"/>
      <c r="AQ843" s="4"/>
      <c r="AR843" s="4"/>
      <c r="AS843" s="4"/>
      <c r="AT843" s="4"/>
      <c r="AU843" s="4"/>
      <c r="AV843" s="4"/>
      <c r="AW843" s="4"/>
      <c r="AX843" s="4"/>
    </row>
    <row r="844" spans="1:50" ht="15.75" hidden="1"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4"/>
      <c r="AE844" s="4"/>
      <c r="AF844" s="4"/>
      <c r="AG844" s="4"/>
      <c r="AH844" s="4"/>
      <c r="AI844" s="4"/>
      <c r="AJ844" s="4"/>
      <c r="AK844" s="4"/>
      <c r="AL844" s="4"/>
      <c r="AM844" s="4"/>
      <c r="AN844" s="4"/>
      <c r="AO844" s="4"/>
      <c r="AP844" s="4"/>
      <c r="AQ844" s="4"/>
      <c r="AR844" s="4"/>
      <c r="AS844" s="4"/>
      <c r="AT844" s="4"/>
      <c r="AU844" s="4"/>
      <c r="AV844" s="4"/>
      <c r="AW844" s="4"/>
      <c r="AX844" s="4"/>
    </row>
    <row r="845" spans="1:50" ht="15.75" hidden="1"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4"/>
      <c r="AE845" s="4"/>
      <c r="AF845" s="4"/>
      <c r="AG845" s="4"/>
      <c r="AH845" s="4"/>
      <c r="AI845" s="4"/>
      <c r="AJ845" s="4"/>
      <c r="AK845" s="4"/>
      <c r="AL845" s="4"/>
      <c r="AM845" s="4"/>
      <c r="AN845" s="4"/>
      <c r="AO845" s="4"/>
      <c r="AP845" s="4"/>
      <c r="AQ845" s="4"/>
      <c r="AR845" s="4"/>
      <c r="AS845" s="4"/>
      <c r="AT845" s="4"/>
      <c r="AU845" s="4"/>
      <c r="AV845" s="4"/>
      <c r="AW845" s="4"/>
      <c r="AX845" s="4"/>
    </row>
    <row r="846" spans="1:50" ht="15.75" hidden="1"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4"/>
      <c r="AE846" s="4"/>
      <c r="AF846" s="4"/>
      <c r="AG846" s="4"/>
      <c r="AH846" s="4"/>
      <c r="AI846" s="4"/>
      <c r="AJ846" s="4"/>
      <c r="AK846" s="4"/>
      <c r="AL846" s="4"/>
      <c r="AM846" s="4"/>
      <c r="AN846" s="4"/>
      <c r="AO846" s="4"/>
      <c r="AP846" s="4"/>
      <c r="AQ846" s="4"/>
      <c r="AR846" s="4"/>
      <c r="AS846" s="4"/>
      <c r="AT846" s="4"/>
      <c r="AU846" s="4"/>
      <c r="AV846" s="4"/>
      <c r="AW846" s="4"/>
      <c r="AX846" s="4"/>
    </row>
    <row r="847" spans="1:50" ht="15.75" hidden="1"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4"/>
      <c r="AE847" s="4"/>
      <c r="AF847" s="4"/>
      <c r="AG847" s="4"/>
      <c r="AH847" s="4"/>
      <c r="AI847" s="4"/>
      <c r="AJ847" s="4"/>
      <c r="AK847" s="4"/>
      <c r="AL847" s="4"/>
      <c r="AM847" s="4"/>
      <c r="AN847" s="4"/>
      <c r="AO847" s="4"/>
      <c r="AP847" s="4"/>
      <c r="AQ847" s="4"/>
      <c r="AR847" s="4"/>
      <c r="AS847" s="4"/>
      <c r="AT847" s="4"/>
      <c r="AU847" s="4"/>
      <c r="AV847" s="4"/>
      <c r="AW847" s="4"/>
      <c r="AX847" s="4"/>
    </row>
    <row r="848" spans="1:50" ht="15.75" hidden="1"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4"/>
      <c r="AE848" s="4"/>
      <c r="AF848" s="4"/>
      <c r="AG848" s="4"/>
      <c r="AH848" s="4"/>
      <c r="AI848" s="4"/>
      <c r="AJ848" s="4"/>
      <c r="AK848" s="4"/>
      <c r="AL848" s="4"/>
      <c r="AM848" s="4"/>
      <c r="AN848" s="4"/>
      <c r="AO848" s="4"/>
      <c r="AP848" s="4"/>
      <c r="AQ848" s="4"/>
      <c r="AR848" s="4"/>
      <c r="AS848" s="4"/>
      <c r="AT848" s="4"/>
      <c r="AU848" s="4"/>
      <c r="AV848" s="4"/>
      <c r="AW848" s="4"/>
      <c r="AX848" s="4"/>
    </row>
    <row r="849" spans="1:50" ht="15.75" hidden="1"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4"/>
      <c r="AE849" s="4"/>
      <c r="AF849" s="4"/>
      <c r="AG849" s="4"/>
      <c r="AH849" s="4"/>
      <c r="AI849" s="4"/>
      <c r="AJ849" s="4"/>
      <c r="AK849" s="4"/>
      <c r="AL849" s="4"/>
      <c r="AM849" s="4"/>
      <c r="AN849" s="4"/>
      <c r="AO849" s="4"/>
      <c r="AP849" s="4"/>
      <c r="AQ849" s="4"/>
      <c r="AR849" s="4"/>
      <c r="AS849" s="4"/>
      <c r="AT849" s="4"/>
      <c r="AU849" s="4"/>
      <c r="AV849" s="4"/>
      <c r="AW849" s="4"/>
      <c r="AX849" s="4"/>
    </row>
    <row r="850" spans="1:50" ht="15.75" hidden="1"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4"/>
      <c r="AE850" s="4"/>
      <c r="AF850" s="4"/>
      <c r="AG850" s="4"/>
      <c r="AH850" s="4"/>
      <c r="AI850" s="4"/>
      <c r="AJ850" s="4"/>
      <c r="AK850" s="4"/>
      <c r="AL850" s="4"/>
      <c r="AM850" s="4"/>
      <c r="AN850" s="4"/>
      <c r="AO850" s="4"/>
      <c r="AP850" s="4"/>
      <c r="AQ850" s="4"/>
      <c r="AR850" s="4"/>
      <c r="AS850" s="4"/>
      <c r="AT850" s="4"/>
      <c r="AU850" s="4"/>
      <c r="AV850" s="4"/>
      <c r="AW850" s="4"/>
      <c r="AX850" s="4"/>
    </row>
    <row r="851" spans="1:50" ht="15.75" hidden="1"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4"/>
      <c r="AE851" s="4"/>
      <c r="AF851" s="4"/>
      <c r="AG851" s="4"/>
      <c r="AH851" s="4"/>
      <c r="AI851" s="4"/>
      <c r="AJ851" s="4"/>
      <c r="AK851" s="4"/>
      <c r="AL851" s="4"/>
      <c r="AM851" s="4"/>
      <c r="AN851" s="4"/>
      <c r="AO851" s="4"/>
      <c r="AP851" s="4"/>
      <c r="AQ851" s="4"/>
      <c r="AR851" s="4"/>
      <c r="AS851" s="4"/>
      <c r="AT851" s="4"/>
      <c r="AU851" s="4"/>
      <c r="AV851" s="4"/>
      <c r="AW851" s="4"/>
      <c r="AX851" s="4"/>
    </row>
    <row r="852" spans="1:50" ht="15.75" hidden="1"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4"/>
      <c r="AE852" s="4"/>
      <c r="AF852" s="4"/>
      <c r="AG852" s="4"/>
      <c r="AH852" s="4"/>
      <c r="AI852" s="4"/>
      <c r="AJ852" s="4"/>
      <c r="AK852" s="4"/>
      <c r="AL852" s="4"/>
      <c r="AM852" s="4"/>
      <c r="AN852" s="4"/>
      <c r="AO852" s="4"/>
      <c r="AP852" s="4"/>
      <c r="AQ852" s="4"/>
      <c r="AR852" s="4"/>
      <c r="AS852" s="4"/>
      <c r="AT852" s="4"/>
      <c r="AU852" s="4"/>
      <c r="AV852" s="4"/>
      <c r="AW852" s="4"/>
      <c r="AX852" s="4"/>
    </row>
    <row r="853" spans="1:50" ht="15.75" hidden="1"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4"/>
      <c r="AE853" s="4"/>
      <c r="AF853" s="4"/>
      <c r="AG853" s="4"/>
      <c r="AH853" s="4"/>
      <c r="AI853" s="4"/>
      <c r="AJ853" s="4"/>
      <c r="AK853" s="4"/>
      <c r="AL853" s="4"/>
      <c r="AM853" s="4"/>
      <c r="AN853" s="4"/>
      <c r="AO853" s="4"/>
      <c r="AP853" s="4"/>
      <c r="AQ853" s="4"/>
      <c r="AR853" s="4"/>
      <c r="AS853" s="4"/>
      <c r="AT853" s="4"/>
      <c r="AU853" s="4"/>
      <c r="AV853" s="4"/>
      <c r="AW853" s="4"/>
      <c r="AX853" s="4"/>
    </row>
    <row r="854" spans="1:50" ht="15.75" hidden="1"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4"/>
      <c r="AE854" s="4"/>
      <c r="AF854" s="4"/>
      <c r="AG854" s="4"/>
      <c r="AH854" s="4"/>
      <c r="AI854" s="4"/>
      <c r="AJ854" s="4"/>
      <c r="AK854" s="4"/>
      <c r="AL854" s="4"/>
      <c r="AM854" s="4"/>
      <c r="AN854" s="4"/>
      <c r="AO854" s="4"/>
      <c r="AP854" s="4"/>
      <c r="AQ854" s="4"/>
      <c r="AR854" s="4"/>
      <c r="AS854" s="4"/>
      <c r="AT854" s="4"/>
      <c r="AU854" s="4"/>
      <c r="AV854" s="4"/>
      <c r="AW854" s="4"/>
      <c r="AX854" s="4"/>
    </row>
    <row r="855" spans="1:50" ht="15.75" hidden="1"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4"/>
      <c r="AE855" s="4"/>
      <c r="AF855" s="4"/>
      <c r="AG855" s="4"/>
      <c r="AH855" s="4"/>
      <c r="AI855" s="4"/>
      <c r="AJ855" s="4"/>
      <c r="AK855" s="4"/>
      <c r="AL855" s="4"/>
      <c r="AM855" s="4"/>
      <c r="AN855" s="4"/>
      <c r="AO855" s="4"/>
      <c r="AP855" s="4"/>
      <c r="AQ855" s="4"/>
      <c r="AR855" s="4"/>
      <c r="AS855" s="4"/>
      <c r="AT855" s="4"/>
      <c r="AU855" s="4"/>
      <c r="AV855" s="4"/>
      <c r="AW855" s="4"/>
      <c r="AX855" s="4"/>
    </row>
    <row r="856" spans="1:50" ht="15.75" hidden="1"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4"/>
      <c r="AE856" s="4"/>
      <c r="AF856" s="4"/>
      <c r="AG856" s="4"/>
      <c r="AH856" s="4"/>
      <c r="AI856" s="4"/>
      <c r="AJ856" s="4"/>
      <c r="AK856" s="4"/>
      <c r="AL856" s="4"/>
      <c r="AM856" s="4"/>
      <c r="AN856" s="4"/>
      <c r="AO856" s="4"/>
      <c r="AP856" s="4"/>
      <c r="AQ856" s="4"/>
      <c r="AR856" s="4"/>
      <c r="AS856" s="4"/>
      <c r="AT856" s="4"/>
      <c r="AU856" s="4"/>
      <c r="AV856" s="4"/>
      <c r="AW856" s="4"/>
      <c r="AX856" s="4"/>
    </row>
    <row r="857" spans="1:50" ht="15.75" hidden="1"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4"/>
      <c r="AE857" s="4"/>
      <c r="AF857" s="4"/>
      <c r="AG857" s="4"/>
      <c r="AH857" s="4"/>
      <c r="AI857" s="4"/>
      <c r="AJ857" s="4"/>
      <c r="AK857" s="4"/>
      <c r="AL857" s="4"/>
      <c r="AM857" s="4"/>
      <c r="AN857" s="4"/>
      <c r="AO857" s="4"/>
      <c r="AP857" s="4"/>
      <c r="AQ857" s="4"/>
      <c r="AR857" s="4"/>
      <c r="AS857" s="4"/>
      <c r="AT857" s="4"/>
      <c r="AU857" s="4"/>
      <c r="AV857" s="4"/>
      <c r="AW857" s="4"/>
      <c r="AX857" s="4"/>
    </row>
    <row r="858" spans="1:50" ht="15.75" hidden="1"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4"/>
      <c r="AE858" s="4"/>
      <c r="AF858" s="4"/>
      <c r="AG858" s="4"/>
      <c r="AH858" s="4"/>
      <c r="AI858" s="4"/>
      <c r="AJ858" s="4"/>
      <c r="AK858" s="4"/>
      <c r="AL858" s="4"/>
      <c r="AM858" s="4"/>
      <c r="AN858" s="4"/>
      <c r="AO858" s="4"/>
      <c r="AP858" s="4"/>
      <c r="AQ858" s="4"/>
      <c r="AR858" s="4"/>
      <c r="AS858" s="4"/>
      <c r="AT858" s="4"/>
      <c r="AU858" s="4"/>
      <c r="AV858" s="4"/>
      <c r="AW858" s="4"/>
      <c r="AX858" s="4"/>
    </row>
    <row r="859" spans="1:50" ht="15.75" hidden="1"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4"/>
      <c r="AE859" s="4"/>
      <c r="AF859" s="4"/>
      <c r="AG859" s="4"/>
      <c r="AH859" s="4"/>
      <c r="AI859" s="4"/>
      <c r="AJ859" s="4"/>
      <c r="AK859" s="4"/>
      <c r="AL859" s="4"/>
      <c r="AM859" s="4"/>
      <c r="AN859" s="4"/>
      <c r="AO859" s="4"/>
      <c r="AP859" s="4"/>
      <c r="AQ859" s="4"/>
      <c r="AR859" s="4"/>
      <c r="AS859" s="4"/>
      <c r="AT859" s="4"/>
      <c r="AU859" s="4"/>
      <c r="AV859" s="4"/>
      <c r="AW859" s="4"/>
      <c r="AX859" s="4"/>
    </row>
    <row r="860" spans="1:50" ht="15.75" hidden="1"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4"/>
      <c r="AE860" s="4"/>
      <c r="AF860" s="4"/>
      <c r="AG860" s="4"/>
      <c r="AH860" s="4"/>
      <c r="AI860" s="4"/>
      <c r="AJ860" s="4"/>
      <c r="AK860" s="4"/>
      <c r="AL860" s="4"/>
      <c r="AM860" s="4"/>
      <c r="AN860" s="4"/>
      <c r="AO860" s="4"/>
      <c r="AP860" s="4"/>
      <c r="AQ860" s="4"/>
      <c r="AR860" s="4"/>
      <c r="AS860" s="4"/>
      <c r="AT860" s="4"/>
      <c r="AU860" s="4"/>
      <c r="AV860" s="4"/>
      <c r="AW860" s="4"/>
      <c r="AX860" s="4"/>
    </row>
    <row r="861" spans="1:50" ht="15.75" hidden="1"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4"/>
      <c r="AE861" s="4"/>
      <c r="AF861" s="4"/>
      <c r="AG861" s="4"/>
      <c r="AH861" s="4"/>
      <c r="AI861" s="4"/>
      <c r="AJ861" s="4"/>
      <c r="AK861" s="4"/>
      <c r="AL861" s="4"/>
      <c r="AM861" s="4"/>
      <c r="AN861" s="4"/>
      <c r="AO861" s="4"/>
      <c r="AP861" s="4"/>
      <c r="AQ861" s="4"/>
      <c r="AR861" s="4"/>
      <c r="AS861" s="4"/>
      <c r="AT861" s="4"/>
      <c r="AU861" s="4"/>
      <c r="AV861" s="4"/>
      <c r="AW861" s="4"/>
      <c r="AX861" s="4"/>
    </row>
    <row r="862" spans="1:50" ht="15.75" hidden="1"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4"/>
      <c r="AE862" s="4"/>
      <c r="AF862" s="4"/>
      <c r="AG862" s="4"/>
      <c r="AH862" s="4"/>
      <c r="AI862" s="4"/>
      <c r="AJ862" s="4"/>
      <c r="AK862" s="4"/>
      <c r="AL862" s="4"/>
      <c r="AM862" s="4"/>
      <c r="AN862" s="4"/>
      <c r="AO862" s="4"/>
      <c r="AP862" s="4"/>
      <c r="AQ862" s="4"/>
      <c r="AR862" s="4"/>
      <c r="AS862" s="4"/>
      <c r="AT862" s="4"/>
      <c r="AU862" s="4"/>
      <c r="AV862" s="4"/>
      <c r="AW862" s="4"/>
      <c r="AX862" s="4"/>
    </row>
    <row r="863" spans="1:50" ht="15.75" hidden="1"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4"/>
      <c r="AE863" s="4"/>
      <c r="AF863" s="4"/>
      <c r="AG863" s="4"/>
      <c r="AH863" s="4"/>
      <c r="AI863" s="4"/>
      <c r="AJ863" s="4"/>
      <c r="AK863" s="4"/>
      <c r="AL863" s="4"/>
      <c r="AM863" s="4"/>
      <c r="AN863" s="4"/>
      <c r="AO863" s="4"/>
      <c r="AP863" s="4"/>
      <c r="AQ863" s="4"/>
      <c r="AR863" s="4"/>
      <c r="AS863" s="4"/>
      <c r="AT863" s="4"/>
      <c r="AU863" s="4"/>
      <c r="AV863" s="4"/>
      <c r="AW863" s="4"/>
      <c r="AX863" s="4"/>
    </row>
    <row r="864" spans="1:50" ht="15.75" hidden="1"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4"/>
      <c r="AE864" s="4"/>
      <c r="AF864" s="4"/>
      <c r="AG864" s="4"/>
      <c r="AH864" s="4"/>
      <c r="AI864" s="4"/>
      <c r="AJ864" s="4"/>
      <c r="AK864" s="4"/>
      <c r="AL864" s="4"/>
      <c r="AM864" s="4"/>
      <c r="AN864" s="4"/>
      <c r="AO864" s="4"/>
      <c r="AP864" s="4"/>
      <c r="AQ864" s="4"/>
      <c r="AR864" s="4"/>
      <c r="AS864" s="4"/>
      <c r="AT864" s="4"/>
      <c r="AU864" s="4"/>
      <c r="AV864" s="4"/>
      <c r="AW864" s="4"/>
      <c r="AX864" s="4"/>
    </row>
    <row r="865" spans="1:50" ht="15.75" hidden="1"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4"/>
      <c r="AE865" s="4"/>
      <c r="AF865" s="4"/>
      <c r="AG865" s="4"/>
      <c r="AH865" s="4"/>
      <c r="AI865" s="4"/>
      <c r="AJ865" s="4"/>
      <c r="AK865" s="4"/>
      <c r="AL865" s="4"/>
      <c r="AM865" s="4"/>
      <c r="AN865" s="4"/>
      <c r="AO865" s="4"/>
      <c r="AP865" s="4"/>
      <c r="AQ865" s="4"/>
      <c r="AR865" s="4"/>
      <c r="AS865" s="4"/>
      <c r="AT865" s="4"/>
      <c r="AU865" s="4"/>
      <c r="AV865" s="4"/>
      <c r="AW865" s="4"/>
      <c r="AX865" s="4"/>
    </row>
    <row r="866" spans="1:50" ht="15.75" hidden="1"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4"/>
      <c r="AE866" s="4"/>
      <c r="AF866" s="4"/>
      <c r="AG866" s="4"/>
      <c r="AH866" s="4"/>
      <c r="AI866" s="4"/>
      <c r="AJ866" s="4"/>
      <c r="AK866" s="4"/>
      <c r="AL866" s="4"/>
      <c r="AM866" s="4"/>
      <c r="AN866" s="4"/>
      <c r="AO866" s="4"/>
      <c r="AP866" s="4"/>
      <c r="AQ866" s="4"/>
      <c r="AR866" s="4"/>
      <c r="AS866" s="4"/>
      <c r="AT866" s="4"/>
      <c r="AU866" s="4"/>
      <c r="AV866" s="4"/>
      <c r="AW866" s="4"/>
      <c r="AX866" s="4"/>
    </row>
    <row r="867" spans="1:50" ht="15.75" hidden="1"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4"/>
      <c r="AE867" s="4"/>
      <c r="AF867" s="4"/>
      <c r="AG867" s="4"/>
      <c r="AH867" s="4"/>
      <c r="AI867" s="4"/>
      <c r="AJ867" s="4"/>
      <c r="AK867" s="4"/>
      <c r="AL867" s="4"/>
      <c r="AM867" s="4"/>
      <c r="AN867" s="4"/>
      <c r="AO867" s="4"/>
      <c r="AP867" s="4"/>
      <c r="AQ867" s="4"/>
      <c r="AR867" s="4"/>
      <c r="AS867" s="4"/>
      <c r="AT867" s="4"/>
      <c r="AU867" s="4"/>
      <c r="AV867" s="4"/>
      <c r="AW867" s="4"/>
      <c r="AX867" s="4"/>
    </row>
    <row r="868" spans="1:50" ht="15.75" hidden="1"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4"/>
      <c r="AE868" s="4"/>
      <c r="AF868" s="4"/>
      <c r="AG868" s="4"/>
      <c r="AH868" s="4"/>
      <c r="AI868" s="4"/>
      <c r="AJ868" s="4"/>
      <c r="AK868" s="4"/>
      <c r="AL868" s="4"/>
      <c r="AM868" s="4"/>
      <c r="AN868" s="4"/>
      <c r="AO868" s="4"/>
      <c r="AP868" s="4"/>
      <c r="AQ868" s="4"/>
      <c r="AR868" s="4"/>
      <c r="AS868" s="4"/>
      <c r="AT868" s="4"/>
      <c r="AU868" s="4"/>
      <c r="AV868" s="4"/>
      <c r="AW868" s="4"/>
      <c r="AX868" s="4"/>
    </row>
    <row r="869" spans="1:50" ht="15.75" hidden="1"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4"/>
      <c r="AE869" s="4"/>
      <c r="AF869" s="4"/>
      <c r="AG869" s="4"/>
      <c r="AH869" s="4"/>
      <c r="AI869" s="4"/>
      <c r="AJ869" s="4"/>
      <c r="AK869" s="4"/>
      <c r="AL869" s="4"/>
      <c r="AM869" s="4"/>
      <c r="AN869" s="4"/>
      <c r="AO869" s="4"/>
      <c r="AP869" s="4"/>
      <c r="AQ869" s="4"/>
      <c r="AR869" s="4"/>
      <c r="AS869" s="4"/>
      <c r="AT869" s="4"/>
      <c r="AU869" s="4"/>
      <c r="AV869" s="4"/>
      <c r="AW869" s="4"/>
      <c r="AX869" s="4"/>
    </row>
    <row r="870" spans="1:50" ht="15.75" hidden="1"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4"/>
      <c r="AE870" s="4"/>
      <c r="AF870" s="4"/>
      <c r="AG870" s="4"/>
      <c r="AH870" s="4"/>
      <c r="AI870" s="4"/>
      <c r="AJ870" s="4"/>
      <c r="AK870" s="4"/>
      <c r="AL870" s="4"/>
      <c r="AM870" s="4"/>
      <c r="AN870" s="4"/>
      <c r="AO870" s="4"/>
      <c r="AP870" s="4"/>
      <c r="AQ870" s="4"/>
      <c r="AR870" s="4"/>
      <c r="AS870" s="4"/>
      <c r="AT870" s="4"/>
      <c r="AU870" s="4"/>
      <c r="AV870" s="4"/>
      <c r="AW870" s="4"/>
      <c r="AX870" s="4"/>
    </row>
    <row r="871" spans="1:50" ht="15.75" hidden="1"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4"/>
      <c r="AE871" s="4"/>
      <c r="AF871" s="4"/>
      <c r="AG871" s="4"/>
      <c r="AH871" s="4"/>
      <c r="AI871" s="4"/>
      <c r="AJ871" s="4"/>
      <c r="AK871" s="4"/>
      <c r="AL871" s="4"/>
      <c r="AM871" s="4"/>
      <c r="AN871" s="4"/>
      <c r="AO871" s="4"/>
      <c r="AP871" s="4"/>
      <c r="AQ871" s="4"/>
      <c r="AR871" s="4"/>
      <c r="AS871" s="4"/>
      <c r="AT871" s="4"/>
      <c r="AU871" s="4"/>
      <c r="AV871" s="4"/>
      <c r="AW871" s="4"/>
      <c r="AX871" s="4"/>
    </row>
    <row r="872" spans="1:50" ht="15.75" hidden="1"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4"/>
      <c r="AE872" s="4"/>
      <c r="AF872" s="4"/>
      <c r="AG872" s="4"/>
      <c r="AH872" s="4"/>
      <c r="AI872" s="4"/>
      <c r="AJ872" s="4"/>
      <c r="AK872" s="4"/>
      <c r="AL872" s="4"/>
      <c r="AM872" s="4"/>
      <c r="AN872" s="4"/>
      <c r="AO872" s="4"/>
      <c r="AP872" s="4"/>
      <c r="AQ872" s="4"/>
      <c r="AR872" s="4"/>
      <c r="AS872" s="4"/>
      <c r="AT872" s="4"/>
      <c r="AU872" s="4"/>
      <c r="AV872" s="4"/>
      <c r="AW872" s="4"/>
      <c r="AX872" s="4"/>
    </row>
    <row r="873" spans="1:50" ht="15.75" hidden="1"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4"/>
      <c r="AE873" s="4"/>
      <c r="AF873" s="4"/>
      <c r="AG873" s="4"/>
      <c r="AH873" s="4"/>
      <c r="AI873" s="4"/>
      <c r="AJ873" s="4"/>
      <c r="AK873" s="4"/>
      <c r="AL873" s="4"/>
      <c r="AM873" s="4"/>
      <c r="AN873" s="4"/>
      <c r="AO873" s="4"/>
      <c r="AP873" s="4"/>
      <c r="AQ873" s="4"/>
      <c r="AR873" s="4"/>
      <c r="AS873" s="4"/>
      <c r="AT873" s="4"/>
      <c r="AU873" s="4"/>
      <c r="AV873" s="4"/>
      <c r="AW873" s="4"/>
      <c r="AX873" s="4"/>
    </row>
    <row r="874" spans="1:50" ht="15.75" hidden="1"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4"/>
      <c r="AE874" s="4"/>
      <c r="AF874" s="4"/>
      <c r="AG874" s="4"/>
      <c r="AH874" s="4"/>
      <c r="AI874" s="4"/>
      <c r="AJ874" s="4"/>
      <c r="AK874" s="4"/>
      <c r="AL874" s="4"/>
      <c r="AM874" s="4"/>
      <c r="AN874" s="4"/>
      <c r="AO874" s="4"/>
      <c r="AP874" s="4"/>
      <c r="AQ874" s="4"/>
      <c r="AR874" s="4"/>
      <c r="AS874" s="4"/>
      <c r="AT874" s="4"/>
      <c r="AU874" s="4"/>
      <c r="AV874" s="4"/>
      <c r="AW874" s="4"/>
      <c r="AX874" s="4"/>
    </row>
    <row r="875" spans="1:50" ht="15.75" hidden="1"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4"/>
      <c r="AE875" s="4"/>
      <c r="AF875" s="4"/>
      <c r="AG875" s="4"/>
      <c r="AH875" s="4"/>
      <c r="AI875" s="4"/>
      <c r="AJ875" s="4"/>
      <c r="AK875" s="4"/>
      <c r="AL875" s="4"/>
      <c r="AM875" s="4"/>
      <c r="AN875" s="4"/>
      <c r="AO875" s="4"/>
      <c r="AP875" s="4"/>
      <c r="AQ875" s="4"/>
      <c r="AR875" s="4"/>
      <c r="AS875" s="4"/>
      <c r="AT875" s="4"/>
      <c r="AU875" s="4"/>
      <c r="AV875" s="4"/>
      <c r="AW875" s="4"/>
      <c r="AX875" s="4"/>
    </row>
    <row r="876" spans="1:50" ht="15.75" hidden="1"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4"/>
      <c r="AE876" s="4"/>
      <c r="AF876" s="4"/>
      <c r="AG876" s="4"/>
      <c r="AH876" s="4"/>
      <c r="AI876" s="4"/>
      <c r="AJ876" s="4"/>
      <c r="AK876" s="4"/>
      <c r="AL876" s="4"/>
      <c r="AM876" s="4"/>
      <c r="AN876" s="4"/>
      <c r="AO876" s="4"/>
      <c r="AP876" s="4"/>
      <c r="AQ876" s="4"/>
      <c r="AR876" s="4"/>
      <c r="AS876" s="4"/>
      <c r="AT876" s="4"/>
      <c r="AU876" s="4"/>
      <c r="AV876" s="4"/>
      <c r="AW876" s="4"/>
      <c r="AX876" s="4"/>
    </row>
    <row r="877" spans="1:50" ht="15.75" hidden="1"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4"/>
      <c r="AE877" s="4"/>
      <c r="AF877" s="4"/>
      <c r="AG877" s="4"/>
      <c r="AH877" s="4"/>
      <c r="AI877" s="4"/>
      <c r="AJ877" s="4"/>
      <c r="AK877" s="4"/>
      <c r="AL877" s="4"/>
      <c r="AM877" s="4"/>
      <c r="AN877" s="4"/>
      <c r="AO877" s="4"/>
      <c r="AP877" s="4"/>
      <c r="AQ877" s="4"/>
      <c r="AR877" s="4"/>
      <c r="AS877" s="4"/>
      <c r="AT877" s="4"/>
      <c r="AU877" s="4"/>
      <c r="AV877" s="4"/>
      <c r="AW877" s="4"/>
      <c r="AX877" s="4"/>
    </row>
    <row r="878" spans="1:50" ht="15.75" hidden="1"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4"/>
      <c r="AE878" s="4"/>
      <c r="AF878" s="4"/>
      <c r="AG878" s="4"/>
      <c r="AH878" s="4"/>
      <c r="AI878" s="4"/>
      <c r="AJ878" s="4"/>
      <c r="AK878" s="4"/>
      <c r="AL878" s="4"/>
      <c r="AM878" s="4"/>
      <c r="AN878" s="4"/>
      <c r="AO878" s="4"/>
      <c r="AP878" s="4"/>
      <c r="AQ878" s="4"/>
      <c r="AR878" s="4"/>
      <c r="AS878" s="4"/>
      <c r="AT878" s="4"/>
      <c r="AU878" s="4"/>
      <c r="AV878" s="4"/>
      <c r="AW878" s="4"/>
      <c r="AX878" s="4"/>
    </row>
    <row r="879" spans="1:50" ht="15.75" hidden="1"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4"/>
      <c r="AE879" s="4"/>
      <c r="AF879" s="4"/>
      <c r="AG879" s="4"/>
      <c r="AH879" s="4"/>
      <c r="AI879" s="4"/>
      <c r="AJ879" s="4"/>
      <c r="AK879" s="4"/>
      <c r="AL879" s="4"/>
      <c r="AM879" s="4"/>
      <c r="AN879" s="4"/>
      <c r="AO879" s="4"/>
      <c r="AP879" s="4"/>
      <c r="AQ879" s="4"/>
      <c r="AR879" s="4"/>
      <c r="AS879" s="4"/>
      <c r="AT879" s="4"/>
      <c r="AU879" s="4"/>
      <c r="AV879" s="4"/>
      <c r="AW879" s="4"/>
      <c r="AX879" s="4"/>
    </row>
    <row r="880" spans="1:50" ht="15.75" hidden="1"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4"/>
      <c r="AE880" s="4"/>
      <c r="AF880" s="4"/>
      <c r="AG880" s="4"/>
      <c r="AH880" s="4"/>
      <c r="AI880" s="4"/>
      <c r="AJ880" s="4"/>
      <c r="AK880" s="4"/>
      <c r="AL880" s="4"/>
      <c r="AM880" s="4"/>
      <c r="AN880" s="4"/>
      <c r="AO880" s="4"/>
      <c r="AP880" s="4"/>
      <c r="AQ880" s="4"/>
      <c r="AR880" s="4"/>
      <c r="AS880" s="4"/>
      <c r="AT880" s="4"/>
      <c r="AU880" s="4"/>
      <c r="AV880" s="4"/>
      <c r="AW880" s="4"/>
      <c r="AX880" s="4"/>
    </row>
    <row r="881" spans="1:50" ht="15.75" hidden="1"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4"/>
      <c r="AE881" s="4"/>
      <c r="AF881" s="4"/>
      <c r="AG881" s="4"/>
      <c r="AH881" s="4"/>
      <c r="AI881" s="4"/>
      <c r="AJ881" s="4"/>
      <c r="AK881" s="4"/>
      <c r="AL881" s="4"/>
      <c r="AM881" s="4"/>
      <c r="AN881" s="4"/>
      <c r="AO881" s="4"/>
      <c r="AP881" s="4"/>
      <c r="AQ881" s="4"/>
      <c r="AR881" s="4"/>
      <c r="AS881" s="4"/>
      <c r="AT881" s="4"/>
      <c r="AU881" s="4"/>
      <c r="AV881" s="4"/>
      <c r="AW881" s="4"/>
      <c r="AX881" s="4"/>
    </row>
    <row r="882" spans="1:50" ht="15.75" hidden="1"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4"/>
      <c r="AE882" s="4"/>
      <c r="AF882" s="4"/>
      <c r="AG882" s="4"/>
      <c r="AH882" s="4"/>
      <c r="AI882" s="4"/>
      <c r="AJ882" s="4"/>
      <c r="AK882" s="4"/>
      <c r="AL882" s="4"/>
      <c r="AM882" s="4"/>
      <c r="AN882" s="4"/>
      <c r="AO882" s="4"/>
      <c r="AP882" s="4"/>
      <c r="AQ882" s="4"/>
      <c r="AR882" s="4"/>
      <c r="AS882" s="4"/>
      <c r="AT882" s="4"/>
      <c r="AU882" s="4"/>
      <c r="AV882" s="4"/>
      <c r="AW882" s="4"/>
      <c r="AX882" s="4"/>
    </row>
    <row r="883" spans="1:50" ht="15.75" hidden="1"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4"/>
      <c r="AE883" s="4"/>
      <c r="AF883" s="4"/>
      <c r="AG883" s="4"/>
      <c r="AH883" s="4"/>
      <c r="AI883" s="4"/>
      <c r="AJ883" s="4"/>
      <c r="AK883" s="4"/>
      <c r="AL883" s="4"/>
      <c r="AM883" s="4"/>
      <c r="AN883" s="4"/>
      <c r="AO883" s="4"/>
      <c r="AP883" s="4"/>
      <c r="AQ883" s="4"/>
      <c r="AR883" s="4"/>
      <c r="AS883" s="4"/>
      <c r="AT883" s="4"/>
      <c r="AU883" s="4"/>
      <c r="AV883" s="4"/>
      <c r="AW883" s="4"/>
      <c r="AX883" s="4"/>
    </row>
    <row r="884" spans="1:50" ht="15.75" hidden="1"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4"/>
      <c r="AE884" s="4"/>
      <c r="AF884" s="4"/>
      <c r="AG884" s="4"/>
      <c r="AH884" s="4"/>
      <c r="AI884" s="4"/>
      <c r="AJ884" s="4"/>
      <c r="AK884" s="4"/>
      <c r="AL884" s="4"/>
      <c r="AM884" s="4"/>
      <c r="AN884" s="4"/>
      <c r="AO884" s="4"/>
      <c r="AP884" s="4"/>
      <c r="AQ884" s="4"/>
      <c r="AR884" s="4"/>
      <c r="AS884" s="4"/>
      <c r="AT884" s="4"/>
      <c r="AU884" s="4"/>
      <c r="AV884" s="4"/>
      <c r="AW884" s="4"/>
      <c r="AX884" s="4"/>
    </row>
    <row r="885" spans="1:50" ht="15.75" hidden="1"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4"/>
      <c r="AE885" s="4"/>
      <c r="AF885" s="4"/>
      <c r="AG885" s="4"/>
      <c r="AH885" s="4"/>
      <c r="AI885" s="4"/>
      <c r="AJ885" s="4"/>
      <c r="AK885" s="4"/>
      <c r="AL885" s="4"/>
      <c r="AM885" s="4"/>
      <c r="AN885" s="4"/>
      <c r="AO885" s="4"/>
      <c r="AP885" s="4"/>
      <c r="AQ885" s="4"/>
      <c r="AR885" s="4"/>
      <c r="AS885" s="4"/>
      <c r="AT885" s="4"/>
      <c r="AU885" s="4"/>
      <c r="AV885" s="4"/>
      <c r="AW885" s="4"/>
      <c r="AX885" s="4"/>
    </row>
    <row r="886" spans="1:50" ht="15.75" hidden="1"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4"/>
      <c r="AE886" s="4"/>
      <c r="AF886" s="4"/>
      <c r="AG886" s="4"/>
      <c r="AH886" s="4"/>
      <c r="AI886" s="4"/>
      <c r="AJ886" s="4"/>
      <c r="AK886" s="4"/>
      <c r="AL886" s="4"/>
      <c r="AM886" s="4"/>
      <c r="AN886" s="4"/>
      <c r="AO886" s="4"/>
      <c r="AP886" s="4"/>
      <c r="AQ886" s="4"/>
      <c r="AR886" s="4"/>
      <c r="AS886" s="4"/>
      <c r="AT886" s="4"/>
      <c r="AU886" s="4"/>
      <c r="AV886" s="4"/>
      <c r="AW886" s="4"/>
      <c r="AX886" s="4"/>
    </row>
    <row r="887" spans="1:50" ht="15.75" hidden="1"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4"/>
      <c r="AE887" s="4"/>
      <c r="AF887" s="4"/>
      <c r="AG887" s="4"/>
      <c r="AH887" s="4"/>
      <c r="AI887" s="4"/>
      <c r="AJ887" s="4"/>
      <c r="AK887" s="4"/>
      <c r="AL887" s="4"/>
      <c r="AM887" s="4"/>
      <c r="AN887" s="4"/>
      <c r="AO887" s="4"/>
      <c r="AP887" s="4"/>
      <c r="AQ887" s="4"/>
      <c r="AR887" s="4"/>
      <c r="AS887" s="4"/>
      <c r="AT887" s="4"/>
      <c r="AU887" s="4"/>
      <c r="AV887" s="4"/>
      <c r="AW887" s="4"/>
      <c r="AX887" s="4"/>
    </row>
    <row r="888" spans="1:50" ht="15.75" hidden="1"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4"/>
      <c r="AE888" s="4"/>
      <c r="AF888" s="4"/>
      <c r="AG888" s="4"/>
      <c r="AH888" s="4"/>
      <c r="AI888" s="4"/>
      <c r="AJ888" s="4"/>
      <c r="AK888" s="4"/>
      <c r="AL888" s="4"/>
      <c r="AM888" s="4"/>
      <c r="AN888" s="4"/>
      <c r="AO888" s="4"/>
      <c r="AP888" s="4"/>
      <c r="AQ888" s="4"/>
      <c r="AR888" s="4"/>
      <c r="AS888" s="4"/>
      <c r="AT888" s="4"/>
      <c r="AU888" s="4"/>
      <c r="AV888" s="4"/>
      <c r="AW888" s="4"/>
      <c r="AX888" s="4"/>
    </row>
    <row r="889" spans="1:50" ht="15.75" hidden="1"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4"/>
      <c r="AE889" s="4"/>
      <c r="AF889" s="4"/>
      <c r="AG889" s="4"/>
      <c r="AH889" s="4"/>
      <c r="AI889" s="4"/>
      <c r="AJ889" s="4"/>
      <c r="AK889" s="4"/>
      <c r="AL889" s="4"/>
      <c r="AM889" s="4"/>
      <c r="AN889" s="4"/>
      <c r="AO889" s="4"/>
      <c r="AP889" s="4"/>
      <c r="AQ889" s="4"/>
      <c r="AR889" s="4"/>
      <c r="AS889" s="4"/>
      <c r="AT889" s="4"/>
      <c r="AU889" s="4"/>
      <c r="AV889" s="4"/>
      <c r="AW889" s="4"/>
      <c r="AX889" s="4"/>
    </row>
    <row r="890" spans="1:50" ht="15.75" hidden="1"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4"/>
      <c r="AE890" s="4"/>
      <c r="AF890" s="4"/>
      <c r="AG890" s="4"/>
      <c r="AH890" s="4"/>
      <c r="AI890" s="4"/>
      <c r="AJ890" s="4"/>
      <c r="AK890" s="4"/>
      <c r="AL890" s="4"/>
      <c r="AM890" s="4"/>
      <c r="AN890" s="4"/>
      <c r="AO890" s="4"/>
      <c r="AP890" s="4"/>
      <c r="AQ890" s="4"/>
      <c r="AR890" s="4"/>
      <c r="AS890" s="4"/>
      <c r="AT890" s="4"/>
      <c r="AU890" s="4"/>
      <c r="AV890" s="4"/>
      <c r="AW890" s="4"/>
      <c r="AX890" s="4"/>
    </row>
    <row r="891" spans="1:50" ht="15.75" hidden="1"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4"/>
      <c r="AE891" s="4"/>
      <c r="AF891" s="4"/>
      <c r="AG891" s="4"/>
      <c r="AH891" s="4"/>
      <c r="AI891" s="4"/>
      <c r="AJ891" s="4"/>
      <c r="AK891" s="4"/>
      <c r="AL891" s="4"/>
      <c r="AM891" s="4"/>
      <c r="AN891" s="4"/>
      <c r="AO891" s="4"/>
      <c r="AP891" s="4"/>
      <c r="AQ891" s="4"/>
      <c r="AR891" s="4"/>
      <c r="AS891" s="4"/>
      <c r="AT891" s="4"/>
      <c r="AU891" s="4"/>
      <c r="AV891" s="4"/>
      <c r="AW891" s="4"/>
      <c r="AX891" s="4"/>
    </row>
    <row r="892" spans="1:50" ht="15.75" hidden="1"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4"/>
      <c r="AE892" s="4"/>
      <c r="AF892" s="4"/>
      <c r="AG892" s="4"/>
      <c r="AH892" s="4"/>
      <c r="AI892" s="4"/>
      <c r="AJ892" s="4"/>
      <c r="AK892" s="4"/>
      <c r="AL892" s="4"/>
      <c r="AM892" s="4"/>
      <c r="AN892" s="4"/>
      <c r="AO892" s="4"/>
      <c r="AP892" s="4"/>
      <c r="AQ892" s="4"/>
      <c r="AR892" s="4"/>
      <c r="AS892" s="4"/>
      <c r="AT892" s="4"/>
      <c r="AU892" s="4"/>
      <c r="AV892" s="4"/>
      <c r="AW892" s="4"/>
      <c r="AX892" s="4"/>
    </row>
    <row r="893" spans="1:50" ht="15.75" hidden="1"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4"/>
      <c r="AE893" s="4"/>
      <c r="AF893" s="4"/>
      <c r="AG893" s="4"/>
      <c r="AH893" s="4"/>
      <c r="AI893" s="4"/>
      <c r="AJ893" s="4"/>
      <c r="AK893" s="4"/>
      <c r="AL893" s="4"/>
      <c r="AM893" s="4"/>
      <c r="AN893" s="4"/>
      <c r="AO893" s="4"/>
      <c r="AP893" s="4"/>
      <c r="AQ893" s="4"/>
      <c r="AR893" s="4"/>
      <c r="AS893" s="4"/>
      <c r="AT893" s="4"/>
      <c r="AU893" s="4"/>
      <c r="AV893" s="4"/>
      <c r="AW893" s="4"/>
      <c r="AX893" s="4"/>
    </row>
    <row r="894" spans="1:50" ht="15.75" hidden="1"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4"/>
      <c r="AE894" s="4"/>
      <c r="AF894" s="4"/>
      <c r="AG894" s="4"/>
      <c r="AH894" s="4"/>
      <c r="AI894" s="4"/>
      <c r="AJ894" s="4"/>
      <c r="AK894" s="4"/>
      <c r="AL894" s="4"/>
      <c r="AM894" s="4"/>
      <c r="AN894" s="4"/>
      <c r="AO894" s="4"/>
      <c r="AP894" s="4"/>
      <c r="AQ894" s="4"/>
      <c r="AR894" s="4"/>
      <c r="AS894" s="4"/>
      <c r="AT894" s="4"/>
      <c r="AU894" s="4"/>
      <c r="AV894" s="4"/>
      <c r="AW894" s="4"/>
      <c r="AX894" s="4"/>
    </row>
    <row r="895" spans="1:50" ht="15.75" hidden="1"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4"/>
      <c r="AE895" s="4"/>
      <c r="AF895" s="4"/>
      <c r="AG895" s="4"/>
      <c r="AH895" s="4"/>
      <c r="AI895" s="4"/>
      <c r="AJ895" s="4"/>
      <c r="AK895" s="4"/>
      <c r="AL895" s="4"/>
      <c r="AM895" s="4"/>
      <c r="AN895" s="4"/>
      <c r="AO895" s="4"/>
      <c r="AP895" s="4"/>
      <c r="AQ895" s="4"/>
      <c r="AR895" s="4"/>
      <c r="AS895" s="4"/>
      <c r="AT895" s="4"/>
      <c r="AU895" s="4"/>
      <c r="AV895" s="4"/>
      <c r="AW895" s="4"/>
      <c r="AX895" s="4"/>
    </row>
    <row r="896" spans="1:50" ht="15.75" hidden="1"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4"/>
      <c r="AE896" s="4"/>
      <c r="AF896" s="4"/>
      <c r="AG896" s="4"/>
      <c r="AH896" s="4"/>
      <c r="AI896" s="4"/>
      <c r="AJ896" s="4"/>
      <c r="AK896" s="4"/>
      <c r="AL896" s="4"/>
      <c r="AM896" s="4"/>
      <c r="AN896" s="4"/>
      <c r="AO896" s="4"/>
      <c r="AP896" s="4"/>
      <c r="AQ896" s="4"/>
      <c r="AR896" s="4"/>
      <c r="AS896" s="4"/>
      <c r="AT896" s="4"/>
      <c r="AU896" s="4"/>
      <c r="AV896" s="4"/>
      <c r="AW896" s="4"/>
      <c r="AX896" s="4"/>
    </row>
    <row r="897" spans="1:50" ht="15.75" hidden="1"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4"/>
      <c r="AE897" s="4"/>
      <c r="AF897" s="4"/>
      <c r="AG897" s="4"/>
      <c r="AH897" s="4"/>
      <c r="AI897" s="4"/>
      <c r="AJ897" s="4"/>
      <c r="AK897" s="4"/>
      <c r="AL897" s="4"/>
      <c r="AM897" s="4"/>
      <c r="AN897" s="4"/>
      <c r="AO897" s="4"/>
      <c r="AP897" s="4"/>
      <c r="AQ897" s="4"/>
      <c r="AR897" s="4"/>
      <c r="AS897" s="4"/>
      <c r="AT897" s="4"/>
      <c r="AU897" s="4"/>
      <c r="AV897" s="4"/>
      <c r="AW897" s="4"/>
      <c r="AX897" s="4"/>
    </row>
    <row r="898" spans="1:50" ht="15.75" hidden="1"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4"/>
      <c r="AE898" s="4"/>
      <c r="AF898" s="4"/>
      <c r="AG898" s="4"/>
      <c r="AH898" s="4"/>
      <c r="AI898" s="4"/>
      <c r="AJ898" s="4"/>
      <c r="AK898" s="4"/>
      <c r="AL898" s="4"/>
      <c r="AM898" s="4"/>
      <c r="AN898" s="4"/>
      <c r="AO898" s="4"/>
      <c r="AP898" s="4"/>
      <c r="AQ898" s="4"/>
      <c r="AR898" s="4"/>
      <c r="AS898" s="4"/>
      <c r="AT898" s="4"/>
      <c r="AU898" s="4"/>
      <c r="AV898" s="4"/>
      <c r="AW898" s="4"/>
      <c r="AX898" s="4"/>
    </row>
    <row r="899" spans="1:50" ht="15.75" hidden="1"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4"/>
      <c r="AE899" s="4"/>
      <c r="AF899" s="4"/>
      <c r="AG899" s="4"/>
      <c r="AH899" s="4"/>
      <c r="AI899" s="4"/>
      <c r="AJ899" s="4"/>
      <c r="AK899" s="4"/>
      <c r="AL899" s="4"/>
      <c r="AM899" s="4"/>
      <c r="AN899" s="4"/>
      <c r="AO899" s="4"/>
      <c r="AP899" s="4"/>
      <c r="AQ899" s="4"/>
      <c r="AR899" s="4"/>
      <c r="AS899" s="4"/>
      <c r="AT899" s="4"/>
      <c r="AU899" s="4"/>
      <c r="AV899" s="4"/>
      <c r="AW899" s="4"/>
      <c r="AX899" s="4"/>
    </row>
    <row r="900" spans="1:50" ht="15.75" hidden="1"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4"/>
      <c r="AE900" s="4"/>
      <c r="AF900" s="4"/>
      <c r="AG900" s="4"/>
      <c r="AH900" s="4"/>
      <c r="AI900" s="4"/>
      <c r="AJ900" s="4"/>
      <c r="AK900" s="4"/>
      <c r="AL900" s="4"/>
      <c r="AM900" s="4"/>
      <c r="AN900" s="4"/>
      <c r="AO900" s="4"/>
      <c r="AP900" s="4"/>
      <c r="AQ900" s="4"/>
      <c r="AR900" s="4"/>
      <c r="AS900" s="4"/>
      <c r="AT900" s="4"/>
      <c r="AU900" s="4"/>
      <c r="AV900" s="4"/>
      <c r="AW900" s="4"/>
      <c r="AX900" s="4"/>
    </row>
    <row r="901" spans="1:50" ht="15.75" hidden="1"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4"/>
      <c r="AE901" s="4"/>
      <c r="AF901" s="4"/>
      <c r="AG901" s="4"/>
      <c r="AH901" s="4"/>
      <c r="AI901" s="4"/>
      <c r="AJ901" s="4"/>
      <c r="AK901" s="4"/>
      <c r="AL901" s="4"/>
      <c r="AM901" s="4"/>
      <c r="AN901" s="4"/>
      <c r="AO901" s="4"/>
      <c r="AP901" s="4"/>
      <c r="AQ901" s="4"/>
      <c r="AR901" s="4"/>
      <c r="AS901" s="4"/>
      <c r="AT901" s="4"/>
      <c r="AU901" s="4"/>
      <c r="AV901" s="4"/>
      <c r="AW901" s="4"/>
      <c r="AX901" s="4"/>
    </row>
    <row r="902" spans="1:50" ht="15.75" hidden="1"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4"/>
      <c r="AE902" s="4"/>
      <c r="AF902" s="4"/>
      <c r="AG902" s="4"/>
      <c r="AH902" s="4"/>
      <c r="AI902" s="4"/>
      <c r="AJ902" s="4"/>
      <c r="AK902" s="4"/>
      <c r="AL902" s="4"/>
      <c r="AM902" s="4"/>
      <c r="AN902" s="4"/>
      <c r="AO902" s="4"/>
      <c r="AP902" s="4"/>
      <c r="AQ902" s="4"/>
      <c r="AR902" s="4"/>
      <c r="AS902" s="4"/>
      <c r="AT902" s="4"/>
      <c r="AU902" s="4"/>
      <c r="AV902" s="4"/>
      <c r="AW902" s="4"/>
      <c r="AX902" s="4"/>
    </row>
    <row r="903" spans="1:50" ht="15.75" hidden="1"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4"/>
      <c r="AE903" s="4"/>
      <c r="AF903" s="4"/>
      <c r="AG903" s="4"/>
      <c r="AH903" s="4"/>
      <c r="AI903" s="4"/>
      <c r="AJ903" s="4"/>
      <c r="AK903" s="4"/>
      <c r="AL903" s="4"/>
      <c r="AM903" s="4"/>
      <c r="AN903" s="4"/>
      <c r="AO903" s="4"/>
      <c r="AP903" s="4"/>
      <c r="AQ903" s="4"/>
      <c r="AR903" s="4"/>
      <c r="AS903" s="4"/>
      <c r="AT903" s="4"/>
      <c r="AU903" s="4"/>
      <c r="AV903" s="4"/>
      <c r="AW903" s="4"/>
      <c r="AX903" s="4"/>
    </row>
    <row r="904" spans="1:50" ht="15.75" hidden="1"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4"/>
      <c r="AE904" s="4"/>
      <c r="AF904" s="4"/>
      <c r="AG904" s="4"/>
      <c r="AH904" s="4"/>
      <c r="AI904" s="4"/>
      <c r="AJ904" s="4"/>
      <c r="AK904" s="4"/>
      <c r="AL904" s="4"/>
      <c r="AM904" s="4"/>
      <c r="AN904" s="4"/>
      <c r="AO904" s="4"/>
      <c r="AP904" s="4"/>
      <c r="AQ904" s="4"/>
      <c r="AR904" s="4"/>
      <c r="AS904" s="4"/>
      <c r="AT904" s="4"/>
      <c r="AU904" s="4"/>
      <c r="AV904" s="4"/>
      <c r="AW904" s="4"/>
      <c r="AX904" s="4"/>
    </row>
    <row r="905" spans="1:50" ht="15.75" hidden="1"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4"/>
      <c r="AE905" s="4"/>
      <c r="AF905" s="4"/>
      <c r="AG905" s="4"/>
      <c r="AH905" s="4"/>
      <c r="AI905" s="4"/>
      <c r="AJ905" s="4"/>
      <c r="AK905" s="4"/>
      <c r="AL905" s="4"/>
      <c r="AM905" s="4"/>
      <c r="AN905" s="4"/>
      <c r="AO905" s="4"/>
      <c r="AP905" s="4"/>
      <c r="AQ905" s="4"/>
      <c r="AR905" s="4"/>
      <c r="AS905" s="4"/>
      <c r="AT905" s="4"/>
      <c r="AU905" s="4"/>
      <c r="AV905" s="4"/>
      <c r="AW905" s="4"/>
      <c r="AX905" s="4"/>
    </row>
    <row r="906" spans="1:50" ht="15.75" hidden="1"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4"/>
      <c r="AE906" s="4"/>
      <c r="AF906" s="4"/>
      <c r="AG906" s="4"/>
      <c r="AH906" s="4"/>
      <c r="AI906" s="4"/>
      <c r="AJ906" s="4"/>
      <c r="AK906" s="4"/>
      <c r="AL906" s="4"/>
      <c r="AM906" s="4"/>
      <c r="AN906" s="4"/>
      <c r="AO906" s="4"/>
      <c r="AP906" s="4"/>
      <c r="AQ906" s="4"/>
      <c r="AR906" s="4"/>
      <c r="AS906" s="4"/>
      <c r="AT906" s="4"/>
      <c r="AU906" s="4"/>
      <c r="AV906" s="4"/>
      <c r="AW906" s="4"/>
      <c r="AX906" s="4"/>
    </row>
    <row r="907" spans="1:50" ht="15.75" hidden="1"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4"/>
      <c r="AE907" s="4"/>
      <c r="AF907" s="4"/>
      <c r="AG907" s="4"/>
      <c r="AH907" s="4"/>
      <c r="AI907" s="4"/>
      <c r="AJ907" s="4"/>
      <c r="AK907" s="4"/>
      <c r="AL907" s="4"/>
      <c r="AM907" s="4"/>
      <c r="AN907" s="4"/>
      <c r="AO907" s="4"/>
      <c r="AP907" s="4"/>
      <c r="AQ907" s="4"/>
      <c r="AR907" s="4"/>
      <c r="AS907" s="4"/>
      <c r="AT907" s="4"/>
      <c r="AU907" s="4"/>
      <c r="AV907" s="4"/>
      <c r="AW907" s="4"/>
      <c r="AX907" s="4"/>
    </row>
    <row r="908" spans="1:50" ht="15.75" hidden="1"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4"/>
      <c r="AE908" s="4"/>
      <c r="AF908" s="4"/>
      <c r="AG908" s="4"/>
      <c r="AH908" s="4"/>
      <c r="AI908" s="4"/>
      <c r="AJ908" s="4"/>
      <c r="AK908" s="4"/>
      <c r="AL908" s="4"/>
      <c r="AM908" s="4"/>
      <c r="AN908" s="4"/>
      <c r="AO908" s="4"/>
      <c r="AP908" s="4"/>
      <c r="AQ908" s="4"/>
      <c r="AR908" s="4"/>
      <c r="AS908" s="4"/>
      <c r="AT908" s="4"/>
      <c r="AU908" s="4"/>
      <c r="AV908" s="4"/>
      <c r="AW908" s="4"/>
      <c r="AX908" s="4"/>
    </row>
    <row r="909" spans="1:50" ht="15.75" hidden="1"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4"/>
      <c r="AE909" s="4"/>
      <c r="AF909" s="4"/>
      <c r="AG909" s="4"/>
      <c r="AH909" s="4"/>
      <c r="AI909" s="4"/>
      <c r="AJ909" s="4"/>
      <c r="AK909" s="4"/>
      <c r="AL909" s="4"/>
      <c r="AM909" s="4"/>
      <c r="AN909" s="4"/>
      <c r="AO909" s="4"/>
      <c r="AP909" s="4"/>
      <c r="AQ909" s="4"/>
      <c r="AR909" s="4"/>
      <c r="AS909" s="4"/>
      <c r="AT909" s="4"/>
      <c r="AU909" s="4"/>
      <c r="AV909" s="4"/>
      <c r="AW909" s="4"/>
      <c r="AX909" s="4"/>
    </row>
    <row r="910" spans="1:50" ht="15.75" hidden="1"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4"/>
      <c r="AE910" s="4"/>
      <c r="AF910" s="4"/>
      <c r="AG910" s="4"/>
      <c r="AH910" s="4"/>
      <c r="AI910" s="4"/>
      <c r="AJ910" s="4"/>
      <c r="AK910" s="4"/>
      <c r="AL910" s="4"/>
      <c r="AM910" s="4"/>
      <c r="AN910" s="4"/>
      <c r="AO910" s="4"/>
      <c r="AP910" s="4"/>
      <c r="AQ910" s="4"/>
      <c r="AR910" s="4"/>
      <c r="AS910" s="4"/>
      <c r="AT910" s="4"/>
      <c r="AU910" s="4"/>
      <c r="AV910" s="4"/>
      <c r="AW910" s="4"/>
      <c r="AX910" s="4"/>
    </row>
    <row r="911" spans="1:50" ht="15.75" hidden="1"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4"/>
      <c r="AE911" s="4"/>
      <c r="AF911" s="4"/>
      <c r="AG911" s="4"/>
      <c r="AH911" s="4"/>
      <c r="AI911" s="4"/>
      <c r="AJ911" s="4"/>
      <c r="AK911" s="4"/>
      <c r="AL911" s="4"/>
      <c r="AM911" s="4"/>
      <c r="AN911" s="4"/>
      <c r="AO911" s="4"/>
      <c r="AP911" s="4"/>
      <c r="AQ911" s="4"/>
      <c r="AR911" s="4"/>
      <c r="AS911" s="4"/>
      <c r="AT911" s="4"/>
      <c r="AU911" s="4"/>
      <c r="AV911" s="4"/>
      <c r="AW911" s="4"/>
      <c r="AX911" s="4"/>
    </row>
    <row r="912" spans="1:50" ht="15.75" hidden="1"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4"/>
      <c r="AE912" s="4"/>
      <c r="AF912" s="4"/>
      <c r="AG912" s="4"/>
      <c r="AH912" s="4"/>
      <c r="AI912" s="4"/>
      <c r="AJ912" s="4"/>
      <c r="AK912" s="4"/>
      <c r="AL912" s="4"/>
      <c r="AM912" s="4"/>
      <c r="AN912" s="4"/>
      <c r="AO912" s="4"/>
      <c r="AP912" s="4"/>
      <c r="AQ912" s="4"/>
      <c r="AR912" s="4"/>
      <c r="AS912" s="4"/>
      <c r="AT912" s="4"/>
      <c r="AU912" s="4"/>
      <c r="AV912" s="4"/>
      <c r="AW912" s="4"/>
      <c r="AX912" s="4"/>
    </row>
    <row r="913" spans="1:50" ht="15.75" hidden="1"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4"/>
      <c r="AE913" s="4"/>
      <c r="AF913" s="4"/>
      <c r="AG913" s="4"/>
      <c r="AH913" s="4"/>
      <c r="AI913" s="4"/>
      <c r="AJ913" s="4"/>
      <c r="AK913" s="4"/>
      <c r="AL913" s="4"/>
      <c r="AM913" s="4"/>
      <c r="AN913" s="4"/>
      <c r="AO913" s="4"/>
      <c r="AP913" s="4"/>
      <c r="AQ913" s="4"/>
      <c r="AR913" s="4"/>
      <c r="AS913" s="4"/>
      <c r="AT913" s="4"/>
      <c r="AU913" s="4"/>
      <c r="AV913" s="4"/>
      <c r="AW913" s="4"/>
      <c r="AX913" s="4"/>
    </row>
    <row r="914" spans="1:50" ht="15.75" hidden="1"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4"/>
      <c r="AE914" s="4"/>
      <c r="AF914" s="4"/>
      <c r="AG914" s="4"/>
      <c r="AH914" s="4"/>
      <c r="AI914" s="4"/>
      <c r="AJ914" s="4"/>
      <c r="AK914" s="4"/>
      <c r="AL914" s="4"/>
      <c r="AM914" s="4"/>
      <c r="AN914" s="4"/>
      <c r="AO914" s="4"/>
      <c r="AP914" s="4"/>
      <c r="AQ914" s="4"/>
      <c r="AR914" s="4"/>
      <c r="AS914" s="4"/>
      <c r="AT914" s="4"/>
      <c r="AU914" s="4"/>
      <c r="AV914" s="4"/>
      <c r="AW914" s="4"/>
      <c r="AX914" s="4"/>
    </row>
    <row r="915" spans="1:50" ht="15.75" hidden="1"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4"/>
      <c r="AE915" s="4"/>
      <c r="AF915" s="4"/>
      <c r="AG915" s="4"/>
      <c r="AH915" s="4"/>
      <c r="AI915" s="4"/>
      <c r="AJ915" s="4"/>
      <c r="AK915" s="4"/>
      <c r="AL915" s="4"/>
      <c r="AM915" s="4"/>
      <c r="AN915" s="4"/>
      <c r="AO915" s="4"/>
      <c r="AP915" s="4"/>
      <c r="AQ915" s="4"/>
      <c r="AR915" s="4"/>
      <c r="AS915" s="4"/>
      <c r="AT915" s="4"/>
      <c r="AU915" s="4"/>
      <c r="AV915" s="4"/>
      <c r="AW915" s="4"/>
      <c r="AX915" s="4"/>
    </row>
    <row r="916" spans="1:50" ht="15.75" hidden="1"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4"/>
      <c r="AE916" s="4"/>
      <c r="AF916" s="4"/>
      <c r="AG916" s="4"/>
      <c r="AH916" s="4"/>
      <c r="AI916" s="4"/>
      <c r="AJ916" s="4"/>
      <c r="AK916" s="4"/>
      <c r="AL916" s="4"/>
      <c r="AM916" s="4"/>
      <c r="AN916" s="4"/>
      <c r="AO916" s="4"/>
      <c r="AP916" s="4"/>
      <c r="AQ916" s="4"/>
      <c r="AR916" s="4"/>
      <c r="AS916" s="4"/>
      <c r="AT916" s="4"/>
      <c r="AU916" s="4"/>
      <c r="AV916" s="4"/>
      <c r="AW916" s="4"/>
      <c r="AX916" s="4"/>
    </row>
    <row r="917" spans="1:50" ht="15.75" hidden="1"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4"/>
      <c r="AE917" s="4"/>
      <c r="AF917" s="4"/>
      <c r="AG917" s="4"/>
      <c r="AH917" s="4"/>
      <c r="AI917" s="4"/>
      <c r="AJ917" s="4"/>
      <c r="AK917" s="4"/>
      <c r="AL917" s="4"/>
      <c r="AM917" s="4"/>
      <c r="AN917" s="4"/>
      <c r="AO917" s="4"/>
      <c r="AP917" s="4"/>
      <c r="AQ917" s="4"/>
      <c r="AR917" s="4"/>
      <c r="AS917" s="4"/>
      <c r="AT917" s="4"/>
      <c r="AU917" s="4"/>
      <c r="AV917" s="4"/>
      <c r="AW917" s="4"/>
      <c r="AX917" s="4"/>
    </row>
    <row r="918" spans="1:50" ht="15.75" hidden="1"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4"/>
      <c r="AE918" s="4"/>
      <c r="AF918" s="4"/>
      <c r="AG918" s="4"/>
      <c r="AH918" s="4"/>
      <c r="AI918" s="4"/>
      <c r="AJ918" s="4"/>
      <c r="AK918" s="4"/>
      <c r="AL918" s="4"/>
      <c r="AM918" s="4"/>
      <c r="AN918" s="4"/>
      <c r="AO918" s="4"/>
      <c r="AP918" s="4"/>
      <c r="AQ918" s="4"/>
      <c r="AR918" s="4"/>
      <c r="AS918" s="4"/>
      <c r="AT918" s="4"/>
      <c r="AU918" s="4"/>
      <c r="AV918" s="4"/>
      <c r="AW918" s="4"/>
      <c r="AX918" s="4"/>
    </row>
    <row r="919" spans="1:50" ht="15.75" hidden="1"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4"/>
      <c r="AE919" s="4"/>
      <c r="AF919" s="4"/>
      <c r="AG919" s="4"/>
      <c r="AH919" s="4"/>
      <c r="AI919" s="4"/>
      <c r="AJ919" s="4"/>
      <c r="AK919" s="4"/>
      <c r="AL919" s="4"/>
      <c r="AM919" s="4"/>
      <c r="AN919" s="4"/>
      <c r="AO919" s="4"/>
      <c r="AP919" s="4"/>
      <c r="AQ919" s="4"/>
      <c r="AR919" s="4"/>
      <c r="AS919" s="4"/>
      <c r="AT919" s="4"/>
      <c r="AU919" s="4"/>
      <c r="AV919" s="4"/>
      <c r="AW919" s="4"/>
      <c r="AX919" s="4"/>
    </row>
    <row r="920" spans="1:50" ht="15.75" hidden="1"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4"/>
      <c r="AE920" s="4"/>
      <c r="AF920" s="4"/>
      <c r="AG920" s="4"/>
      <c r="AH920" s="4"/>
      <c r="AI920" s="4"/>
      <c r="AJ920" s="4"/>
      <c r="AK920" s="4"/>
      <c r="AL920" s="4"/>
      <c r="AM920" s="4"/>
      <c r="AN920" s="4"/>
      <c r="AO920" s="4"/>
      <c r="AP920" s="4"/>
      <c r="AQ920" s="4"/>
      <c r="AR920" s="4"/>
      <c r="AS920" s="4"/>
      <c r="AT920" s="4"/>
      <c r="AU920" s="4"/>
      <c r="AV920" s="4"/>
      <c r="AW920" s="4"/>
      <c r="AX920" s="4"/>
    </row>
    <row r="921" spans="1:50" ht="15.75" hidden="1"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4"/>
      <c r="AE921" s="4"/>
      <c r="AF921" s="4"/>
      <c r="AG921" s="4"/>
      <c r="AH921" s="4"/>
      <c r="AI921" s="4"/>
      <c r="AJ921" s="4"/>
      <c r="AK921" s="4"/>
      <c r="AL921" s="4"/>
      <c r="AM921" s="4"/>
      <c r="AN921" s="4"/>
      <c r="AO921" s="4"/>
      <c r="AP921" s="4"/>
      <c r="AQ921" s="4"/>
      <c r="AR921" s="4"/>
      <c r="AS921" s="4"/>
      <c r="AT921" s="4"/>
      <c r="AU921" s="4"/>
      <c r="AV921" s="4"/>
      <c r="AW921" s="4"/>
      <c r="AX921" s="4"/>
    </row>
    <row r="922" spans="1:50" ht="15.75" hidden="1"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4"/>
      <c r="AE922" s="4"/>
      <c r="AF922" s="4"/>
      <c r="AG922" s="4"/>
      <c r="AH922" s="4"/>
      <c r="AI922" s="4"/>
      <c r="AJ922" s="4"/>
      <c r="AK922" s="4"/>
      <c r="AL922" s="4"/>
      <c r="AM922" s="4"/>
      <c r="AN922" s="4"/>
      <c r="AO922" s="4"/>
      <c r="AP922" s="4"/>
      <c r="AQ922" s="4"/>
      <c r="AR922" s="4"/>
      <c r="AS922" s="4"/>
      <c r="AT922" s="4"/>
      <c r="AU922" s="4"/>
      <c r="AV922" s="4"/>
      <c r="AW922" s="4"/>
      <c r="AX922" s="4"/>
    </row>
    <row r="923" spans="1:50" ht="15.75" hidden="1"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4"/>
      <c r="AE923" s="4"/>
      <c r="AF923" s="4"/>
      <c r="AG923" s="4"/>
      <c r="AH923" s="4"/>
      <c r="AI923" s="4"/>
      <c r="AJ923" s="4"/>
      <c r="AK923" s="4"/>
      <c r="AL923" s="4"/>
      <c r="AM923" s="4"/>
      <c r="AN923" s="4"/>
      <c r="AO923" s="4"/>
      <c r="AP923" s="4"/>
      <c r="AQ923" s="4"/>
      <c r="AR923" s="4"/>
      <c r="AS923" s="4"/>
      <c r="AT923" s="4"/>
      <c r="AU923" s="4"/>
      <c r="AV923" s="4"/>
      <c r="AW923" s="4"/>
      <c r="AX923" s="4"/>
    </row>
    <row r="924" spans="1:50" ht="15.75" hidden="1"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4"/>
      <c r="AE924" s="4"/>
      <c r="AF924" s="4"/>
      <c r="AG924" s="4"/>
      <c r="AH924" s="4"/>
      <c r="AI924" s="4"/>
      <c r="AJ924" s="4"/>
      <c r="AK924" s="4"/>
      <c r="AL924" s="4"/>
      <c r="AM924" s="4"/>
      <c r="AN924" s="4"/>
      <c r="AO924" s="4"/>
      <c r="AP924" s="4"/>
      <c r="AQ924" s="4"/>
      <c r="AR924" s="4"/>
      <c r="AS924" s="4"/>
      <c r="AT924" s="4"/>
      <c r="AU924" s="4"/>
      <c r="AV924" s="4"/>
      <c r="AW924" s="4"/>
      <c r="AX924" s="4"/>
    </row>
    <row r="925" spans="1:50" ht="15.75" hidden="1"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4"/>
      <c r="AE925" s="4"/>
      <c r="AF925" s="4"/>
      <c r="AG925" s="4"/>
      <c r="AH925" s="4"/>
      <c r="AI925" s="4"/>
      <c r="AJ925" s="4"/>
      <c r="AK925" s="4"/>
      <c r="AL925" s="4"/>
      <c r="AM925" s="4"/>
      <c r="AN925" s="4"/>
      <c r="AO925" s="4"/>
      <c r="AP925" s="4"/>
      <c r="AQ925" s="4"/>
      <c r="AR925" s="4"/>
      <c r="AS925" s="4"/>
      <c r="AT925" s="4"/>
      <c r="AU925" s="4"/>
      <c r="AV925" s="4"/>
      <c r="AW925" s="4"/>
      <c r="AX925" s="4"/>
    </row>
    <row r="926" spans="1:50" ht="15.75" hidden="1"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4"/>
      <c r="AE926" s="4"/>
      <c r="AF926" s="4"/>
      <c r="AG926" s="4"/>
      <c r="AH926" s="4"/>
      <c r="AI926" s="4"/>
      <c r="AJ926" s="4"/>
      <c r="AK926" s="4"/>
      <c r="AL926" s="4"/>
      <c r="AM926" s="4"/>
      <c r="AN926" s="4"/>
      <c r="AO926" s="4"/>
      <c r="AP926" s="4"/>
      <c r="AQ926" s="4"/>
      <c r="AR926" s="4"/>
      <c r="AS926" s="4"/>
      <c r="AT926" s="4"/>
      <c r="AU926" s="4"/>
      <c r="AV926" s="4"/>
      <c r="AW926" s="4"/>
      <c r="AX926" s="4"/>
    </row>
    <row r="927" spans="1:50" ht="15.75" hidden="1"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4"/>
      <c r="AE927" s="4"/>
      <c r="AF927" s="4"/>
      <c r="AG927" s="4"/>
      <c r="AH927" s="4"/>
      <c r="AI927" s="4"/>
      <c r="AJ927" s="4"/>
      <c r="AK927" s="4"/>
      <c r="AL927" s="4"/>
      <c r="AM927" s="4"/>
      <c r="AN927" s="4"/>
      <c r="AO927" s="4"/>
      <c r="AP927" s="4"/>
      <c r="AQ927" s="4"/>
      <c r="AR927" s="4"/>
      <c r="AS927" s="4"/>
      <c r="AT927" s="4"/>
      <c r="AU927" s="4"/>
      <c r="AV927" s="4"/>
      <c r="AW927" s="4"/>
      <c r="AX927" s="4"/>
    </row>
    <row r="928" spans="1:50" ht="15.75" hidden="1"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4"/>
      <c r="AE928" s="4"/>
      <c r="AF928" s="4"/>
      <c r="AG928" s="4"/>
      <c r="AH928" s="4"/>
      <c r="AI928" s="4"/>
      <c r="AJ928" s="4"/>
      <c r="AK928" s="4"/>
      <c r="AL928" s="4"/>
      <c r="AM928" s="4"/>
      <c r="AN928" s="4"/>
      <c r="AO928" s="4"/>
      <c r="AP928" s="4"/>
      <c r="AQ928" s="4"/>
      <c r="AR928" s="4"/>
      <c r="AS928" s="4"/>
      <c r="AT928" s="4"/>
      <c r="AU928" s="4"/>
      <c r="AV928" s="4"/>
      <c r="AW928" s="4"/>
      <c r="AX928" s="4"/>
    </row>
    <row r="929" spans="1:50" ht="15.75" hidden="1"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4"/>
      <c r="AE929" s="4"/>
      <c r="AF929" s="4"/>
      <c r="AG929" s="4"/>
      <c r="AH929" s="4"/>
      <c r="AI929" s="4"/>
      <c r="AJ929" s="4"/>
      <c r="AK929" s="4"/>
      <c r="AL929" s="4"/>
      <c r="AM929" s="4"/>
      <c r="AN929" s="4"/>
      <c r="AO929" s="4"/>
      <c r="AP929" s="4"/>
      <c r="AQ929" s="4"/>
      <c r="AR929" s="4"/>
      <c r="AS929" s="4"/>
      <c r="AT929" s="4"/>
      <c r="AU929" s="4"/>
      <c r="AV929" s="4"/>
      <c r="AW929" s="4"/>
      <c r="AX929" s="4"/>
    </row>
    <row r="930" spans="1:50" ht="15.75" hidden="1"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4"/>
      <c r="AE930" s="4"/>
      <c r="AF930" s="4"/>
      <c r="AG930" s="4"/>
      <c r="AH930" s="4"/>
      <c r="AI930" s="4"/>
      <c r="AJ930" s="4"/>
      <c r="AK930" s="4"/>
      <c r="AL930" s="4"/>
      <c r="AM930" s="4"/>
      <c r="AN930" s="4"/>
      <c r="AO930" s="4"/>
      <c r="AP930" s="4"/>
      <c r="AQ930" s="4"/>
      <c r="AR930" s="4"/>
      <c r="AS930" s="4"/>
      <c r="AT930" s="4"/>
      <c r="AU930" s="4"/>
      <c r="AV930" s="4"/>
      <c r="AW930" s="4"/>
      <c r="AX930" s="4"/>
    </row>
    <row r="931" spans="1:50" ht="15.75" hidden="1"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4"/>
      <c r="AE931" s="4"/>
      <c r="AF931" s="4"/>
      <c r="AG931" s="4"/>
      <c r="AH931" s="4"/>
      <c r="AI931" s="4"/>
      <c r="AJ931" s="4"/>
      <c r="AK931" s="4"/>
      <c r="AL931" s="4"/>
      <c r="AM931" s="4"/>
      <c r="AN931" s="4"/>
      <c r="AO931" s="4"/>
      <c r="AP931" s="4"/>
      <c r="AQ931" s="4"/>
      <c r="AR931" s="4"/>
      <c r="AS931" s="4"/>
      <c r="AT931" s="4"/>
      <c r="AU931" s="4"/>
      <c r="AV931" s="4"/>
      <c r="AW931" s="4"/>
      <c r="AX931" s="4"/>
    </row>
    <row r="932" spans="1:50" ht="15.75" hidden="1"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4"/>
      <c r="AE932" s="4"/>
      <c r="AF932" s="4"/>
      <c r="AG932" s="4"/>
      <c r="AH932" s="4"/>
      <c r="AI932" s="4"/>
      <c r="AJ932" s="4"/>
      <c r="AK932" s="4"/>
      <c r="AL932" s="4"/>
      <c r="AM932" s="4"/>
      <c r="AN932" s="4"/>
      <c r="AO932" s="4"/>
      <c r="AP932" s="4"/>
      <c r="AQ932" s="4"/>
      <c r="AR932" s="4"/>
      <c r="AS932" s="4"/>
      <c r="AT932" s="4"/>
      <c r="AU932" s="4"/>
      <c r="AV932" s="4"/>
      <c r="AW932" s="4"/>
      <c r="AX932" s="4"/>
    </row>
    <row r="933" spans="1:50" ht="15.75" hidden="1"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4"/>
      <c r="AE933" s="4"/>
      <c r="AF933" s="4"/>
      <c r="AG933" s="4"/>
      <c r="AH933" s="4"/>
      <c r="AI933" s="4"/>
      <c r="AJ933" s="4"/>
      <c r="AK933" s="4"/>
      <c r="AL933" s="4"/>
      <c r="AM933" s="4"/>
      <c r="AN933" s="4"/>
      <c r="AO933" s="4"/>
      <c r="AP933" s="4"/>
      <c r="AQ933" s="4"/>
      <c r="AR933" s="4"/>
      <c r="AS933" s="4"/>
      <c r="AT933" s="4"/>
      <c r="AU933" s="4"/>
      <c r="AV933" s="4"/>
      <c r="AW933" s="4"/>
      <c r="AX933" s="4"/>
    </row>
    <row r="934" spans="1:50" ht="15.75" hidden="1"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4"/>
      <c r="AE934" s="4"/>
      <c r="AF934" s="4"/>
      <c r="AG934" s="4"/>
      <c r="AH934" s="4"/>
      <c r="AI934" s="4"/>
      <c r="AJ934" s="4"/>
      <c r="AK934" s="4"/>
      <c r="AL934" s="4"/>
      <c r="AM934" s="4"/>
      <c r="AN934" s="4"/>
      <c r="AO934" s="4"/>
      <c r="AP934" s="4"/>
      <c r="AQ934" s="4"/>
      <c r="AR934" s="4"/>
      <c r="AS934" s="4"/>
      <c r="AT934" s="4"/>
      <c r="AU934" s="4"/>
      <c r="AV934" s="4"/>
      <c r="AW934" s="4"/>
      <c r="AX934" s="4"/>
    </row>
    <row r="935" spans="1:50" ht="15.75" hidden="1"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4"/>
      <c r="AE935" s="4"/>
      <c r="AF935" s="4"/>
      <c r="AG935" s="4"/>
      <c r="AH935" s="4"/>
      <c r="AI935" s="4"/>
      <c r="AJ935" s="4"/>
      <c r="AK935" s="4"/>
      <c r="AL935" s="4"/>
      <c r="AM935" s="4"/>
      <c r="AN935" s="4"/>
      <c r="AO935" s="4"/>
      <c r="AP935" s="4"/>
      <c r="AQ935" s="4"/>
      <c r="AR935" s="4"/>
      <c r="AS935" s="4"/>
      <c r="AT935" s="4"/>
      <c r="AU935" s="4"/>
      <c r="AV935" s="4"/>
      <c r="AW935" s="4"/>
      <c r="AX935" s="4"/>
    </row>
    <row r="936" spans="1:50" ht="15.75" hidden="1"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4"/>
      <c r="AE936" s="4"/>
      <c r="AF936" s="4"/>
      <c r="AG936" s="4"/>
      <c r="AH936" s="4"/>
      <c r="AI936" s="4"/>
      <c r="AJ936" s="4"/>
      <c r="AK936" s="4"/>
      <c r="AL936" s="4"/>
      <c r="AM936" s="4"/>
      <c r="AN936" s="4"/>
      <c r="AO936" s="4"/>
      <c r="AP936" s="4"/>
      <c r="AQ936" s="4"/>
      <c r="AR936" s="4"/>
      <c r="AS936" s="4"/>
      <c r="AT936" s="4"/>
      <c r="AU936" s="4"/>
      <c r="AV936" s="4"/>
      <c r="AW936" s="4"/>
      <c r="AX936" s="4"/>
    </row>
    <row r="937" spans="1:50" ht="15.75" hidden="1"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4"/>
      <c r="AE937" s="4"/>
      <c r="AF937" s="4"/>
      <c r="AG937" s="4"/>
      <c r="AH937" s="4"/>
      <c r="AI937" s="4"/>
      <c r="AJ937" s="4"/>
      <c r="AK937" s="4"/>
      <c r="AL937" s="4"/>
      <c r="AM937" s="4"/>
      <c r="AN937" s="4"/>
      <c r="AO937" s="4"/>
      <c r="AP937" s="4"/>
      <c r="AQ937" s="4"/>
      <c r="AR937" s="4"/>
      <c r="AS937" s="4"/>
      <c r="AT937" s="4"/>
      <c r="AU937" s="4"/>
      <c r="AV937" s="4"/>
      <c r="AW937" s="4"/>
      <c r="AX937" s="4"/>
    </row>
    <row r="938" spans="1:50" ht="15.75" hidden="1"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4"/>
      <c r="AE938" s="4"/>
      <c r="AF938" s="4"/>
      <c r="AG938" s="4"/>
      <c r="AH938" s="4"/>
      <c r="AI938" s="4"/>
      <c r="AJ938" s="4"/>
      <c r="AK938" s="4"/>
      <c r="AL938" s="4"/>
      <c r="AM938" s="4"/>
      <c r="AN938" s="4"/>
      <c r="AO938" s="4"/>
      <c r="AP938" s="4"/>
      <c r="AQ938" s="4"/>
      <c r="AR938" s="4"/>
      <c r="AS938" s="4"/>
      <c r="AT938" s="4"/>
      <c r="AU938" s="4"/>
      <c r="AV938" s="4"/>
      <c r="AW938" s="4"/>
      <c r="AX938" s="4"/>
    </row>
    <row r="939" spans="1:50" ht="15.75" hidden="1"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4"/>
      <c r="AE939" s="4"/>
      <c r="AF939" s="4"/>
      <c r="AG939" s="4"/>
      <c r="AH939" s="4"/>
      <c r="AI939" s="4"/>
      <c r="AJ939" s="4"/>
      <c r="AK939" s="4"/>
      <c r="AL939" s="4"/>
      <c r="AM939" s="4"/>
      <c r="AN939" s="4"/>
      <c r="AO939" s="4"/>
      <c r="AP939" s="4"/>
      <c r="AQ939" s="4"/>
      <c r="AR939" s="4"/>
      <c r="AS939" s="4"/>
      <c r="AT939" s="4"/>
      <c r="AU939" s="4"/>
      <c r="AV939" s="4"/>
      <c r="AW939" s="4"/>
      <c r="AX939" s="4"/>
    </row>
    <row r="940" spans="1:50" ht="15.75" hidden="1"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4"/>
      <c r="AE940" s="4"/>
      <c r="AF940" s="4"/>
      <c r="AG940" s="4"/>
      <c r="AH940" s="4"/>
      <c r="AI940" s="4"/>
      <c r="AJ940" s="4"/>
      <c r="AK940" s="4"/>
      <c r="AL940" s="4"/>
      <c r="AM940" s="4"/>
      <c r="AN940" s="4"/>
      <c r="AO940" s="4"/>
      <c r="AP940" s="4"/>
      <c r="AQ940" s="4"/>
      <c r="AR940" s="4"/>
      <c r="AS940" s="4"/>
      <c r="AT940" s="4"/>
      <c r="AU940" s="4"/>
      <c r="AV940" s="4"/>
      <c r="AW940" s="4"/>
      <c r="AX940" s="4"/>
    </row>
    <row r="941" spans="1:50" ht="15.75" hidden="1"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4"/>
      <c r="AE941" s="4"/>
      <c r="AF941" s="4"/>
      <c r="AG941" s="4"/>
      <c r="AH941" s="4"/>
      <c r="AI941" s="4"/>
      <c r="AJ941" s="4"/>
      <c r="AK941" s="4"/>
      <c r="AL941" s="4"/>
      <c r="AM941" s="4"/>
      <c r="AN941" s="4"/>
      <c r="AO941" s="4"/>
      <c r="AP941" s="4"/>
      <c r="AQ941" s="4"/>
      <c r="AR941" s="4"/>
      <c r="AS941" s="4"/>
      <c r="AT941" s="4"/>
      <c r="AU941" s="4"/>
      <c r="AV941" s="4"/>
      <c r="AW941" s="4"/>
      <c r="AX941" s="4"/>
    </row>
    <row r="942" spans="1:50" ht="15.75" hidden="1"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4"/>
      <c r="AE942" s="4"/>
      <c r="AF942" s="4"/>
      <c r="AG942" s="4"/>
      <c r="AH942" s="4"/>
      <c r="AI942" s="4"/>
      <c r="AJ942" s="4"/>
      <c r="AK942" s="4"/>
      <c r="AL942" s="4"/>
      <c r="AM942" s="4"/>
      <c r="AN942" s="4"/>
      <c r="AO942" s="4"/>
      <c r="AP942" s="4"/>
      <c r="AQ942" s="4"/>
      <c r="AR942" s="4"/>
      <c r="AS942" s="4"/>
      <c r="AT942" s="4"/>
      <c r="AU942" s="4"/>
      <c r="AV942" s="4"/>
      <c r="AW942" s="4"/>
      <c r="AX942" s="4"/>
    </row>
    <row r="943" spans="1:50" ht="15.75" hidden="1"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4"/>
      <c r="AE943" s="4"/>
      <c r="AF943" s="4"/>
      <c r="AG943" s="4"/>
      <c r="AH943" s="4"/>
      <c r="AI943" s="4"/>
      <c r="AJ943" s="4"/>
      <c r="AK943" s="4"/>
      <c r="AL943" s="4"/>
      <c r="AM943" s="4"/>
      <c r="AN943" s="4"/>
      <c r="AO943" s="4"/>
      <c r="AP943" s="4"/>
      <c r="AQ943" s="4"/>
      <c r="AR943" s="4"/>
      <c r="AS943" s="4"/>
      <c r="AT943" s="4"/>
      <c r="AU943" s="4"/>
      <c r="AV943" s="4"/>
      <c r="AW943" s="4"/>
      <c r="AX943" s="4"/>
    </row>
    <row r="944" spans="1:50" ht="15.75" hidden="1"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4"/>
      <c r="AE944" s="4"/>
      <c r="AF944" s="4"/>
      <c r="AG944" s="4"/>
      <c r="AH944" s="4"/>
      <c r="AI944" s="4"/>
      <c r="AJ944" s="4"/>
      <c r="AK944" s="4"/>
      <c r="AL944" s="4"/>
      <c r="AM944" s="4"/>
      <c r="AN944" s="4"/>
      <c r="AO944" s="4"/>
      <c r="AP944" s="4"/>
      <c r="AQ944" s="4"/>
      <c r="AR944" s="4"/>
      <c r="AS944" s="4"/>
      <c r="AT944" s="4"/>
      <c r="AU944" s="4"/>
      <c r="AV944" s="4"/>
      <c r="AW944" s="4"/>
      <c r="AX944" s="4"/>
    </row>
    <row r="945" spans="1:50" ht="15.75" hidden="1"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4"/>
      <c r="AE945" s="4"/>
      <c r="AF945" s="4"/>
      <c r="AG945" s="4"/>
      <c r="AH945" s="4"/>
      <c r="AI945" s="4"/>
      <c r="AJ945" s="4"/>
      <c r="AK945" s="4"/>
      <c r="AL945" s="4"/>
      <c r="AM945" s="4"/>
      <c r="AN945" s="4"/>
      <c r="AO945" s="4"/>
      <c r="AP945" s="4"/>
      <c r="AQ945" s="4"/>
      <c r="AR945" s="4"/>
      <c r="AS945" s="4"/>
      <c r="AT945" s="4"/>
      <c r="AU945" s="4"/>
      <c r="AV945" s="4"/>
      <c r="AW945" s="4"/>
      <c r="AX945" s="4"/>
    </row>
    <row r="946" spans="1:50" ht="15.75" hidden="1"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4"/>
      <c r="AE946" s="4"/>
      <c r="AF946" s="4"/>
      <c r="AG946" s="4"/>
      <c r="AH946" s="4"/>
      <c r="AI946" s="4"/>
      <c r="AJ946" s="4"/>
      <c r="AK946" s="4"/>
      <c r="AL946" s="4"/>
      <c r="AM946" s="4"/>
      <c r="AN946" s="4"/>
      <c r="AO946" s="4"/>
      <c r="AP946" s="4"/>
      <c r="AQ946" s="4"/>
      <c r="AR946" s="4"/>
      <c r="AS946" s="4"/>
      <c r="AT946" s="4"/>
      <c r="AU946" s="4"/>
      <c r="AV946" s="4"/>
      <c r="AW946" s="4"/>
      <c r="AX946" s="4"/>
    </row>
    <row r="947" spans="1:50" ht="15.75" hidden="1"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4"/>
      <c r="AE947" s="4"/>
      <c r="AF947" s="4"/>
      <c r="AG947" s="4"/>
      <c r="AH947" s="4"/>
      <c r="AI947" s="4"/>
      <c r="AJ947" s="4"/>
      <c r="AK947" s="4"/>
      <c r="AL947" s="4"/>
      <c r="AM947" s="4"/>
      <c r="AN947" s="4"/>
      <c r="AO947" s="4"/>
      <c r="AP947" s="4"/>
      <c r="AQ947" s="4"/>
      <c r="AR947" s="4"/>
      <c r="AS947" s="4"/>
      <c r="AT947" s="4"/>
      <c r="AU947" s="4"/>
      <c r="AV947" s="4"/>
      <c r="AW947" s="4"/>
      <c r="AX947" s="4"/>
    </row>
    <row r="948" spans="1:50" ht="15.75" hidden="1"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4"/>
      <c r="AE948" s="4"/>
      <c r="AF948" s="4"/>
      <c r="AG948" s="4"/>
      <c r="AH948" s="4"/>
      <c r="AI948" s="4"/>
      <c r="AJ948" s="4"/>
      <c r="AK948" s="4"/>
      <c r="AL948" s="4"/>
      <c r="AM948" s="4"/>
      <c r="AN948" s="4"/>
      <c r="AO948" s="4"/>
      <c r="AP948" s="4"/>
      <c r="AQ948" s="4"/>
      <c r="AR948" s="4"/>
      <c r="AS948" s="4"/>
      <c r="AT948" s="4"/>
      <c r="AU948" s="4"/>
      <c r="AV948" s="4"/>
      <c r="AW948" s="4"/>
      <c r="AX948" s="4"/>
    </row>
    <row r="949" spans="1:50" ht="15.75" hidden="1"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4"/>
      <c r="AE949" s="4"/>
      <c r="AF949" s="4"/>
      <c r="AG949" s="4"/>
      <c r="AH949" s="4"/>
      <c r="AI949" s="4"/>
      <c r="AJ949" s="4"/>
      <c r="AK949" s="4"/>
      <c r="AL949" s="4"/>
      <c r="AM949" s="4"/>
      <c r="AN949" s="4"/>
      <c r="AO949" s="4"/>
      <c r="AP949" s="4"/>
      <c r="AQ949" s="4"/>
      <c r="AR949" s="4"/>
      <c r="AS949" s="4"/>
      <c r="AT949" s="4"/>
      <c r="AU949" s="4"/>
      <c r="AV949" s="4"/>
      <c r="AW949" s="4"/>
      <c r="AX949" s="4"/>
    </row>
    <row r="950" spans="1:50" ht="15.75" hidden="1"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4"/>
      <c r="AE950" s="4"/>
      <c r="AF950" s="4"/>
      <c r="AG950" s="4"/>
      <c r="AH950" s="4"/>
      <c r="AI950" s="4"/>
      <c r="AJ950" s="4"/>
      <c r="AK950" s="4"/>
      <c r="AL950" s="4"/>
      <c r="AM950" s="4"/>
      <c r="AN950" s="4"/>
      <c r="AO950" s="4"/>
      <c r="AP950" s="4"/>
      <c r="AQ950" s="4"/>
      <c r="AR950" s="4"/>
      <c r="AS950" s="4"/>
      <c r="AT950" s="4"/>
      <c r="AU950" s="4"/>
      <c r="AV950" s="4"/>
      <c r="AW950" s="4"/>
      <c r="AX950" s="4"/>
    </row>
    <row r="951" spans="1:50" ht="15.75" hidden="1"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4"/>
      <c r="AE951" s="4"/>
      <c r="AF951" s="4"/>
      <c r="AG951" s="4"/>
      <c r="AH951" s="4"/>
      <c r="AI951" s="4"/>
      <c r="AJ951" s="4"/>
      <c r="AK951" s="4"/>
      <c r="AL951" s="4"/>
      <c r="AM951" s="4"/>
      <c r="AN951" s="4"/>
      <c r="AO951" s="4"/>
      <c r="AP951" s="4"/>
      <c r="AQ951" s="4"/>
      <c r="AR951" s="4"/>
      <c r="AS951" s="4"/>
      <c r="AT951" s="4"/>
      <c r="AU951" s="4"/>
      <c r="AV951" s="4"/>
      <c r="AW951" s="4"/>
      <c r="AX951" s="4"/>
    </row>
    <row r="952" spans="1:50" ht="15.75" hidden="1"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4"/>
      <c r="AE952" s="4"/>
      <c r="AF952" s="4"/>
      <c r="AG952" s="4"/>
      <c r="AH952" s="4"/>
      <c r="AI952" s="4"/>
      <c r="AJ952" s="4"/>
      <c r="AK952" s="4"/>
      <c r="AL952" s="4"/>
      <c r="AM952" s="4"/>
      <c r="AN952" s="4"/>
      <c r="AO952" s="4"/>
      <c r="AP952" s="4"/>
      <c r="AQ952" s="4"/>
      <c r="AR952" s="4"/>
      <c r="AS952" s="4"/>
      <c r="AT952" s="4"/>
      <c r="AU952" s="4"/>
      <c r="AV952" s="4"/>
      <c r="AW952" s="4"/>
      <c r="AX952" s="4"/>
    </row>
    <row r="953" spans="1:50" ht="15.75" hidden="1"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4"/>
      <c r="AE953" s="4"/>
      <c r="AF953" s="4"/>
      <c r="AG953" s="4"/>
      <c r="AH953" s="4"/>
      <c r="AI953" s="4"/>
      <c r="AJ953" s="4"/>
      <c r="AK953" s="4"/>
      <c r="AL953" s="4"/>
      <c r="AM953" s="4"/>
      <c r="AN953" s="4"/>
      <c r="AO953" s="4"/>
      <c r="AP953" s="4"/>
      <c r="AQ953" s="4"/>
      <c r="AR953" s="4"/>
      <c r="AS953" s="4"/>
      <c r="AT953" s="4"/>
      <c r="AU953" s="4"/>
      <c r="AV953" s="4"/>
      <c r="AW953" s="4"/>
      <c r="AX953" s="4"/>
    </row>
    <row r="954" spans="1:50" ht="15.75" hidden="1"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4"/>
      <c r="AE954" s="4"/>
      <c r="AF954" s="4"/>
      <c r="AG954" s="4"/>
      <c r="AH954" s="4"/>
      <c r="AI954" s="4"/>
      <c r="AJ954" s="4"/>
      <c r="AK954" s="4"/>
      <c r="AL954" s="4"/>
      <c r="AM954" s="4"/>
      <c r="AN954" s="4"/>
      <c r="AO954" s="4"/>
      <c r="AP954" s="4"/>
      <c r="AQ954" s="4"/>
      <c r="AR954" s="4"/>
      <c r="AS954" s="4"/>
      <c r="AT954" s="4"/>
      <c r="AU954" s="4"/>
      <c r="AV954" s="4"/>
      <c r="AW954" s="4"/>
      <c r="AX954" s="4"/>
    </row>
    <row r="955" spans="1:50" ht="15" customHeight="1"/>
    <row r="956" spans="1:50" ht="15" customHeight="1"/>
    <row r="957" spans="1:50" ht="15" customHeight="1">
      <c r="C957" s="252"/>
      <c r="D957" s="252"/>
      <c r="E957" s="252"/>
      <c r="F957" s="252"/>
      <c r="G957" s="252"/>
      <c r="H957" s="252"/>
      <c r="I957" s="252"/>
      <c r="J957" s="252"/>
      <c r="K957" s="252"/>
      <c r="L957" s="252"/>
      <c r="M957" s="252"/>
      <c r="N957" s="252"/>
      <c r="O957" s="252"/>
      <c r="P957" s="252"/>
      <c r="Q957" s="252"/>
      <c r="R957" s="252"/>
      <c r="S957" s="252"/>
      <c r="T957" s="252"/>
      <c r="U957" s="252"/>
      <c r="V957" s="252"/>
      <c r="W957" s="252"/>
      <c r="X957" s="252"/>
      <c r="Y957" s="252"/>
      <c r="Z957" s="252"/>
      <c r="AA957" s="252"/>
      <c r="AB957" s="252"/>
      <c r="AC957" s="252"/>
    </row>
    <row r="958" spans="1:50" ht="15" customHeight="1">
      <c r="C958" s="252"/>
      <c r="D958" s="252"/>
      <c r="E958" s="252"/>
      <c r="F958" s="252"/>
      <c r="G958" s="252"/>
      <c r="H958" s="252"/>
      <c r="I958" s="252"/>
      <c r="J958" s="252"/>
      <c r="K958" s="252"/>
      <c r="L958" s="252"/>
      <c r="M958" s="252"/>
      <c r="N958" s="252"/>
      <c r="O958" s="252"/>
      <c r="P958" s="252"/>
      <c r="Q958" s="252"/>
      <c r="R958" s="252"/>
      <c r="S958" s="252"/>
      <c r="T958" s="252"/>
      <c r="U958" s="252"/>
      <c r="V958" s="252"/>
      <c r="W958" s="252"/>
      <c r="X958" s="252"/>
      <c r="Y958" s="252"/>
      <c r="Z958" s="252"/>
      <c r="AA958" s="252"/>
      <c r="AB958" s="252"/>
      <c r="AC958" s="252"/>
    </row>
    <row r="959" spans="1:50" ht="15" customHeight="1">
      <c r="C959" s="224"/>
      <c r="D959" s="224"/>
      <c r="E959" s="224"/>
      <c r="F959" s="224"/>
      <c r="G959" s="224"/>
      <c r="H959" s="224"/>
      <c r="I959" s="224"/>
      <c r="J959" s="224"/>
      <c r="K959" s="224"/>
      <c r="L959" s="224"/>
      <c r="M959" s="224"/>
      <c r="N959" s="224"/>
      <c r="O959" s="224"/>
      <c r="P959" s="224"/>
      <c r="Q959" s="224"/>
      <c r="R959" s="224"/>
      <c r="S959" s="224"/>
      <c r="T959" s="224"/>
      <c r="U959" s="224"/>
      <c r="V959" s="224"/>
      <c r="W959" s="224"/>
      <c r="X959" s="224"/>
      <c r="Y959" s="224"/>
      <c r="Z959" s="224"/>
      <c r="AA959" s="224"/>
      <c r="AB959" s="224"/>
      <c r="AC959" s="224"/>
    </row>
    <row r="960" spans="1:5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sheetData>
  <mergeCells count="5">
    <mergeCell ref="A1:AC1"/>
    <mergeCell ref="A315:AC315"/>
    <mergeCell ref="A2:A3"/>
    <mergeCell ref="B2:B3"/>
    <mergeCell ref="C2:AC2"/>
  </mergeCells>
  <hyperlinks>
    <hyperlink ref="AD1" location="'Índice'!A1" display="Volver al Indice"/>
  </hyperlinks>
  <pageMargins left="0.7" right="0.7" top="0.75" bottom="0.75" header="0" footer="0"/>
  <pageSetup orientation="landscape" r:id="rId1"/>
</worksheet>
</file>

<file path=xl/worksheets/sheet11.xml><?xml version="1.0" encoding="utf-8"?>
<worksheet xmlns="http://schemas.openxmlformats.org/spreadsheetml/2006/main" xmlns:r="http://schemas.openxmlformats.org/officeDocument/2006/relationships">
  <dimension ref="A1:AW1052"/>
  <sheetViews>
    <sheetView showGridLines="0" workbookViewId="0">
      <pane xSplit="1" ySplit="3" topLeftCell="B4" activePane="bottomRight" state="frozen"/>
      <selection pane="topRight" activeCell="B1" sqref="B1"/>
      <selection pane="bottomLeft" activeCell="A4" sqref="A4"/>
      <selection pane="bottomRight" activeCell="I313" sqref="I313"/>
    </sheetView>
  </sheetViews>
  <sheetFormatPr baseColWidth="10" defaultColWidth="0" defaultRowHeight="15" customHeight="1" zeroHeight="1"/>
  <cols>
    <col min="1" max="18" width="15.7109375" customWidth="1"/>
    <col min="19" max="19" width="18.42578125" customWidth="1"/>
    <col min="20" max="28" width="15.7109375" customWidth="1"/>
    <col min="29" max="29" width="17.5703125" customWidth="1"/>
    <col min="30" max="31" width="15.7109375" hidden="1" customWidth="1"/>
    <col min="32" max="32" width="10" hidden="1" customWidth="1"/>
    <col min="33" max="49" width="0" hidden="1" customWidth="1"/>
    <col min="50" max="16384" width="14.42578125" hidden="1"/>
  </cols>
  <sheetData>
    <row r="1" spans="1:49" ht="34.5" customHeight="1">
      <c r="A1" s="172" t="s">
        <v>379</v>
      </c>
      <c r="B1" s="173"/>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4"/>
      <c r="AC1" s="15" t="s">
        <v>263</v>
      </c>
      <c r="AD1" s="30"/>
      <c r="AE1" s="30"/>
      <c r="AF1" s="30"/>
      <c r="AG1" s="5"/>
      <c r="AH1" s="4"/>
      <c r="AI1" s="4"/>
      <c r="AJ1" s="4"/>
      <c r="AK1" s="4"/>
      <c r="AL1" s="4"/>
      <c r="AM1" s="4"/>
      <c r="AN1" s="4"/>
      <c r="AO1" s="4"/>
      <c r="AP1" s="4"/>
      <c r="AQ1" s="4"/>
      <c r="AR1" s="4"/>
      <c r="AS1" s="4"/>
      <c r="AT1" s="4"/>
      <c r="AU1" s="4"/>
      <c r="AV1" s="4"/>
      <c r="AW1" s="4"/>
    </row>
    <row r="2" spans="1:49" ht="22.5" customHeight="1">
      <c r="A2" s="315" t="s">
        <v>101</v>
      </c>
      <c r="B2" s="313" t="s">
        <v>295</v>
      </c>
      <c r="C2" s="325"/>
      <c r="D2" s="325"/>
      <c r="E2" s="325"/>
      <c r="F2" s="325"/>
      <c r="G2" s="325"/>
      <c r="H2" s="325"/>
      <c r="I2" s="325"/>
      <c r="J2" s="325"/>
      <c r="K2" s="325"/>
      <c r="L2" s="325"/>
      <c r="M2" s="325"/>
      <c r="N2" s="325"/>
      <c r="O2" s="325"/>
      <c r="P2" s="325"/>
      <c r="Q2" s="325"/>
      <c r="R2" s="325"/>
      <c r="S2" s="325"/>
      <c r="T2" s="325"/>
      <c r="U2" s="325"/>
      <c r="V2" s="325"/>
      <c r="W2" s="325"/>
      <c r="X2" s="325"/>
      <c r="Y2" s="325"/>
      <c r="Z2" s="325"/>
      <c r="AA2" s="325"/>
      <c r="AB2" s="326"/>
      <c r="AC2" s="216"/>
      <c r="AD2" s="176"/>
      <c r="AE2" s="176"/>
      <c r="AF2" s="176"/>
      <c r="AG2" s="217"/>
      <c r="AH2" s="164"/>
      <c r="AI2" s="164"/>
      <c r="AJ2" s="164"/>
      <c r="AK2" s="164"/>
      <c r="AL2" s="164"/>
      <c r="AM2" s="164"/>
      <c r="AN2" s="164"/>
      <c r="AO2" s="164"/>
      <c r="AP2" s="164"/>
      <c r="AQ2" s="164"/>
      <c r="AR2" s="164"/>
      <c r="AS2" s="164"/>
      <c r="AT2" s="164"/>
      <c r="AU2" s="164"/>
      <c r="AV2" s="164"/>
      <c r="AW2" s="164"/>
    </row>
    <row r="3" spans="1:49" ht="40.5" customHeight="1">
      <c r="A3" s="327"/>
      <c r="B3" s="155" t="s">
        <v>169</v>
      </c>
      <c r="C3" s="155" t="s">
        <v>170</v>
      </c>
      <c r="D3" s="155" t="s">
        <v>274</v>
      </c>
      <c r="E3" s="155" t="s">
        <v>172</v>
      </c>
      <c r="F3" s="155" t="s">
        <v>173</v>
      </c>
      <c r="G3" s="155" t="s">
        <v>174</v>
      </c>
      <c r="H3" s="155" t="s">
        <v>94</v>
      </c>
      <c r="I3" s="155" t="s">
        <v>175</v>
      </c>
      <c r="J3" s="371" t="s">
        <v>93</v>
      </c>
      <c r="K3" s="155" t="s">
        <v>176</v>
      </c>
      <c r="L3" s="155" t="s">
        <v>177</v>
      </c>
      <c r="M3" s="155" t="s">
        <v>178</v>
      </c>
      <c r="N3" s="155" t="s">
        <v>179</v>
      </c>
      <c r="O3" s="155" t="s">
        <v>180</v>
      </c>
      <c r="P3" s="155" t="s">
        <v>181</v>
      </c>
      <c r="Q3" s="155" t="s">
        <v>182</v>
      </c>
      <c r="R3" s="155" t="s">
        <v>183</v>
      </c>
      <c r="S3" s="155" t="s">
        <v>275</v>
      </c>
      <c r="T3" s="155" t="s">
        <v>185</v>
      </c>
      <c r="U3" s="155" t="s">
        <v>186</v>
      </c>
      <c r="V3" s="155" t="s">
        <v>187</v>
      </c>
      <c r="W3" s="155" t="s">
        <v>188</v>
      </c>
      <c r="X3" s="155" t="s">
        <v>189</v>
      </c>
      <c r="Y3" s="155" t="s">
        <v>190</v>
      </c>
      <c r="Z3" s="155" t="s">
        <v>191</v>
      </c>
      <c r="AA3" s="155" t="s">
        <v>192</v>
      </c>
      <c r="AB3" s="155" t="s">
        <v>193</v>
      </c>
      <c r="AC3" s="14"/>
      <c r="AD3" s="31"/>
      <c r="AE3" s="31"/>
      <c r="AF3" s="31"/>
      <c r="AG3" s="23"/>
      <c r="AH3" s="4"/>
      <c r="AI3" s="4"/>
      <c r="AJ3" s="4"/>
      <c r="AK3" s="4"/>
      <c r="AL3" s="4"/>
      <c r="AM3" s="4"/>
      <c r="AN3" s="4"/>
      <c r="AO3" s="4"/>
      <c r="AP3" s="4"/>
      <c r="AQ3" s="4"/>
      <c r="AR3" s="4"/>
      <c r="AS3" s="4"/>
      <c r="AT3" s="4"/>
      <c r="AU3" s="4"/>
      <c r="AV3" s="4"/>
      <c r="AW3" s="4"/>
    </row>
    <row r="4" spans="1:49" ht="21" customHeight="1">
      <c r="A4" s="169">
        <v>36892</v>
      </c>
      <c r="B4" s="171" t="s">
        <v>4</v>
      </c>
      <c r="C4" s="171">
        <v>260</v>
      </c>
      <c r="D4" s="171">
        <v>222.85499999999999</v>
      </c>
      <c r="E4" s="171">
        <v>318</v>
      </c>
      <c r="F4" s="171">
        <v>556.46</v>
      </c>
      <c r="G4" s="171" t="s">
        <v>4</v>
      </c>
      <c r="H4" s="171">
        <v>373.45749999999998</v>
      </c>
      <c r="I4" s="171" t="s">
        <v>4</v>
      </c>
      <c r="J4" s="372">
        <v>243.02533333333301</v>
      </c>
      <c r="K4" s="171">
        <v>374.349999999999</v>
      </c>
      <c r="L4" s="171">
        <v>332.801999999999</v>
      </c>
      <c r="M4" s="171" t="s">
        <v>4</v>
      </c>
      <c r="N4" s="171">
        <v>362.099999999999</v>
      </c>
      <c r="O4" s="171">
        <v>282.70999999999998</v>
      </c>
      <c r="P4" s="171" t="s">
        <v>4</v>
      </c>
      <c r="Q4" s="171" t="s">
        <v>4</v>
      </c>
      <c r="R4" s="171">
        <v>236.53</v>
      </c>
      <c r="S4" s="171">
        <v>287.95999999999998</v>
      </c>
      <c r="T4" s="171" t="s">
        <v>4</v>
      </c>
      <c r="U4" s="171">
        <v>334</v>
      </c>
      <c r="V4" s="171" t="s">
        <v>4</v>
      </c>
      <c r="W4" s="171">
        <v>253</v>
      </c>
      <c r="X4" s="171">
        <v>323</v>
      </c>
      <c r="Y4" s="171" t="s">
        <v>4</v>
      </c>
      <c r="Z4" s="171">
        <v>310</v>
      </c>
      <c r="AA4" s="171">
        <v>225.648</v>
      </c>
      <c r="AB4" s="171">
        <v>676.92</v>
      </c>
      <c r="AC4" s="32"/>
      <c r="AD4" s="32"/>
      <c r="AE4" s="32"/>
      <c r="AF4" s="1"/>
      <c r="AG4" s="4"/>
      <c r="AH4" s="4"/>
      <c r="AI4" s="4"/>
      <c r="AJ4" s="4"/>
      <c r="AK4" s="4"/>
      <c r="AL4" s="4"/>
      <c r="AM4" s="4"/>
      <c r="AN4" s="4"/>
      <c r="AO4" s="4"/>
      <c r="AP4" s="4"/>
      <c r="AQ4" s="4"/>
      <c r="AR4" s="4"/>
      <c r="AS4" s="4"/>
      <c r="AT4" s="4"/>
      <c r="AU4" s="4"/>
      <c r="AV4" s="4"/>
      <c r="AW4" s="4"/>
    </row>
    <row r="5" spans="1:49" ht="21" customHeight="1">
      <c r="A5" s="168">
        <v>36923</v>
      </c>
      <c r="B5" s="170" t="s">
        <v>4</v>
      </c>
      <c r="C5" s="170">
        <v>260</v>
      </c>
      <c r="D5" s="170">
        <v>222.85499999999999</v>
      </c>
      <c r="E5" s="170">
        <v>318</v>
      </c>
      <c r="F5" s="170">
        <v>556.46</v>
      </c>
      <c r="G5" s="170" t="s">
        <v>4</v>
      </c>
      <c r="H5" s="170">
        <v>373.45749999999998</v>
      </c>
      <c r="I5" s="170" t="s">
        <v>4</v>
      </c>
      <c r="J5" s="373">
        <v>243.02533333333301</v>
      </c>
      <c r="K5" s="170">
        <v>374.349999999999</v>
      </c>
      <c r="L5" s="170">
        <v>332.801999999999</v>
      </c>
      <c r="M5" s="170" t="s">
        <v>4</v>
      </c>
      <c r="N5" s="170">
        <v>362.099999999999</v>
      </c>
      <c r="O5" s="170">
        <v>282.70999999999998</v>
      </c>
      <c r="P5" s="170" t="s">
        <v>4</v>
      </c>
      <c r="Q5" s="170" t="s">
        <v>4</v>
      </c>
      <c r="R5" s="170">
        <v>236.53</v>
      </c>
      <c r="S5" s="170">
        <v>287.95999999999998</v>
      </c>
      <c r="T5" s="170" t="s">
        <v>4</v>
      </c>
      <c r="U5" s="170">
        <v>334</v>
      </c>
      <c r="V5" s="170" t="s">
        <v>4</v>
      </c>
      <c r="W5" s="170">
        <v>253</v>
      </c>
      <c r="X5" s="170">
        <v>323</v>
      </c>
      <c r="Y5" s="170" t="s">
        <v>4</v>
      </c>
      <c r="Z5" s="170">
        <v>310</v>
      </c>
      <c r="AA5" s="170">
        <v>225.648</v>
      </c>
      <c r="AB5" s="170">
        <v>676.92</v>
      </c>
      <c r="AC5" s="32"/>
      <c r="AD5" s="32"/>
      <c r="AE5" s="32"/>
      <c r="AF5" s="1"/>
      <c r="AG5" s="4"/>
      <c r="AH5" s="4"/>
      <c r="AI5" s="4"/>
      <c r="AJ5" s="4"/>
      <c r="AK5" s="4"/>
      <c r="AL5" s="4"/>
      <c r="AM5" s="4"/>
      <c r="AN5" s="4"/>
      <c r="AO5" s="4"/>
      <c r="AP5" s="4"/>
      <c r="AQ5" s="4"/>
      <c r="AR5" s="4"/>
      <c r="AS5" s="4"/>
      <c r="AT5" s="4"/>
      <c r="AU5" s="4"/>
      <c r="AV5" s="4"/>
      <c r="AW5" s="4"/>
    </row>
    <row r="6" spans="1:49" ht="21" customHeight="1">
      <c r="A6" s="168">
        <v>36951</v>
      </c>
      <c r="B6" s="170" t="s">
        <v>4</v>
      </c>
      <c r="C6" s="170">
        <v>260</v>
      </c>
      <c r="D6" s="170">
        <v>222.85499999999999</v>
      </c>
      <c r="E6" s="170">
        <v>318</v>
      </c>
      <c r="F6" s="170">
        <v>556.46</v>
      </c>
      <c r="G6" s="170" t="s">
        <v>4</v>
      </c>
      <c r="H6" s="170">
        <v>373.45749999999998</v>
      </c>
      <c r="I6" s="170" t="s">
        <v>4</v>
      </c>
      <c r="J6" s="373">
        <v>243.02533333333301</v>
      </c>
      <c r="K6" s="170">
        <v>374.349999999999</v>
      </c>
      <c r="L6" s="170">
        <v>332.801999999999</v>
      </c>
      <c r="M6" s="170" t="s">
        <v>4</v>
      </c>
      <c r="N6" s="170">
        <v>362.099999999999</v>
      </c>
      <c r="O6" s="170">
        <v>282.70999999999998</v>
      </c>
      <c r="P6" s="170" t="s">
        <v>4</v>
      </c>
      <c r="Q6" s="170" t="s">
        <v>4</v>
      </c>
      <c r="R6" s="170">
        <v>236.53</v>
      </c>
      <c r="S6" s="170">
        <v>287.95999999999998</v>
      </c>
      <c r="T6" s="170" t="s">
        <v>4</v>
      </c>
      <c r="U6" s="170">
        <v>334</v>
      </c>
      <c r="V6" s="170" t="s">
        <v>4</v>
      </c>
      <c r="W6" s="170">
        <v>253</v>
      </c>
      <c r="X6" s="170">
        <v>323</v>
      </c>
      <c r="Y6" s="170" t="s">
        <v>4</v>
      </c>
      <c r="Z6" s="170">
        <v>310</v>
      </c>
      <c r="AA6" s="170">
        <v>225.648</v>
      </c>
      <c r="AB6" s="170">
        <v>676.92</v>
      </c>
      <c r="AC6" s="32"/>
      <c r="AD6" s="32"/>
      <c r="AE6" s="32"/>
      <c r="AF6" s="1"/>
      <c r="AG6" s="4"/>
      <c r="AH6" s="4"/>
      <c r="AI6" s="4"/>
      <c r="AJ6" s="4"/>
      <c r="AK6" s="4"/>
      <c r="AL6" s="4"/>
      <c r="AM6" s="4"/>
      <c r="AN6" s="4"/>
      <c r="AO6" s="4"/>
      <c r="AP6" s="4"/>
      <c r="AQ6" s="4"/>
      <c r="AR6" s="4"/>
      <c r="AS6" s="4"/>
      <c r="AT6" s="4"/>
      <c r="AU6" s="4"/>
      <c r="AV6" s="4"/>
      <c r="AW6" s="4"/>
    </row>
    <row r="7" spans="1:49" ht="21" customHeight="1">
      <c r="A7" s="168">
        <v>36982</v>
      </c>
      <c r="B7" s="170" t="s">
        <v>4</v>
      </c>
      <c r="C7" s="170">
        <v>260</v>
      </c>
      <c r="D7" s="170">
        <v>222.85499999999999</v>
      </c>
      <c r="E7" s="170">
        <v>318</v>
      </c>
      <c r="F7" s="170">
        <v>556.46</v>
      </c>
      <c r="G7" s="170" t="s">
        <v>4</v>
      </c>
      <c r="H7" s="170">
        <v>373.45749999999998</v>
      </c>
      <c r="I7" s="170" t="s">
        <v>4</v>
      </c>
      <c r="J7" s="373">
        <v>243.02533333333301</v>
      </c>
      <c r="K7" s="170">
        <v>374.349999999999</v>
      </c>
      <c r="L7" s="170">
        <v>332.801999999999</v>
      </c>
      <c r="M7" s="170" t="s">
        <v>4</v>
      </c>
      <c r="N7" s="170">
        <v>362.099999999999</v>
      </c>
      <c r="O7" s="170">
        <v>282.70999999999998</v>
      </c>
      <c r="P7" s="170" t="s">
        <v>4</v>
      </c>
      <c r="Q7" s="170" t="s">
        <v>4</v>
      </c>
      <c r="R7" s="170">
        <v>236.53</v>
      </c>
      <c r="S7" s="170">
        <v>287.95999999999998</v>
      </c>
      <c r="T7" s="170" t="s">
        <v>4</v>
      </c>
      <c r="U7" s="170">
        <v>334</v>
      </c>
      <c r="V7" s="170" t="s">
        <v>4</v>
      </c>
      <c r="W7" s="170">
        <v>253</v>
      </c>
      <c r="X7" s="170">
        <v>323</v>
      </c>
      <c r="Y7" s="170" t="s">
        <v>4</v>
      </c>
      <c r="Z7" s="170">
        <v>310</v>
      </c>
      <c r="AA7" s="170">
        <v>225.648</v>
      </c>
      <c r="AB7" s="170">
        <v>676.92</v>
      </c>
      <c r="AC7" s="32"/>
      <c r="AD7" s="32"/>
      <c r="AE7" s="32"/>
      <c r="AF7" s="1"/>
      <c r="AG7" s="4"/>
      <c r="AH7" s="4"/>
      <c r="AI7" s="4"/>
      <c r="AJ7" s="4"/>
      <c r="AK7" s="4"/>
      <c r="AL7" s="4"/>
      <c r="AM7" s="4"/>
      <c r="AN7" s="4"/>
      <c r="AO7" s="4"/>
      <c r="AP7" s="4"/>
      <c r="AQ7" s="4"/>
      <c r="AR7" s="4"/>
      <c r="AS7" s="4"/>
      <c r="AT7" s="4"/>
      <c r="AU7" s="4"/>
      <c r="AV7" s="4"/>
      <c r="AW7" s="4"/>
    </row>
    <row r="8" spans="1:49" ht="21" customHeight="1">
      <c r="A8" s="168">
        <v>37012</v>
      </c>
      <c r="B8" s="170" t="s">
        <v>4</v>
      </c>
      <c r="C8" s="170">
        <v>260</v>
      </c>
      <c r="D8" s="170">
        <v>222.85499999999999</v>
      </c>
      <c r="E8" s="170">
        <v>318</v>
      </c>
      <c r="F8" s="170">
        <v>556.46</v>
      </c>
      <c r="G8" s="170" t="s">
        <v>4</v>
      </c>
      <c r="H8" s="170">
        <v>373.45749999999998</v>
      </c>
      <c r="I8" s="170" t="s">
        <v>4</v>
      </c>
      <c r="J8" s="373">
        <v>243.02533333333301</v>
      </c>
      <c r="K8" s="170">
        <v>374.349999999999</v>
      </c>
      <c r="L8" s="170">
        <v>332.801999999999</v>
      </c>
      <c r="M8" s="170" t="s">
        <v>4</v>
      </c>
      <c r="N8" s="170">
        <v>362.099999999999</v>
      </c>
      <c r="O8" s="170">
        <v>282.70999999999998</v>
      </c>
      <c r="P8" s="170" t="s">
        <v>4</v>
      </c>
      <c r="Q8" s="170" t="s">
        <v>4</v>
      </c>
      <c r="R8" s="170">
        <v>236.53</v>
      </c>
      <c r="S8" s="170">
        <v>287.95999999999998</v>
      </c>
      <c r="T8" s="170" t="s">
        <v>4</v>
      </c>
      <c r="U8" s="170">
        <v>334</v>
      </c>
      <c r="V8" s="170" t="s">
        <v>4</v>
      </c>
      <c r="W8" s="170">
        <v>253</v>
      </c>
      <c r="X8" s="170">
        <v>323</v>
      </c>
      <c r="Y8" s="170" t="s">
        <v>4</v>
      </c>
      <c r="Z8" s="170">
        <v>310</v>
      </c>
      <c r="AA8" s="170">
        <v>225.648</v>
      </c>
      <c r="AB8" s="170">
        <v>676.92</v>
      </c>
      <c r="AC8" s="32"/>
      <c r="AD8" s="32"/>
      <c r="AE8" s="32"/>
      <c r="AF8" s="1"/>
      <c r="AG8" s="4"/>
      <c r="AH8" s="4"/>
      <c r="AI8" s="4"/>
      <c r="AJ8" s="4"/>
      <c r="AK8" s="4"/>
      <c r="AL8" s="4"/>
      <c r="AM8" s="4"/>
      <c r="AN8" s="4"/>
      <c r="AO8" s="4"/>
      <c r="AP8" s="4"/>
      <c r="AQ8" s="4"/>
      <c r="AR8" s="4"/>
      <c r="AS8" s="4"/>
      <c r="AT8" s="4"/>
      <c r="AU8" s="4"/>
      <c r="AV8" s="4"/>
      <c r="AW8" s="4"/>
    </row>
    <row r="9" spans="1:49" ht="21" customHeight="1">
      <c r="A9" s="168">
        <v>37043</v>
      </c>
      <c r="B9" s="170" t="s">
        <v>4</v>
      </c>
      <c r="C9" s="170">
        <v>260</v>
      </c>
      <c r="D9" s="170">
        <v>222.85499999999999</v>
      </c>
      <c r="E9" s="170">
        <v>318</v>
      </c>
      <c r="F9" s="170">
        <v>556.46</v>
      </c>
      <c r="G9" s="170" t="s">
        <v>4</v>
      </c>
      <c r="H9" s="170">
        <v>373.45749999999998</v>
      </c>
      <c r="I9" s="170" t="s">
        <v>4</v>
      </c>
      <c r="J9" s="373">
        <v>243.02533333333301</v>
      </c>
      <c r="K9" s="170">
        <v>374.349999999999</v>
      </c>
      <c r="L9" s="170">
        <v>332.801999999999</v>
      </c>
      <c r="M9" s="170" t="s">
        <v>4</v>
      </c>
      <c r="N9" s="170">
        <v>362.099999999999</v>
      </c>
      <c r="O9" s="170">
        <v>282.70999999999998</v>
      </c>
      <c r="P9" s="170" t="s">
        <v>4</v>
      </c>
      <c r="Q9" s="170" t="s">
        <v>4</v>
      </c>
      <c r="R9" s="170">
        <v>236.53</v>
      </c>
      <c r="S9" s="170">
        <v>287.95999999999998</v>
      </c>
      <c r="T9" s="170" t="s">
        <v>4</v>
      </c>
      <c r="U9" s="170">
        <v>334</v>
      </c>
      <c r="V9" s="170" t="s">
        <v>4</v>
      </c>
      <c r="W9" s="170">
        <v>253</v>
      </c>
      <c r="X9" s="170">
        <v>323</v>
      </c>
      <c r="Y9" s="170" t="s">
        <v>4</v>
      </c>
      <c r="Z9" s="170">
        <v>310</v>
      </c>
      <c r="AA9" s="170">
        <v>225.648</v>
      </c>
      <c r="AB9" s="170">
        <v>676.92</v>
      </c>
      <c r="AC9" s="32"/>
      <c r="AD9" s="32"/>
      <c r="AE9" s="32"/>
      <c r="AF9" s="1"/>
      <c r="AG9" s="4"/>
      <c r="AH9" s="4"/>
      <c r="AI9" s="4"/>
      <c r="AJ9" s="4"/>
      <c r="AK9" s="4"/>
      <c r="AL9" s="4"/>
      <c r="AM9" s="4"/>
      <c r="AN9" s="4"/>
      <c r="AO9" s="4"/>
      <c r="AP9" s="4"/>
      <c r="AQ9" s="4"/>
      <c r="AR9" s="4"/>
      <c r="AS9" s="4"/>
      <c r="AT9" s="4"/>
      <c r="AU9" s="4"/>
      <c r="AV9" s="4"/>
      <c r="AW9" s="4"/>
    </row>
    <row r="10" spans="1:49" ht="21" customHeight="1">
      <c r="A10" s="168">
        <v>37073</v>
      </c>
      <c r="B10" s="170" t="s">
        <v>4</v>
      </c>
      <c r="C10" s="170">
        <v>260</v>
      </c>
      <c r="D10" s="170">
        <v>222.85499999999999</v>
      </c>
      <c r="E10" s="170">
        <v>318</v>
      </c>
      <c r="F10" s="170">
        <v>556.46</v>
      </c>
      <c r="G10" s="170" t="s">
        <v>4</v>
      </c>
      <c r="H10" s="170">
        <v>373.45749999999998</v>
      </c>
      <c r="I10" s="170" t="s">
        <v>4</v>
      </c>
      <c r="J10" s="373">
        <v>243.02533333333301</v>
      </c>
      <c r="K10" s="170">
        <v>374.349999999999</v>
      </c>
      <c r="L10" s="170">
        <v>332.801999999999</v>
      </c>
      <c r="M10" s="170" t="s">
        <v>4</v>
      </c>
      <c r="N10" s="170">
        <v>362.099999999999</v>
      </c>
      <c r="O10" s="170">
        <v>282.70999999999998</v>
      </c>
      <c r="P10" s="170" t="s">
        <v>4</v>
      </c>
      <c r="Q10" s="170" t="s">
        <v>4</v>
      </c>
      <c r="R10" s="170">
        <v>236.53</v>
      </c>
      <c r="S10" s="170">
        <v>287.95999999999998</v>
      </c>
      <c r="T10" s="170" t="s">
        <v>4</v>
      </c>
      <c r="U10" s="170">
        <v>334</v>
      </c>
      <c r="V10" s="170" t="s">
        <v>4</v>
      </c>
      <c r="W10" s="170">
        <v>253</v>
      </c>
      <c r="X10" s="170">
        <v>323</v>
      </c>
      <c r="Y10" s="170" t="s">
        <v>4</v>
      </c>
      <c r="Z10" s="170">
        <v>310</v>
      </c>
      <c r="AA10" s="170">
        <v>225.648</v>
      </c>
      <c r="AB10" s="170">
        <v>676.92</v>
      </c>
      <c r="AC10" s="32"/>
      <c r="AD10" s="32"/>
      <c r="AE10" s="32"/>
      <c r="AF10" s="1"/>
      <c r="AG10" s="4"/>
      <c r="AH10" s="4"/>
      <c r="AI10" s="4"/>
      <c r="AJ10" s="4"/>
      <c r="AK10" s="4"/>
      <c r="AL10" s="4"/>
      <c r="AM10" s="4"/>
      <c r="AN10" s="4"/>
      <c r="AO10" s="4"/>
      <c r="AP10" s="4"/>
      <c r="AQ10" s="4"/>
      <c r="AR10" s="4"/>
      <c r="AS10" s="4"/>
      <c r="AT10" s="4"/>
      <c r="AU10" s="4"/>
      <c r="AV10" s="4"/>
      <c r="AW10" s="4"/>
    </row>
    <row r="11" spans="1:49" ht="21" customHeight="1">
      <c r="A11" s="168">
        <v>37104</v>
      </c>
      <c r="B11" s="170" t="s">
        <v>4</v>
      </c>
      <c r="C11" s="170">
        <v>260</v>
      </c>
      <c r="D11" s="170">
        <v>222.85499999999999</v>
      </c>
      <c r="E11" s="170">
        <v>318</v>
      </c>
      <c r="F11" s="170">
        <v>556.46</v>
      </c>
      <c r="G11" s="170" t="s">
        <v>4</v>
      </c>
      <c r="H11" s="170">
        <v>373.45749999999998</v>
      </c>
      <c r="I11" s="170" t="s">
        <v>4</v>
      </c>
      <c r="J11" s="373">
        <v>243.02533333333301</v>
      </c>
      <c r="K11" s="170">
        <v>374.349999999999</v>
      </c>
      <c r="L11" s="170">
        <v>332.801999999999</v>
      </c>
      <c r="M11" s="170" t="s">
        <v>4</v>
      </c>
      <c r="N11" s="170">
        <v>362.099999999999</v>
      </c>
      <c r="O11" s="170">
        <v>282.70999999999998</v>
      </c>
      <c r="P11" s="170" t="s">
        <v>4</v>
      </c>
      <c r="Q11" s="170" t="s">
        <v>4</v>
      </c>
      <c r="R11" s="170">
        <v>236.53</v>
      </c>
      <c r="S11" s="170">
        <v>287.95999999999998</v>
      </c>
      <c r="T11" s="170" t="s">
        <v>4</v>
      </c>
      <c r="U11" s="170">
        <v>334</v>
      </c>
      <c r="V11" s="170" t="s">
        <v>4</v>
      </c>
      <c r="W11" s="170">
        <v>253</v>
      </c>
      <c r="X11" s="170">
        <v>323</v>
      </c>
      <c r="Y11" s="170" t="s">
        <v>4</v>
      </c>
      <c r="Z11" s="170">
        <v>310</v>
      </c>
      <c r="AA11" s="170">
        <v>225.648</v>
      </c>
      <c r="AB11" s="170">
        <v>676.92</v>
      </c>
      <c r="AC11" s="32"/>
      <c r="AD11" s="32"/>
      <c r="AE11" s="32"/>
      <c r="AF11" s="1"/>
      <c r="AG11" s="4"/>
      <c r="AH11" s="4"/>
      <c r="AI11" s="4"/>
      <c r="AJ11" s="4"/>
      <c r="AK11" s="4"/>
      <c r="AL11" s="4"/>
      <c r="AM11" s="4"/>
      <c r="AN11" s="4"/>
      <c r="AO11" s="4"/>
      <c r="AP11" s="4"/>
      <c r="AQ11" s="4"/>
      <c r="AR11" s="4"/>
      <c r="AS11" s="4"/>
      <c r="AT11" s="4"/>
      <c r="AU11" s="4"/>
      <c r="AV11" s="4"/>
      <c r="AW11" s="4"/>
    </row>
    <row r="12" spans="1:49" ht="21" customHeight="1">
      <c r="A12" s="168">
        <v>37135</v>
      </c>
      <c r="B12" s="170" t="s">
        <v>4</v>
      </c>
      <c r="C12" s="170">
        <v>260</v>
      </c>
      <c r="D12" s="170">
        <v>222.85499999999999</v>
      </c>
      <c r="E12" s="170">
        <v>318</v>
      </c>
      <c r="F12" s="170">
        <v>556.46</v>
      </c>
      <c r="G12" s="170" t="s">
        <v>4</v>
      </c>
      <c r="H12" s="170">
        <v>373.45749999999998</v>
      </c>
      <c r="I12" s="170" t="s">
        <v>4</v>
      </c>
      <c r="J12" s="373">
        <v>243.02533333333301</v>
      </c>
      <c r="K12" s="170">
        <v>374.349999999999</v>
      </c>
      <c r="L12" s="170">
        <v>332.801999999999</v>
      </c>
      <c r="M12" s="170" t="s">
        <v>4</v>
      </c>
      <c r="N12" s="170">
        <v>362.099999999999</v>
      </c>
      <c r="O12" s="170">
        <v>282.70999999999998</v>
      </c>
      <c r="P12" s="170" t="s">
        <v>4</v>
      </c>
      <c r="Q12" s="170" t="s">
        <v>4</v>
      </c>
      <c r="R12" s="170">
        <v>236.53</v>
      </c>
      <c r="S12" s="170">
        <v>287.95999999999998</v>
      </c>
      <c r="T12" s="170" t="s">
        <v>4</v>
      </c>
      <c r="U12" s="170">
        <v>334</v>
      </c>
      <c r="V12" s="170" t="s">
        <v>4</v>
      </c>
      <c r="W12" s="170">
        <v>253</v>
      </c>
      <c r="X12" s="170">
        <v>323</v>
      </c>
      <c r="Y12" s="170" t="s">
        <v>4</v>
      </c>
      <c r="Z12" s="170">
        <v>310</v>
      </c>
      <c r="AA12" s="170">
        <v>225.648</v>
      </c>
      <c r="AB12" s="170">
        <v>676.92</v>
      </c>
      <c r="AC12" s="32"/>
      <c r="AD12" s="32"/>
      <c r="AE12" s="32"/>
      <c r="AF12" s="1"/>
      <c r="AG12" s="4"/>
      <c r="AH12" s="4"/>
      <c r="AI12" s="4"/>
      <c r="AJ12" s="4"/>
      <c r="AK12" s="4"/>
      <c r="AL12" s="4"/>
      <c r="AM12" s="4"/>
      <c r="AN12" s="4"/>
      <c r="AO12" s="4"/>
      <c r="AP12" s="4"/>
      <c r="AQ12" s="4"/>
      <c r="AR12" s="4"/>
      <c r="AS12" s="4"/>
      <c r="AT12" s="4"/>
      <c r="AU12" s="4"/>
      <c r="AV12" s="4"/>
      <c r="AW12" s="4"/>
    </row>
    <row r="13" spans="1:49" ht="21" customHeight="1">
      <c r="A13" s="168">
        <v>37165</v>
      </c>
      <c r="B13" s="170" t="s">
        <v>4</v>
      </c>
      <c r="C13" s="170">
        <v>260</v>
      </c>
      <c r="D13" s="170">
        <v>222.85499999999999</v>
      </c>
      <c r="E13" s="170">
        <v>318</v>
      </c>
      <c r="F13" s="170">
        <v>556.46</v>
      </c>
      <c r="G13" s="170" t="s">
        <v>4</v>
      </c>
      <c r="H13" s="170">
        <v>373.45749999999998</v>
      </c>
      <c r="I13" s="170" t="s">
        <v>4</v>
      </c>
      <c r="J13" s="373">
        <v>243.02533333333301</v>
      </c>
      <c r="K13" s="170">
        <v>374.349999999999</v>
      </c>
      <c r="L13" s="170">
        <v>332.801999999999</v>
      </c>
      <c r="M13" s="170" t="s">
        <v>4</v>
      </c>
      <c r="N13" s="170">
        <v>362.099999999999</v>
      </c>
      <c r="O13" s="170">
        <v>282.70999999999998</v>
      </c>
      <c r="P13" s="170" t="s">
        <v>4</v>
      </c>
      <c r="Q13" s="170" t="s">
        <v>4</v>
      </c>
      <c r="R13" s="170">
        <v>236.53</v>
      </c>
      <c r="S13" s="170">
        <v>287.95999999999998</v>
      </c>
      <c r="T13" s="170" t="s">
        <v>4</v>
      </c>
      <c r="U13" s="170">
        <v>334</v>
      </c>
      <c r="V13" s="170" t="s">
        <v>4</v>
      </c>
      <c r="W13" s="170">
        <v>253</v>
      </c>
      <c r="X13" s="170">
        <v>323</v>
      </c>
      <c r="Y13" s="170" t="s">
        <v>4</v>
      </c>
      <c r="Z13" s="170">
        <v>310</v>
      </c>
      <c r="AA13" s="170">
        <v>225.648</v>
      </c>
      <c r="AB13" s="170">
        <v>676.92</v>
      </c>
      <c r="AC13" s="32"/>
      <c r="AD13" s="32"/>
      <c r="AE13" s="32"/>
      <c r="AF13" s="1"/>
      <c r="AG13" s="4"/>
      <c r="AH13" s="4"/>
      <c r="AI13" s="4"/>
      <c r="AJ13" s="4"/>
      <c r="AK13" s="4"/>
      <c r="AL13" s="4"/>
      <c r="AM13" s="4"/>
      <c r="AN13" s="4"/>
      <c r="AO13" s="4"/>
      <c r="AP13" s="4"/>
      <c r="AQ13" s="4"/>
      <c r="AR13" s="4"/>
      <c r="AS13" s="4"/>
      <c r="AT13" s="4"/>
      <c r="AU13" s="4"/>
      <c r="AV13" s="4"/>
      <c r="AW13" s="4"/>
    </row>
    <row r="14" spans="1:49" ht="21" customHeight="1">
      <c r="A14" s="168">
        <v>37196</v>
      </c>
      <c r="B14" s="170" t="s">
        <v>4</v>
      </c>
      <c r="C14" s="170">
        <v>260</v>
      </c>
      <c r="D14" s="170">
        <v>222.85499999999999</v>
      </c>
      <c r="E14" s="170">
        <v>318</v>
      </c>
      <c r="F14" s="170">
        <v>556.46</v>
      </c>
      <c r="G14" s="170" t="s">
        <v>4</v>
      </c>
      <c r="H14" s="170">
        <v>373.45749999999998</v>
      </c>
      <c r="I14" s="170" t="s">
        <v>4</v>
      </c>
      <c r="J14" s="373">
        <v>243.02533333333301</v>
      </c>
      <c r="K14" s="170">
        <v>374.349999999999</v>
      </c>
      <c r="L14" s="170">
        <v>332.801999999999</v>
      </c>
      <c r="M14" s="170" t="s">
        <v>4</v>
      </c>
      <c r="N14" s="170">
        <v>362.099999999999</v>
      </c>
      <c r="O14" s="170">
        <v>282.70999999999998</v>
      </c>
      <c r="P14" s="170" t="s">
        <v>4</v>
      </c>
      <c r="Q14" s="170" t="s">
        <v>4</v>
      </c>
      <c r="R14" s="170">
        <v>236.53</v>
      </c>
      <c r="S14" s="170">
        <v>287.95999999999998</v>
      </c>
      <c r="T14" s="170" t="s">
        <v>4</v>
      </c>
      <c r="U14" s="170">
        <v>334</v>
      </c>
      <c r="V14" s="170" t="s">
        <v>4</v>
      </c>
      <c r="W14" s="170">
        <v>253</v>
      </c>
      <c r="X14" s="170">
        <v>323</v>
      </c>
      <c r="Y14" s="170" t="s">
        <v>4</v>
      </c>
      <c r="Z14" s="170">
        <v>310</v>
      </c>
      <c r="AA14" s="170">
        <v>225.648</v>
      </c>
      <c r="AB14" s="170">
        <v>676.92</v>
      </c>
      <c r="AC14" s="32"/>
      <c r="AD14" s="32"/>
      <c r="AE14" s="32"/>
      <c r="AF14" s="1"/>
      <c r="AG14" s="4"/>
      <c r="AH14" s="4"/>
      <c r="AI14" s="4"/>
      <c r="AJ14" s="4"/>
      <c r="AK14" s="4"/>
      <c r="AL14" s="4"/>
      <c r="AM14" s="4"/>
      <c r="AN14" s="4"/>
      <c r="AO14" s="4"/>
      <c r="AP14" s="4"/>
      <c r="AQ14" s="4"/>
      <c r="AR14" s="4"/>
      <c r="AS14" s="4"/>
      <c r="AT14" s="4"/>
      <c r="AU14" s="4"/>
      <c r="AV14" s="4"/>
      <c r="AW14" s="4"/>
    </row>
    <row r="15" spans="1:49" ht="21" customHeight="1">
      <c r="A15" s="168">
        <v>37226</v>
      </c>
      <c r="B15" s="170" t="s">
        <v>4</v>
      </c>
      <c r="C15" s="170">
        <v>260</v>
      </c>
      <c r="D15" s="170">
        <v>222.85499999999999</v>
      </c>
      <c r="E15" s="170">
        <v>318</v>
      </c>
      <c r="F15" s="170">
        <v>556.46</v>
      </c>
      <c r="G15" s="170" t="s">
        <v>4</v>
      </c>
      <c r="H15" s="170">
        <v>373.45749999999998</v>
      </c>
      <c r="I15" s="170" t="s">
        <v>4</v>
      </c>
      <c r="J15" s="373">
        <v>243.02533333333301</v>
      </c>
      <c r="K15" s="170">
        <v>374.349999999999</v>
      </c>
      <c r="L15" s="170">
        <v>332.801999999999</v>
      </c>
      <c r="M15" s="170" t="s">
        <v>4</v>
      </c>
      <c r="N15" s="170">
        <v>362.099999999999</v>
      </c>
      <c r="O15" s="170">
        <v>282.70999999999998</v>
      </c>
      <c r="P15" s="170" t="s">
        <v>4</v>
      </c>
      <c r="Q15" s="170" t="s">
        <v>4</v>
      </c>
      <c r="R15" s="170">
        <v>236.53</v>
      </c>
      <c r="S15" s="170">
        <v>287.95999999999998</v>
      </c>
      <c r="T15" s="170" t="s">
        <v>4</v>
      </c>
      <c r="U15" s="170">
        <v>334</v>
      </c>
      <c r="V15" s="170">
        <v>307.536</v>
      </c>
      <c r="W15" s="170">
        <v>253</v>
      </c>
      <c r="X15" s="170">
        <v>323</v>
      </c>
      <c r="Y15" s="170" t="s">
        <v>4</v>
      </c>
      <c r="Z15" s="170">
        <v>310</v>
      </c>
      <c r="AA15" s="170">
        <v>225.648</v>
      </c>
      <c r="AB15" s="170">
        <v>676.92</v>
      </c>
      <c r="AC15" s="32"/>
      <c r="AD15" s="32"/>
      <c r="AE15" s="32"/>
      <c r="AF15" s="1"/>
      <c r="AG15" s="4"/>
      <c r="AH15" s="4"/>
      <c r="AI15" s="4"/>
      <c r="AJ15" s="4"/>
      <c r="AK15" s="4"/>
      <c r="AL15" s="4"/>
      <c r="AM15" s="4"/>
      <c r="AN15" s="4"/>
      <c r="AO15" s="4"/>
      <c r="AP15" s="4"/>
      <c r="AQ15" s="4"/>
      <c r="AR15" s="4"/>
      <c r="AS15" s="4"/>
      <c r="AT15" s="4"/>
      <c r="AU15" s="4"/>
      <c r="AV15" s="4"/>
      <c r="AW15" s="4"/>
    </row>
    <row r="16" spans="1:49" ht="21" customHeight="1">
      <c r="A16" s="168">
        <v>37257</v>
      </c>
      <c r="B16" s="170" t="s">
        <v>4</v>
      </c>
      <c r="C16" s="170">
        <v>260</v>
      </c>
      <c r="D16" s="170">
        <v>222.85499999999999</v>
      </c>
      <c r="E16" s="170">
        <v>318</v>
      </c>
      <c r="F16" s="170">
        <v>556.46</v>
      </c>
      <c r="G16" s="170" t="s">
        <v>4</v>
      </c>
      <c r="H16" s="170">
        <v>373.45749999999998</v>
      </c>
      <c r="I16" s="170" t="s">
        <v>4</v>
      </c>
      <c r="J16" s="373">
        <v>243.02533333333301</v>
      </c>
      <c r="K16" s="170">
        <v>374.349999999999</v>
      </c>
      <c r="L16" s="170">
        <v>332.801999999999</v>
      </c>
      <c r="M16" s="170" t="s">
        <v>4</v>
      </c>
      <c r="N16" s="170">
        <v>362.099999999999</v>
      </c>
      <c r="O16" s="170">
        <v>282.70999999999998</v>
      </c>
      <c r="P16" s="170" t="s">
        <v>4</v>
      </c>
      <c r="Q16" s="170" t="s">
        <v>4</v>
      </c>
      <c r="R16" s="170">
        <v>236.53</v>
      </c>
      <c r="S16" s="170">
        <v>287.95999999999998</v>
      </c>
      <c r="T16" s="170" t="s">
        <v>4</v>
      </c>
      <c r="U16" s="170">
        <v>334</v>
      </c>
      <c r="V16" s="170">
        <v>307.536</v>
      </c>
      <c r="W16" s="170">
        <v>253</v>
      </c>
      <c r="X16" s="170">
        <v>323</v>
      </c>
      <c r="Y16" s="170" t="s">
        <v>4</v>
      </c>
      <c r="Z16" s="170">
        <v>310</v>
      </c>
      <c r="AA16" s="170">
        <v>225.648</v>
      </c>
      <c r="AB16" s="170">
        <v>676.92</v>
      </c>
      <c r="AC16" s="32"/>
      <c r="AD16" s="32"/>
      <c r="AE16" s="32"/>
      <c r="AF16" s="1"/>
      <c r="AG16" s="4"/>
      <c r="AH16" s="4"/>
      <c r="AI16" s="4"/>
      <c r="AJ16" s="4"/>
      <c r="AK16" s="4"/>
      <c r="AL16" s="4"/>
      <c r="AM16" s="4"/>
      <c r="AN16" s="4"/>
      <c r="AO16" s="4"/>
      <c r="AP16" s="4"/>
      <c r="AQ16" s="4"/>
      <c r="AR16" s="4"/>
      <c r="AS16" s="4"/>
      <c r="AT16" s="4"/>
      <c r="AU16" s="4"/>
      <c r="AV16" s="4"/>
      <c r="AW16" s="4"/>
    </row>
    <row r="17" spans="1:49" ht="21" customHeight="1">
      <c r="A17" s="168">
        <v>37288</v>
      </c>
      <c r="B17" s="170" t="s">
        <v>4</v>
      </c>
      <c r="C17" s="170">
        <v>260</v>
      </c>
      <c r="D17" s="170">
        <v>222.85499999999999</v>
      </c>
      <c r="E17" s="170">
        <v>318</v>
      </c>
      <c r="F17" s="170">
        <v>556.46</v>
      </c>
      <c r="G17" s="170" t="s">
        <v>4</v>
      </c>
      <c r="H17" s="170">
        <v>373.45749999999998</v>
      </c>
      <c r="I17" s="170" t="s">
        <v>4</v>
      </c>
      <c r="J17" s="373">
        <v>243.02533333333301</v>
      </c>
      <c r="K17" s="170">
        <v>374.349999999999</v>
      </c>
      <c r="L17" s="170">
        <v>332.801999999999</v>
      </c>
      <c r="M17" s="170" t="s">
        <v>4</v>
      </c>
      <c r="N17" s="170">
        <v>362.099999999999</v>
      </c>
      <c r="O17" s="170">
        <v>282.70999999999998</v>
      </c>
      <c r="P17" s="170" t="s">
        <v>4</v>
      </c>
      <c r="Q17" s="170" t="s">
        <v>4</v>
      </c>
      <c r="R17" s="170">
        <v>236.53</v>
      </c>
      <c r="S17" s="170">
        <v>287.95999999999998</v>
      </c>
      <c r="T17" s="170" t="s">
        <v>4</v>
      </c>
      <c r="U17" s="170">
        <v>334</v>
      </c>
      <c r="V17" s="170">
        <v>307.536</v>
      </c>
      <c r="W17" s="170">
        <v>253</v>
      </c>
      <c r="X17" s="170">
        <v>323</v>
      </c>
      <c r="Y17" s="170" t="s">
        <v>4</v>
      </c>
      <c r="Z17" s="170">
        <v>310</v>
      </c>
      <c r="AA17" s="170">
        <v>225.648</v>
      </c>
      <c r="AB17" s="170">
        <v>676.92</v>
      </c>
      <c r="AC17" s="32"/>
      <c r="AD17" s="32"/>
      <c r="AE17" s="32"/>
      <c r="AF17" s="1"/>
      <c r="AG17" s="4"/>
      <c r="AH17" s="4"/>
      <c r="AI17" s="4"/>
      <c r="AJ17" s="4"/>
      <c r="AK17" s="4"/>
      <c r="AL17" s="4"/>
      <c r="AM17" s="4"/>
      <c r="AN17" s="4"/>
      <c r="AO17" s="4"/>
      <c r="AP17" s="4"/>
      <c r="AQ17" s="4"/>
      <c r="AR17" s="4"/>
      <c r="AS17" s="4"/>
      <c r="AT17" s="4"/>
      <c r="AU17" s="4"/>
      <c r="AV17" s="4"/>
      <c r="AW17" s="4"/>
    </row>
    <row r="18" spans="1:49" ht="21" customHeight="1">
      <c r="A18" s="168">
        <v>37316</v>
      </c>
      <c r="B18" s="170" t="s">
        <v>4</v>
      </c>
      <c r="C18" s="170">
        <v>260</v>
      </c>
      <c r="D18" s="170">
        <v>222.85499999999999</v>
      </c>
      <c r="E18" s="170">
        <v>318</v>
      </c>
      <c r="F18" s="170">
        <v>556.46</v>
      </c>
      <c r="G18" s="170" t="s">
        <v>4</v>
      </c>
      <c r="H18" s="170">
        <v>373.45749999999998</v>
      </c>
      <c r="I18" s="170" t="s">
        <v>4</v>
      </c>
      <c r="J18" s="373">
        <v>243.02533333333301</v>
      </c>
      <c r="K18" s="170">
        <v>374.349999999999</v>
      </c>
      <c r="L18" s="170">
        <v>332.801999999999</v>
      </c>
      <c r="M18" s="170" t="s">
        <v>4</v>
      </c>
      <c r="N18" s="170">
        <v>362.099999999999</v>
      </c>
      <c r="O18" s="170">
        <v>282.70999999999998</v>
      </c>
      <c r="P18" s="170" t="s">
        <v>4</v>
      </c>
      <c r="Q18" s="170" t="s">
        <v>4</v>
      </c>
      <c r="R18" s="170">
        <v>236.53</v>
      </c>
      <c r="S18" s="170">
        <v>287.95999999999998</v>
      </c>
      <c r="T18" s="170" t="s">
        <v>4</v>
      </c>
      <c r="U18" s="170">
        <v>334</v>
      </c>
      <c r="V18" s="170">
        <v>307.536</v>
      </c>
      <c r="W18" s="170">
        <v>253</v>
      </c>
      <c r="X18" s="170">
        <v>323</v>
      </c>
      <c r="Y18" s="170" t="s">
        <v>4</v>
      </c>
      <c r="Z18" s="170">
        <v>310</v>
      </c>
      <c r="AA18" s="170">
        <v>225.648</v>
      </c>
      <c r="AB18" s="170">
        <v>676.92</v>
      </c>
      <c r="AC18" s="32"/>
      <c r="AD18" s="32"/>
      <c r="AE18" s="32"/>
      <c r="AF18" s="1"/>
      <c r="AG18" s="4"/>
      <c r="AH18" s="4"/>
      <c r="AI18" s="4"/>
      <c r="AJ18" s="4"/>
      <c r="AK18" s="4"/>
      <c r="AL18" s="4"/>
      <c r="AM18" s="4"/>
      <c r="AN18" s="4"/>
      <c r="AO18" s="4"/>
      <c r="AP18" s="4"/>
      <c r="AQ18" s="4"/>
      <c r="AR18" s="4"/>
      <c r="AS18" s="4"/>
      <c r="AT18" s="4"/>
      <c r="AU18" s="4"/>
      <c r="AV18" s="4"/>
      <c r="AW18" s="4"/>
    </row>
    <row r="19" spans="1:49" ht="21" customHeight="1">
      <c r="A19" s="168">
        <v>37347</v>
      </c>
      <c r="B19" s="170" t="s">
        <v>4</v>
      </c>
      <c r="C19" s="170">
        <v>260</v>
      </c>
      <c r="D19" s="170">
        <v>222.85499999999999</v>
      </c>
      <c r="E19" s="170">
        <v>318</v>
      </c>
      <c r="F19" s="170">
        <v>556.46</v>
      </c>
      <c r="G19" s="170" t="s">
        <v>4</v>
      </c>
      <c r="H19" s="170">
        <v>373.45749999999998</v>
      </c>
      <c r="I19" s="170" t="s">
        <v>4</v>
      </c>
      <c r="J19" s="373">
        <v>243.02533333333301</v>
      </c>
      <c r="K19" s="170">
        <v>374.349999999999</v>
      </c>
      <c r="L19" s="170">
        <v>332.801999999999</v>
      </c>
      <c r="M19" s="170" t="s">
        <v>4</v>
      </c>
      <c r="N19" s="170">
        <v>362.099999999999</v>
      </c>
      <c r="O19" s="170">
        <v>282.70999999999998</v>
      </c>
      <c r="P19" s="170" t="s">
        <v>4</v>
      </c>
      <c r="Q19" s="170" t="s">
        <v>4</v>
      </c>
      <c r="R19" s="170">
        <v>236.53</v>
      </c>
      <c r="S19" s="170">
        <v>287.95999999999998</v>
      </c>
      <c r="T19" s="170" t="s">
        <v>4</v>
      </c>
      <c r="U19" s="170">
        <v>334</v>
      </c>
      <c r="V19" s="170">
        <v>307.536</v>
      </c>
      <c r="W19" s="170">
        <v>253</v>
      </c>
      <c r="X19" s="170">
        <v>323</v>
      </c>
      <c r="Y19" s="170" t="s">
        <v>4</v>
      </c>
      <c r="Z19" s="170">
        <v>310</v>
      </c>
      <c r="AA19" s="170">
        <v>225.648</v>
      </c>
      <c r="AB19" s="170">
        <v>676.92</v>
      </c>
      <c r="AC19" s="32"/>
      <c r="AD19" s="32"/>
      <c r="AE19" s="32"/>
      <c r="AF19" s="1"/>
      <c r="AG19" s="4"/>
      <c r="AH19" s="4"/>
      <c r="AI19" s="4"/>
      <c r="AJ19" s="4"/>
      <c r="AK19" s="4"/>
      <c r="AL19" s="4"/>
      <c r="AM19" s="4"/>
      <c r="AN19" s="4"/>
      <c r="AO19" s="4"/>
      <c r="AP19" s="4"/>
      <c r="AQ19" s="4"/>
      <c r="AR19" s="4"/>
      <c r="AS19" s="4"/>
      <c r="AT19" s="4"/>
      <c r="AU19" s="4"/>
      <c r="AV19" s="4"/>
      <c r="AW19" s="4"/>
    </row>
    <row r="20" spans="1:49" ht="21" customHeight="1">
      <c r="A20" s="168">
        <v>37377</v>
      </c>
      <c r="B20" s="170" t="s">
        <v>4</v>
      </c>
      <c r="C20" s="170">
        <v>260</v>
      </c>
      <c r="D20" s="170">
        <v>222.85499999999999</v>
      </c>
      <c r="E20" s="170">
        <v>318</v>
      </c>
      <c r="F20" s="170">
        <v>556.46</v>
      </c>
      <c r="G20" s="170" t="s">
        <v>4</v>
      </c>
      <c r="H20" s="170">
        <v>373.45749999999998</v>
      </c>
      <c r="I20" s="170" t="s">
        <v>4</v>
      </c>
      <c r="J20" s="373">
        <v>243.02533333333301</v>
      </c>
      <c r="K20" s="170">
        <v>374.349999999999</v>
      </c>
      <c r="L20" s="170">
        <v>332.801999999999</v>
      </c>
      <c r="M20" s="170" t="s">
        <v>4</v>
      </c>
      <c r="N20" s="170">
        <v>362.099999999999</v>
      </c>
      <c r="O20" s="170">
        <v>282.70999999999998</v>
      </c>
      <c r="P20" s="170" t="s">
        <v>4</v>
      </c>
      <c r="Q20" s="170" t="s">
        <v>4</v>
      </c>
      <c r="R20" s="170">
        <v>236.53</v>
      </c>
      <c r="S20" s="170">
        <v>287.95999999999998</v>
      </c>
      <c r="T20" s="170" t="s">
        <v>4</v>
      </c>
      <c r="U20" s="170">
        <v>334</v>
      </c>
      <c r="V20" s="170">
        <v>307.536</v>
      </c>
      <c r="W20" s="170">
        <v>253</v>
      </c>
      <c r="X20" s="170">
        <v>323</v>
      </c>
      <c r="Y20" s="170" t="s">
        <v>4</v>
      </c>
      <c r="Z20" s="170">
        <v>310</v>
      </c>
      <c r="AA20" s="170">
        <v>225.648</v>
      </c>
      <c r="AB20" s="170">
        <v>676.92</v>
      </c>
      <c r="AC20" s="32"/>
      <c r="AD20" s="32"/>
      <c r="AE20" s="32"/>
      <c r="AF20" s="1"/>
      <c r="AG20" s="4"/>
      <c r="AH20" s="4"/>
      <c r="AI20" s="4"/>
      <c r="AJ20" s="4"/>
      <c r="AK20" s="4"/>
      <c r="AL20" s="4"/>
      <c r="AM20" s="4"/>
      <c r="AN20" s="4"/>
      <c r="AO20" s="4"/>
      <c r="AP20" s="4"/>
      <c r="AQ20" s="4"/>
      <c r="AR20" s="4"/>
      <c r="AS20" s="4"/>
      <c r="AT20" s="4"/>
      <c r="AU20" s="4"/>
      <c r="AV20" s="4"/>
      <c r="AW20" s="4"/>
    </row>
    <row r="21" spans="1:49" ht="21" customHeight="1">
      <c r="A21" s="168">
        <v>37408</v>
      </c>
      <c r="B21" s="170" t="s">
        <v>4</v>
      </c>
      <c r="C21" s="170">
        <v>260</v>
      </c>
      <c r="D21" s="170">
        <v>222.85499999999999</v>
      </c>
      <c r="E21" s="170">
        <v>318</v>
      </c>
      <c r="F21" s="170">
        <v>556.46</v>
      </c>
      <c r="G21" s="170" t="s">
        <v>4</v>
      </c>
      <c r="H21" s="170">
        <v>373.45749999999998</v>
      </c>
      <c r="I21" s="170" t="s">
        <v>4</v>
      </c>
      <c r="J21" s="373">
        <v>243.02533333333301</v>
      </c>
      <c r="K21" s="170">
        <v>374.349999999999</v>
      </c>
      <c r="L21" s="170">
        <v>332.801999999999</v>
      </c>
      <c r="M21" s="170" t="s">
        <v>4</v>
      </c>
      <c r="N21" s="170">
        <v>362.099999999999</v>
      </c>
      <c r="O21" s="170">
        <v>282.70999999999998</v>
      </c>
      <c r="P21" s="170" t="s">
        <v>4</v>
      </c>
      <c r="Q21" s="170" t="s">
        <v>4</v>
      </c>
      <c r="R21" s="170">
        <v>236.53</v>
      </c>
      <c r="S21" s="170">
        <v>287.95999999999998</v>
      </c>
      <c r="T21" s="170" t="s">
        <v>4</v>
      </c>
      <c r="U21" s="170">
        <v>334</v>
      </c>
      <c r="V21" s="170">
        <v>307.536</v>
      </c>
      <c r="W21" s="170">
        <v>253</v>
      </c>
      <c r="X21" s="170">
        <v>323</v>
      </c>
      <c r="Y21" s="170" t="s">
        <v>4</v>
      </c>
      <c r="Z21" s="170">
        <v>310</v>
      </c>
      <c r="AA21" s="170">
        <v>225.648</v>
      </c>
      <c r="AB21" s="170">
        <v>676.92</v>
      </c>
      <c r="AC21" s="32"/>
      <c r="AD21" s="32"/>
      <c r="AE21" s="32"/>
      <c r="AF21" s="1"/>
      <c r="AG21" s="4"/>
      <c r="AH21" s="4"/>
      <c r="AI21" s="4"/>
      <c r="AJ21" s="4"/>
      <c r="AK21" s="4"/>
      <c r="AL21" s="4"/>
      <c r="AM21" s="4"/>
      <c r="AN21" s="4"/>
      <c r="AO21" s="4"/>
      <c r="AP21" s="4"/>
      <c r="AQ21" s="4"/>
      <c r="AR21" s="4"/>
      <c r="AS21" s="4"/>
      <c r="AT21" s="4"/>
      <c r="AU21" s="4"/>
      <c r="AV21" s="4"/>
      <c r="AW21" s="4"/>
    </row>
    <row r="22" spans="1:49" ht="21" customHeight="1">
      <c r="A22" s="168">
        <v>37438</v>
      </c>
      <c r="B22" s="170" t="s">
        <v>4</v>
      </c>
      <c r="C22" s="170">
        <v>360</v>
      </c>
      <c r="D22" s="170">
        <v>322.85500000000002</v>
      </c>
      <c r="E22" s="170">
        <v>418</v>
      </c>
      <c r="F22" s="170">
        <v>656.46</v>
      </c>
      <c r="G22" s="170" t="s">
        <v>4</v>
      </c>
      <c r="H22" s="170">
        <v>473.45749999999998</v>
      </c>
      <c r="I22" s="170" t="s">
        <v>4</v>
      </c>
      <c r="J22" s="373">
        <v>343.02533333333298</v>
      </c>
      <c r="K22" s="170">
        <v>474.35</v>
      </c>
      <c r="L22" s="170">
        <v>432.801999999999</v>
      </c>
      <c r="M22" s="170" t="s">
        <v>4</v>
      </c>
      <c r="N22" s="170">
        <v>462.099999999999</v>
      </c>
      <c r="O22" s="170">
        <v>382.71</v>
      </c>
      <c r="P22" s="170" t="s">
        <v>4</v>
      </c>
      <c r="Q22" s="170" t="s">
        <v>4</v>
      </c>
      <c r="R22" s="170">
        <v>336.53</v>
      </c>
      <c r="S22" s="170">
        <v>387.96</v>
      </c>
      <c r="T22" s="170" t="s">
        <v>4</v>
      </c>
      <c r="U22" s="170">
        <v>434</v>
      </c>
      <c r="V22" s="170">
        <v>307.536</v>
      </c>
      <c r="W22" s="170">
        <v>353</v>
      </c>
      <c r="X22" s="170">
        <v>423</v>
      </c>
      <c r="Y22" s="170" t="s">
        <v>4</v>
      </c>
      <c r="Z22" s="170">
        <v>410</v>
      </c>
      <c r="AA22" s="170">
        <v>325.647999999999</v>
      </c>
      <c r="AB22" s="170">
        <v>776.92</v>
      </c>
      <c r="AC22" s="32"/>
      <c r="AD22" s="32"/>
      <c r="AE22" s="32"/>
      <c r="AF22" s="1"/>
      <c r="AG22" s="4"/>
      <c r="AH22" s="4"/>
      <c r="AI22" s="4"/>
      <c r="AJ22" s="4"/>
      <c r="AK22" s="4"/>
      <c r="AL22" s="4"/>
      <c r="AM22" s="4"/>
      <c r="AN22" s="4"/>
      <c r="AO22" s="4"/>
      <c r="AP22" s="4"/>
      <c r="AQ22" s="4"/>
      <c r="AR22" s="4"/>
      <c r="AS22" s="4"/>
      <c r="AT22" s="4"/>
      <c r="AU22" s="4"/>
      <c r="AV22" s="4"/>
      <c r="AW22" s="4"/>
    </row>
    <row r="23" spans="1:49" ht="21" customHeight="1">
      <c r="A23" s="168">
        <v>37469</v>
      </c>
      <c r="B23" s="170" t="s">
        <v>4</v>
      </c>
      <c r="C23" s="170">
        <v>360</v>
      </c>
      <c r="D23" s="170">
        <v>322.85500000000002</v>
      </c>
      <c r="E23" s="170">
        <v>418</v>
      </c>
      <c r="F23" s="170">
        <v>656.46</v>
      </c>
      <c r="G23" s="170" t="s">
        <v>4</v>
      </c>
      <c r="H23" s="170">
        <v>473.45749999999998</v>
      </c>
      <c r="I23" s="170" t="s">
        <v>4</v>
      </c>
      <c r="J23" s="373">
        <v>343.02533333333298</v>
      </c>
      <c r="K23" s="170">
        <v>474.35</v>
      </c>
      <c r="L23" s="170">
        <v>432.801999999999</v>
      </c>
      <c r="M23" s="170" t="s">
        <v>4</v>
      </c>
      <c r="N23" s="170">
        <v>462.099999999999</v>
      </c>
      <c r="O23" s="170">
        <v>382.71</v>
      </c>
      <c r="P23" s="170" t="s">
        <v>4</v>
      </c>
      <c r="Q23" s="170" t="s">
        <v>4</v>
      </c>
      <c r="R23" s="170">
        <v>336.53</v>
      </c>
      <c r="S23" s="170">
        <v>387.96</v>
      </c>
      <c r="T23" s="170" t="s">
        <v>4</v>
      </c>
      <c r="U23" s="170">
        <v>434</v>
      </c>
      <c r="V23" s="170">
        <v>307.536</v>
      </c>
      <c r="W23" s="170">
        <v>353</v>
      </c>
      <c r="X23" s="170">
        <v>423</v>
      </c>
      <c r="Y23" s="170" t="s">
        <v>4</v>
      </c>
      <c r="Z23" s="170">
        <v>410</v>
      </c>
      <c r="AA23" s="170">
        <v>325.647999999999</v>
      </c>
      <c r="AB23" s="170">
        <v>776.92</v>
      </c>
      <c r="AC23" s="32"/>
      <c r="AD23" s="32"/>
      <c r="AE23" s="32"/>
      <c r="AF23" s="1"/>
      <c r="AG23" s="4"/>
      <c r="AH23" s="4"/>
      <c r="AI23" s="4"/>
      <c r="AJ23" s="4"/>
      <c r="AK23" s="4"/>
      <c r="AL23" s="4"/>
      <c r="AM23" s="4"/>
      <c r="AN23" s="4"/>
      <c r="AO23" s="4"/>
      <c r="AP23" s="4"/>
      <c r="AQ23" s="4"/>
      <c r="AR23" s="4"/>
      <c r="AS23" s="4"/>
      <c r="AT23" s="4"/>
      <c r="AU23" s="4"/>
      <c r="AV23" s="4"/>
      <c r="AW23" s="4"/>
    </row>
    <row r="24" spans="1:49" ht="21" customHeight="1">
      <c r="A24" s="168">
        <v>37500</v>
      </c>
      <c r="B24" s="170" t="s">
        <v>4</v>
      </c>
      <c r="C24" s="170">
        <v>360</v>
      </c>
      <c r="D24" s="170">
        <v>322.85500000000002</v>
      </c>
      <c r="E24" s="170">
        <v>418</v>
      </c>
      <c r="F24" s="170">
        <v>656.46</v>
      </c>
      <c r="G24" s="170" t="s">
        <v>4</v>
      </c>
      <c r="H24" s="170">
        <v>473.45749999999998</v>
      </c>
      <c r="I24" s="170" t="s">
        <v>4</v>
      </c>
      <c r="J24" s="373">
        <v>343.02533333333298</v>
      </c>
      <c r="K24" s="170">
        <v>474.35</v>
      </c>
      <c r="L24" s="170">
        <v>432.801999999999</v>
      </c>
      <c r="M24" s="170" t="s">
        <v>4</v>
      </c>
      <c r="N24" s="170">
        <v>462.099999999999</v>
      </c>
      <c r="O24" s="170">
        <v>382.71</v>
      </c>
      <c r="P24" s="170" t="s">
        <v>4</v>
      </c>
      <c r="Q24" s="170" t="s">
        <v>4</v>
      </c>
      <c r="R24" s="170">
        <v>336.53</v>
      </c>
      <c r="S24" s="170">
        <v>387.96</v>
      </c>
      <c r="T24" s="170" t="s">
        <v>4</v>
      </c>
      <c r="U24" s="170">
        <v>434</v>
      </c>
      <c r="V24" s="170">
        <v>307.536</v>
      </c>
      <c r="W24" s="170">
        <v>353</v>
      </c>
      <c r="X24" s="170">
        <v>423</v>
      </c>
      <c r="Y24" s="170" t="s">
        <v>4</v>
      </c>
      <c r="Z24" s="170">
        <v>410</v>
      </c>
      <c r="AA24" s="170">
        <v>325.647999999999</v>
      </c>
      <c r="AB24" s="170">
        <v>776.92</v>
      </c>
      <c r="AC24" s="32"/>
      <c r="AD24" s="32"/>
      <c r="AE24" s="32"/>
      <c r="AF24" s="1"/>
      <c r="AG24" s="4"/>
      <c r="AH24" s="4"/>
      <c r="AI24" s="4"/>
      <c r="AJ24" s="4"/>
      <c r="AK24" s="4"/>
      <c r="AL24" s="4"/>
      <c r="AM24" s="4"/>
      <c r="AN24" s="4"/>
      <c r="AO24" s="4"/>
      <c r="AP24" s="4"/>
      <c r="AQ24" s="4"/>
      <c r="AR24" s="4"/>
      <c r="AS24" s="4"/>
      <c r="AT24" s="4"/>
      <c r="AU24" s="4"/>
      <c r="AV24" s="4"/>
      <c r="AW24" s="4"/>
    </row>
    <row r="25" spans="1:49" ht="21" customHeight="1">
      <c r="A25" s="168">
        <v>37530</v>
      </c>
      <c r="B25" s="170" t="s">
        <v>4</v>
      </c>
      <c r="C25" s="170">
        <v>360</v>
      </c>
      <c r="D25" s="170">
        <v>322.85500000000002</v>
      </c>
      <c r="E25" s="170">
        <v>418</v>
      </c>
      <c r="F25" s="170">
        <v>656.46</v>
      </c>
      <c r="G25" s="170" t="s">
        <v>4</v>
      </c>
      <c r="H25" s="170">
        <v>473.45749999999998</v>
      </c>
      <c r="I25" s="170" t="s">
        <v>4</v>
      </c>
      <c r="J25" s="373">
        <v>343.02533333333298</v>
      </c>
      <c r="K25" s="170">
        <v>474.35</v>
      </c>
      <c r="L25" s="170">
        <v>432.801999999999</v>
      </c>
      <c r="M25" s="170" t="s">
        <v>4</v>
      </c>
      <c r="N25" s="170">
        <v>462.099999999999</v>
      </c>
      <c r="O25" s="170">
        <v>382.71</v>
      </c>
      <c r="P25" s="170" t="s">
        <v>4</v>
      </c>
      <c r="Q25" s="170" t="s">
        <v>4</v>
      </c>
      <c r="R25" s="170">
        <v>336.53</v>
      </c>
      <c r="S25" s="170">
        <v>387.96</v>
      </c>
      <c r="T25" s="170" t="s">
        <v>4</v>
      </c>
      <c r="U25" s="170">
        <v>434</v>
      </c>
      <c r="V25" s="170">
        <v>307.536</v>
      </c>
      <c r="W25" s="170">
        <v>353</v>
      </c>
      <c r="X25" s="170">
        <v>423</v>
      </c>
      <c r="Y25" s="170" t="s">
        <v>4</v>
      </c>
      <c r="Z25" s="170">
        <v>410</v>
      </c>
      <c r="AA25" s="170">
        <v>325.647999999999</v>
      </c>
      <c r="AB25" s="170">
        <v>776.92</v>
      </c>
      <c r="AC25" s="32"/>
      <c r="AD25" s="32"/>
      <c r="AE25" s="32"/>
      <c r="AF25" s="1"/>
      <c r="AG25" s="4"/>
      <c r="AH25" s="4"/>
      <c r="AI25" s="4"/>
      <c r="AJ25" s="4"/>
      <c r="AK25" s="4"/>
      <c r="AL25" s="4"/>
      <c r="AM25" s="4"/>
      <c r="AN25" s="4"/>
      <c r="AO25" s="4"/>
      <c r="AP25" s="4"/>
      <c r="AQ25" s="4"/>
      <c r="AR25" s="4"/>
      <c r="AS25" s="4"/>
      <c r="AT25" s="4"/>
      <c r="AU25" s="4"/>
      <c r="AV25" s="4"/>
      <c r="AW25" s="4"/>
    </row>
    <row r="26" spans="1:49" ht="21" customHeight="1">
      <c r="A26" s="168">
        <v>37561</v>
      </c>
      <c r="B26" s="170" t="s">
        <v>4</v>
      </c>
      <c r="C26" s="170">
        <v>360</v>
      </c>
      <c r="D26" s="170">
        <v>322.85500000000002</v>
      </c>
      <c r="E26" s="170">
        <v>418</v>
      </c>
      <c r="F26" s="170">
        <v>656.46</v>
      </c>
      <c r="G26" s="170" t="s">
        <v>4</v>
      </c>
      <c r="H26" s="170">
        <v>473.45749999999998</v>
      </c>
      <c r="I26" s="170" t="s">
        <v>4</v>
      </c>
      <c r="J26" s="373">
        <v>343.02533333333298</v>
      </c>
      <c r="K26" s="170">
        <v>474.35</v>
      </c>
      <c r="L26" s="170">
        <v>432.801999999999</v>
      </c>
      <c r="M26" s="170" t="s">
        <v>4</v>
      </c>
      <c r="N26" s="170">
        <v>462.099999999999</v>
      </c>
      <c r="O26" s="170">
        <v>382.71</v>
      </c>
      <c r="P26" s="170" t="s">
        <v>4</v>
      </c>
      <c r="Q26" s="170" t="s">
        <v>4</v>
      </c>
      <c r="R26" s="170">
        <v>336.53</v>
      </c>
      <c r="S26" s="170">
        <v>387.96</v>
      </c>
      <c r="T26" s="170" t="s">
        <v>4</v>
      </c>
      <c r="U26" s="170">
        <v>434</v>
      </c>
      <c r="V26" s="170">
        <v>307.536</v>
      </c>
      <c r="W26" s="170">
        <v>353</v>
      </c>
      <c r="X26" s="170">
        <v>423</v>
      </c>
      <c r="Y26" s="170" t="s">
        <v>4</v>
      </c>
      <c r="Z26" s="170">
        <v>410</v>
      </c>
      <c r="AA26" s="170">
        <v>325.647999999999</v>
      </c>
      <c r="AB26" s="170">
        <v>776.92</v>
      </c>
      <c r="AC26" s="32"/>
      <c r="AD26" s="32"/>
      <c r="AE26" s="32"/>
      <c r="AF26" s="1"/>
      <c r="AG26" s="4"/>
      <c r="AH26" s="4"/>
      <c r="AI26" s="4"/>
      <c r="AJ26" s="4"/>
      <c r="AK26" s="4"/>
      <c r="AL26" s="4"/>
      <c r="AM26" s="4"/>
      <c r="AN26" s="4"/>
      <c r="AO26" s="4"/>
      <c r="AP26" s="4"/>
      <c r="AQ26" s="4"/>
      <c r="AR26" s="4"/>
      <c r="AS26" s="4"/>
      <c r="AT26" s="4"/>
      <c r="AU26" s="4"/>
      <c r="AV26" s="4"/>
      <c r="AW26" s="4"/>
    </row>
    <row r="27" spans="1:49" ht="21" customHeight="1">
      <c r="A27" s="168">
        <v>37591</v>
      </c>
      <c r="B27" s="170" t="s">
        <v>4</v>
      </c>
      <c r="C27" s="170">
        <v>360</v>
      </c>
      <c r="D27" s="170">
        <v>322.85500000000002</v>
      </c>
      <c r="E27" s="170">
        <v>418</v>
      </c>
      <c r="F27" s="170">
        <v>656.46</v>
      </c>
      <c r="G27" s="170" t="s">
        <v>4</v>
      </c>
      <c r="H27" s="170">
        <v>473.45749999999998</v>
      </c>
      <c r="I27" s="170" t="s">
        <v>4</v>
      </c>
      <c r="J27" s="373">
        <v>343.02533333333298</v>
      </c>
      <c r="K27" s="170">
        <v>474.35</v>
      </c>
      <c r="L27" s="170">
        <v>432.801999999999</v>
      </c>
      <c r="M27" s="170" t="s">
        <v>4</v>
      </c>
      <c r="N27" s="170">
        <v>462.099999999999</v>
      </c>
      <c r="O27" s="170">
        <v>382.71</v>
      </c>
      <c r="P27" s="170" t="s">
        <v>4</v>
      </c>
      <c r="Q27" s="170" t="s">
        <v>4</v>
      </c>
      <c r="R27" s="170">
        <v>336.53</v>
      </c>
      <c r="S27" s="170">
        <v>387.96</v>
      </c>
      <c r="T27" s="170" t="s">
        <v>4</v>
      </c>
      <c r="U27" s="170">
        <v>434</v>
      </c>
      <c r="V27" s="170">
        <v>307.536</v>
      </c>
      <c r="W27" s="170">
        <v>353</v>
      </c>
      <c r="X27" s="170">
        <v>423</v>
      </c>
      <c r="Y27" s="170" t="s">
        <v>4</v>
      </c>
      <c r="Z27" s="170">
        <v>410</v>
      </c>
      <c r="AA27" s="170">
        <v>325.647999999999</v>
      </c>
      <c r="AB27" s="170">
        <v>776.92</v>
      </c>
      <c r="AC27" s="32"/>
      <c r="AD27" s="32"/>
      <c r="AE27" s="32"/>
      <c r="AF27" s="1"/>
      <c r="AG27" s="4"/>
      <c r="AH27" s="4"/>
      <c r="AI27" s="4"/>
      <c r="AJ27" s="4"/>
      <c r="AK27" s="4"/>
      <c r="AL27" s="4"/>
      <c r="AM27" s="4"/>
      <c r="AN27" s="4"/>
      <c r="AO27" s="4"/>
      <c r="AP27" s="4"/>
      <c r="AQ27" s="4"/>
      <c r="AR27" s="4"/>
      <c r="AS27" s="4"/>
      <c r="AT27" s="4"/>
      <c r="AU27" s="4"/>
      <c r="AV27" s="4"/>
      <c r="AW27" s="4"/>
    </row>
    <row r="28" spans="1:49" ht="21" customHeight="1">
      <c r="A28" s="168">
        <v>37622</v>
      </c>
      <c r="B28" s="170" t="s">
        <v>4</v>
      </c>
      <c r="C28" s="170">
        <v>390</v>
      </c>
      <c r="D28" s="170">
        <v>352.85500000000002</v>
      </c>
      <c r="E28" s="170">
        <v>448</v>
      </c>
      <c r="F28" s="170">
        <v>686.46</v>
      </c>
      <c r="G28" s="170" t="s">
        <v>4</v>
      </c>
      <c r="H28" s="170">
        <v>503.45749999999998</v>
      </c>
      <c r="I28" s="170" t="s">
        <v>4</v>
      </c>
      <c r="J28" s="373">
        <v>373.02533333333298</v>
      </c>
      <c r="K28" s="170">
        <v>504.35</v>
      </c>
      <c r="L28" s="170">
        <v>462.801999999999</v>
      </c>
      <c r="M28" s="170" t="s">
        <v>4</v>
      </c>
      <c r="N28" s="170">
        <v>492.099999999999</v>
      </c>
      <c r="O28" s="170">
        <v>412.71</v>
      </c>
      <c r="P28" s="170" t="s">
        <v>4</v>
      </c>
      <c r="Q28" s="170" t="s">
        <v>4</v>
      </c>
      <c r="R28" s="170">
        <v>366.53</v>
      </c>
      <c r="S28" s="170">
        <v>417.96</v>
      </c>
      <c r="T28" s="170" t="s">
        <v>4</v>
      </c>
      <c r="U28" s="170">
        <v>464</v>
      </c>
      <c r="V28" s="170">
        <v>307.536</v>
      </c>
      <c r="W28" s="170">
        <v>383</v>
      </c>
      <c r="X28" s="170">
        <v>453</v>
      </c>
      <c r="Y28" s="170" t="s">
        <v>4</v>
      </c>
      <c r="Z28" s="170">
        <v>440</v>
      </c>
      <c r="AA28" s="170">
        <v>355.647999999999</v>
      </c>
      <c r="AB28" s="170">
        <v>806.92</v>
      </c>
      <c r="AC28" s="32"/>
      <c r="AD28" s="32"/>
      <c r="AE28" s="32"/>
      <c r="AF28" s="1"/>
      <c r="AG28" s="4"/>
      <c r="AH28" s="4"/>
      <c r="AI28" s="4"/>
      <c r="AJ28" s="4"/>
      <c r="AK28" s="4"/>
      <c r="AL28" s="4"/>
      <c r="AM28" s="4"/>
      <c r="AN28" s="4"/>
      <c r="AO28" s="4"/>
      <c r="AP28" s="4"/>
      <c r="AQ28" s="4"/>
      <c r="AR28" s="4"/>
      <c r="AS28" s="4"/>
      <c r="AT28" s="4"/>
      <c r="AU28" s="4"/>
      <c r="AV28" s="4"/>
      <c r="AW28" s="4"/>
    </row>
    <row r="29" spans="1:49" ht="21" customHeight="1">
      <c r="A29" s="168">
        <v>37653</v>
      </c>
      <c r="B29" s="170" t="s">
        <v>4</v>
      </c>
      <c r="C29" s="170">
        <v>390</v>
      </c>
      <c r="D29" s="170">
        <v>352.85500000000002</v>
      </c>
      <c r="E29" s="170">
        <v>448</v>
      </c>
      <c r="F29" s="170">
        <v>686.46</v>
      </c>
      <c r="G29" s="170" t="s">
        <v>4</v>
      </c>
      <c r="H29" s="170">
        <v>503.45749999999998</v>
      </c>
      <c r="I29" s="170" t="s">
        <v>4</v>
      </c>
      <c r="J29" s="373">
        <v>373.02533333333298</v>
      </c>
      <c r="K29" s="170">
        <v>504.35</v>
      </c>
      <c r="L29" s="170">
        <v>462.801999999999</v>
      </c>
      <c r="M29" s="170" t="s">
        <v>4</v>
      </c>
      <c r="N29" s="170">
        <v>492.099999999999</v>
      </c>
      <c r="O29" s="170">
        <v>412.71</v>
      </c>
      <c r="P29" s="170" t="s">
        <v>4</v>
      </c>
      <c r="Q29" s="170" t="s">
        <v>4</v>
      </c>
      <c r="R29" s="170">
        <v>366.53</v>
      </c>
      <c r="S29" s="170">
        <v>417.96</v>
      </c>
      <c r="T29" s="170" t="s">
        <v>4</v>
      </c>
      <c r="U29" s="170">
        <v>464</v>
      </c>
      <c r="V29" s="170">
        <v>307.536</v>
      </c>
      <c r="W29" s="170">
        <v>383</v>
      </c>
      <c r="X29" s="170">
        <v>453</v>
      </c>
      <c r="Y29" s="170" t="s">
        <v>4</v>
      </c>
      <c r="Z29" s="170">
        <v>440</v>
      </c>
      <c r="AA29" s="170">
        <v>355.647999999999</v>
      </c>
      <c r="AB29" s="170">
        <v>806.92</v>
      </c>
      <c r="AC29" s="32"/>
      <c r="AD29" s="32"/>
      <c r="AE29" s="32"/>
      <c r="AF29" s="1"/>
      <c r="AG29" s="4"/>
      <c r="AH29" s="4"/>
      <c r="AI29" s="4"/>
      <c r="AJ29" s="4"/>
      <c r="AK29" s="4"/>
      <c r="AL29" s="4"/>
      <c r="AM29" s="4"/>
      <c r="AN29" s="4"/>
      <c r="AO29" s="4"/>
      <c r="AP29" s="4"/>
      <c r="AQ29" s="4"/>
      <c r="AR29" s="4"/>
      <c r="AS29" s="4"/>
      <c r="AT29" s="4"/>
      <c r="AU29" s="4"/>
      <c r="AV29" s="4"/>
      <c r="AW29" s="4"/>
    </row>
    <row r="30" spans="1:49" ht="21" customHeight="1">
      <c r="A30" s="168">
        <v>37681</v>
      </c>
      <c r="B30" s="170" t="s">
        <v>4</v>
      </c>
      <c r="C30" s="170">
        <v>410</v>
      </c>
      <c r="D30" s="170">
        <v>372.85500000000002</v>
      </c>
      <c r="E30" s="170">
        <v>468</v>
      </c>
      <c r="F30" s="170">
        <v>706.46</v>
      </c>
      <c r="G30" s="170" t="s">
        <v>4</v>
      </c>
      <c r="H30" s="170">
        <v>523.45749999999998</v>
      </c>
      <c r="I30" s="170" t="s">
        <v>4</v>
      </c>
      <c r="J30" s="373">
        <v>393.02533333333298</v>
      </c>
      <c r="K30" s="170">
        <v>524.35</v>
      </c>
      <c r="L30" s="170">
        <v>482.801999999999</v>
      </c>
      <c r="M30" s="170" t="s">
        <v>4</v>
      </c>
      <c r="N30" s="170">
        <v>512.1</v>
      </c>
      <c r="O30" s="170">
        <v>432.71</v>
      </c>
      <c r="P30" s="170" t="s">
        <v>4</v>
      </c>
      <c r="Q30" s="170" t="s">
        <v>4</v>
      </c>
      <c r="R30" s="170">
        <v>386.53</v>
      </c>
      <c r="S30" s="170">
        <v>437.96</v>
      </c>
      <c r="T30" s="170" t="s">
        <v>4</v>
      </c>
      <c r="U30" s="170">
        <v>484</v>
      </c>
      <c r="V30" s="170">
        <v>307.536</v>
      </c>
      <c r="W30" s="170">
        <v>403</v>
      </c>
      <c r="X30" s="170">
        <v>473</v>
      </c>
      <c r="Y30" s="170" t="s">
        <v>4</v>
      </c>
      <c r="Z30" s="170">
        <v>460</v>
      </c>
      <c r="AA30" s="170">
        <v>375.647999999999</v>
      </c>
      <c r="AB30" s="170">
        <v>826.92</v>
      </c>
      <c r="AC30" s="32"/>
      <c r="AD30" s="32"/>
      <c r="AE30" s="32"/>
      <c r="AF30" s="1"/>
      <c r="AG30" s="4"/>
      <c r="AH30" s="4"/>
      <c r="AI30" s="4"/>
      <c r="AJ30" s="4"/>
      <c r="AK30" s="4"/>
      <c r="AL30" s="4"/>
      <c r="AM30" s="4"/>
      <c r="AN30" s="4"/>
      <c r="AO30" s="4"/>
      <c r="AP30" s="4"/>
      <c r="AQ30" s="4"/>
      <c r="AR30" s="4"/>
      <c r="AS30" s="4"/>
      <c r="AT30" s="4"/>
      <c r="AU30" s="4"/>
      <c r="AV30" s="4"/>
      <c r="AW30" s="4"/>
    </row>
    <row r="31" spans="1:49" ht="21" customHeight="1">
      <c r="A31" s="168">
        <v>37712</v>
      </c>
      <c r="B31" s="170" t="s">
        <v>4</v>
      </c>
      <c r="C31" s="170">
        <v>410</v>
      </c>
      <c r="D31" s="170">
        <v>372.85500000000002</v>
      </c>
      <c r="E31" s="170">
        <v>468</v>
      </c>
      <c r="F31" s="170">
        <v>737.06</v>
      </c>
      <c r="G31" s="170" t="s">
        <v>4</v>
      </c>
      <c r="H31" s="170">
        <v>523.45749999999998</v>
      </c>
      <c r="I31" s="170" t="s">
        <v>4</v>
      </c>
      <c r="J31" s="373">
        <v>393.02533333333298</v>
      </c>
      <c r="K31" s="170">
        <v>524.35</v>
      </c>
      <c r="L31" s="170">
        <v>482.801999999999</v>
      </c>
      <c r="M31" s="170" t="s">
        <v>4</v>
      </c>
      <c r="N31" s="170">
        <v>512.1</v>
      </c>
      <c r="O31" s="170">
        <v>432.71</v>
      </c>
      <c r="P31" s="170" t="s">
        <v>4</v>
      </c>
      <c r="Q31" s="170" t="s">
        <v>4</v>
      </c>
      <c r="R31" s="170">
        <v>386.53</v>
      </c>
      <c r="S31" s="170">
        <v>437.96</v>
      </c>
      <c r="T31" s="170" t="s">
        <v>4</v>
      </c>
      <c r="U31" s="170">
        <v>484</v>
      </c>
      <c r="V31" s="170">
        <v>307.536</v>
      </c>
      <c r="W31" s="170">
        <v>403</v>
      </c>
      <c r="X31" s="170">
        <v>473</v>
      </c>
      <c r="Y31" s="170" t="s">
        <v>4</v>
      </c>
      <c r="Z31" s="170">
        <v>460</v>
      </c>
      <c r="AA31" s="170">
        <v>375.647999999999</v>
      </c>
      <c r="AB31" s="170">
        <v>826.92</v>
      </c>
      <c r="AC31" s="32"/>
      <c r="AD31" s="32"/>
      <c r="AE31" s="32"/>
      <c r="AF31" s="1"/>
      <c r="AG31" s="4"/>
      <c r="AH31" s="4"/>
      <c r="AI31" s="4"/>
      <c r="AJ31" s="4"/>
      <c r="AK31" s="4"/>
      <c r="AL31" s="4"/>
      <c r="AM31" s="4"/>
      <c r="AN31" s="4"/>
      <c r="AO31" s="4"/>
      <c r="AP31" s="4"/>
      <c r="AQ31" s="4"/>
      <c r="AR31" s="4"/>
      <c r="AS31" s="4"/>
      <c r="AT31" s="4"/>
      <c r="AU31" s="4"/>
      <c r="AV31" s="4"/>
      <c r="AW31" s="4"/>
    </row>
    <row r="32" spans="1:49" ht="21" customHeight="1">
      <c r="A32" s="168">
        <v>37742</v>
      </c>
      <c r="B32" s="170" t="s">
        <v>4</v>
      </c>
      <c r="C32" s="170">
        <v>460</v>
      </c>
      <c r="D32" s="170">
        <v>422.85500000000002</v>
      </c>
      <c r="E32" s="170">
        <v>518</v>
      </c>
      <c r="F32" s="170">
        <v>787.06</v>
      </c>
      <c r="G32" s="170" t="s">
        <v>4</v>
      </c>
      <c r="H32" s="170">
        <v>573.45749999999998</v>
      </c>
      <c r="I32" s="170" t="s">
        <v>4</v>
      </c>
      <c r="J32" s="373">
        <v>443.02533333333298</v>
      </c>
      <c r="K32" s="170">
        <v>574.35</v>
      </c>
      <c r="L32" s="170">
        <v>532.801999999999</v>
      </c>
      <c r="M32" s="170" t="s">
        <v>4</v>
      </c>
      <c r="N32" s="170">
        <v>562.1</v>
      </c>
      <c r="O32" s="170">
        <v>482.71</v>
      </c>
      <c r="P32" s="170" t="s">
        <v>4</v>
      </c>
      <c r="Q32" s="170" t="s">
        <v>4</v>
      </c>
      <c r="R32" s="170">
        <v>436.53</v>
      </c>
      <c r="S32" s="170">
        <v>487.96</v>
      </c>
      <c r="T32" s="170" t="s">
        <v>4</v>
      </c>
      <c r="U32" s="170">
        <v>534</v>
      </c>
      <c r="V32" s="170">
        <v>307.536</v>
      </c>
      <c r="W32" s="170">
        <v>453</v>
      </c>
      <c r="X32" s="170">
        <v>523</v>
      </c>
      <c r="Y32" s="170" t="s">
        <v>4</v>
      </c>
      <c r="Z32" s="170">
        <v>510</v>
      </c>
      <c r="AA32" s="170">
        <v>425.647999999999</v>
      </c>
      <c r="AB32" s="170">
        <v>876.92</v>
      </c>
      <c r="AC32" s="32"/>
      <c r="AD32" s="32"/>
      <c r="AE32" s="32"/>
      <c r="AF32" s="1"/>
      <c r="AG32" s="4"/>
      <c r="AH32" s="4"/>
      <c r="AI32" s="4"/>
      <c r="AJ32" s="4"/>
      <c r="AK32" s="4"/>
      <c r="AL32" s="4"/>
      <c r="AM32" s="4"/>
      <c r="AN32" s="4"/>
      <c r="AO32" s="4"/>
      <c r="AP32" s="4"/>
      <c r="AQ32" s="4"/>
      <c r="AR32" s="4"/>
      <c r="AS32" s="4"/>
      <c r="AT32" s="4"/>
      <c r="AU32" s="4"/>
      <c r="AV32" s="4"/>
      <c r="AW32" s="4"/>
    </row>
    <row r="33" spans="1:49" ht="21" customHeight="1">
      <c r="A33" s="168">
        <v>37773</v>
      </c>
      <c r="B33" s="170" t="s">
        <v>4</v>
      </c>
      <c r="C33" s="170">
        <v>460</v>
      </c>
      <c r="D33" s="170">
        <v>422.85500000000002</v>
      </c>
      <c r="E33" s="170">
        <v>518</v>
      </c>
      <c r="F33" s="170">
        <v>819.66</v>
      </c>
      <c r="G33" s="170" t="s">
        <v>4</v>
      </c>
      <c r="H33" s="170">
        <v>573.45749999999998</v>
      </c>
      <c r="I33" s="170" t="s">
        <v>4</v>
      </c>
      <c r="J33" s="373">
        <v>443.02533333333298</v>
      </c>
      <c r="K33" s="170">
        <v>574.35</v>
      </c>
      <c r="L33" s="170">
        <v>532.801999999999</v>
      </c>
      <c r="M33" s="170" t="s">
        <v>4</v>
      </c>
      <c r="N33" s="170">
        <v>562.1</v>
      </c>
      <c r="O33" s="170">
        <v>482.71</v>
      </c>
      <c r="P33" s="170" t="s">
        <v>4</v>
      </c>
      <c r="Q33" s="170" t="s">
        <v>4</v>
      </c>
      <c r="R33" s="170">
        <v>436.53</v>
      </c>
      <c r="S33" s="170">
        <v>487.96</v>
      </c>
      <c r="T33" s="170" t="s">
        <v>4</v>
      </c>
      <c r="U33" s="170">
        <v>534</v>
      </c>
      <c r="V33" s="170">
        <v>307.536</v>
      </c>
      <c r="W33" s="170">
        <v>453</v>
      </c>
      <c r="X33" s="170">
        <v>523</v>
      </c>
      <c r="Y33" s="170" t="s">
        <v>4</v>
      </c>
      <c r="Z33" s="170">
        <v>510</v>
      </c>
      <c r="AA33" s="170">
        <v>425.647999999999</v>
      </c>
      <c r="AB33" s="170">
        <v>876.92</v>
      </c>
      <c r="AC33" s="32"/>
      <c r="AD33" s="32"/>
      <c r="AE33" s="32"/>
      <c r="AF33" s="1"/>
      <c r="AG33" s="4"/>
      <c r="AH33" s="4"/>
      <c r="AI33" s="4"/>
      <c r="AJ33" s="4"/>
      <c r="AK33" s="4"/>
      <c r="AL33" s="4"/>
      <c r="AM33" s="4"/>
      <c r="AN33" s="4"/>
      <c r="AO33" s="4"/>
      <c r="AP33" s="4"/>
      <c r="AQ33" s="4"/>
      <c r="AR33" s="4"/>
      <c r="AS33" s="4"/>
      <c r="AT33" s="4"/>
      <c r="AU33" s="4"/>
      <c r="AV33" s="4"/>
      <c r="AW33" s="4"/>
    </row>
    <row r="34" spans="1:49" ht="21" customHeight="1">
      <c r="A34" s="168">
        <v>37803</v>
      </c>
      <c r="B34" s="170" t="s">
        <v>4</v>
      </c>
      <c r="C34" s="170">
        <v>463</v>
      </c>
      <c r="D34" s="170">
        <v>425.85500000000002</v>
      </c>
      <c r="E34" s="170">
        <v>521</v>
      </c>
      <c r="F34" s="170">
        <v>836.66</v>
      </c>
      <c r="G34" s="170" t="s">
        <v>4</v>
      </c>
      <c r="H34" s="170">
        <v>548.45749999999998</v>
      </c>
      <c r="I34" s="170" t="s">
        <v>4</v>
      </c>
      <c r="J34" s="373">
        <v>478.78787878787801</v>
      </c>
      <c r="K34" s="170">
        <v>577.35</v>
      </c>
      <c r="L34" s="170">
        <v>544.76199999999994</v>
      </c>
      <c r="M34" s="170" t="s">
        <v>4</v>
      </c>
      <c r="N34" s="170">
        <v>576.86</v>
      </c>
      <c r="O34" s="170">
        <v>482.71</v>
      </c>
      <c r="P34" s="170" t="s">
        <v>4</v>
      </c>
      <c r="Q34" s="170" t="s">
        <v>4</v>
      </c>
      <c r="R34" s="170">
        <v>439.53</v>
      </c>
      <c r="S34" s="170">
        <v>490.96</v>
      </c>
      <c r="T34" s="170" t="s">
        <v>4</v>
      </c>
      <c r="U34" s="170">
        <v>559.5</v>
      </c>
      <c r="V34" s="170">
        <v>343.65599999999898</v>
      </c>
      <c r="W34" s="170">
        <v>456</v>
      </c>
      <c r="X34" s="170">
        <v>526</v>
      </c>
      <c r="Y34" s="170" t="s">
        <v>4</v>
      </c>
      <c r="Z34" s="170">
        <v>513</v>
      </c>
      <c r="AA34" s="170">
        <v>439.84799999999899</v>
      </c>
      <c r="AB34" s="170">
        <v>879.92</v>
      </c>
      <c r="AC34" s="32"/>
      <c r="AD34" s="32"/>
      <c r="AE34" s="32"/>
      <c r="AF34" s="1"/>
      <c r="AG34" s="4"/>
      <c r="AH34" s="4"/>
      <c r="AI34" s="4"/>
      <c r="AJ34" s="4"/>
      <c r="AK34" s="4"/>
      <c r="AL34" s="4"/>
      <c r="AM34" s="4"/>
      <c r="AN34" s="4"/>
      <c r="AO34" s="4"/>
      <c r="AP34" s="4"/>
      <c r="AQ34" s="4"/>
      <c r="AR34" s="4"/>
      <c r="AS34" s="4"/>
      <c r="AT34" s="4"/>
      <c r="AU34" s="4"/>
      <c r="AV34" s="4"/>
      <c r="AW34" s="4"/>
    </row>
    <row r="35" spans="1:49" ht="21" customHeight="1">
      <c r="A35" s="168">
        <v>37834</v>
      </c>
      <c r="B35" s="170" t="s">
        <v>4</v>
      </c>
      <c r="C35" s="170">
        <v>466</v>
      </c>
      <c r="D35" s="170">
        <v>428.85500000000002</v>
      </c>
      <c r="E35" s="170">
        <v>524</v>
      </c>
      <c r="F35" s="170">
        <v>886.53</v>
      </c>
      <c r="G35" s="170" t="s">
        <v>4</v>
      </c>
      <c r="H35" s="170">
        <v>523.45749999999998</v>
      </c>
      <c r="I35" s="170" t="s">
        <v>4</v>
      </c>
      <c r="J35" s="373">
        <v>466.15499999999997</v>
      </c>
      <c r="K35" s="170">
        <v>580.35</v>
      </c>
      <c r="L35" s="170">
        <v>556.72199999999998</v>
      </c>
      <c r="M35" s="170" t="s">
        <v>4</v>
      </c>
      <c r="N35" s="170">
        <v>591.62</v>
      </c>
      <c r="O35" s="170">
        <v>482.71</v>
      </c>
      <c r="P35" s="170" t="s">
        <v>4</v>
      </c>
      <c r="Q35" s="170" t="s">
        <v>4</v>
      </c>
      <c r="R35" s="170">
        <v>442.53</v>
      </c>
      <c r="S35" s="170">
        <v>493.96</v>
      </c>
      <c r="T35" s="170" t="s">
        <v>4</v>
      </c>
      <c r="U35" s="170">
        <v>563.099999999999</v>
      </c>
      <c r="V35" s="170">
        <v>379.77599999999899</v>
      </c>
      <c r="W35" s="170">
        <v>458.99999999999898</v>
      </c>
      <c r="X35" s="170">
        <v>529</v>
      </c>
      <c r="Y35" s="170" t="s">
        <v>4</v>
      </c>
      <c r="Z35" s="170">
        <v>516</v>
      </c>
      <c r="AA35" s="170">
        <v>454.048</v>
      </c>
      <c r="AB35" s="170">
        <v>882.92</v>
      </c>
      <c r="AC35" s="32"/>
      <c r="AD35" s="32"/>
      <c r="AE35" s="32"/>
      <c r="AF35" s="1"/>
      <c r="AG35" s="4"/>
      <c r="AH35" s="4"/>
      <c r="AI35" s="4"/>
      <c r="AJ35" s="4"/>
      <c r="AK35" s="4"/>
      <c r="AL35" s="4"/>
      <c r="AM35" s="4"/>
      <c r="AN35" s="4"/>
      <c r="AO35" s="4"/>
      <c r="AP35" s="4"/>
      <c r="AQ35" s="4"/>
      <c r="AR35" s="4"/>
      <c r="AS35" s="4"/>
      <c r="AT35" s="4"/>
      <c r="AU35" s="4"/>
      <c r="AV35" s="4"/>
      <c r="AW35" s="4"/>
    </row>
    <row r="36" spans="1:49" ht="21" customHeight="1">
      <c r="A36" s="168">
        <v>37865</v>
      </c>
      <c r="B36" s="170" t="s">
        <v>4</v>
      </c>
      <c r="C36" s="170">
        <v>600</v>
      </c>
      <c r="D36" s="170">
        <v>431.85500000000002</v>
      </c>
      <c r="E36" s="170">
        <v>527</v>
      </c>
      <c r="F36" s="170">
        <v>903.53</v>
      </c>
      <c r="G36" s="170" t="s">
        <v>4</v>
      </c>
      <c r="H36" s="170">
        <v>498.45749999999998</v>
      </c>
      <c r="I36" s="170" t="s">
        <v>4</v>
      </c>
      <c r="J36" s="373">
        <v>470.37939393939303</v>
      </c>
      <c r="K36" s="170">
        <v>583.35</v>
      </c>
      <c r="L36" s="170">
        <v>568.68200000000002</v>
      </c>
      <c r="M36" s="170" t="s">
        <v>4</v>
      </c>
      <c r="N36" s="170">
        <v>606.38</v>
      </c>
      <c r="O36" s="170">
        <v>482.71</v>
      </c>
      <c r="P36" s="170" t="s">
        <v>4</v>
      </c>
      <c r="Q36" s="170" t="s">
        <v>4</v>
      </c>
      <c r="R36" s="170">
        <v>445.53</v>
      </c>
      <c r="S36" s="170">
        <v>496.96</v>
      </c>
      <c r="T36" s="170" t="s">
        <v>4</v>
      </c>
      <c r="U36" s="170">
        <v>570</v>
      </c>
      <c r="V36" s="170">
        <v>415.89599999999899</v>
      </c>
      <c r="W36" s="170">
        <v>462</v>
      </c>
      <c r="X36" s="170">
        <v>532</v>
      </c>
      <c r="Y36" s="170" t="s">
        <v>4</v>
      </c>
      <c r="Z36" s="170">
        <v>519</v>
      </c>
      <c r="AA36" s="170">
        <v>468.24799999999999</v>
      </c>
      <c r="AB36" s="170">
        <v>885.92</v>
      </c>
      <c r="AC36" s="32"/>
      <c r="AD36" s="32"/>
      <c r="AE36" s="32"/>
      <c r="AF36" s="1"/>
      <c r="AG36" s="4"/>
      <c r="AH36" s="4"/>
      <c r="AI36" s="4"/>
      <c r="AJ36" s="4"/>
      <c r="AK36" s="4"/>
      <c r="AL36" s="4"/>
      <c r="AM36" s="4"/>
      <c r="AN36" s="4"/>
      <c r="AO36" s="4"/>
      <c r="AP36" s="4"/>
      <c r="AQ36" s="4"/>
      <c r="AR36" s="4"/>
      <c r="AS36" s="4"/>
      <c r="AT36" s="4"/>
      <c r="AU36" s="4"/>
      <c r="AV36" s="4"/>
      <c r="AW36" s="4"/>
    </row>
    <row r="37" spans="1:49" ht="21" customHeight="1">
      <c r="A37" s="168">
        <v>37895</v>
      </c>
      <c r="B37" s="170" t="s">
        <v>4</v>
      </c>
      <c r="C37" s="170">
        <v>600</v>
      </c>
      <c r="D37" s="170">
        <v>434.85500000000002</v>
      </c>
      <c r="E37" s="170">
        <v>530</v>
      </c>
      <c r="F37" s="170">
        <v>920.53</v>
      </c>
      <c r="G37" s="170" t="s">
        <v>4</v>
      </c>
      <c r="H37" s="170">
        <v>473.45749999999998</v>
      </c>
      <c r="I37" s="170" t="s">
        <v>4</v>
      </c>
      <c r="J37" s="373">
        <v>479.40366666666603</v>
      </c>
      <c r="K37" s="170">
        <v>586.35</v>
      </c>
      <c r="L37" s="170">
        <v>580.64199999999903</v>
      </c>
      <c r="M37" s="170" t="s">
        <v>4</v>
      </c>
      <c r="N37" s="170">
        <v>621.14</v>
      </c>
      <c r="O37" s="170">
        <v>482.71</v>
      </c>
      <c r="P37" s="170" t="s">
        <v>4</v>
      </c>
      <c r="Q37" s="170" t="s">
        <v>4</v>
      </c>
      <c r="R37" s="170">
        <v>448.53</v>
      </c>
      <c r="S37" s="170">
        <v>500.98</v>
      </c>
      <c r="T37" s="170" t="s">
        <v>4</v>
      </c>
      <c r="U37" s="170">
        <v>570</v>
      </c>
      <c r="V37" s="170">
        <v>452.015999999999</v>
      </c>
      <c r="W37" s="170">
        <v>465</v>
      </c>
      <c r="X37" s="170">
        <v>535</v>
      </c>
      <c r="Y37" s="170" t="s">
        <v>4</v>
      </c>
      <c r="Z37" s="170">
        <v>522</v>
      </c>
      <c r="AA37" s="170">
        <v>482.44799999999998</v>
      </c>
      <c r="AB37" s="170">
        <v>888.92</v>
      </c>
      <c r="AC37" s="32"/>
      <c r="AD37" s="32"/>
      <c r="AE37" s="32"/>
      <c r="AF37" s="1"/>
      <c r="AG37" s="4"/>
      <c r="AH37" s="4"/>
      <c r="AI37" s="4"/>
      <c r="AJ37" s="4"/>
      <c r="AK37" s="4"/>
      <c r="AL37" s="4"/>
      <c r="AM37" s="4"/>
      <c r="AN37" s="4"/>
      <c r="AO37" s="4"/>
      <c r="AP37" s="4"/>
      <c r="AQ37" s="4"/>
      <c r="AR37" s="4"/>
      <c r="AS37" s="4"/>
      <c r="AT37" s="4"/>
      <c r="AU37" s="4"/>
      <c r="AV37" s="4"/>
      <c r="AW37" s="4"/>
    </row>
    <row r="38" spans="1:49" ht="21" customHeight="1">
      <c r="A38" s="168">
        <v>37926</v>
      </c>
      <c r="B38" s="170" t="s">
        <v>4</v>
      </c>
      <c r="C38" s="170">
        <v>600</v>
      </c>
      <c r="D38" s="170">
        <v>437.85500000000002</v>
      </c>
      <c r="E38" s="170">
        <v>533</v>
      </c>
      <c r="F38" s="170">
        <v>937.03</v>
      </c>
      <c r="G38" s="170" t="s">
        <v>4</v>
      </c>
      <c r="H38" s="170">
        <v>448.45749999999998</v>
      </c>
      <c r="I38" s="170" t="s">
        <v>4</v>
      </c>
      <c r="J38" s="373">
        <v>488.428</v>
      </c>
      <c r="K38" s="170">
        <v>589.35</v>
      </c>
      <c r="L38" s="170">
        <v>592.60199999999998</v>
      </c>
      <c r="M38" s="170" t="s">
        <v>4</v>
      </c>
      <c r="N38" s="170">
        <v>635.9</v>
      </c>
      <c r="O38" s="170">
        <v>482.71</v>
      </c>
      <c r="P38" s="170" t="s">
        <v>4</v>
      </c>
      <c r="Q38" s="170" t="s">
        <v>4</v>
      </c>
      <c r="R38" s="170">
        <v>451.53</v>
      </c>
      <c r="S38" s="170">
        <v>502.969999999999</v>
      </c>
      <c r="T38" s="170" t="s">
        <v>4</v>
      </c>
      <c r="U38" s="170">
        <v>570</v>
      </c>
      <c r="V38" s="170">
        <v>488.135999999999</v>
      </c>
      <c r="W38" s="170">
        <v>468</v>
      </c>
      <c r="X38" s="170">
        <v>538</v>
      </c>
      <c r="Y38" s="170" t="s">
        <v>4</v>
      </c>
      <c r="Z38" s="170">
        <v>525</v>
      </c>
      <c r="AA38" s="170">
        <v>616.43999999999903</v>
      </c>
      <c r="AB38" s="170">
        <v>891.92</v>
      </c>
      <c r="AC38" s="32"/>
      <c r="AD38" s="32"/>
      <c r="AE38" s="32"/>
      <c r="AF38" s="1"/>
      <c r="AG38" s="4"/>
      <c r="AH38" s="4"/>
      <c r="AI38" s="4"/>
      <c r="AJ38" s="4"/>
      <c r="AK38" s="4"/>
      <c r="AL38" s="4"/>
      <c r="AM38" s="4"/>
      <c r="AN38" s="4"/>
      <c r="AO38" s="4"/>
      <c r="AP38" s="4"/>
      <c r="AQ38" s="4"/>
      <c r="AR38" s="4"/>
      <c r="AS38" s="4"/>
      <c r="AT38" s="4"/>
      <c r="AU38" s="4"/>
      <c r="AV38" s="4"/>
      <c r="AW38" s="4"/>
    </row>
    <row r="39" spans="1:49" ht="21" customHeight="1">
      <c r="A39" s="168">
        <v>37956</v>
      </c>
      <c r="B39" s="170" t="s">
        <v>4</v>
      </c>
      <c r="C39" s="170">
        <v>600</v>
      </c>
      <c r="D39" s="170">
        <v>440.85500000000002</v>
      </c>
      <c r="E39" s="170">
        <v>536</v>
      </c>
      <c r="F39" s="170">
        <v>954.53</v>
      </c>
      <c r="G39" s="170" t="s">
        <v>4</v>
      </c>
      <c r="H39" s="170">
        <v>423.45749999999998</v>
      </c>
      <c r="I39" s="170" t="s">
        <v>4</v>
      </c>
      <c r="J39" s="373">
        <v>497.452</v>
      </c>
      <c r="K39" s="170">
        <v>592.35</v>
      </c>
      <c r="L39" s="170">
        <v>604.56199999999899</v>
      </c>
      <c r="M39" s="170" t="s">
        <v>4</v>
      </c>
      <c r="N39" s="170">
        <v>650.66</v>
      </c>
      <c r="O39" s="170">
        <v>506.71</v>
      </c>
      <c r="P39" s="170" t="s">
        <v>4</v>
      </c>
      <c r="Q39" s="170" t="s">
        <v>4</v>
      </c>
      <c r="R39" s="170">
        <v>454.53</v>
      </c>
      <c r="S39" s="170">
        <v>508.10873239436597</v>
      </c>
      <c r="T39" s="170" t="s">
        <v>4</v>
      </c>
      <c r="U39" s="170">
        <v>570</v>
      </c>
      <c r="V39" s="170">
        <v>524.25599999999997</v>
      </c>
      <c r="W39" s="170">
        <v>471</v>
      </c>
      <c r="X39" s="170">
        <v>541</v>
      </c>
      <c r="Y39" s="170" t="s">
        <v>4</v>
      </c>
      <c r="Z39" s="170">
        <v>528</v>
      </c>
      <c r="AA39" s="170">
        <v>616.43999999999903</v>
      </c>
      <c r="AB39" s="170">
        <v>894.92</v>
      </c>
      <c r="AC39" s="32"/>
      <c r="AD39" s="32"/>
      <c r="AE39" s="32"/>
      <c r="AF39" s="1"/>
      <c r="AG39" s="4"/>
      <c r="AH39" s="4"/>
      <c r="AI39" s="4"/>
      <c r="AJ39" s="4"/>
      <c r="AK39" s="4"/>
      <c r="AL39" s="4"/>
      <c r="AM39" s="4"/>
      <c r="AN39" s="4"/>
      <c r="AO39" s="4"/>
      <c r="AP39" s="4"/>
      <c r="AQ39" s="4"/>
      <c r="AR39" s="4"/>
      <c r="AS39" s="4"/>
      <c r="AT39" s="4"/>
      <c r="AU39" s="4"/>
      <c r="AV39" s="4"/>
      <c r="AW39" s="4"/>
    </row>
    <row r="40" spans="1:49" ht="21" customHeight="1">
      <c r="A40" s="168">
        <v>37987</v>
      </c>
      <c r="B40" s="170" t="s">
        <v>4</v>
      </c>
      <c r="C40" s="170">
        <v>600</v>
      </c>
      <c r="D40" s="170">
        <v>493.85500000000002</v>
      </c>
      <c r="E40" s="170">
        <v>589</v>
      </c>
      <c r="F40" s="170">
        <v>1021.53</v>
      </c>
      <c r="G40" s="170" t="s">
        <v>4</v>
      </c>
      <c r="H40" s="170">
        <v>448.45749999999998</v>
      </c>
      <c r="I40" s="170" t="s">
        <v>4</v>
      </c>
      <c r="J40" s="373">
        <v>556.47633333333295</v>
      </c>
      <c r="K40" s="170">
        <v>645.349999999999</v>
      </c>
      <c r="L40" s="170">
        <v>666.52200000000005</v>
      </c>
      <c r="M40" s="170" t="s">
        <v>4</v>
      </c>
      <c r="N40" s="170">
        <v>715.42</v>
      </c>
      <c r="O40" s="170">
        <v>556.71</v>
      </c>
      <c r="P40" s="170" t="s">
        <v>4</v>
      </c>
      <c r="Q40" s="170" t="s">
        <v>4</v>
      </c>
      <c r="R40" s="170">
        <v>508.7</v>
      </c>
      <c r="S40" s="170">
        <v>563.24746478873203</v>
      </c>
      <c r="T40" s="170" t="s">
        <v>4</v>
      </c>
      <c r="U40" s="170">
        <v>620</v>
      </c>
      <c r="V40" s="170">
        <v>560.37599999999998</v>
      </c>
      <c r="W40" s="170">
        <v>524</v>
      </c>
      <c r="X40" s="170">
        <v>594</v>
      </c>
      <c r="Y40" s="170" t="s">
        <v>4</v>
      </c>
      <c r="Z40" s="170">
        <v>581</v>
      </c>
      <c r="AA40" s="170">
        <v>666.43999999999903</v>
      </c>
      <c r="AB40" s="170">
        <v>947.92</v>
      </c>
      <c r="AC40" s="32"/>
      <c r="AD40" s="32"/>
      <c r="AE40" s="32"/>
      <c r="AF40" s="1"/>
      <c r="AG40" s="4"/>
      <c r="AH40" s="4"/>
      <c r="AI40" s="4"/>
      <c r="AJ40" s="4"/>
      <c r="AK40" s="4"/>
      <c r="AL40" s="4"/>
      <c r="AM40" s="4"/>
      <c r="AN40" s="4"/>
      <c r="AO40" s="4"/>
      <c r="AP40" s="4"/>
      <c r="AQ40" s="4"/>
      <c r="AR40" s="4"/>
      <c r="AS40" s="4"/>
      <c r="AT40" s="4"/>
      <c r="AU40" s="4"/>
      <c r="AV40" s="4"/>
      <c r="AW40" s="4"/>
    </row>
    <row r="41" spans="1:49" ht="21" customHeight="1">
      <c r="A41" s="168">
        <v>38018</v>
      </c>
      <c r="B41" s="170" t="s">
        <v>4</v>
      </c>
      <c r="C41" s="170">
        <v>600</v>
      </c>
      <c r="D41" s="170">
        <v>518.06500000000005</v>
      </c>
      <c r="E41" s="170">
        <v>592</v>
      </c>
      <c r="F41" s="170">
        <v>1038.53</v>
      </c>
      <c r="G41" s="170" t="s">
        <v>4</v>
      </c>
      <c r="H41" s="170">
        <v>423.45749999999998</v>
      </c>
      <c r="I41" s="170" t="s">
        <v>4</v>
      </c>
      <c r="J41" s="373">
        <v>565.50066666666601</v>
      </c>
      <c r="K41" s="170">
        <v>648.349999999999</v>
      </c>
      <c r="L41" s="170">
        <v>678.48199999999997</v>
      </c>
      <c r="M41" s="170" t="s">
        <v>4</v>
      </c>
      <c r="N41" s="170">
        <v>730.18</v>
      </c>
      <c r="O41" s="170">
        <v>556.71</v>
      </c>
      <c r="P41" s="170" t="s">
        <v>4</v>
      </c>
      <c r="Q41" s="170" t="s">
        <v>4</v>
      </c>
      <c r="R41" s="170">
        <v>511.7</v>
      </c>
      <c r="S41" s="170">
        <v>568.38619718309803</v>
      </c>
      <c r="T41" s="170" t="s">
        <v>4</v>
      </c>
      <c r="U41" s="170">
        <v>620</v>
      </c>
      <c r="V41" s="170">
        <v>596.49599999999998</v>
      </c>
      <c r="W41" s="170">
        <v>527</v>
      </c>
      <c r="X41" s="170">
        <v>597</v>
      </c>
      <c r="Y41" s="170" t="s">
        <v>4</v>
      </c>
      <c r="Z41" s="170">
        <v>584</v>
      </c>
      <c r="AA41" s="170">
        <v>666.43999999999903</v>
      </c>
      <c r="AB41" s="170">
        <v>950.92</v>
      </c>
      <c r="AC41" s="32"/>
      <c r="AD41" s="32"/>
      <c r="AE41" s="32"/>
      <c r="AF41" s="1"/>
      <c r="AG41" s="4"/>
      <c r="AH41" s="4"/>
      <c r="AI41" s="4"/>
      <c r="AJ41" s="4"/>
      <c r="AK41" s="4"/>
      <c r="AL41" s="4"/>
      <c r="AM41" s="4"/>
      <c r="AN41" s="4"/>
      <c r="AO41" s="4"/>
      <c r="AP41" s="4"/>
      <c r="AQ41" s="4"/>
      <c r="AR41" s="4"/>
      <c r="AS41" s="4"/>
      <c r="AT41" s="4"/>
      <c r="AU41" s="4"/>
      <c r="AV41" s="4"/>
      <c r="AW41" s="4"/>
    </row>
    <row r="42" spans="1:49" ht="21" customHeight="1">
      <c r="A42" s="168">
        <v>38047</v>
      </c>
      <c r="B42" s="170" t="s">
        <v>4</v>
      </c>
      <c r="C42" s="170">
        <v>650</v>
      </c>
      <c r="D42" s="170">
        <v>518.06500000000005</v>
      </c>
      <c r="E42" s="170">
        <v>650</v>
      </c>
      <c r="F42" s="170">
        <v>1038.53</v>
      </c>
      <c r="G42" s="170" t="s">
        <v>4</v>
      </c>
      <c r="H42" s="170">
        <v>423.45749999999998</v>
      </c>
      <c r="I42" s="170" t="s">
        <v>4</v>
      </c>
      <c r="J42" s="373">
        <v>565.50066666666601</v>
      </c>
      <c r="K42" s="170">
        <v>648.349999999999</v>
      </c>
      <c r="L42" s="170">
        <v>678.48199999999997</v>
      </c>
      <c r="M42" s="170" t="s">
        <v>4</v>
      </c>
      <c r="N42" s="170">
        <v>695.48</v>
      </c>
      <c r="O42" s="170">
        <v>556.71</v>
      </c>
      <c r="P42" s="170" t="s">
        <v>4</v>
      </c>
      <c r="Q42" s="170" t="s">
        <v>4</v>
      </c>
      <c r="R42" s="170">
        <v>511.7</v>
      </c>
      <c r="S42" s="170">
        <v>568.38619718309803</v>
      </c>
      <c r="T42" s="170" t="s">
        <v>4</v>
      </c>
      <c r="U42" s="170">
        <v>620</v>
      </c>
      <c r="V42" s="170">
        <v>596.49599999999998</v>
      </c>
      <c r="W42" s="170">
        <v>527</v>
      </c>
      <c r="X42" s="170">
        <v>597</v>
      </c>
      <c r="Y42" s="170" t="s">
        <v>4</v>
      </c>
      <c r="Z42" s="170">
        <v>584</v>
      </c>
      <c r="AA42" s="170">
        <v>666.43999999999903</v>
      </c>
      <c r="AB42" s="170">
        <v>950.92</v>
      </c>
      <c r="AC42" s="32"/>
      <c r="AD42" s="32"/>
      <c r="AE42" s="32"/>
      <c r="AF42" s="1"/>
      <c r="AG42" s="4"/>
      <c r="AH42" s="4"/>
      <c r="AI42" s="4"/>
      <c r="AJ42" s="4"/>
      <c r="AK42" s="4"/>
      <c r="AL42" s="4"/>
      <c r="AM42" s="4"/>
      <c r="AN42" s="4"/>
      <c r="AO42" s="4"/>
      <c r="AP42" s="4"/>
      <c r="AQ42" s="4"/>
      <c r="AR42" s="4"/>
      <c r="AS42" s="4"/>
      <c r="AT42" s="4"/>
      <c r="AU42" s="4"/>
      <c r="AV42" s="4"/>
      <c r="AW42" s="4"/>
    </row>
    <row r="43" spans="1:49" ht="21" customHeight="1">
      <c r="A43" s="168">
        <v>38078</v>
      </c>
      <c r="B43" s="170" t="s">
        <v>4</v>
      </c>
      <c r="C43" s="170">
        <v>650</v>
      </c>
      <c r="D43" s="170">
        <v>518.06500000000005</v>
      </c>
      <c r="E43" s="170">
        <v>660</v>
      </c>
      <c r="F43" s="170">
        <v>1038.53</v>
      </c>
      <c r="G43" s="170" t="s">
        <v>4</v>
      </c>
      <c r="H43" s="170">
        <v>423.45749999999998</v>
      </c>
      <c r="I43" s="170" t="s">
        <v>4</v>
      </c>
      <c r="J43" s="373">
        <v>565.50066666666601</v>
      </c>
      <c r="K43" s="170">
        <v>678.64</v>
      </c>
      <c r="L43" s="170">
        <v>678.48199999999997</v>
      </c>
      <c r="M43" s="170" t="s">
        <v>4</v>
      </c>
      <c r="N43" s="170">
        <v>695.48</v>
      </c>
      <c r="O43" s="170">
        <v>556.71</v>
      </c>
      <c r="P43" s="170" t="s">
        <v>4</v>
      </c>
      <c r="Q43" s="170" t="s">
        <v>4</v>
      </c>
      <c r="R43" s="170">
        <v>511.7</v>
      </c>
      <c r="S43" s="170">
        <v>568.38619718309803</v>
      </c>
      <c r="T43" s="170" t="s">
        <v>4</v>
      </c>
      <c r="U43" s="170">
        <v>620</v>
      </c>
      <c r="V43" s="170">
        <v>596.49599999999998</v>
      </c>
      <c r="W43" s="170">
        <v>527</v>
      </c>
      <c r="X43" s="170">
        <v>597</v>
      </c>
      <c r="Y43" s="170" t="s">
        <v>4</v>
      </c>
      <c r="Z43" s="170">
        <v>584</v>
      </c>
      <c r="AA43" s="170">
        <v>666.43999999999903</v>
      </c>
      <c r="AB43" s="170">
        <v>950.92</v>
      </c>
      <c r="AC43" s="32"/>
      <c r="AD43" s="32"/>
      <c r="AE43" s="32"/>
      <c r="AF43" s="1"/>
      <c r="AG43" s="4"/>
      <c r="AH43" s="4"/>
      <c r="AI43" s="4"/>
      <c r="AJ43" s="4"/>
      <c r="AK43" s="4"/>
      <c r="AL43" s="4"/>
      <c r="AM43" s="4"/>
      <c r="AN43" s="4"/>
      <c r="AO43" s="4"/>
      <c r="AP43" s="4"/>
      <c r="AQ43" s="4"/>
      <c r="AR43" s="4"/>
      <c r="AS43" s="4"/>
      <c r="AT43" s="4"/>
      <c r="AU43" s="4"/>
      <c r="AV43" s="4"/>
      <c r="AW43" s="4"/>
    </row>
    <row r="44" spans="1:49" ht="21" customHeight="1">
      <c r="A44" s="168">
        <v>38108</v>
      </c>
      <c r="B44" s="170" t="s">
        <v>4</v>
      </c>
      <c r="C44" s="170">
        <v>650</v>
      </c>
      <c r="D44" s="170">
        <v>518.06500000000005</v>
      </c>
      <c r="E44" s="170">
        <v>670</v>
      </c>
      <c r="F44" s="170">
        <v>1038.53</v>
      </c>
      <c r="G44" s="170" t="s">
        <v>4</v>
      </c>
      <c r="H44" s="170">
        <v>423.45749999999998</v>
      </c>
      <c r="I44" s="170" t="s">
        <v>4</v>
      </c>
      <c r="J44" s="373">
        <v>565.50066666666601</v>
      </c>
      <c r="K44" s="170">
        <v>678.64</v>
      </c>
      <c r="L44" s="170">
        <v>678.48199999999997</v>
      </c>
      <c r="M44" s="170" t="s">
        <v>4</v>
      </c>
      <c r="N44" s="170">
        <v>695.48</v>
      </c>
      <c r="O44" s="170">
        <v>556.71</v>
      </c>
      <c r="P44" s="170" t="s">
        <v>4</v>
      </c>
      <c r="Q44" s="170" t="s">
        <v>4</v>
      </c>
      <c r="R44" s="170">
        <v>511.7</v>
      </c>
      <c r="S44" s="170">
        <v>568.38619718309803</v>
      </c>
      <c r="T44" s="170" t="s">
        <v>4</v>
      </c>
      <c r="U44" s="170">
        <v>620</v>
      </c>
      <c r="V44" s="170">
        <v>596.49599999999998</v>
      </c>
      <c r="W44" s="170">
        <v>527</v>
      </c>
      <c r="X44" s="170">
        <v>597</v>
      </c>
      <c r="Y44" s="170" t="s">
        <v>4</v>
      </c>
      <c r="Z44" s="170">
        <v>584</v>
      </c>
      <c r="AA44" s="170">
        <v>666.43999999999903</v>
      </c>
      <c r="AB44" s="170">
        <v>950.92</v>
      </c>
      <c r="AC44" s="32"/>
      <c r="AD44" s="32"/>
      <c r="AE44" s="32"/>
      <c r="AF44" s="1"/>
      <c r="AG44" s="4"/>
      <c r="AH44" s="4"/>
      <c r="AI44" s="4"/>
      <c r="AJ44" s="4"/>
      <c r="AK44" s="4"/>
      <c r="AL44" s="4"/>
      <c r="AM44" s="4"/>
      <c r="AN44" s="4"/>
      <c r="AO44" s="4"/>
      <c r="AP44" s="4"/>
      <c r="AQ44" s="4"/>
      <c r="AR44" s="4"/>
      <c r="AS44" s="4"/>
      <c r="AT44" s="4"/>
      <c r="AU44" s="4"/>
      <c r="AV44" s="4"/>
      <c r="AW44" s="4"/>
    </row>
    <row r="45" spans="1:49" ht="21" customHeight="1">
      <c r="A45" s="168">
        <v>38139</v>
      </c>
      <c r="B45" s="170" t="s">
        <v>4</v>
      </c>
      <c r="C45" s="170">
        <v>650</v>
      </c>
      <c r="D45" s="170">
        <v>518.06500000000005</v>
      </c>
      <c r="E45" s="170">
        <v>670</v>
      </c>
      <c r="F45" s="170">
        <v>1038.53</v>
      </c>
      <c r="G45" s="170" t="s">
        <v>4</v>
      </c>
      <c r="H45" s="170">
        <v>423.45749999999998</v>
      </c>
      <c r="I45" s="170" t="s">
        <v>4</v>
      </c>
      <c r="J45" s="373">
        <v>565.50066666666601</v>
      </c>
      <c r="K45" s="170">
        <v>678.64</v>
      </c>
      <c r="L45" s="170">
        <v>678.48199999999997</v>
      </c>
      <c r="M45" s="170" t="s">
        <v>4</v>
      </c>
      <c r="N45" s="170">
        <v>695.48</v>
      </c>
      <c r="O45" s="170">
        <v>556.71</v>
      </c>
      <c r="P45" s="170" t="s">
        <v>4</v>
      </c>
      <c r="Q45" s="170" t="s">
        <v>4</v>
      </c>
      <c r="R45" s="170">
        <v>511.7</v>
      </c>
      <c r="S45" s="170">
        <v>568.38619718309803</v>
      </c>
      <c r="T45" s="170" t="s">
        <v>4</v>
      </c>
      <c r="U45" s="170">
        <v>620</v>
      </c>
      <c r="V45" s="170">
        <v>596.49599999999998</v>
      </c>
      <c r="W45" s="170">
        <v>527</v>
      </c>
      <c r="X45" s="170">
        <v>597</v>
      </c>
      <c r="Y45" s="170" t="s">
        <v>4</v>
      </c>
      <c r="Z45" s="170">
        <v>584</v>
      </c>
      <c r="AA45" s="170">
        <v>666.43999999999903</v>
      </c>
      <c r="AB45" s="170">
        <v>950.92</v>
      </c>
      <c r="AC45" s="32"/>
      <c r="AD45" s="32"/>
      <c r="AE45" s="32"/>
      <c r="AF45" s="1"/>
      <c r="AG45" s="4"/>
      <c r="AH45" s="4"/>
      <c r="AI45" s="4"/>
      <c r="AJ45" s="4"/>
      <c r="AK45" s="4"/>
      <c r="AL45" s="4"/>
      <c r="AM45" s="4"/>
      <c r="AN45" s="4"/>
      <c r="AO45" s="4"/>
      <c r="AP45" s="4"/>
      <c r="AQ45" s="4"/>
      <c r="AR45" s="4"/>
      <c r="AS45" s="4"/>
      <c r="AT45" s="4"/>
      <c r="AU45" s="4"/>
      <c r="AV45" s="4"/>
      <c r="AW45" s="4"/>
    </row>
    <row r="46" spans="1:49" ht="21" customHeight="1">
      <c r="A46" s="168">
        <v>38169</v>
      </c>
      <c r="B46" s="170" t="s">
        <v>4</v>
      </c>
      <c r="C46" s="170">
        <v>650</v>
      </c>
      <c r="D46" s="170">
        <v>518.06500000000005</v>
      </c>
      <c r="E46" s="170">
        <v>670</v>
      </c>
      <c r="F46" s="170">
        <v>1038.53</v>
      </c>
      <c r="G46" s="170" t="s">
        <v>4</v>
      </c>
      <c r="H46" s="170">
        <v>423.45749999999998</v>
      </c>
      <c r="I46" s="170" t="s">
        <v>4</v>
      </c>
      <c r="J46" s="373">
        <v>565.50066666666601</v>
      </c>
      <c r="K46" s="170">
        <v>678.64</v>
      </c>
      <c r="L46" s="170">
        <v>678.48199999999997</v>
      </c>
      <c r="M46" s="170" t="s">
        <v>4</v>
      </c>
      <c r="N46" s="170">
        <v>695.48</v>
      </c>
      <c r="O46" s="170">
        <v>556.71</v>
      </c>
      <c r="P46" s="170" t="s">
        <v>4</v>
      </c>
      <c r="Q46" s="170" t="s">
        <v>4</v>
      </c>
      <c r="R46" s="170">
        <v>511.7</v>
      </c>
      <c r="S46" s="170">
        <v>568.38619718309803</v>
      </c>
      <c r="T46" s="170" t="s">
        <v>4</v>
      </c>
      <c r="U46" s="170">
        <v>696</v>
      </c>
      <c r="V46" s="170">
        <v>596.49599999999998</v>
      </c>
      <c r="W46" s="170">
        <v>527</v>
      </c>
      <c r="X46" s="170">
        <v>597</v>
      </c>
      <c r="Y46" s="170" t="s">
        <v>4</v>
      </c>
      <c r="Z46" s="170">
        <v>584</v>
      </c>
      <c r="AA46" s="170">
        <v>666.43999999999903</v>
      </c>
      <c r="AB46" s="170">
        <v>950.92</v>
      </c>
      <c r="AC46" s="32"/>
      <c r="AD46" s="32"/>
      <c r="AE46" s="32"/>
      <c r="AF46" s="1"/>
      <c r="AG46" s="4"/>
      <c r="AH46" s="4"/>
      <c r="AI46" s="4"/>
      <c r="AJ46" s="4"/>
      <c r="AK46" s="4"/>
      <c r="AL46" s="4"/>
      <c r="AM46" s="4"/>
      <c r="AN46" s="4"/>
      <c r="AO46" s="4"/>
      <c r="AP46" s="4"/>
      <c r="AQ46" s="4"/>
      <c r="AR46" s="4"/>
      <c r="AS46" s="4"/>
      <c r="AT46" s="4"/>
      <c r="AU46" s="4"/>
      <c r="AV46" s="4"/>
      <c r="AW46" s="4"/>
    </row>
    <row r="47" spans="1:49" ht="21" customHeight="1">
      <c r="A47" s="168">
        <v>38200</v>
      </c>
      <c r="B47" s="170" t="s">
        <v>4</v>
      </c>
      <c r="C47" s="170">
        <v>650</v>
      </c>
      <c r="D47" s="170">
        <v>518.06500000000005</v>
      </c>
      <c r="E47" s="170">
        <v>670</v>
      </c>
      <c r="F47" s="170">
        <v>1038.53</v>
      </c>
      <c r="G47" s="170" t="s">
        <v>4</v>
      </c>
      <c r="H47" s="170">
        <v>423.45749999999998</v>
      </c>
      <c r="I47" s="170" t="s">
        <v>4</v>
      </c>
      <c r="J47" s="373">
        <v>565.50066666666601</v>
      </c>
      <c r="K47" s="170">
        <v>678.64</v>
      </c>
      <c r="L47" s="170">
        <v>678.48199999999997</v>
      </c>
      <c r="M47" s="170" t="s">
        <v>4</v>
      </c>
      <c r="N47" s="170">
        <v>695.48</v>
      </c>
      <c r="O47" s="170">
        <v>556.71</v>
      </c>
      <c r="P47" s="170" t="s">
        <v>4</v>
      </c>
      <c r="Q47" s="170" t="s">
        <v>4</v>
      </c>
      <c r="R47" s="170">
        <v>511.7</v>
      </c>
      <c r="S47" s="170">
        <v>568.38619718309803</v>
      </c>
      <c r="T47" s="170" t="s">
        <v>4</v>
      </c>
      <c r="U47" s="170">
        <v>696</v>
      </c>
      <c r="V47" s="170">
        <v>596.49599999999998</v>
      </c>
      <c r="W47" s="170">
        <v>527</v>
      </c>
      <c r="X47" s="170">
        <v>597</v>
      </c>
      <c r="Y47" s="170" t="s">
        <v>4</v>
      </c>
      <c r="Z47" s="170">
        <v>584</v>
      </c>
      <c r="AA47" s="170">
        <v>666.43999999999903</v>
      </c>
      <c r="AB47" s="170">
        <v>950.92</v>
      </c>
      <c r="AC47" s="32"/>
      <c r="AD47" s="32"/>
      <c r="AE47" s="32"/>
      <c r="AF47" s="1"/>
      <c r="AG47" s="4"/>
      <c r="AH47" s="4"/>
      <c r="AI47" s="4"/>
      <c r="AJ47" s="4"/>
      <c r="AK47" s="4"/>
      <c r="AL47" s="4"/>
      <c r="AM47" s="4"/>
      <c r="AN47" s="4"/>
      <c r="AO47" s="4"/>
      <c r="AP47" s="4"/>
      <c r="AQ47" s="4"/>
      <c r="AR47" s="4"/>
      <c r="AS47" s="4"/>
      <c r="AT47" s="4"/>
      <c r="AU47" s="4"/>
      <c r="AV47" s="4"/>
      <c r="AW47" s="4"/>
    </row>
    <row r="48" spans="1:49" ht="21" customHeight="1">
      <c r="A48" s="168">
        <v>38231</v>
      </c>
      <c r="B48" s="170" t="s">
        <v>4</v>
      </c>
      <c r="C48" s="170">
        <v>650</v>
      </c>
      <c r="D48" s="170">
        <v>518.06500000000005</v>
      </c>
      <c r="E48" s="170">
        <v>670</v>
      </c>
      <c r="F48" s="170">
        <v>1038.53</v>
      </c>
      <c r="G48" s="170" t="s">
        <v>4</v>
      </c>
      <c r="H48" s="170">
        <v>423.45749999999998</v>
      </c>
      <c r="I48" s="170" t="s">
        <v>4</v>
      </c>
      <c r="J48" s="373">
        <v>565.50066666666601</v>
      </c>
      <c r="K48" s="170">
        <v>678.64</v>
      </c>
      <c r="L48" s="170">
        <v>678.48199999999997</v>
      </c>
      <c r="M48" s="170" t="s">
        <v>4</v>
      </c>
      <c r="N48" s="170">
        <v>695.48</v>
      </c>
      <c r="O48" s="170">
        <v>556.71</v>
      </c>
      <c r="P48" s="170" t="s">
        <v>4</v>
      </c>
      <c r="Q48" s="170" t="s">
        <v>4</v>
      </c>
      <c r="R48" s="170">
        <v>511.7</v>
      </c>
      <c r="S48" s="170">
        <v>568.38619718309803</v>
      </c>
      <c r="T48" s="170" t="s">
        <v>4</v>
      </c>
      <c r="U48" s="170">
        <v>696</v>
      </c>
      <c r="V48" s="170">
        <v>596.49599999999998</v>
      </c>
      <c r="W48" s="170">
        <v>527</v>
      </c>
      <c r="X48" s="170">
        <v>597</v>
      </c>
      <c r="Y48" s="170" t="s">
        <v>4</v>
      </c>
      <c r="Z48" s="170">
        <v>584</v>
      </c>
      <c r="AA48" s="170">
        <v>666.43999999999903</v>
      </c>
      <c r="AB48" s="170">
        <v>950.92</v>
      </c>
      <c r="AC48" s="32"/>
      <c r="AD48" s="32"/>
      <c r="AE48" s="32"/>
      <c r="AF48" s="1"/>
      <c r="AG48" s="4"/>
      <c r="AH48" s="4"/>
      <c r="AI48" s="4"/>
      <c r="AJ48" s="4"/>
      <c r="AK48" s="4"/>
      <c r="AL48" s="4"/>
      <c r="AM48" s="4"/>
      <c r="AN48" s="4"/>
      <c r="AO48" s="4"/>
      <c r="AP48" s="4"/>
      <c r="AQ48" s="4"/>
      <c r="AR48" s="4"/>
      <c r="AS48" s="4"/>
      <c r="AT48" s="4"/>
      <c r="AU48" s="4"/>
      <c r="AV48" s="4"/>
      <c r="AW48" s="4"/>
    </row>
    <row r="49" spans="1:49" ht="21" customHeight="1">
      <c r="A49" s="168">
        <v>38261</v>
      </c>
      <c r="B49" s="170" t="s">
        <v>4</v>
      </c>
      <c r="C49" s="170">
        <v>650</v>
      </c>
      <c r="D49" s="170">
        <v>518.06500000000005</v>
      </c>
      <c r="E49" s="170">
        <v>670</v>
      </c>
      <c r="F49" s="170">
        <v>1038.53</v>
      </c>
      <c r="G49" s="170" t="s">
        <v>4</v>
      </c>
      <c r="H49" s="170">
        <v>423.45749999999998</v>
      </c>
      <c r="I49" s="170" t="s">
        <v>4</v>
      </c>
      <c r="J49" s="373">
        <v>565.50066666666601</v>
      </c>
      <c r="K49" s="170">
        <v>678.64</v>
      </c>
      <c r="L49" s="170">
        <v>678.48199999999997</v>
      </c>
      <c r="M49" s="170" t="s">
        <v>4</v>
      </c>
      <c r="N49" s="170">
        <v>695.48</v>
      </c>
      <c r="O49" s="170">
        <v>600</v>
      </c>
      <c r="P49" s="170" t="s">
        <v>4</v>
      </c>
      <c r="Q49" s="170" t="s">
        <v>4</v>
      </c>
      <c r="R49" s="170">
        <v>511.7</v>
      </c>
      <c r="S49" s="170">
        <v>568.38619718309803</v>
      </c>
      <c r="T49" s="170" t="s">
        <v>4</v>
      </c>
      <c r="U49" s="170">
        <v>766</v>
      </c>
      <c r="V49" s="170">
        <v>596.49599999999998</v>
      </c>
      <c r="W49" s="170">
        <v>527</v>
      </c>
      <c r="X49" s="170">
        <v>597</v>
      </c>
      <c r="Y49" s="170" t="s">
        <v>4</v>
      </c>
      <c r="Z49" s="170">
        <v>584</v>
      </c>
      <c r="AA49" s="170">
        <v>666.43999999999903</v>
      </c>
      <c r="AB49" s="170">
        <v>950.92</v>
      </c>
      <c r="AC49" s="32"/>
      <c r="AD49" s="32"/>
      <c r="AE49" s="32"/>
      <c r="AF49" s="1"/>
      <c r="AG49" s="4"/>
      <c r="AH49" s="4"/>
      <c r="AI49" s="4"/>
      <c r="AJ49" s="4"/>
      <c r="AK49" s="4"/>
      <c r="AL49" s="4"/>
      <c r="AM49" s="4"/>
      <c r="AN49" s="4"/>
      <c r="AO49" s="4"/>
      <c r="AP49" s="4"/>
      <c r="AQ49" s="4"/>
      <c r="AR49" s="4"/>
      <c r="AS49" s="4"/>
      <c r="AT49" s="4"/>
      <c r="AU49" s="4"/>
      <c r="AV49" s="4"/>
      <c r="AW49" s="4"/>
    </row>
    <row r="50" spans="1:49" ht="21" customHeight="1">
      <c r="A50" s="168">
        <v>38292</v>
      </c>
      <c r="B50" s="170" t="s">
        <v>4</v>
      </c>
      <c r="C50" s="170">
        <v>650</v>
      </c>
      <c r="D50" s="170">
        <v>518.06500000000005</v>
      </c>
      <c r="E50" s="170">
        <v>670</v>
      </c>
      <c r="F50" s="170">
        <v>1038.53</v>
      </c>
      <c r="G50" s="170" t="s">
        <v>4</v>
      </c>
      <c r="H50" s="170">
        <v>423.45749999999998</v>
      </c>
      <c r="I50" s="170" t="s">
        <v>4</v>
      </c>
      <c r="J50" s="373">
        <v>565.50066666666601</v>
      </c>
      <c r="K50" s="170">
        <v>678.64</v>
      </c>
      <c r="L50" s="170">
        <v>678.48199999999997</v>
      </c>
      <c r="M50" s="170" t="s">
        <v>4</v>
      </c>
      <c r="N50" s="170">
        <v>695.48</v>
      </c>
      <c r="O50" s="170">
        <v>600</v>
      </c>
      <c r="P50" s="170" t="s">
        <v>4</v>
      </c>
      <c r="Q50" s="170" t="s">
        <v>4</v>
      </c>
      <c r="R50" s="170">
        <v>511.7</v>
      </c>
      <c r="S50" s="170">
        <v>568.38619718309803</v>
      </c>
      <c r="T50" s="170" t="s">
        <v>4</v>
      </c>
      <c r="U50" s="170">
        <v>766</v>
      </c>
      <c r="V50" s="170">
        <v>596.49599999999998</v>
      </c>
      <c r="W50" s="170">
        <v>527</v>
      </c>
      <c r="X50" s="170">
        <v>597</v>
      </c>
      <c r="Y50" s="170" t="s">
        <v>4</v>
      </c>
      <c r="Z50" s="170">
        <v>584</v>
      </c>
      <c r="AA50" s="170">
        <v>666.43999999999903</v>
      </c>
      <c r="AB50" s="170">
        <v>950.92</v>
      </c>
      <c r="AC50" s="32"/>
      <c r="AD50" s="32"/>
      <c r="AE50" s="32"/>
      <c r="AF50" s="1"/>
      <c r="AG50" s="4"/>
      <c r="AH50" s="4"/>
      <c r="AI50" s="4"/>
      <c r="AJ50" s="4"/>
      <c r="AK50" s="4"/>
      <c r="AL50" s="4"/>
      <c r="AM50" s="4"/>
      <c r="AN50" s="4"/>
      <c r="AO50" s="4"/>
      <c r="AP50" s="4"/>
      <c r="AQ50" s="4"/>
      <c r="AR50" s="4"/>
      <c r="AS50" s="4"/>
      <c r="AT50" s="4"/>
      <c r="AU50" s="4"/>
      <c r="AV50" s="4"/>
      <c r="AW50" s="4"/>
    </row>
    <row r="51" spans="1:49" ht="21" customHeight="1">
      <c r="A51" s="168">
        <v>38322</v>
      </c>
      <c r="B51" s="170" t="s">
        <v>4</v>
      </c>
      <c r="C51" s="170">
        <v>650</v>
      </c>
      <c r="D51" s="170">
        <v>518.06500000000005</v>
      </c>
      <c r="E51" s="170">
        <v>670</v>
      </c>
      <c r="F51" s="170">
        <v>1038.53</v>
      </c>
      <c r="G51" s="170" t="s">
        <v>4</v>
      </c>
      <c r="H51" s="170">
        <v>423.45749999999998</v>
      </c>
      <c r="I51" s="170" t="s">
        <v>4</v>
      </c>
      <c r="J51" s="373">
        <v>565.50066666666601</v>
      </c>
      <c r="K51" s="170">
        <v>678.64</v>
      </c>
      <c r="L51" s="170">
        <v>678.48199999999997</v>
      </c>
      <c r="M51" s="170" t="s">
        <v>4</v>
      </c>
      <c r="N51" s="170">
        <v>695.48</v>
      </c>
      <c r="O51" s="170">
        <v>600</v>
      </c>
      <c r="P51" s="170" t="s">
        <v>4</v>
      </c>
      <c r="Q51" s="170" t="s">
        <v>4</v>
      </c>
      <c r="R51" s="170">
        <v>511.7</v>
      </c>
      <c r="S51" s="170">
        <v>568.38619718309803</v>
      </c>
      <c r="T51" s="170" t="s">
        <v>4</v>
      </c>
      <c r="U51" s="170">
        <v>766</v>
      </c>
      <c r="V51" s="170">
        <v>596.49599999999998</v>
      </c>
      <c r="W51" s="170">
        <v>527</v>
      </c>
      <c r="X51" s="170">
        <v>597</v>
      </c>
      <c r="Y51" s="170" t="s">
        <v>4</v>
      </c>
      <c r="Z51" s="170">
        <v>584</v>
      </c>
      <c r="AA51" s="170">
        <v>666.43999999999903</v>
      </c>
      <c r="AB51" s="170">
        <v>950.92</v>
      </c>
      <c r="AC51" s="32"/>
      <c r="AD51" s="32"/>
      <c r="AE51" s="32"/>
      <c r="AF51" s="1"/>
      <c r="AG51" s="4"/>
      <c r="AH51" s="4"/>
      <c r="AI51" s="4"/>
      <c r="AJ51" s="4"/>
      <c r="AK51" s="4"/>
      <c r="AL51" s="4"/>
      <c r="AM51" s="4"/>
      <c r="AN51" s="4"/>
      <c r="AO51" s="4"/>
      <c r="AP51" s="4"/>
      <c r="AQ51" s="4"/>
      <c r="AR51" s="4"/>
      <c r="AS51" s="4"/>
      <c r="AT51" s="4"/>
      <c r="AU51" s="4"/>
      <c r="AV51" s="4"/>
      <c r="AW51" s="4"/>
    </row>
    <row r="52" spans="1:49" ht="21" customHeight="1">
      <c r="A52" s="168">
        <v>38353</v>
      </c>
      <c r="B52" s="170" t="s">
        <v>4</v>
      </c>
      <c r="C52" s="170">
        <v>750</v>
      </c>
      <c r="D52" s="170">
        <v>618.06500000000005</v>
      </c>
      <c r="E52" s="170">
        <v>770</v>
      </c>
      <c r="F52" s="170">
        <v>1138.53</v>
      </c>
      <c r="G52" s="170" t="s">
        <v>4</v>
      </c>
      <c r="H52" s="170">
        <v>523.45749999999998</v>
      </c>
      <c r="I52" s="170" t="s">
        <v>4</v>
      </c>
      <c r="J52" s="373">
        <v>665.50066666666601</v>
      </c>
      <c r="K52" s="170">
        <v>778.64</v>
      </c>
      <c r="L52" s="170">
        <v>778.48199999999997</v>
      </c>
      <c r="M52" s="170" t="s">
        <v>4</v>
      </c>
      <c r="N52" s="170">
        <v>795.48</v>
      </c>
      <c r="O52" s="170">
        <v>662.4</v>
      </c>
      <c r="P52" s="170" t="s">
        <v>4</v>
      </c>
      <c r="Q52" s="170" t="s">
        <v>4</v>
      </c>
      <c r="R52" s="170">
        <v>611.70000000000005</v>
      </c>
      <c r="S52" s="170">
        <v>668.38619718309803</v>
      </c>
      <c r="T52" s="170" t="s">
        <v>4</v>
      </c>
      <c r="U52" s="170">
        <v>866</v>
      </c>
      <c r="V52" s="170">
        <v>596.49599999999998</v>
      </c>
      <c r="W52" s="170">
        <v>627</v>
      </c>
      <c r="X52" s="170">
        <v>697</v>
      </c>
      <c r="Y52" s="170" t="s">
        <v>4</v>
      </c>
      <c r="Z52" s="170">
        <v>684</v>
      </c>
      <c r="AA52" s="170">
        <v>766.43999999999903</v>
      </c>
      <c r="AB52" s="170">
        <v>1050.92</v>
      </c>
      <c r="AC52" s="32"/>
      <c r="AD52" s="32"/>
      <c r="AE52" s="32"/>
      <c r="AF52" s="1"/>
      <c r="AG52" s="4"/>
      <c r="AH52" s="4"/>
      <c r="AI52" s="4"/>
      <c r="AJ52" s="4"/>
      <c r="AK52" s="4"/>
      <c r="AL52" s="4"/>
      <c r="AM52" s="4"/>
      <c r="AN52" s="4"/>
      <c r="AO52" s="4"/>
      <c r="AP52" s="4"/>
      <c r="AQ52" s="4"/>
      <c r="AR52" s="4"/>
      <c r="AS52" s="4"/>
      <c r="AT52" s="4"/>
      <c r="AU52" s="4"/>
      <c r="AV52" s="4"/>
      <c r="AW52" s="4"/>
    </row>
    <row r="53" spans="1:49" ht="21" customHeight="1">
      <c r="A53" s="168">
        <v>38384</v>
      </c>
      <c r="B53" s="170" t="s">
        <v>4</v>
      </c>
      <c r="C53" s="170">
        <v>750</v>
      </c>
      <c r="D53" s="170">
        <v>618.06500000000005</v>
      </c>
      <c r="E53" s="170">
        <v>770</v>
      </c>
      <c r="F53" s="170">
        <v>1138.53</v>
      </c>
      <c r="G53" s="170" t="s">
        <v>4</v>
      </c>
      <c r="H53" s="170">
        <v>523.45749999999998</v>
      </c>
      <c r="I53" s="170" t="s">
        <v>4</v>
      </c>
      <c r="J53" s="373">
        <v>665.50066666666601</v>
      </c>
      <c r="K53" s="170">
        <v>778.64</v>
      </c>
      <c r="L53" s="170">
        <v>778.48199999999997</v>
      </c>
      <c r="M53" s="170" t="s">
        <v>4</v>
      </c>
      <c r="N53" s="170">
        <v>795.48</v>
      </c>
      <c r="O53" s="170">
        <v>662.4</v>
      </c>
      <c r="P53" s="170" t="s">
        <v>4</v>
      </c>
      <c r="Q53" s="170" t="s">
        <v>4</v>
      </c>
      <c r="R53" s="170">
        <v>611.70000000000005</v>
      </c>
      <c r="S53" s="170">
        <v>668.38619718309803</v>
      </c>
      <c r="T53" s="170" t="s">
        <v>4</v>
      </c>
      <c r="U53" s="170">
        <v>866</v>
      </c>
      <c r="V53" s="170">
        <v>596.49599999999998</v>
      </c>
      <c r="W53" s="170">
        <v>627</v>
      </c>
      <c r="X53" s="170">
        <v>697</v>
      </c>
      <c r="Y53" s="170" t="s">
        <v>4</v>
      </c>
      <c r="Z53" s="170">
        <v>684</v>
      </c>
      <c r="AA53" s="170">
        <v>766.43999999999903</v>
      </c>
      <c r="AB53" s="170">
        <v>1050.92</v>
      </c>
      <c r="AC53" s="32"/>
      <c r="AD53" s="32"/>
      <c r="AE53" s="32"/>
      <c r="AF53" s="1"/>
      <c r="AG53" s="4"/>
      <c r="AH53" s="4"/>
      <c r="AI53" s="4"/>
      <c r="AJ53" s="4"/>
      <c r="AK53" s="4"/>
      <c r="AL53" s="4"/>
      <c r="AM53" s="4"/>
      <c r="AN53" s="4"/>
      <c r="AO53" s="4"/>
      <c r="AP53" s="4"/>
      <c r="AQ53" s="4"/>
      <c r="AR53" s="4"/>
      <c r="AS53" s="4"/>
      <c r="AT53" s="4"/>
      <c r="AU53" s="4"/>
      <c r="AV53" s="4"/>
      <c r="AW53" s="4"/>
    </row>
    <row r="54" spans="1:49" ht="21" customHeight="1">
      <c r="A54" s="168">
        <v>38412</v>
      </c>
      <c r="B54" s="170" t="s">
        <v>4</v>
      </c>
      <c r="C54" s="170">
        <v>750</v>
      </c>
      <c r="D54" s="170">
        <v>618.06500000000005</v>
      </c>
      <c r="E54" s="170">
        <v>770</v>
      </c>
      <c r="F54" s="170">
        <v>1138.53</v>
      </c>
      <c r="G54" s="170" t="s">
        <v>4</v>
      </c>
      <c r="H54" s="170">
        <v>523.45749999999998</v>
      </c>
      <c r="I54" s="170" t="s">
        <v>4</v>
      </c>
      <c r="J54" s="373">
        <v>773.40533333333303</v>
      </c>
      <c r="K54" s="170">
        <v>778.64</v>
      </c>
      <c r="L54" s="170">
        <v>778.48199999999997</v>
      </c>
      <c r="M54" s="170" t="s">
        <v>4</v>
      </c>
      <c r="N54" s="170">
        <v>795.48</v>
      </c>
      <c r="O54" s="170">
        <v>662.4</v>
      </c>
      <c r="P54" s="170" t="s">
        <v>4</v>
      </c>
      <c r="Q54" s="170" t="s">
        <v>4</v>
      </c>
      <c r="R54" s="170">
        <v>611.70000000000005</v>
      </c>
      <c r="S54" s="170">
        <v>668.38619718309803</v>
      </c>
      <c r="T54" s="170" t="s">
        <v>4</v>
      </c>
      <c r="U54" s="170">
        <v>866</v>
      </c>
      <c r="V54" s="170">
        <v>596.49599999999998</v>
      </c>
      <c r="W54" s="170">
        <v>627</v>
      </c>
      <c r="X54" s="170">
        <v>697</v>
      </c>
      <c r="Y54" s="170" t="s">
        <v>4</v>
      </c>
      <c r="Z54" s="170">
        <v>684</v>
      </c>
      <c r="AA54" s="170">
        <v>766.43999999999903</v>
      </c>
      <c r="AB54" s="170">
        <v>1050.92</v>
      </c>
      <c r="AC54" s="32"/>
      <c r="AD54" s="32"/>
      <c r="AE54" s="32"/>
      <c r="AF54" s="1"/>
      <c r="AG54" s="4"/>
      <c r="AH54" s="4"/>
      <c r="AI54" s="4"/>
      <c r="AJ54" s="4"/>
      <c r="AK54" s="4"/>
      <c r="AL54" s="4"/>
      <c r="AM54" s="4"/>
      <c r="AN54" s="4"/>
      <c r="AO54" s="4"/>
      <c r="AP54" s="4"/>
      <c r="AQ54" s="4"/>
      <c r="AR54" s="4"/>
      <c r="AS54" s="4"/>
      <c r="AT54" s="4"/>
      <c r="AU54" s="4"/>
      <c r="AV54" s="4"/>
      <c r="AW54" s="4"/>
    </row>
    <row r="55" spans="1:49" ht="21" customHeight="1">
      <c r="A55" s="168">
        <v>38443</v>
      </c>
      <c r="B55" s="170" t="s">
        <v>4</v>
      </c>
      <c r="C55" s="170">
        <v>750</v>
      </c>
      <c r="D55" s="170">
        <v>628.06500000000005</v>
      </c>
      <c r="E55" s="170">
        <v>780</v>
      </c>
      <c r="F55" s="170">
        <v>1236.28</v>
      </c>
      <c r="G55" s="170" t="s">
        <v>4</v>
      </c>
      <c r="H55" s="170">
        <v>533.45749999999998</v>
      </c>
      <c r="I55" s="170" t="s">
        <v>4</v>
      </c>
      <c r="J55" s="373">
        <v>796.12</v>
      </c>
      <c r="K55" s="170">
        <v>788.64</v>
      </c>
      <c r="L55" s="170">
        <v>788.48199999999997</v>
      </c>
      <c r="M55" s="170" t="s">
        <v>4</v>
      </c>
      <c r="N55" s="170">
        <v>805.48</v>
      </c>
      <c r="O55" s="170">
        <v>722.4</v>
      </c>
      <c r="P55" s="170" t="s">
        <v>4</v>
      </c>
      <c r="Q55" s="170" t="s">
        <v>4</v>
      </c>
      <c r="R55" s="170">
        <v>621.70000000000005</v>
      </c>
      <c r="S55" s="170">
        <v>618.38619718309803</v>
      </c>
      <c r="T55" s="170" t="s">
        <v>4</v>
      </c>
      <c r="U55" s="170">
        <v>876</v>
      </c>
      <c r="V55" s="170">
        <v>596.49599999999998</v>
      </c>
      <c r="W55" s="170">
        <v>637</v>
      </c>
      <c r="X55" s="170">
        <v>707</v>
      </c>
      <c r="Y55" s="170" t="s">
        <v>4</v>
      </c>
      <c r="Z55" s="170">
        <v>694</v>
      </c>
      <c r="AA55" s="170">
        <v>784.6</v>
      </c>
      <c r="AB55" s="170">
        <v>1060.92</v>
      </c>
      <c r="AC55" s="32"/>
      <c r="AD55" s="32"/>
      <c r="AE55" s="32"/>
      <c r="AF55" s="1"/>
      <c r="AG55" s="4"/>
      <c r="AH55" s="4"/>
      <c r="AI55" s="4"/>
      <c r="AJ55" s="4"/>
      <c r="AK55" s="4"/>
      <c r="AL55" s="4"/>
      <c r="AM55" s="4"/>
      <c r="AN55" s="4"/>
      <c r="AO55" s="4"/>
      <c r="AP55" s="4"/>
      <c r="AQ55" s="4"/>
      <c r="AR55" s="4"/>
      <c r="AS55" s="4"/>
      <c r="AT55" s="4"/>
      <c r="AU55" s="4"/>
      <c r="AV55" s="4"/>
      <c r="AW55" s="4"/>
    </row>
    <row r="56" spans="1:49" ht="21" customHeight="1">
      <c r="A56" s="168">
        <v>38473</v>
      </c>
      <c r="B56" s="170">
        <v>837.2</v>
      </c>
      <c r="C56" s="170">
        <v>890</v>
      </c>
      <c r="D56" s="170">
        <v>808.06500000000005</v>
      </c>
      <c r="E56" s="170">
        <v>780</v>
      </c>
      <c r="F56" s="170">
        <v>1236.28</v>
      </c>
      <c r="G56" s="170" t="s">
        <v>4</v>
      </c>
      <c r="H56" s="170">
        <v>533.45749999999998</v>
      </c>
      <c r="I56" s="170" t="s">
        <v>4</v>
      </c>
      <c r="J56" s="373">
        <v>796.12</v>
      </c>
      <c r="K56" s="170">
        <v>820.8</v>
      </c>
      <c r="L56" s="170">
        <v>788.48199999999997</v>
      </c>
      <c r="M56" s="170" t="s">
        <v>4</v>
      </c>
      <c r="N56" s="170">
        <v>805.48</v>
      </c>
      <c r="O56" s="170">
        <v>672.4</v>
      </c>
      <c r="P56" s="170" t="s">
        <v>4</v>
      </c>
      <c r="Q56" s="170" t="s">
        <v>4</v>
      </c>
      <c r="R56" s="170">
        <v>621.70000000000005</v>
      </c>
      <c r="S56" s="170">
        <v>679.02</v>
      </c>
      <c r="T56" s="170" t="s">
        <v>4</v>
      </c>
      <c r="U56" s="170">
        <v>880</v>
      </c>
      <c r="V56" s="170">
        <v>596.49599999999998</v>
      </c>
      <c r="W56" s="170">
        <v>637</v>
      </c>
      <c r="X56" s="170">
        <v>707</v>
      </c>
      <c r="Y56" s="170" t="s">
        <v>4</v>
      </c>
      <c r="Z56" s="170">
        <v>694</v>
      </c>
      <c r="AA56" s="170">
        <v>784.6</v>
      </c>
      <c r="AB56" s="170">
        <v>1248</v>
      </c>
      <c r="AC56" s="32"/>
      <c r="AD56" s="32"/>
      <c r="AE56" s="32"/>
      <c r="AF56" s="1"/>
      <c r="AG56" s="4"/>
      <c r="AH56" s="4"/>
      <c r="AI56" s="4"/>
      <c r="AJ56" s="4"/>
      <c r="AK56" s="4"/>
      <c r="AL56" s="4"/>
      <c r="AM56" s="4"/>
      <c r="AN56" s="4"/>
      <c r="AO56" s="4"/>
      <c r="AP56" s="4"/>
      <c r="AQ56" s="4"/>
      <c r="AR56" s="4"/>
      <c r="AS56" s="4"/>
      <c r="AT56" s="4"/>
      <c r="AU56" s="4"/>
      <c r="AV56" s="4"/>
      <c r="AW56" s="4"/>
    </row>
    <row r="57" spans="1:49" ht="21" customHeight="1">
      <c r="A57" s="168">
        <v>38504</v>
      </c>
      <c r="B57" s="170">
        <v>837.2</v>
      </c>
      <c r="C57" s="170">
        <v>890</v>
      </c>
      <c r="D57" s="170">
        <v>808.06500000000005</v>
      </c>
      <c r="E57" s="170">
        <v>780</v>
      </c>
      <c r="F57" s="170">
        <v>1236.28</v>
      </c>
      <c r="G57" s="170" t="s">
        <v>4</v>
      </c>
      <c r="H57" s="170">
        <v>533.45749999999998</v>
      </c>
      <c r="I57" s="170" t="s">
        <v>4</v>
      </c>
      <c r="J57" s="373">
        <v>796.12</v>
      </c>
      <c r="K57" s="170">
        <v>820.8</v>
      </c>
      <c r="L57" s="170">
        <v>788.48199999999997</v>
      </c>
      <c r="M57" s="170" t="s">
        <v>4</v>
      </c>
      <c r="N57" s="170">
        <v>805.48</v>
      </c>
      <c r="O57" s="170">
        <v>698</v>
      </c>
      <c r="P57" s="170" t="s">
        <v>4</v>
      </c>
      <c r="Q57" s="170" t="s">
        <v>4</v>
      </c>
      <c r="R57" s="170">
        <v>621.70000000000005</v>
      </c>
      <c r="S57" s="170">
        <v>679.02</v>
      </c>
      <c r="T57" s="170" t="s">
        <v>4</v>
      </c>
      <c r="U57" s="170">
        <v>880</v>
      </c>
      <c r="V57" s="170">
        <v>1032</v>
      </c>
      <c r="W57" s="170">
        <v>637</v>
      </c>
      <c r="X57" s="170">
        <v>707</v>
      </c>
      <c r="Y57" s="170" t="s">
        <v>4</v>
      </c>
      <c r="Z57" s="170">
        <v>694</v>
      </c>
      <c r="AA57" s="170">
        <v>784.6</v>
      </c>
      <c r="AB57" s="170">
        <v>1248</v>
      </c>
      <c r="AC57" s="32"/>
      <c r="AD57" s="32"/>
      <c r="AE57" s="32"/>
      <c r="AF57" s="1"/>
      <c r="AG57" s="4"/>
      <c r="AH57" s="4"/>
      <c r="AI57" s="4"/>
      <c r="AJ57" s="4"/>
      <c r="AK57" s="4"/>
      <c r="AL57" s="4"/>
      <c r="AM57" s="4"/>
      <c r="AN57" s="4"/>
      <c r="AO57" s="4"/>
      <c r="AP57" s="4"/>
      <c r="AQ57" s="4"/>
      <c r="AR57" s="4"/>
      <c r="AS57" s="4"/>
      <c r="AT57" s="4"/>
      <c r="AU57" s="4"/>
      <c r="AV57" s="4"/>
      <c r="AW57" s="4"/>
    </row>
    <row r="58" spans="1:49" ht="21" customHeight="1">
      <c r="A58" s="168">
        <v>38534</v>
      </c>
      <c r="B58" s="170">
        <v>837.2</v>
      </c>
      <c r="C58" s="170">
        <v>890</v>
      </c>
      <c r="D58" s="170">
        <v>808.06500000000005</v>
      </c>
      <c r="E58" s="170">
        <v>780</v>
      </c>
      <c r="F58" s="170">
        <v>1236.28</v>
      </c>
      <c r="G58" s="170" t="s">
        <v>4</v>
      </c>
      <c r="H58" s="170">
        <v>884.44416666666598</v>
      </c>
      <c r="I58" s="170" t="s">
        <v>4</v>
      </c>
      <c r="J58" s="373">
        <v>796.12</v>
      </c>
      <c r="K58" s="170">
        <v>853.5</v>
      </c>
      <c r="L58" s="170">
        <v>788.48199999999997</v>
      </c>
      <c r="M58" s="170" t="s">
        <v>4</v>
      </c>
      <c r="N58" s="170">
        <v>805.48</v>
      </c>
      <c r="O58" s="170">
        <v>700</v>
      </c>
      <c r="P58" s="170" t="s">
        <v>4</v>
      </c>
      <c r="Q58" s="170" t="s">
        <v>4</v>
      </c>
      <c r="R58" s="170">
        <v>740.7</v>
      </c>
      <c r="S58" s="170">
        <v>679.02</v>
      </c>
      <c r="T58" s="170" t="s">
        <v>4</v>
      </c>
      <c r="U58" s="170">
        <v>880</v>
      </c>
      <c r="V58" s="170">
        <v>1032</v>
      </c>
      <c r="W58" s="170">
        <v>637</v>
      </c>
      <c r="X58" s="170">
        <v>707</v>
      </c>
      <c r="Y58" s="170" t="s">
        <v>4</v>
      </c>
      <c r="Z58" s="170">
        <v>694</v>
      </c>
      <c r="AA58" s="170">
        <v>784.6</v>
      </c>
      <c r="AB58" s="170">
        <v>1248</v>
      </c>
      <c r="AC58" s="32"/>
      <c r="AD58" s="32"/>
      <c r="AE58" s="32"/>
      <c r="AF58" s="1"/>
      <c r="AG58" s="4"/>
      <c r="AH58" s="4"/>
      <c r="AI58" s="4"/>
      <c r="AJ58" s="4"/>
      <c r="AK58" s="4"/>
      <c r="AL58" s="4"/>
      <c r="AM58" s="4"/>
      <c r="AN58" s="4"/>
      <c r="AO58" s="4"/>
      <c r="AP58" s="4"/>
      <c r="AQ58" s="4"/>
      <c r="AR58" s="4"/>
      <c r="AS58" s="4"/>
      <c r="AT58" s="4"/>
      <c r="AU58" s="4"/>
      <c r="AV58" s="4"/>
      <c r="AW58" s="4"/>
    </row>
    <row r="59" spans="1:49" ht="21" customHeight="1">
      <c r="A59" s="168">
        <v>38565</v>
      </c>
      <c r="B59" s="170">
        <v>837.2</v>
      </c>
      <c r="C59" s="170">
        <v>890</v>
      </c>
      <c r="D59" s="170">
        <v>808.06500000000005</v>
      </c>
      <c r="E59" s="170">
        <v>940</v>
      </c>
      <c r="F59" s="170">
        <v>1236.28</v>
      </c>
      <c r="G59" s="170" t="s">
        <v>4</v>
      </c>
      <c r="H59" s="170">
        <v>957.47166666666601</v>
      </c>
      <c r="I59" s="170" t="s">
        <v>4</v>
      </c>
      <c r="J59" s="373">
        <v>796.12</v>
      </c>
      <c r="K59" s="170">
        <v>853.5</v>
      </c>
      <c r="L59" s="170">
        <v>788.48199999999997</v>
      </c>
      <c r="M59" s="170" t="s">
        <v>4</v>
      </c>
      <c r="N59" s="170">
        <v>805.48</v>
      </c>
      <c r="O59" s="170">
        <v>700</v>
      </c>
      <c r="P59" s="170">
        <v>846.87249999999995</v>
      </c>
      <c r="Q59" s="170" t="s">
        <v>4</v>
      </c>
      <c r="R59" s="170">
        <v>740.7</v>
      </c>
      <c r="S59" s="170">
        <v>730.85</v>
      </c>
      <c r="T59" s="170" t="s">
        <v>4</v>
      </c>
      <c r="U59" s="170">
        <v>954</v>
      </c>
      <c r="V59" s="170">
        <v>1032</v>
      </c>
      <c r="W59" s="170">
        <v>637</v>
      </c>
      <c r="X59" s="170">
        <v>707</v>
      </c>
      <c r="Y59" s="170" t="s">
        <v>4</v>
      </c>
      <c r="Z59" s="170">
        <v>694</v>
      </c>
      <c r="AA59" s="170">
        <v>872.7</v>
      </c>
      <c r="AB59" s="170">
        <v>1248</v>
      </c>
      <c r="AC59" s="32"/>
      <c r="AD59" s="32"/>
      <c r="AE59" s="32"/>
      <c r="AF59" s="1"/>
      <c r="AG59" s="4"/>
      <c r="AH59" s="4"/>
      <c r="AI59" s="4"/>
      <c r="AJ59" s="4"/>
      <c r="AK59" s="4"/>
      <c r="AL59" s="4"/>
      <c r="AM59" s="4"/>
      <c r="AN59" s="4"/>
      <c r="AO59" s="4"/>
      <c r="AP59" s="4"/>
      <c r="AQ59" s="4"/>
      <c r="AR59" s="4"/>
      <c r="AS59" s="4"/>
      <c r="AT59" s="4"/>
      <c r="AU59" s="4"/>
      <c r="AV59" s="4"/>
      <c r="AW59" s="4"/>
    </row>
    <row r="60" spans="1:49" ht="21" customHeight="1">
      <c r="A60" s="168">
        <v>38596</v>
      </c>
      <c r="B60" s="170">
        <v>837.2</v>
      </c>
      <c r="C60" s="170">
        <v>890</v>
      </c>
      <c r="D60" s="170">
        <v>808.06500000000005</v>
      </c>
      <c r="E60" s="170">
        <v>940</v>
      </c>
      <c r="F60" s="170">
        <v>1236.28</v>
      </c>
      <c r="G60" s="170" t="s">
        <v>4</v>
      </c>
      <c r="H60" s="170">
        <v>957.47166666666601</v>
      </c>
      <c r="I60" s="170" t="s">
        <v>4</v>
      </c>
      <c r="J60" s="373">
        <v>796.12</v>
      </c>
      <c r="K60" s="170">
        <v>853.5</v>
      </c>
      <c r="L60" s="170">
        <v>788.48199999999997</v>
      </c>
      <c r="M60" s="170" t="s">
        <v>4</v>
      </c>
      <c r="N60" s="170">
        <v>805.48</v>
      </c>
      <c r="O60" s="170">
        <v>700</v>
      </c>
      <c r="P60" s="170">
        <v>846.87249999999995</v>
      </c>
      <c r="Q60" s="170">
        <v>917.4</v>
      </c>
      <c r="R60" s="170">
        <v>740.7</v>
      </c>
      <c r="S60" s="170">
        <v>784.72</v>
      </c>
      <c r="T60" s="170" t="s">
        <v>4</v>
      </c>
      <c r="U60" s="170">
        <v>954</v>
      </c>
      <c r="V60" s="170">
        <v>1032</v>
      </c>
      <c r="W60" s="170">
        <v>637</v>
      </c>
      <c r="X60" s="170">
        <v>707</v>
      </c>
      <c r="Y60" s="170" t="s">
        <v>4</v>
      </c>
      <c r="Z60" s="170">
        <v>900</v>
      </c>
      <c r="AA60" s="170">
        <v>872.7</v>
      </c>
      <c r="AB60" s="170">
        <v>1248</v>
      </c>
      <c r="AC60" s="32"/>
      <c r="AD60" s="32"/>
      <c r="AE60" s="32"/>
      <c r="AF60" s="1"/>
      <c r="AG60" s="4"/>
      <c r="AH60" s="4"/>
      <c r="AI60" s="4"/>
      <c r="AJ60" s="4"/>
      <c r="AK60" s="4"/>
      <c r="AL60" s="4"/>
      <c r="AM60" s="4"/>
      <c r="AN60" s="4"/>
      <c r="AO60" s="4"/>
      <c r="AP60" s="4"/>
      <c r="AQ60" s="4"/>
      <c r="AR60" s="4"/>
      <c r="AS60" s="4"/>
      <c r="AT60" s="4"/>
      <c r="AU60" s="4"/>
      <c r="AV60" s="4"/>
      <c r="AW60" s="4"/>
    </row>
    <row r="61" spans="1:49" ht="21" customHeight="1">
      <c r="A61" s="168">
        <v>38626</v>
      </c>
      <c r="B61" s="170">
        <v>837.2</v>
      </c>
      <c r="C61" s="170">
        <v>950</v>
      </c>
      <c r="D61" s="170">
        <v>828.06500000000005</v>
      </c>
      <c r="E61" s="170">
        <v>960</v>
      </c>
      <c r="F61" s="170">
        <v>1325.28</v>
      </c>
      <c r="G61" s="170" t="s">
        <v>4</v>
      </c>
      <c r="H61" s="170">
        <v>957.47166666666601</v>
      </c>
      <c r="I61" s="170" t="s">
        <v>4</v>
      </c>
      <c r="J61" s="373">
        <v>816.12</v>
      </c>
      <c r="K61" s="170">
        <v>873.5</v>
      </c>
      <c r="L61" s="170">
        <v>808.48199999999997</v>
      </c>
      <c r="M61" s="170" t="s">
        <v>4</v>
      </c>
      <c r="N61" s="170">
        <v>825.48</v>
      </c>
      <c r="O61" s="170">
        <v>800</v>
      </c>
      <c r="P61" s="170">
        <v>846.87249999999995</v>
      </c>
      <c r="Q61" s="170">
        <v>917.4</v>
      </c>
      <c r="R61" s="170">
        <v>740.7</v>
      </c>
      <c r="S61" s="170">
        <v>784.72</v>
      </c>
      <c r="T61" s="170" t="s">
        <v>4</v>
      </c>
      <c r="U61" s="170">
        <v>954</v>
      </c>
      <c r="V61" s="170">
        <v>1222</v>
      </c>
      <c r="W61" s="170">
        <v>657</v>
      </c>
      <c r="X61" s="170">
        <v>727</v>
      </c>
      <c r="Y61" s="170" t="s">
        <v>4</v>
      </c>
      <c r="Z61" s="170">
        <v>900</v>
      </c>
      <c r="AA61" s="170">
        <v>892.7</v>
      </c>
      <c r="AB61" s="170">
        <v>1268</v>
      </c>
      <c r="AC61" s="32"/>
      <c r="AD61" s="32"/>
      <c r="AE61" s="32"/>
      <c r="AF61" s="1"/>
      <c r="AG61" s="4"/>
      <c r="AH61" s="4"/>
      <c r="AI61" s="4"/>
      <c r="AJ61" s="4"/>
      <c r="AK61" s="4"/>
      <c r="AL61" s="4"/>
      <c r="AM61" s="4"/>
      <c r="AN61" s="4"/>
      <c r="AO61" s="4"/>
      <c r="AP61" s="4"/>
      <c r="AQ61" s="4"/>
      <c r="AR61" s="4"/>
      <c r="AS61" s="4"/>
      <c r="AT61" s="4"/>
      <c r="AU61" s="4"/>
      <c r="AV61" s="4"/>
      <c r="AW61" s="4"/>
    </row>
    <row r="62" spans="1:49" ht="21" customHeight="1">
      <c r="A62" s="168">
        <v>38657</v>
      </c>
      <c r="B62" s="170">
        <v>837.2</v>
      </c>
      <c r="C62" s="170">
        <v>950</v>
      </c>
      <c r="D62" s="170">
        <v>828.06500000000005</v>
      </c>
      <c r="E62" s="170">
        <v>960</v>
      </c>
      <c r="F62" s="170">
        <v>1545.28</v>
      </c>
      <c r="G62" s="170" t="s">
        <v>4</v>
      </c>
      <c r="H62" s="170">
        <v>957.47166666666601</v>
      </c>
      <c r="I62" s="170" t="s">
        <v>4</v>
      </c>
      <c r="J62" s="373">
        <v>926.76266666666595</v>
      </c>
      <c r="K62" s="170">
        <v>873.5</v>
      </c>
      <c r="L62" s="170">
        <v>808.48199999999997</v>
      </c>
      <c r="M62" s="170" t="s">
        <v>4</v>
      </c>
      <c r="N62" s="170">
        <v>1064.08</v>
      </c>
      <c r="O62" s="170">
        <v>800</v>
      </c>
      <c r="P62" s="170">
        <v>846.87249999999995</v>
      </c>
      <c r="Q62" s="170">
        <v>941.6</v>
      </c>
      <c r="R62" s="170">
        <v>740.7</v>
      </c>
      <c r="S62" s="170">
        <v>784.72</v>
      </c>
      <c r="T62" s="170" t="s">
        <v>4</v>
      </c>
      <c r="U62" s="170">
        <v>954</v>
      </c>
      <c r="V62" s="170">
        <v>1222</v>
      </c>
      <c r="W62" s="170">
        <v>657</v>
      </c>
      <c r="X62" s="170">
        <v>727</v>
      </c>
      <c r="Y62" s="170" t="s">
        <v>4</v>
      </c>
      <c r="Z62" s="170">
        <v>900</v>
      </c>
      <c r="AA62" s="170">
        <v>892.7</v>
      </c>
      <c r="AB62" s="170">
        <v>1268</v>
      </c>
      <c r="AC62" s="32"/>
      <c r="AD62" s="32"/>
      <c r="AE62" s="32"/>
      <c r="AF62" s="1"/>
      <c r="AG62" s="4"/>
      <c r="AH62" s="4"/>
      <c r="AI62" s="4"/>
      <c r="AJ62" s="4"/>
      <c r="AK62" s="4"/>
      <c r="AL62" s="4"/>
      <c r="AM62" s="4"/>
      <c r="AN62" s="4"/>
      <c r="AO62" s="4"/>
      <c r="AP62" s="4"/>
      <c r="AQ62" s="4"/>
      <c r="AR62" s="4"/>
      <c r="AS62" s="4"/>
      <c r="AT62" s="4"/>
      <c r="AU62" s="4"/>
      <c r="AV62" s="4"/>
      <c r="AW62" s="4"/>
    </row>
    <row r="63" spans="1:49" ht="21" customHeight="1">
      <c r="A63" s="168">
        <v>38687</v>
      </c>
      <c r="B63" s="170">
        <v>837.2</v>
      </c>
      <c r="C63" s="170">
        <v>950</v>
      </c>
      <c r="D63" s="170">
        <v>828.06500000000005</v>
      </c>
      <c r="E63" s="170">
        <v>960</v>
      </c>
      <c r="F63" s="170">
        <v>1545.28</v>
      </c>
      <c r="G63" s="170" t="s">
        <v>4</v>
      </c>
      <c r="H63" s="170">
        <v>957.47166666666601</v>
      </c>
      <c r="I63" s="170" t="s">
        <v>4</v>
      </c>
      <c r="J63" s="373">
        <v>926.76266666666595</v>
      </c>
      <c r="K63" s="170">
        <v>873.5</v>
      </c>
      <c r="L63" s="170">
        <v>958.48199999999997</v>
      </c>
      <c r="M63" s="170" t="s">
        <v>4</v>
      </c>
      <c r="N63" s="170">
        <v>1064.08</v>
      </c>
      <c r="O63" s="170">
        <v>840</v>
      </c>
      <c r="P63" s="170">
        <v>846.87249999999995</v>
      </c>
      <c r="Q63" s="170">
        <v>941.6</v>
      </c>
      <c r="R63" s="170">
        <v>740.7</v>
      </c>
      <c r="S63" s="170">
        <v>784.72</v>
      </c>
      <c r="T63" s="170" t="s">
        <v>4</v>
      </c>
      <c r="U63" s="170">
        <v>954</v>
      </c>
      <c r="V63" s="170">
        <v>1222</v>
      </c>
      <c r="W63" s="170">
        <v>850</v>
      </c>
      <c r="X63" s="170">
        <v>920</v>
      </c>
      <c r="Y63" s="170" t="s">
        <v>4</v>
      </c>
      <c r="Z63" s="170">
        <v>900</v>
      </c>
      <c r="AA63" s="170">
        <v>892.7</v>
      </c>
      <c r="AB63" s="170">
        <v>1268</v>
      </c>
      <c r="AC63" s="32"/>
      <c r="AD63" s="32"/>
      <c r="AE63" s="32"/>
      <c r="AF63" s="1"/>
      <c r="AG63" s="4"/>
      <c r="AH63" s="4"/>
      <c r="AI63" s="4"/>
      <c r="AJ63" s="4"/>
      <c r="AK63" s="4"/>
      <c r="AL63" s="4"/>
      <c r="AM63" s="4"/>
      <c r="AN63" s="4"/>
      <c r="AO63" s="4"/>
      <c r="AP63" s="4"/>
      <c r="AQ63" s="4"/>
      <c r="AR63" s="4"/>
      <c r="AS63" s="4"/>
      <c r="AT63" s="4"/>
      <c r="AU63" s="4"/>
      <c r="AV63" s="4"/>
      <c r="AW63" s="4"/>
    </row>
    <row r="64" spans="1:49" ht="21" customHeight="1">
      <c r="A64" s="168">
        <v>38718</v>
      </c>
      <c r="B64" s="170">
        <v>837.2</v>
      </c>
      <c r="C64" s="170">
        <v>950</v>
      </c>
      <c r="D64" s="170">
        <v>828.06500000000005</v>
      </c>
      <c r="E64" s="170">
        <v>960</v>
      </c>
      <c r="F64" s="170">
        <v>1545.28</v>
      </c>
      <c r="G64" s="170" t="s">
        <v>4</v>
      </c>
      <c r="H64" s="170">
        <v>957.47166666666601</v>
      </c>
      <c r="I64" s="170" t="s">
        <v>4</v>
      </c>
      <c r="J64" s="373">
        <v>934.76266666666595</v>
      </c>
      <c r="K64" s="170">
        <v>873.5</v>
      </c>
      <c r="L64" s="170">
        <v>958.48199999999997</v>
      </c>
      <c r="M64" s="170" t="s">
        <v>4</v>
      </c>
      <c r="N64" s="170">
        <v>1122</v>
      </c>
      <c r="O64" s="170">
        <v>850</v>
      </c>
      <c r="P64" s="170">
        <v>846.87249999999995</v>
      </c>
      <c r="Q64" s="170">
        <v>941.6</v>
      </c>
      <c r="R64" s="170">
        <v>740.7</v>
      </c>
      <c r="S64" s="170">
        <v>808.67</v>
      </c>
      <c r="T64" s="170" t="s">
        <v>4</v>
      </c>
      <c r="U64" s="170">
        <v>954</v>
      </c>
      <c r="V64" s="170">
        <v>1290</v>
      </c>
      <c r="W64" s="170">
        <v>850</v>
      </c>
      <c r="X64" s="170">
        <v>920</v>
      </c>
      <c r="Y64" s="170" t="s">
        <v>4</v>
      </c>
      <c r="Z64" s="170">
        <v>900</v>
      </c>
      <c r="AA64" s="170">
        <v>942.7</v>
      </c>
      <c r="AB64" s="170">
        <v>1268</v>
      </c>
      <c r="AC64" s="32"/>
      <c r="AD64" s="32"/>
      <c r="AE64" s="32"/>
      <c r="AF64" s="1"/>
      <c r="AG64" s="4"/>
      <c r="AH64" s="4"/>
      <c r="AI64" s="4"/>
      <c r="AJ64" s="4"/>
      <c r="AK64" s="4"/>
      <c r="AL64" s="4"/>
      <c r="AM64" s="4"/>
      <c r="AN64" s="4"/>
      <c r="AO64" s="4"/>
      <c r="AP64" s="4"/>
      <c r="AQ64" s="4"/>
      <c r="AR64" s="4"/>
      <c r="AS64" s="4"/>
      <c r="AT64" s="4"/>
      <c r="AU64" s="4"/>
      <c r="AV64" s="4"/>
      <c r="AW64" s="4"/>
    </row>
    <row r="65" spans="1:49" ht="21" customHeight="1">
      <c r="A65" s="168">
        <v>38749</v>
      </c>
      <c r="B65" s="170">
        <v>837.2</v>
      </c>
      <c r="C65" s="170">
        <v>950</v>
      </c>
      <c r="D65" s="170">
        <v>828.06500000000005</v>
      </c>
      <c r="E65" s="170">
        <v>960</v>
      </c>
      <c r="F65" s="170">
        <v>1545.28</v>
      </c>
      <c r="G65" s="170" t="s">
        <v>4</v>
      </c>
      <c r="H65" s="170">
        <v>957.47166666666601</v>
      </c>
      <c r="I65" s="170" t="s">
        <v>4</v>
      </c>
      <c r="J65" s="373">
        <v>934.76266666666595</v>
      </c>
      <c r="K65" s="170">
        <v>873.5</v>
      </c>
      <c r="L65" s="170">
        <v>958.48199999999997</v>
      </c>
      <c r="M65" s="170" t="s">
        <v>4</v>
      </c>
      <c r="N65" s="170">
        <v>1122</v>
      </c>
      <c r="O65" s="170">
        <v>850</v>
      </c>
      <c r="P65" s="170">
        <v>846.87249999999995</v>
      </c>
      <c r="Q65" s="170">
        <v>965.8</v>
      </c>
      <c r="R65" s="170">
        <v>740.7</v>
      </c>
      <c r="S65" s="170">
        <v>808.67</v>
      </c>
      <c r="T65" s="170" t="s">
        <v>4</v>
      </c>
      <c r="U65" s="170">
        <v>954</v>
      </c>
      <c r="V65" s="170">
        <v>1290</v>
      </c>
      <c r="W65" s="170">
        <v>850</v>
      </c>
      <c r="X65" s="170">
        <v>920</v>
      </c>
      <c r="Y65" s="170" t="s">
        <v>4</v>
      </c>
      <c r="Z65" s="170">
        <v>900</v>
      </c>
      <c r="AA65" s="170">
        <v>942.7</v>
      </c>
      <c r="AB65" s="170">
        <v>1268</v>
      </c>
      <c r="AC65" s="32"/>
      <c r="AD65" s="32"/>
      <c r="AE65" s="32"/>
      <c r="AF65" s="1"/>
      <c r="AG65" s="4"/>
      <c r="AH65" s="4"/>
      <c r="AI65" s="4"/>
      <c r="AJ65" s="4"/>
      <c r="AK65" s="4"/>
      <c r="AL65" s="4"/>
      <c r="AM65" s="4"/>
      <c r="AN65" s="4"/>
      <c r="AO65" s="4"/>
      <c r="AP65" s="4"/>
      <c r="AQ65" s="4"/>
      <c r="AR65" s="4"/>
      <c r="AS65" s="4"/>
      <c r="AT65" s="4"/>
      <c r="AU65" s="4"/>
      <c r="AV65" s="4"/>
      <c r="AW65" s="4"/>
    </row>
    <row r="66" spans="1:49" ht="21" customHeight="1">
      <c r="A66" s="168">
        <v>38777</v>
      </c>
      <c r="B66" s="170">
        <v>837.2</v>
      </c>
      <c r="C66" s="170">
        <v>950</v>
      </c>
      <c r="D66" s="170">
        <v>828.06500000000005</v>
      </c>
      <c r="E66" s="170">
        <v>960</v>
      </c>
      <c r="F66" s="170">
        <v>1545.28</v>
      </c>
      <c r="G66" s="170" t="s">
        <v>4</v>
      </c>
      <c r="H66" s="170">
        <v>957.47166666666601</v>
      </c>
      <c r="I66" s="170" t="s">
        <v>4</v>
      </c>
      <c r="J66" s="373">
        <v>934.76266666666595</v>
      </c>
      <c r="K66" s="170">
        <v>873.5</v>
      </c>
      <c r="L66" s="170">
        <v>958.48199999999997</v>
      </c>
      <c r="M66" s="170" t="s">
        <v>4</v>
      </c>
      <c r="N66" s="170">
        <v>1122</v>
      </c>
      <c r="O66" s="170">
        <v>850</v>
      </c>
      <c r="P66" s="170">
        <v>846.87249999999995</v>
      </c>
      <c r="Q66" s="170">
        <v>965.8</v>
      </c>
      <c r="R66" s="170">
        <v>740.7</v>
      </c>
      <c r="S66" s="170">
        <v>808.67</v>
      </c>
      <c r="T66" s="170" t="s">
        <v>4</v>
      </c>
      <c r="U66" s="170">
        <v>954</v>
      </c>
      <c r="V66" s="170">
        <v>1290</v>
      </c>
      <c r="W66" s="170">
        <v>850</v>
      </c>
      <c r="X66" s="170">
        <v>920</v>
      </c>
      <c r="Y66" s="170" t="s">
        <v>4</v>
      </c>
      <c r="Z66" s="170">
        <v>900</v>
      </c>
      <c r="AA66" s="170">
        <v>942.7</v>
      </c>
      <c r="AB66" s="170">
        <v>1268</v>
      </c>
      <c r="AC66" s="32"/>
      <c r="AD66" s="32"/>
      <c r="AE66" s="32"/>
      <c r="AF66" s="1"/>
      <c r="AG66" s="4"/>
      <c r="AH66" s="4"/>
      <c r="AI66" s="4"/>
      <c r="AJ66" s="4"/>
      <c r="AK66" s="4"/>
      <c r="AL66" s="4"/>
      <c r="AM66" s="4"/>
      <c r="AN66" s="4"/>
      <c r="AO66" s="4"/>
      <c r="AP66" s="4"/>
      <c r="AQ66" s="4"/>
      <c r="AR66" s="4"/>
      <c r="AS66" s="4"/>
      <c r="AT66" s="4"/>
      <c r="AU66" s="4"/>
      <c r="AV66" s="4"/>
      <c r="AW66" s="4"/>
    </row>
    <row r="67" spans="1:49" ht="21" customHeight="1">
      <c r="A67" s="168">
        <v>38808</v>
      </c>
      <c r="B67" s="170">
        <v>837.2</v>
      </c>
      <c r="C67" s="170">
        <v>950</v>
      </c>
      <c r="D67" s="170">
        <v>828.06500000000005</v>
      </c>
      <c r="E67" s="170">
        <v>1028</v>
      </c>
      <c r="F67" s="170">
        <v>1685.9</v>
      </c>
      <c r="G67" s="170" t="s">
        <v>4</v>
      </c>
      <c r="H67" s="170">
        <v>1054.3693333333299</v>
      </c>
      <c r="I67" s="170" t="s">
        <v>4</v>
      </c>
      <c r="J67" s="373">
        <v>942.76266666666595</v>
      </c>
      <c r="K67" s="170">
        <v>884.84</v>
      </c>
      <c r="L67" s="170">
        <v>958.48199999999997</v>
      </c>
      <c r="M67" s="170" t="s">
        <v>4</v>
      </c>
      <c r="N67" s="170">
        <v>1122</v>
      </c>
      <c r="O67" s="170">
        <v>935</v>
      </c>
      <c r="P67" s="170">
        <v>846.87249999999995</v>
      </c>
      <c r="Q67" s="170">
        <v>1023</v>
      </c>
      <c r="R67" s="170">
        <v>740.7</v>
      </c>
      <c r="S67" s="170">
        <v>868.67</v>
      </c>
      <c r="T67" s="170" t="s">
        <v>4</v>
      </c>
      <c r="U67" s="170">
        <v>954</v>
      </c>
      <c r="V67" s="170">
        <v>1290</v>
      </c>
      <c r="W67" s="170">
        <v>850</v>
      </c>
      <c r="X67" s="170">
        <v>920</v>
      </c>
      <c r="Y67" s="170" t="s">
        <v>4</v>
      </c>
      <c r="Z67" s="170">
        <v>900</v>
      </c>
      <c r="AA67" s="170">
        <v>1002.7</v>
      </c>
      <c r="AB67" s="170">
        <v>1470.88</v>
      </c>
      <c r="AC67" s="32"/>
      <c r="AD67" s="32"/>
      <c r="AE67" s="32"/>
      <c r="AF67" s="1"/>
      <c r="AG67" s="4"/>
      <c r="AH67" s="4"/>
      <c r="AI67" s="4"/>
      <c r="AJ67" s="4"/>
      <c r="AK67" s="4"/>
      <c r="AL67" s="4"/>
      <c r="AM67" s="4"/>
      <c r="AN67" s="4"/>
      <c r="AO67" s="4"/>
      <c r="AP67" s="4"/>
      <c r="AQ67" s="4"/>
      <c r="AR67" s="4"/>
      <c r="AS67" s="4"/>
      <c r="AT67" s="4"/>
      <c r="AU67" s="4"/>
      <c r="AV67" s="4"/>
      <c r="AW67" s="4"/>
    </row>
    <row r="68" spans="1:49" ht="21" customHeight="1">
      <c r="A68" s="168">
        <v>38838</v>
      </c>
      <c r="B68" s="170">
        <v>990</v>
      </c>
      <c r="C68" s="170">
        <v>1045</v>
      </c>
      <c r="D68" s="170">
        <v>1128.0650000000001</v>
      </c>
      <c r="E68" s="170">
        <v>1028</v>
      </c>
      <c r="F68" s="170">
        <v>1685.9</v>
      </c>
      <c r="G68" s="170" t="s">
        <v>4</v>
      </c>
      <c r="H68" s="170">
        <v>1054.3693333333299</v>
      </c>
      <c r="I68" s="170" t="s">
        <v>4</v>
      </c>
      <c r="J68" s="373">
        <v>1037.3119999999999</v>
      </c>
      <c r="K68" s="170">
        <v>962</v>
      </c>
      <c r="L68" s="170">
        <v>958.48199999999997</v>
      </c>
      <c r="M68" s="170" t="s">
        <v>4</v>
      </c>
      <c r="N68" s="170">
        <v>1122</v>
      </c>
      <c r="O68" s="170">
        <v>935</v>
      </c>
      <c r="P68" s="170">
        <v>846.87249999999995</v>
      </c>
      <c r="Q68" s="170">
        <v>1023</v>
      </c>
      <c r="R68" s="170">
        <v>740.7</v>
      </c>
      <c r="S68" s="170">
        <v>808.67</v>
      </c>
      <c r="T68" s="170" t="s">
        <v>4</v>
      </c>
      <c r="U68" s="170">
        <v>1150</v>
      </c>
      <c r="V68" s="170">
        <v>1440</v>
      </c>
      <c r="W68" s="170">
        <v>850</v>
      </c>
      <c r="X68" s="170">
        <v>920</v>
      </c>
      <c r="Y68" s="170" t="s">
        <v>4</v>
      </c>
      <c r="Z68" s="170">
        <v>900</v>
      </c>
      <c r="AA68" s="170">
        <v>1009.7</v>
      </c>
      <c r="AB68" s="170">
        <v>1470.88</v>
      </c>
      <c r="AC68" s="32"/>
      <c r="AD68" s="32"/>
      <c r="AE68" s="32"/>
      <c r="AF68" s="1"/>
      <c r="AG68" s="4"/>
      <c r="AH68" s="4"/>
      <c r="AI68" s="4"/>
      <c r="AJ68" s="4"/>
      <c r="AK68" s="4"/>
      <c r="AL68" s="4"/>
      <c r="AM68" s="4"/>
      <c r="AN68" s="4"/>
      <c r="AO68" s="4"/>
      <c r="AP68" s="4"/>
      <c r="AQ68" s="4"/>
      <c r="AR68" s="4"/>
      <c r="AS68" s="4"/>
      <c r="AT68" s="4"/>
      <c r="AU68" s="4"/>
      <c r="AV68" s="4"/>
      <c r="AW68" s="4"/>
    </row>
    <row r="69" spans="1:49" ht="21" customHeight="1">
      <c r="A69" s="168">
        <v>38869</v>
      </c>
      <c r="B69" s="170">
        <v>990</v>
      </c>
      <c r="C69" s="170">
        <v>1045</v>
      </c>
      <c r="D69" s="170">
        <v>1128.0650000000001</v>
      </c>
      <c r="E69" s="170">
        <v>1028</v>
      </c>
      <c r="F69" s="170">
        <v>1685.9</v>
      </c>
      <c r="G69" s="170" t="s">
        <v>4</v>
      </c>
      <c r="H69" s="170">
        <v>1102.8181666666601</v>
      </c>
      <c r="I69" s="170" t="s">
        <v>4</v>
      </c>
      <c r="J69" s="373">
        <v>1037.3119999999999</v>
      </c>
      <c r="K69" s="170">
        <v>962</v>
      </c>
      <c r="L69" s="170">
        <v>958.48199999999997</v>
      </c>
      <c r="M69" s="170" t="s">
        <v>4</v>
      </c>
      <c r="N69" s="170">
        <v>1122</v>
      </c>
      <c r="O69" s="170">
        <v>935</v>
      </c>
      <c r="P69" s="170">
        <v>890.37249999999995</v>
      </c>
      <c r="Q69" s="170">
        <v>1023</v>
      </c>
      <c r="R69" s="170">
        <v>740.7</v>
      </c>
      <c r="S69" s="170">
        <v>808.67</v>
      </c>
      <c r="T69" s="170" t="s">
        <v>4</v>
      </c>
      <c r="U69" s="170">
        <v>1150</v>
      </c>
      <c r="V69" s="170">
        <v>1440</v>
      </c>
      <c r="W69" s="170">
        <v>850</v>
      </c>
      <c r="X69" s="170">
        <v>920</v>
      </c>
      <c r="Y69" s="170" t="s">
        <v>4</v>
      </c>
      <c r="Z69" s="170">
        <v>900</v>
      </c>
      <c r="AA69" s="170">
        <v>1009.7</v>
      </c>
      <c r="AB69" s="170">
        <v>1470.88</v>
      </c>
      <c r="AC69" s="32"/>
      <c r="AD69" s="32"/>
      <c r="AE69" s="32"/>
      <c r="AF69" s="1"/>
      <c r="AG69" s="4"/>
      <c r="AH69" s="4"/>
      <c r="AI69" s="4"/>
      <c r="AJ69" s="4"/>
      <c r="AK69" s="4"/>
      <c r="AL69" s="4"/>
      <c r="AM69" s="4"/>
      <c r="AN69" s="4"/>
      <c r="AO69" s="4"/>
      <c r="AP69" s="4"/>
      <c r="AQ69" s="4"/>
      <c r="AR69" s="4"/>
      <c r="AS69" s="4"/>
      <c r="AT69" s="4"/>
      <c r="AU69" s="4"/>
      <c r="AV69" s="4"/>
      <c r="AW69" s="4"/>
    </row>
    <row r="70" spans="1:49" ht="21" customHeight="1">
      <c r="A70" s="168">
        <v>38899</v>
      </c>
      <c r="B70" s="170">
        <v>990</v>
      </c>
      <c r="C70" s="170">
        <v>1097.25</v>
      </c>
      <c r="D70" s="170">
        <v>1128.0650000000001</v>
      </c>
      <c r="E70" s="170">
        <v>1028</v>
      </c>
      <c r="F70" s="170">
        <v>1805.46999999999</v>
      </c>
      <c r="G70" s="170" t="s">
        <v>4</v>
      </c>
      <c r="H70" s="170">
        <v>1102.8181666666601</v>
      </c>
      <c r="I70" s="170" t="s">
        <v>4</v>
      </c>
      <c r="J70" s="373">
        <v>1045.3119999999999</v>
      </c>
      <c r="K70" s="170">
        <v>1040.6199999999999</v>
      </c>
      <c r="L70" s="170">
        <v>1210</v>
      </c>
      <c r="M70" s="170" t="s">
        <v>4</v>
      </c>
      <c r="N70" s="170">
        <v>1122</v>
      </c>
      <c r="O70" s="170">
        <v>981.75</v>
      </c>
      <c r="P70" s="170">
        <v>890.37249999999995</v>
      </c>
      <c r="Q70" s="170">
        <v>1082.3999999999901</v>
      </c>
      <c r="R70" s="170">
        <v>851.3</v>
      </c>
      <c r="S70" s="170">
        <v>950.26</v>
      </c>
      <c r="T70" s="170" t="s">
        <v>4</v>
      </c>
      <c r="U70" s="170">
        <v>1180</v>
      </c>
      <c r="V70" s="170">
        <v>1454.5</v>
      </c>
      <c r="W70" s="170">
        <v>850</v>
      </c>
      <c r="X70" s="170">
        <v>920</v>
      </c>
      <c r="Y70" s="170" t="s">
        <v>4</v>
      </c>
      <c r="Z70" s="170">
        <v>900</v>
      </c>
      <c r="AA70" s="170">
        <v>1039.7</v>
      </c>
      <c r="AB70" s="170">
        <v>1616.9866666666601</v>
      </c>
      <c r="AC70" s="32"/>
      <c r="AD70" s="32"/>
      <c r="AE70" s="32"/>
      <c r="AF70" s="1"/>
      <c r="AG70" s="4"/>
      <c r="AH70" s="4"/>
      <c r="AI70" s="4"/>
      <c r="AJ70" s="4"/>
      <c r="AK70" s="4"/>
      <c r="AL70" s="4"/>
      <c r="AM70" s="4"/>
      <c r="AN70" s="4"/>
      <c r="AO70" s="4"/>
      <c r="AP70" s="4"/>
      <c r="AQ70" s="4"/>
      <c r="AR70" s="4"/>
      <c r="AS70" s="4"/>
      <c r="AT70" s="4"/>
      <c r="AU70" s="4"/>
      <c r="AV70" s="4"/>
      <c r="AW70" s="4"/>
    </row>
    <row r="71" spans="1:49" ht="21" customHeight="1">
      <c r="A71" s="168">
        <v>38930</v>
      </c>
      <c r="B71" s="170">
        <v>990</v>
      </c>
      <c r="C71" s="170">
        <v>1097.25</v>
      </c>
      <c r="D71" s="170">
        <v>1128.0650000000001</v>
      </c>
      <c r="E71" s="170">
        <v>1028</v>
      </c>
      <c r="F71" s="170">
        <v>1805.46999999999</v>
      </c>
      <c r="G71" s="170" t="s">
        <v>4</v>
      </c>
      <c r="H71" s="170">
        <v>1141.57723333333</v>
      </c>
      <c r="I71" s="170" t="s">
        <v>4</v>
      </c>
      <c r="J71" s="373">
        <v>1045.3119999999999</v>
      </c>
      <c r="K71" s="170">
        <v>1040.6199999999999</v>
      </c>
      <c r="L71" s="170">
        <v>1210</v>
      </c>
      <c r="M71" s="170" t="s">
        <v>4</v>
      </c>
      <c r="N71" s="170">
        <v>1152</v>
      </c>
      <c r="O71" s="170">
        <v>981.75</v>
      </c>
      <c r="P71" s="170">
        <v>890.37249999999995</v>
      </c>
      <c r="Q71" s="170">
        <v>1082.3999999999901</v>
      </c>
      <c r="R71" s="170">
        <v>890.3</v>
      </c>
      <c r="S71" s="170">
        <v>950.26</v>
      </c>
      <c r="T71" s="170" t="s">
        <v>4</v>
      </c>
      <c r="U71" s="170">
        <v>1180</v>
      </c>
      <c r="V71" s="170">
        <v>1454.5</v>
      </c>
      <c r="W71" s="170">
        <v>850</v>
      </c>
      <c r="X71" s="170">
        <v>920</v>
      </c>
      <c r="Y71" s="170" t="s">
        <v>4</v>
      </c>
      <c r="Z71" s="170">
        <v>985</v>
      </c>
      <c r="AA71" s="170">
        <v>1039.7</v>
      </c>
      <c r="AB71" s="170">
        <v>1616.9866666666601</v>
      </c>
      <c r="AC71" s="32"/>
      <c r="AD71" s="32"/>
      <c r="AE71" s="32"/>
      <c r="AF71" s="1"/>
      <c r="AG71" s="4"/>
      <c r="AH71" s="4"/>
      <c r="AI71" s="4"/>
      <c r="AJ71" s="4"/>
      <c r="AK71" s="4"/>
      <c r="AL71" s="4"/>
      <c r="AM71" s="4"/>
      <c r="AN71" s="4"/>
      <c r="AO71" s="4"/>
      <c r="AP71" s="4"/>
      <c r="AQ71" s="4"/>
      <c r="AR71" s="4"/>
      <c r="AS71" s="4"/>
      <c r="AT71" s="4"/>
      <c r="AU71" s="4"/>
      <c r="AV71" s="4"/>
      <c r="AW71" s="4"/>
    </row>
    <row r="72" spans="1:49" ht="21" customHeight="1">
      <c r="A72" s="168">
        <v>38961</v>
      </c>
      <c r="B72" s="170">
        <v>990</v>
      </c>
      <c r="C72" s="170">
        <v>1097.25</v>
      </c>
      <c r="D72" s="170">
        <v>1128.0650000000001</v>
      </c>
      <c r="E72" s="170">
        <v>1096</v>
      </c>
      <c r="F72" s="170">
        <v>1805.46999999999</v>
      </c>
      <c r="G72" s="170" t="s">
        <v>4</v>
      </c>
      <c r="H72" s="170">
        <v>1141.57723333333</v>
      </c>
      <c r="I72" s="170" t="s">
        <v>4</v>
      </c>
      <c r="J72" s="373">
        <v>1115.8879999999999</v>
      </c>
      <c r="K72" s="170">
        <v>1040.6199999999999</v>
      </c>
      <c r="L72" s="170">
        <v>1210</v>
      </c>
      <c r="M72" s="170" t="s">
        <v>4</v>
      </c>
      <c r="N72" s="170">
        <v>1152</v>
      </c>
      <c r="O72" s="170">
        <v>981.75</v>
      </c>
      <c r="P72" s="170">
        <v>890.37249999999995</v>
      </c>
      <c r="Q72" s="170">
        <v>1082.3999999999901</v>
      </c>
      <c r="R72" s="170">
        <v>930.3</v>
      </c>
      <c r="S72" s="170">
        <v>950.26</v>
      </c>
      <c r="T72" s="170" t="s">
        <v>4</v>
      </c>
      <c r="U72" s="170">
        <v>1214</v>
      </c>
      <c r="V72" s="170">
        <v>1469</v>
      </c>
      <c r="W72" s="170">
        <v>850</v>
      </c>
      <c r="X72" s="170">
        <v>920</v>
      </c>
      <c r="Y72" s="170" t="s">
        <v>4</v>
      </c>
      <c r="Z72" s="170">
        <v>985</v>
      </c>
      <c r="AA72" s="170">
        <v>1069.7</v>
      </c>
      <c r="AB72" s="170">
        <v>1616.9866666666601</v>
      </c>
      <c r="AC72" s="32"/>
      <c r="AD72" s="32"/>
      <c r="AE72" s="32"/>
      <c r="AF72" s="1"/>
      <c r="AG72" s="4"/>
      <c r="AH72" s="4"/>
      <c r="AI72" s="4"/>
      <c r="AJ72" s="4"/>
      <c r="AK72" s="4"/>
      <c r="AL72" s="4"/>
      <c r="AM72" s="4"/>
      <c r="AN72" s="4"/>
      <c r="AO72" s="4"/>
      <c r="AP72" s="4"/>
      <c r="AQ72" s="4"/>
      <c r="AR72" s="4"/>
      <c r="AS72" s="4"/>
      <c r="AT72" s="4"/>
      <c r="AU72" s="4"/>
      <c r="AV72" s="4"/>
      <c r="AW72" s="4"/>
    </row>
    <row r="73" spans="1:49" ht="21" customHeight="1">
      <c r="A73" s="168">
        <v>38991</v>
      </c>
      <c r="B73" s="170">
        <v>990</v>
      </c>
      <c r="C73" s="170">
        <v>1097.25</v>
      </c>
      <c r="D73" s="170">
        <v>1128.0650000000001</v>
      </c>
      <c r="E73" s="170">
        <v>1096</v>
      </c>
      <c r="F73" s="170">
        <v>1868.47</v>
      </c>
      <c r="G73" s="170" t="s">
        <v>4</v>
      </c>
      <c r="H73" s="170">
        <v>1141.57723333333</v>
      </c>
      <c r="I73" s="170" t="s">
        <v>4</v>
      </c>
      <c r="J73" s="373">
        <v>1123.8879999999999</v>
      </c>
      <c r="K73" s="170">
        <v>1040.6199999999999</v>
      </c>
      <c r="L73" s="170">
        <v>1210</v>
      </c>
      <c r="M73" s="170" t="s">
        <v>4</v>
      </c>
      <c r="N73" s="170">
        <v>1186</v>
      </c>
      <c r="O73" s="170">
        <v>1020</v>
      </c>
      <c r="P73" s="170">
        <v>890.37249999999995</v>
      </c>
      <c r="Q73" s="170">
        <v>1135.2</v>
      </c>
      <c r="R73" s="170">
        <v>930.3</v>
      </c>
      <c r="S73" s="170">
        <v>950.26</v>
      </c>
      <c r="T73" s="170" t="s">
        <v>4</v>
      </c>
      <c r="U73" s="170">
        <v>1214</v>
      </c>
      <c r="V73" s="170">
        <v>1469</v>
      </c>
      <c r="W73" s="170">
        <v>850</v>
      </c>
      <c r="X73" s="170">
        <v>920</v>
      </c>
      <c r="Y73" s="170" t="s">
        <v>4</v>
      </c>
      <c r="Z73" s="170">
        <v>1025</v>
      </c>
      <c r="AA73" s="170">
        <v>1069.7</v>
      </c>
      <c r="AB73" s="170">
        <v>1616.9866666666601</v>
      </c>
      <c r="AC73" s="32"/>
      <c r="AD73" s="32"/>
      <c r="AE73" s="32"/>
      <c r="AF73" s="1"/>
      <c r="AG73" s="4"/>
      <c r="AH73" s="4"/>
      <c r="AI73" s="4"/>
      <c r="AJ73" s="4"/>
      <c r="AK73" s="4"/>
      <c r="AL73" s="4"/>
      <c r="AM73" s="4"/>
      <c r="AN73" s="4"/>
      <c r="AO73" s="4"/>
      <c r="AP73" s="4"/>
      <c r="AQ73" s="4"/>
      <c r="AR73" s="4"/>
      <c r="AS73" s="4"/>
      <c r="AT73" s="4"/>
      <c r="AU73" s="4"/>
      <c r="AV73" s="4"/>
      <c r="AW73" s="4"/>
    </row>
    <row r="74" spans="1:49" ht="21" customHeight="1">
      <c r="A74" s="168">
        <v>39022</v>
      </c>
      <c r="B74" s="170">
        <v>990</v>
      </c>
      <c r="C74" s="170">
        <v>1097.25</v>
      </c>
      <c r="D74" s="170">
        <v>1128.0650000000001</v>
      </c>
      <c r="E74" s="170">
        <v>1096</v>
      </c>
      <c r="F74" s="170">
        <v>1868.47</v>
      </c>
      <c r="G74" s="170">
        <v>1120</v>
      </c>
      <c r="H74" s="170">
        <v>1141.57723333333</v>
      </c>
      <c r="I74" s="170" t="s">
        <v>4</v>
      </c>
      <c r="J74" s="373">
        <v>1123.8879999999999</v>
      </c>
      <c r="K74" s="170">
        <v>1040.6199999999999</v>
      </c>
      <c r="L74" s="170">
        <v>1210</v>
      </c>
      <c r="M74" s="170" t="s">
        <v>4</v>
      </c>
      <c r="N74" s="170">
        <v>1186</v>
      </c>
      <c r="O74" s="170">
        <v>1020</v>
      </c>
      <c r="P74" s="170">
        <v>890.37249999999995</v>
      </c>
      <c r="Q74" s="170">
        <v>1135.2</v>
      </c>
      <c r="R74" s="170">
        <v>930.3</v>
      </c>
      <c r="S74" s="170">
        <v>950.26</v>
      </c>
      <c r="T74" s="170" t="s">
        <v>4</v>
      </c>
      <c r="U74" s="170">
        <v>1296</v>
      </c>
      <c r="V74" s="170">
        <v>1483.5</v>
      </c>
      <c r="W74" s="170">
        <v>850</v>
      </c>
      <c r="X74" s="170">
        <v>920</v>
      </c>
      <c r="Y74" s="170" t="s">
        <v>4</v>
      </c>
      <c r="Z74" s="170">
        <v>1025</v>
      </c>
      <c r="AA74" s="170">
        <v>1076.4000000000001</v>
      </c>
      <c r="AB74" s="170">
        <v>1616.9866666666601</v>
      </c>
      <c r="AC74" s="32"/>
      <c r="AD74" s="32"/>
      <c r="AE74" s="32"/>
      <c r="AF74" s="1"/>
      <c r="AG74" s="4"/>
      <c r="AH74" s="4"/>
      <c r="AI74" s="4"/>
      <c r="AJ74" s="4"/>
      <c r="AK74" s="4"/>
      <c r="AL74" s="4"/>
      <c r="AM74" s="4"/>
      <c r="AN74" s="4"/>
      <c r="AO74" s="4"/>
      <c r="AP74" s="4"/>
      <c r="AQ74" s="4"/>
      <c r="AR74" s="4"/>
      <c r="AS74" s="4"/>
      <c r="AT74" s="4"/>
      <c r="AU74" s="4"/>
      <c r="AV74" s="4"/>
      <c r="AW74" s="4"/>
    </row>
    <row r="75" spans="1:49" ht="21" customHeight="1">
      <c r="A75" s="168">
        <v>39052</v>
      </c>
      <c r="B75" s="170">
        <v>990</v>
      </c>
      <c r="C75" s="170">
        <v>1130.5</v>
      </c>
      <c r="D75" s="170">
        <v>1128.0650000000001</v>
      </c>
      <c r="E75" s="170">
        <v>1096</v>
      </c>
      <c r="F75" s="170">
        <v>1868.47</v>
      </c>
      <c r="G75" s="170">
        <v>1120</v>
      </c>
      <c r="H75" s="170">
        <v>1139.3925385949101</v>
      </c>
      <c r="I75" s="170" t="s">
        <v>4</v>
      </c>
      <c r="J75" s="373">
        <v>1123.8879999999999</v>
      </c>
      <c r="K75" s="170">
        <v>1040.6199999999999</v>
      </c>
      <c r="L75" s="170">
        <v>1210</v>
      </c>
      <c r="M75" s="170" t="s">
        <v>4</v>
      </c>
      <c r="N75" s="170">
        <v>1207</v>
      </c>
      <c r="O75" s="170">
        <v>1020</v>
      </c>
      <c r="P75" s="170">
        <v>890.37249999999995</v>
      </c>
      <c r="Q75" s="170">
        <v>1135.2</v>
      </c>
      <c r="R75" s="170">
        <v>930.3</v>
      </c>
      <c r="S75" s="170">
        <v>950.26</v>
      </c>
      <c r="T75" s="170" t="s">
        <v>4</v>
      </c>
      <c r="U75" s="170">
        <v>1296</v>
      </c>
      <c r="V75" s="170">
        <v>1483.5</v>
      </c>
      <c r="W75" s="170">
        <v>850</v>
      </c>
      <c r="X75" s="170">
        <v>920</v>
      </c>
      <c r="Y75" s="170" t="s">
        <v>4</v>
      </c>
      <c r="Z75" s="170">
        <v>1025</v>
      </c>
      <c r="AA75" s="170">
        <v>1076.4000000000001</v>
      </c>
      <c r="AB75" s="170">
        <v>1616.9866666666601</v>
      </c>
      <c r="AC75" s="32"/>
      <c r="AD75" s="32"/>
      <c r="AE75" s="32"/>
      <c r="AF75" s="1"/>
      <c r="AG75" s="4"/>
      <c r="AH75" s="4"/>
      <c r="AI75" s="4"/>
      <c r="AJ75" s="4"/>
      <c r="AK75" s="4"/>
      <c r="AL75" s="4"/>
      <c r="AM75" s="4"/>
      <c r="AN75" s="4"/>
      <c r="AO75" s="4"/>
      <c r="AP75" s="4"/>
      <c r="AQ75" s="4"/>
      <c r="AR75" s="4"/>
      <c r="AS75" s="4"/>
      <c r="AT75" s="4"/>
      <c r="AU75" s="4"/>
      <c r="AV75" s="4"/>
      <c r="AW75" s="4"/>
    </row>
    <row r="76" spans="1:49" ht="21" customHeight="1">
      <c r="A76" s="168">
        <v>39083</v>
      </c>
      <c r="B76" s="170">
        <v>990</v>
      </c>
      <c r="C76" s="170">
        <v>1130.5</v>
      </c>
      <c r="D76" s="170">
        <v>1128.0650000000001</v>
      </c>
      <c r="E76" s="170">
        <v>1096</v>
      </c>
      <c r="F76" s="170">
        <v>1868.47</v>
      </c>
      <c r="G76" s="170">
        <v>1120</v>
      </c>
      <c r="H76" s="170">
        <v>1139.3925385949101</v>
      </c>
      <c r="I76" s="170" t="s">
        <v>4</v>
      </c>
      <c r="J76" s="373">
        <v>1164.50133333333</v>
      </c>
      <c r="K76" s="170">
        <v>1040.6199999999999</v>
      </c>
      <c r="L76" s="170">
        <v>1210</v>
      </c>
      <c r="M76" s="170" t="s">
        <v>4</v>
      </c>
      <c r="N76" s="170">
        <v>1207</v>
      </c>
      <c r="O76" s="170">
        <v>1020</v>
      </c>
      <c r="P76" s="170">
        <v>890.37249999999995</v>
      </c>
      <c r="Q76" s="170">
        <v>1152.8</v>
      </c>
      <c r="R76" s="170">
        <v>930.3</v>
      </c>
      <c r="S76" s="170">
        <v>950.26</v>
      </c>
      <c r="T76" s="170" t="s">
        <v>4</v>
      </c>
      <c r="U76" s="170">
        <v>1296</v>
      </c>
      <c r="V76" s="170">
        <v>1483.5</v>
      </c>
      <c r="W76" s="170">
        <v>1012</v>
      </c>
      <c r="X76" s="170">
        <v>1095</v>
      </c>
      <c r="Y76" s="170" t="s">
        <v>4</v>
      </c>
      <c r="Z76" s="170">
        <v>1025</v>
      </c>
      <c r="AA76" s="170">
        <v>1094.5999999999999</v>
      </c>
      <c r="AB76" s="170">
        <v>1654.76</v>
      </c>
      <c r="AC76" s="32"/>
      <c r="AD76" s="32"/>
      <c r="AE76" s="32"/>
      <c r="AF76" s="1"/>
      <c r="AG76" s="4"/>
      <c r="AH76" s="4"/>
      <c r="AI76" s="4"/>
      <c r="AJ76" s="4"/>
      <c r="AK76" s="4"/>
      <c r="AL76" s="4"/>
      <c r="AM76" s="4"/>
      <c r="AN76" s="4"/>
      <c r="AO76" s="4"/>
      <c r="AP76" s="4"/>
      <c r="AQ76" s="4"/>
      <c r="AR76" s="4"/>
      <c r="AS76" s="4"/>
      <c r="AT76" s="4"/>
      <c r="AU76" s="4"/>
      <c r="AV76" s="4"/>
      <c r="AW76" s="4"/>
    </row>
    <row r="77" spans="1:49" ht="21" customHeight="1">
      <c r="A77" s="168">
        <v>39114</v>
      </c>
      <c r="B77" s="170">
        <v>990</v>
      </c>
      <c r="C77" s="170">
        <v>1130.5</v>
      </c>
      <c r="D77" s="170">
        <v>1128.0650000000001</v>
      </c>
      <c r="E77" s="170">
        <v>1096</v>
      </c>
      <c r="F77" s="170">
        <v>1868.47</v>
      </c>
      <c r="G77" s="170">
        <v>1120</v>
      </c>
      <c r="H77" s="170">
        <v>1139.3925385949101</v>
      </c>
      <c r="I77" s="170" t="s">
        <v>4</v>
      </c>
      <c r="J77" s="373">
        <v>1164.50133333333</v>
      </c>
      <c r="K77" s="170">
        <v>1040.6199999999999</v>
      </c>
      <c r="L77" s="170">
        <v>1210</v>
      </c>
      <c r="M77" s="170" t="s">
        <v>4</v>
      </c>
      <c r="N77" s="170">
        <v>1247</v>
      </c>
      <c r="O77" s="170">
        <v>1020</v>
      </c>
      <c r="P77" s="170">
        <v>890.37249999999995</v>
      </c>
      <c r="Q77" s="170">
        <v>1152.8</v>
      </c>
      <c r="R77" s="170">
        <v>930.3</v>
      </c>
      <c r="S77" s="170">
        <v>950.26</v>
      </c>
      <c r="T77" s="170" t="s">
        <v>4</v>
      </c>
      <c r="U77" s="170">
        <v>1296</v>
      </c>
      <c r="V77" s="170">
        <v>1483.5</v>
      </c>
      <c r="W77" s="170">
        <v>1012</v>
      </c>
      <c r="X77" s="170">
        <v>1095</v>
      </c>
      <c r="Y77" s="170" t="s">
        <v>4</v>
      </c>
      <c r="Z77" s="170">
        <v>1025</v>
      </c>
      <c r="AA77" s="170">
        <v>1094.5999999999999</v>
      </c>
      <c r="AB77" s="170">
        <v>1654.76</v>
      </c>
      <c r="AC77" s="32"/>
      <c r="AD77" s="32"/>
      <c r="AE77" s="32"/>
      <c r="AF77" s="1"/>
      <c r="AG77" s="4"/>
      <c r="AH77" s="4"/>
      <c r="AI77" s="4"/>
      <c r="AJ77" s="4"/>
      <c r="AK77" s="4"/>
      <c r="AL77" s="4"/>
      <c r="AM77" s="4"/>
      <c r="AN77" s="4"/>
      <c r="AO77" s="4"/>
      <c r="AP77" s="4"/>
      <c r="AQ77" s="4"/>
      <c r="AR77" s="4"/>
      <c r="AS77" s="4"/>
      <c r="AT77" s="4"/>
      <c r="AU77" s="4"/>
      <c r="AV77" s="4"/>
      <c r="AW77" s="4"/>
    </row>
    <row r="78" spans="1:49" ht="21" customHeight="1">
      <c r="A78" s="168">
        <v>39142</v>
      </c>
      <c r="B78" s="170">
        <v>990</v>
      </c>
      <c r="C78" s="170">
        <v>1130.5</v>
      </c>
      <c r="D78" s="170">
        <v>1428.0650000000001</v>
      </c>
      <c r="E78" s="170">
        <v>1096</v>
      </c>
      <c r="F78" s="170">
        <v>1868.47</v>
      </c>
      <c r="G78" s="170">
        <v>1120</v>
      </c>
      <c r="H78" s="170">
        <v>1139.3925385949101</v>
      </c>
      <c r="I78" s="170" t="s">
        <v>4</v>
      </c>
      <c r="J78" s="373">
        <v>1164.50133333333</v>
      </c>
      <c r="K78" s="170">
        <v>1040.6199999999999</v>
      </c>
      <c r="L78" s="170">
        <v>1210</v>
      </c>
      <c r="M78" s="170" t="s">
        <v>4</v>
      </c>
      <c r="N78" s="170">
        <v>1247</v>
      </c>
      <c r="O78" s="170">
        <v>1020</v>
      </c>
      <c r="P78" s="170">
        <v>1147.2825</v>
      </c>
      <c r="Q78" s="170">
        <v>1152.8</v>
      </c>
      <c r="R78" s="170">
        <v>930.3</v>
      </c>
      <c r="S78" s="170">
        <v>950.26</v>
      </c>
      <c r="T78" s="170" t="s">
        <v>4</v>
      </c>
      <c r="U78" s="170">
        <v>1296</v>
      </c>
      <c r="V78" s="170">
        <v>1483.5</v>
      </c>
      <c r="W78" s="170">
        <v>1012</v>
      </c>
      <c r="X78" s="170">
        <v>1095</v>
      </c>
      <c r="Y78" s="170" t="s">
        <v>4</v>
      </c>
      <c r="Z78" s="170">
        <v>1025</v>
      </c>
      <c r="AA78" s="170">
        <v>1094.5999999999999</v>
      </c>
      <c r="AB78" s="170">
        <v>1654.76</v>
      </c>
      <c r="AC78" s="32"/>
      <c r="AD78" s="32"/>
      <c r="AE78" s="32"/>
      <c r="AF78" s="1"/>
      <c r="AG78" s="4"/>
      <c r="AH78" s="4"/>
      <c r="AI78" s="4"/>
      <c r="AJ78" s="4"/>
      <c r="AK78" s="4"/>
      <c r="AL78" s="4"/>
      <c r="AM78" s="4"/>
      <c r="AN78" s="4"/>
      <c r="AO78" s="4"/>
      <c r="AP78" s="4"/>
      <c r="AQ78" s="4"/>
      <c r="AR78" s="4"/>
      <c r="AS78" s="4"/>
      <c r="AT78" s="4"/>
      <c r="AU78" s="4"/>
      <c r="AV78" s="4"/>
      <c r="AW78" s="4"/>
    </row>
    <row r="79" spans="1:49" ht="21" customHeight="1">
      <c r="A79" s="168">
        <v>39173</v>
      </c>
      <c r="B79" s="170">
        <v>990</v>
      </c>
      <c r="C79" s="170">
        <v>1130.5</v>
      </c>
      <c r="D79" s="170">
        <v>1440.3050000000001</v>
      </c>
      <c r="E79" s="170">
        <v>1206</v>
      </c>
      <c r="F79" s="170">
        <v>2008.5999999999899</v>
      </c>
      <c r="G79" s="170">
        <v>1120</v>
      </c>
      <c r="H79" s="170">
        <v>1139.3925385949101</v>
      </c>
      <c r="I79" s="170" t="s">
        <v>4</v>
      </c>
      <c r="J79" s="373">
        <v>1164.50133333333</v>
      </c>
      <c r="K79" s="170">
        <v>1040.6199999999999</v>
      </c>
      <c r="L79" s="170">
        <v>1210</v>
      </c>
      <c r="M79" s="170" t="s">
        <v>4</v>
      </c>
      <c r="N79" s="170">
        <v>1247</v>
      </c>
      <c r="O79" s="170">
        <v>1173</v>
      </c>
      <c r="P79" s="170">
        <v>1147.2825</v>
      </c>
      <c r="Q79" s="170">
        <v>1210</v>
      </c>
      <c r="R79" s="170">
        <v>930.3</v>
      </c>
      <c r="S79" s="170">
        <v>1068.3399999999999</v>
      </c>
      <c r="T79" s="170" t="s">
        <v>4</v>
      </c>
      <c r="U79" s="170">
        <v>1304</v>
      </c>
      <c r="V79" s="170">
        <v>1483.5</v>
      </c>
      <c r="W79" s="170">
        <v>1012</v>
      </c>
      <c r="X79" s="170">
        <v>1095</v>
      </c>
      <c r="Y79" s="170" t="s">
        <v>4</v>
      </c>
      <c r="Z79" s="170">
        <v>1025</v>
      </c>
      <c r="AA79" s="170">
        <v>1176.8</v>
      </c>
      <c r="AB79" s="170">
        <v>1654.76</v>
      </c>
      <c r="AC79" s="32"/>
      <c r="AD79" s="32"/>
      <c r="AE79" s="32"/>
      <c r="AF79" s="1"/>
      <c r="AG79" s="4"/>
      <c r="AH79" s="4"/>
      <c r="AI79" s="4"/>
      <c r="AJ79" s="4"/>
      <c r="AK79" s="4"/>
      <c r="AL79" s="4"/>
      <c r="AM79" s="4"/>
      <c r="AN79" s="4"/>
      <c r="AO79" s="4"/>
      <c r="AP79" s="4"/>
      <c r="AQ79" s="4"/>
      <c r="AR79" s="4"/>
      <c r="AS79" s="4"/>
      <c r="AT79" s="4"/>
      <c r="AU79" s="4"/>
      <c r="AV79" s="4"/>
      <c r="AW79" s="4"/>
    </row>
    <row r="80" spans="1:49" ht="21" customHeight="1">
      <c r="A80" s="168">
        <v>39203</v>
      </c>
      <c r="B80" s="170">
        <v>1147.8699999999999</v>
      </c>
      <c r="C80" s="170">
        <v>1243.55</v>
      </c>
      <c r="D80" s="170">
        <v>1452.0350000000001</v>
      </c>
      <c r="E80" s="170">
        <v>1206</v>
      </c>
      <c r="F80" s="170">
        <v>2008.5999999999899</v>
      </c>
      <c r="G80" s="170">
        <v>1320</v>
      </c>
      <c r="H80" s="170">
        <v>1139.3925385949101</v>
      </c>
      <c r="I80" s="170" t="s">
        <v>4</v>
      </c>
      <c r="J80" s="373">
        <v>1279.9013333333301</v>
      </c>
      <c r="K80" s="170">
        <v>1095.29</v>
      </c>
      <c r="L80" s="170">
        <v>1210</v>
      </c>
      <c r="M80" s="170" t="s">
        <v>4</v>
      </c>
      <c r="N80" s="170">
        <v>1247</v>
      </c>
      <c r="O80" s="170">
        <v>1173</v>
      </c>
      <c r="P80" s="170">
        <v>1147.2825</v>
      </c>
      <c r="Q80" s="170">
        <v>1210</v>
      </c>
      <c r="R80" s="170">
        <v>930.3</v>
      </c>
      <c r="S80" s="170">
        <v>1068.3399999999999</v>
      </c>
      <c r="T80" s="170" t="s">
        <v>4</v>
      </c>
      <c r="U80" s="170">
        <v>1436</v>
      </c>
      <c r="V80" s="170">
        <v>1736.5</v>
      </c>
      <c r="W80" s="170">
        <v>1012</v>
      </c>
      <c r="X80" s="170">
        <v>1095</v>
      </c>
      <c r="Y80" s="170" t="s">
        <v>4</v>
      </c>
      <c r="Z80" s="170">
        <v>1025</v>
      </c>
      <c r="AA80" s="170">
        <v>1176.8</v>
      </c>
      <c r="AB80" s="170">
        <v>1654.76</v>
      </c>
      <c r="AC80" s="32"/>
      <c r="AD80" s="32"/>
      <c r="AE80" s="32"/>
      <c r="AF80" s="1"/>
      <c r="AG80" s="4"/>
      <c r="AH80" s="4"/>
      <c r="AI80" s="4"/>
      <c r="AJ80" s="4"/>
      <c r="AK80" s="4"/>
      <c r="AL80" s="4"/>
      <c r="AM80" s="4"/>
      <c r="AN80" s="4"/>
      <c r="AO80" s="4"/>
      <c r="AP80" s="4"/>
      <c r="AQ80" s="4"/>
      <c r="AR80" s="4"/>
      <c r="AS80" s="4"/>
      <c r="AT80" s="4"/>
      <c r="AU80" s="4"/>
      <c r="AV80" s="4"/>
      <c r="AW80" s="4"/>
    </row>
    <row r="81" spans="1:49" ht="21" customHeight="1">
      <c r="A81" s="168">
        <v>39234</v>
      </c>
      <c r="B81" s="170">
        <v>1147.8699999999999</v>
      </c>
      <c r="C81" s="170">
        <v>1243.55</v>
      </c>
      <c r="D81" s="170">
        <v>1463.7649999999901</v>
      </c>
      <c r="E81" s="170">
        <v>1206</v>
      </c>
      <c r="F81" s="170">
        <v>2008.5999999999899</v>
      </c>
      <c r="G81" s="170">
        <v>1320</v>
      </c>
      <c r="H81" s="170">
        <v>1277.7619385949099</v>
      </c>
      <c r="I81" s="170" t="s">
        <v>4</v>
      </c>
      <c r="J81" s="373">
        <v>1279.9013333333301</v>
      </c>
      <c r="K81" s="170">
        <v>1095.29</v>
      </c>
      <c r="L81" s="170">
        <v>1210</v>
      </c>
      <c r="M81" s="170" t="s">
        <v>4</v>
      </c>
      <c r="N81" s="170">
        <v>1424</v>
      </c>
      <c r="O81" s="170">
        <v>1173</v>
      </c>
      <c r="P81" s="170">
        <v>1178.700975</v>
      </c>
      <c r="Q81" s="170">
        <v>1210</v>
      </c>
      <c r="R81" s="170">
        <v>981.47</v>
      </c>
      <c r="S81" s="170">
        <v>1107.7</v>
      </c>
      <c r="T81" s="170" t="s">
        <v>4</v>
      </c>
      <c r="U81" s="170">
        <v>1436</v>
      </c>
      <c r="V81" s="170">
        <v>1736.5</v>
      </c>
      <c r="W81" s="170">
        <v>1012</v>
      </c>
      <c r="X81" s="170">
        <v>1095</v>
      </c>
      <c r="Y81" s="170" t="s">
        <v>4</v>
      </c>
      <c r="Z81" s="170">
        <v>1025</v>
      </c>
      <c r="AA81" s="170">
        <v>1226.8</v>
      </c>
      <c r="AB81" s="170">
        <v>1654.76</v>
      </c>
      <c r="AC81" s="32"/>
      <c r="AD81" s="32"/>
      <c r="AE81" s="32"/>
      <c r="AF81" s="1"/>
      <c r="AG81" s="4"/>
      <c r="AH81" s="4"/>
      <c r="AI81" s="4"/>
      <c r="AJ81" s="4"/>
      <c r="AK81" s="4"/>
      <c r="AL81" s="4"/>
      <c r="AM81" s="4"/>
      <c r="AN81" s="4"/>
      <c r="AO81" s="4"/>
      <c r="AP81" s="4"/>
      <c r="AQ81" s="4"/>
      <c r="AR81" s="4"/>
      <c r="AS81" s="4"/>
      <c r="AT81" s="4"/>
      <c r="AU81" s="4"/>
      <c r="AV81" s="4"/>
      <c r="AW81" s="4"/>
    </row>
    <row r="82" spans="1:49" ht="21" customHeight="1">
      <c r="A82" s="168">
        <v>39264</v>
      </c>
      <c r="B82" s="170">
        <v>1147.8699999999999</v>
      </c>
      <c r="C82" s="170">
        <v>1243.55</v>
      </c>
      <c r="D82" s="170">
        <v>1479.0650000000001</v>
      </c>
      <c r="E82" s="170">
        <v>1206</v>
      </c>
      <c r="F82" s="170">
        <v>2140.46</v>
      </c>
      <c r="G82" s="170">
        <v>1320</v>
      </c>
      <c r="H82" s="170">
        <v>1277.7619385949099</v>
      </c>
      <c r="I82" s="170" t="s">
        <v>4</v>
      </c>
      <c r="J82" s="373">
        <v>1357.1413333333301</v>
      </c>
      <c r="K82" s="170">
        <v>1153.5</v>
      </c>
      <c r="L82" s="170">
        <v>1306.8</v>
      </c>
      <c r="M82" s="170" t="s">
        <v>4</v>
      </c>
      <c r="N82" s="170">
        <v>1424</v>
      </c>
      <c r="O82" s="170">
        <v>1173</v>
      </c>
      <c r="P82" s="170">
        <v>1178.700975</v>
      </c>
      <c r="Q82" s="170">
        <v>1210</v>
      </c>
      <c r="R82" s="170">
        <v>1032.6299999999901</v>
      </c>
      <c r="S82" s="170">
        <v>1107.7</v>
      </c>
      <c r="T82" s="170" t="s">
        <v>4</v>
      </c>
      <c r="U82" s="170">
        <v>1500</v>
      </c>
      <c r="V82" s="170">
        <v>1736.5</v>
      </c>
      <c r="W82" s="170">
        <v>1012</v>
      </c>
      <c r="X82" s="170">
        <v>1095</v>
      </c>
      <c r="Y82" s="170" t="s">
        <v>4</v>
      </c>
      <c r="Z82" s="170">
        <v>1200</v>
      </c>
      <c r="AA82" s="170">
        <v>1226.8</v>
      </c>
      <c r="AB82" s="170">
        <v>1654.76</v>
      </c>
      <c r="AC82" s="32"/>
      <c r="AD82" s="32"/>
      <c r="AE82" s="32"/>
      <c r="AF82" s="1"/>
      <c r="AG82" s="4"/>
      <c r="AH82" s="4"/>
      <c r="AI82" s="4"/>
      <c r="AJ82" s="4"/>
      <c r="AK82" s="4"/>
      <c r="AL82" s="4"/>
      <c r="AM82" s="4"/>
      <c r="AN82" s="4"/>
      <c r="AO82" s="4"/>
      <c r="AP82" s="4"/>
      <c r="AQ82" s="4"/>
      <c r="AR82" s="4"/>
      <c r="AS82" s="4"/>
      <c r="AT82" s="4"/>
      <c r="AU82" s="4"/>
      <c r="AV82" s="4"/>
      <c r="AW82" s="4"/>
    </row>
    <row r="83" spans="1:49" ht="21" customHeight="1">
      <c r="A83" s="168">
        <v>39295</v>
      </c>
      <c r="B83" s="170">
        <v>1147.8699999999999</v>
      </c>
      <c r="C83" s="170">
        <v>1288.77</v>
      </c>
      <c r="D83" s="170">
        <v>1659.0650000000001</v>
      </c>
      <c r="E83" s="170">
        <v>1250</v>
      </c>
      <c r="F83" s="170">
        <v>2140.46</v>
      </c>
      <c r="G83" s="170">
        <v>1320</v>
      </c>
      <c r="H83" s="170">
        <v>1277.7619385949099</v>
      </c>
      <c r="I83" s="170" t="s">
        <v>4</v>
      </c>
      <c r="J83" s="373">
        <v>1357.1413333333301</v>
      </c>
      <c r="K83" s="170">
        <v>1224.5</v>
      </c>
      <c r="L83" s="170">
        <v>1306.8</v>
      </c>
      <c r="M83" s="170" t="s">
        <v>4</v>
      </c>
      <c r="N83" s="170">
        <v>1424</v>
      </c>
      <c r="O83" s="170">
        <v>1224</v>
      </c>
      <c r="P83" s="170">
        <v>1211.3337320000001</v>
      </c>
      <c r="Q83" s="170">
        <v>1271.5999999999999</v>
      </c>
      <c r="R83" s="170">
        <v>1083.71</v>
      </c>
      <c r="S83" s="170">
        <v>1107.7</v>
      </c>
      <c r="T83" s="170" t="s">
        <v>4</v>
      </c>
      <c r="U83" s="170">
        <v>1500</v>
      </c>
      <c r="V83" s="170">
        <v>1769.85</v>
      </c>
      <c r="W83" s="170">
        <v>1012</v>
      </c>
      <c r="X83" s="170">
        <v>1095</v>
      </c>
      <c r="Y83" s="170" t="s">
        <v>4</v>
      </c>
      <c r="Z83" s="170">
        <v>1200</v>
      </c>
      <c r="AA83" s="170">
        <v>1226.8</v>
      </c>
      <c r="AB83" s="170">
        <v>1889.58142857142</v>
      </c>
      <c r="AC83" s="32"/>
      <c r="AD83" s="32"/>
      <c r="AE83" s="32"/>
      <c r="AF83" s="1"/>
      <c r="AG83" s="4"/>
      <c r="AH83" s="4"/>
      <c r="AI83" s="4"/>
      <c r="AJ83" s="4"/>
      <c r="AK83" s="4"/>
      <c r="AL83" s="4"/>
      <c r="AM83" s="4"/>
      <c r="AN83" s="4"/>
      <c r="AO83" s="4"/>
      <c r="AP83" s="4"/>
      <c r="AQ83" s="4"/>
      <c r="AR83" s="4"/>
      <c r="AS83" s="4"/>
      <c r="AT83" s="4"/>
      <c r="AU83" s="4"/>
      <c r="AV83" s="4"/>
      <c r="AW83" s="4"/>
    </row>
    <row r="84" spans="1:49" ht="21" customHeight="1">
      <c r="A84" s="168">
        <v>39326</v>
      </c>
      <c r="B84" s="170">
        <v>1147.8699999999999</v>
      </c>
      <c r="C84" s="170">
        <v>1288.77</v>
      </c>
      <c r="D84" s="170">
        <v>1659.0650000000001</v>
      </c>
      <c r="E84" s="170">
        <v>1250</v>
      </c>
      <c r="F84" s="170">
        <v>2140.46</v>
      </c>
      <c r="G84" s="170">
        <v>1320</v>
      </c>
      <c r="H84" s="170">
        <v>1346.9466385949099</v>
      </c>
      <c r="I84" s="170" t="s">
        <v>4</v>
      </c>
      <c r="J84" s="373">
        <v>1357.1413333333301</v>
      </c>
      <c r="K84" s="170">
        <v>1224.5</v>
      </c>
      <c r="L84" s="170">
        <v>1306.8</v>
      </c>
      <c r="M84" s="170" t="s">
        <v>4</v>
      </c>
      <c r="N84" s="170">
        <v>1424</v>
      </c>
      <c r="O84" s="170">
        <v>1224</v>
      </c>
      <c r="P84" s="170">
        <v>1211.3337320000001</v>
      </c>
      <c r="Q84" s="170">
        <v>1271.5999999999999</v>
      </c>
      <c r="R84" s="170">
        <v>1083.71</v>
      </c>
      <c r="S84" s="170">
        <v>1107.7</v>
      </c>
      <c r="T84" s="170" t="s">
        <v>4</v>
      </c>
      <c r="U84" s="170">
        <v>1500</v>
      </c>
      <c r="V84" s="170">
        <v>1769.85</v>
      </c>
      <c r="W84" s="170">
        <v>1012</v>
      </c>
      <c r="X84" s="170">
        <v>1095</v>
      </c>
      <c r="Y84" s="170" t="s">
        <v>4</v>
      </c>
      <c r="Z84" s="170">
        <v>1200</v>
      </c>
      <c r="AA84" s="170">
        <v>1226.8</v>
      </c>
      <c r="AB84" s="170">
        <v>1889.58142857142</v>
      </c>
      <c r="AC84" s="32"/>
      <c r="AD84" s="32"/>
      <c r="AE84" s="32"/>
      <c r="AF84" s="1"/>
      <c r="AG84" s="4"/>
      <c r="AH84" s="4"/>
      <c r="AI84" s="4"/>
      <c r="AJ84" s="4"/>
      <c r="AK84" s="4"/>
      <c r="AL84" s="4"/>
      <c r="AM84" s="4"/>
      <c r="AN84" s="4"/>
      <c r="AO84" s="4"/>
      <c r="AP84" s="4"/>
      <c r="AQ84" s="4"/>
      <c r="AR84" s="4"/>
      <c r="AS84" s="4"/>
      <c r="AT84" s="4"/>
      <c r="AU84" s="4"/>
      <c r="AV84" s="4"/>
      <c r="AW84" s="4"/>
    </row>
    <row r="85" spans="1:49" ht="21" customHeight="1">
      <c r="A85" s="168">
        <v>39356</v>
      </c>
      <c r="B85" s="170">
        <v>1147.8699999999999</v>
      </c>
      <c r="C85" s="170">
        <v>1288.77</v>
      </c>
      <c r="D85" s="170">
        <v>1659.0650000000001</v>
      </c>
      <c r="E85" s="170">
        <v>1250</v>
      </c>
      <c r="F85" s="170">
        <v>2140.46</v>
      </c>
      <c r="G85" s="170">
        <v>1320</v>
      </c>
      <c r="H85" s="170">
        <v>1346.9466385949099</v>
      </c>
      <c r="I85" s="170" t="s">
        <v>4</v>
      </c>
      <c r="J85" s="373">
        <v>1406.1386666666599</v>
      </c>
      <c r="K85" s="170">
        <v>1224.5</v>
      </c>
      <c r="L85" s="170">
        <v>1410.2</v>
      </c>
      <c r="M85" s="170" t="s">
        <v>4</v>
      </c>
      <c r="N85" s="170">
        <v>1424</v>
      </c>
      <c r="O85" s="170">
        <v>1224</v>
      </c>
      <c r="P85" s="170">
        <v>1244.3938643775</v>
      </c>
      <c r="Q85" s="170">
        <v>1271.5999999999999</v>
      </c>
      <c r="R85" s="170">
        <v>1083.71</v>
      </c>
      <c r="S85" s="170">
        <v>1132.0699999999899</v>
      </c>
      <c r="T85" s="170" t="s">
        <v>4</v>
      </c>
      <c r="U85" s="170">
        <v>1500</v>
      </c>
      <c r="V85" s="170">
        <v>1769.85</v>
      </c>
      <c r="W85" s="170">
        <v>1012</v>
      </c>
      <c r="X85" s="170">
        <v>1095</v>
      </c>
      <c r="Y85" s="170" t="s">
        <v>4</v>
      </c>
      <c r="Z85" s="170">
        <v>1337</v>
      </c>
      <c r="AA85" s="170">
        <v>1282</v>
      </c>
      <c r="AB85" s="170">
        <v>1889.58142857142</v>
      </c>
      <c r="AC85" s="32"/>
      <c r="AD85" s="32"/>
      <c r="AE85" s="32"/>
      <c r="AF85" s="1"/>
      <c r="AG85" s="4"/>
      <c r="AH85" s="4"/>
      <c r="AI85" s="4"/>
      <c r="AJ85" s="4"/>
      <c r="AK85" s="4"/>
      <c r="AL85" s="4"/>
      <c r="AM85" s="4"/>
      <c r="AN85" s="4"/>
      <c r="AO85" s="4"/>
      <c r="AP85" s="4"/>
      <c r="AQ85" s="4"/>
      <c r="AR85" s="4"/>
      <c r="AS85" s="4"/>
      <c r="AT85" s="4"/>
      <c r="AU85" s="4"/>
      <c r="AV85" s="4"/>
      <c r="AW85" s="4"/>
    </row>
    <row r="86" spans="1:49" ht="21" customHeight="1">
      <c r="A86" s="168">
        <v>39387</v>
      </c>
      <c r="B86" s="170">
        <v>1147.8699999999999</v>
      </c>
      <c r="C86" s="170">
        <v>1317.03</v>
      </c>
      <c r="D86" s="170">
        <v>1659.0650000000001</v>
      </c>
      <c r="E86" s="170">
        <v>1250</v>
      </c>
      <c r="F86" s="170">
        <v>2140.46</v>
      </c>
      <c r="G86" s="170">
        <v>1320</v>
      </c>
      <c r="H86" s="170">
        <v>1404.60055526158</v>
      </c>
      <c r="I86" s="170" t="s">
        <v>4</v>
      </c>
      <c r="J86" s="373">
        <v>1406.1386666666599</v>
      </c>
      <c r="K86" s="170">
        <v>1224.5</v>
      </c>
      <c r="L86" s="170">
        <v>1410.2</v>
      </c>
      <c r="M86" s="170" t="s">
        <v>4</v>
      </c>
      <c r="N86" s="170">
        <v>1424</v>
      </c>
      <c r="O86" s="170">
        <v>1224</v>
      </c>
      <c r="P86" s="170">
        <v>1244.3938643775</v>
      </c>
      <c r="Q86" s="170">
        <v>1271.5999999999999</v>
      </c>
      <c r="R86" s="170">
        <v>1083.71</v>
      </c>
      <c r="S86" s="170">
        <v>1132.0699999999899</v>
      </c>
      <c r="T86" s="170" t="s">
        <v>4</v>
      </c>
      <c r="U86" s="170">
        <v>1500</v>
      </c>
      <c r="V86" s="170">
        <v>1783.19</v>
      </c>
      <c r="W86" s="170">
        <v>1012</v>
      </c>
      <c r="X86" s="170">
        <v>1095</v>
      </c>
      <c r="Y86" s="170" t="s">
        <v>4</v>
      </c>
      <c r="Z86" s="170">
        <v>1337</v>
      </c>
      <c r="AA86" s="170">
        <v>1232</v>
      </c>
      <c r="AB86" s="170">
        <v>1986.64</v>
      </c>
      <c r="AC86" s="32"/>
      <c r="AD86" s="32"/>
      <c r="AE86" s="32"/>
      <c r="AF86" s="1"/>
      <c r="AG86" s="4"/>
      <c r="AH86" s="4"/>
      <c r="AI86" s="4"/>
      <c r="AJ86" s="4"/>
      <c r="AK86" s="4"/>
      <c r="AL86" s="4"/>
      <c r="AM86" s="4"/>
      <c r="AN86" s="4"/>
      <c r="AO86" s="4"/>
      <c r="AP86" s="4"/>
      <c r="AQ86" s="4"/>
      <c r="AR86" s="4"/>
      <c r="AS86" s="4"/>
      <c r="AT86" s="4"/>
      <c r="AU86" s="4"/>
      <c r="AV86" s="4"/>
      <c r="AW86" s="4"/>
    </row>
    <row r="87" spans="1:49" ht="21" customHeight="1">
      <c r="A87" s="168">
        <v>39417</v>
      </c>
      <c r="B87" s="170">
        <v>1147.8699999999999</v>
      </c>
      <c r="C87" s="170">
        <v>1317.03</v>
      </c>
      <c r="D87" s="170">
        <v>1659.0650000000001</v>
      </c>
      <c r="E87" s="170">
        <v>1418</v>
      </c>
      <c r="F87" s="170">
        <v>2140.46</v>
      </c>
      <c r="G87" s="170">
        <v>1470</v>
      </c>
      <c r="H87" s="170">
        <v>1404.60055526158</v>
      </c>
      <c r="I87" s="170" t="s">
        <v>4</v>
      </c>
      <c r="J87" s="373">
        <v>1406.1386666666599</v>
      </c>
      <c r="K87" s="170">
        <v>1224.5</v>
      </c>
      <c r="L87" s="170">
        <v>1410.2</v>
      </c>
      <c r="M87" s="170" t="s">
        <v>4</v>
      </c>
      <c r="N87" s="170">
        <v>1424</v>
      </c>
      <c r="O87" s="170">
        <v>1224</v>
      </c>
      <c r="P87" s="170">
        <v>1244.3938643775</v>
      </c>
      <c r="Q87" s="170">
        <v>1335.3999999999901</v>
      </c>
      <c r="R87" s="170">
        <v>1083.71</v>
      </c>
      <c r="S87" s="170">
        <v>1132.0699999999899</v>
      </c>
      <c r="T87" s="170" t="s">
        <v>4</v>
      </c>
      <c r="U87" s="170">
        <v>1500</v>
      </c>
      <c r="V87" s="170">
        <v>1783.19</v>
      </c>
      <c r="W87" s="170">
        <v>1214.4000000000001</v>
      </c>
      <c r="X87" s="170">
        <v>1314</v>
      </c>
      <c r="Y87" s="170" t="s">
        <v>4</v>
      </c>
      <c r="Z87" s="170">
        <v>1337</v>
      </c>
      <c r="AA87" s="170">
        <v>1232</v>
      </c>
      <c r="AB87" s="170">
        <v>1986.64</v>
      </c>
      <c r="AC87" s="32"/>
      <c r="AD87" s="32"/>
      <c r="AE87" s="32"/>
      <c r="AF87" s="1"/>
      <c r="AG87" s="4"/>
      <c r="AH87" s="4"/>
      <c r="AI87" s="4"/>
      <c r="AJ87" s="4"/>
      <c r="AK87" s="4"/>
      <c r="AL87" s="4"/>
      <c r="AM87" s="4"/>
      <c r="AN87" s="4"/>
      <c r="AO87" s="4"/>
      <c r="AP87" s="4"/>
      <c r="AQ87" s="4"/>
      <c r="AR87" s="4"/>
      <c r="AS87" s="4"/>
      <c r="AT87" s="4"/>
      <c r="AU87" s="4"/>
      <c r="AV87" s="4"/>
      <c r="AW87" s="4"/>
    </row>
    <row r="88" spans="1:49" ht="21" customHeight="1">
      <c r="A88" s="168">
        <v>39448</v>
      </c>
      <c r="B88" s="170">
        <v>1147.8699999999999</v>
      </c>
      <c r="C88" s="170">
        <v>1317.03</v>
      </c>
      <c r="D88" s="170">
        <v>1659.0650000000001</v>
      </c>
      <c r="E88" s="170">
        <v>1418</v>
      </c>
      <c r="F88" s="170">
        <v>2203.46</v>
      </c>
      <c r="G88" s="170">
        <v>1470</v>
      </c>
      <c r="H88" s="170">
        <v>1404.60055526158</v>
      </c>
      <c r="I88" s="170" t="s">
        <v>4</v>
      </c>
      <c r="J88" s="373">
        <v>1406.1386666666599</v>
      </c>
      <c r="K88" s="170">
        <v>1224.5</v>
      </c>
      <c r="L88" s="170">
        <v>1466.3</v>
      </c>
      <c r="M88" s="170" t="s">
        <v>4</v>
      </c>
      <c r="N88" s="170">
        <v>1424</v>
      </c>
      <c r="O88" s="170">
        <v>1224</v>
      </c>
      <c r="P88" s="170">
        <v>1244.3938643775</v>
      </c>
      <c r="Q88" s="170">
        <v>1335.3999999999901</v>
      </c>
      <c r="R88" s="170">
        <v>1083.71</v>
      </c>
      <c r="S88" s="170">
        <v>1132.0699999999899</v>
      </c>
      <c r="T88" s="170" t="s">
        <v>4</v>
      </c>
      <c r="U88" s="170">
        <v>1680</v>
      </c>
      <c r="V88" s="170">
        <v>1783.19</v>
      </c>
      <c r="W88" s="170">
        <v>1214.4000000000001</v>
      </c>
      <c r="X88" s="170">
        <v>1314</v>
      </c>
      <c r="Y88" s="170" t="s">
        <v>4</v>
      </c>
      <c r="Z88" s="170">
        <v>1337</v>
      </c>
      <c r="AA88" s="170">
        <v>1275.5</v>
      </c>
      <c r="AB88" s="170">
        <v>1986.64</v>
      </c>
      <c r="AC88" s="32"/>
      <c r="AD88" s="32"/>
      <c r="AE88" s="32"/>
      <c r="AF88" s="1"/>
      <c r="AG88" s="4"/>
      <c r="AH88" s="4"/>
      <c r="AI88" s="4"/>
      <c r="AJ88" s="4"/>
      <c r="AK88" s="4"/>
      <c r="AL88" s="4"/>
      <c r="AM88" s="4"/>
      <c r="AN88" s="4"/>
      <c r="AO88" s="4"/>
      <c r="AP88" s="4"/>
      <c r="AQ88" s="4"/>
      <c r="AR88" s="4"/>
      <c r="AS88" s="4"/>
      <c r="AT88" s="4"/>
      <c r="AU88" s="4"/>
      <c r="AV88" s="4"/>
      <c r="AW88" s="4"/>
    </row>
    <row r="89" spans="1:49" ht="21" customHeight="1">
      <c r="A89" s="168">
        <v>39479</v>
      </c>
      <c r="B89" s="170">
        <v>1147.8699999999999</v>
      </c>
      <c r="C89" s="170">
        <v>1317.03</v>
      </c>
      <c r="D89" s="170">
        <v>1659.0650000000001</v>
      </c>
      <c r="E89" s="170">
        <v>1418</v>
      </c>
      <c r="F89" s="170">
        <v>2203.46</v>
      </c>
      <c r="G89" s="170">
        <v>1470</v>
      </c>
      <c r="H89" s="170">
        <v>1404.60055526158</v>
      </c>
      <c r="I89" s="170" t="s">
        <v>4</v>
      </c>
      <c r="J89" s="373">
        <v>1406.1386666666599</v>
      </c>
      <c r="K89" s="170">
        <v>1224.5</v>
      </c>
      <c r="L89" s="170">
        <v>1466.3</v>
      </c>
      <c r="M89" s="170" t="s">
        <v>4</v>
      </c>
      <c r="N89" s="170">
        <v>1424</v>
      </c>
      <c r="O89" s="170">
        <v>1224</v>
      </c>
      <c r="P89" s="170">
        <v>1351.6135575963699</v>
      </c>
      <c r="Q89" s="170">
        <v>1335.3999999999901</v>
      </c>
      <c r="R89" s="170">
        <v>1083.71</v>
      </c>
      <c r="S89" s="170">
        <v>1132.0699999999899</v>
      </c>
      <c r="T89" s="170" t="s">
        <v>4</v>
      </c>
      <c r="U89" s="170">
        <v>1680</v>
      </c>
      <c r="V89" s="170">
        <v>1783.19</v>
      </c>
      <c r="W89" s="170">
        <v>1214.4000000000001</v>
      </c>
      <c r="X89" s="170">
        <v>1314</v>
      </c>
      <c r="Y89" s="170" t="s">
        <v>4</v>
      </c>
      <c r="Z89" s="170">
        <v>1339.05</v>
      </c>
      <c r="AA89" s="170">
        <v>1275.5</v>
      </c>
      <c r="AB89" s="170">
        <v>2156.64</v>
      </c>
      <c r="AC89" s="32"/>
      <c r="AD89" s="32"/>
      <c r="AE89" s="32"/>
      <c r="AF89" s="1"/>
      <c r="AG89" s="4"/>
      <c r="AH89" s="4"/>
      <c r="AI89" s="4"/>
      <c r="AJ89" s="4"/>
      <c r="AK89" s="4"/>
      <c r="AL89" s="4"/>
      <c r="AM89" s="4"/>
      <c r="AN89" s="4"/>
      <c r="AO89" s="4"/>
      <c r="AP89" s="4"/>
      <c r="AQ89" s="4"/>
      <c r="AR89" s="4"/>
      <c r="AS89" s="4"/>
      <c r="AT89" s="4"/>
      <c r="AU89" s="4"/>
      <c r="AV89" s="4"/>
      <c r="AW89" s="4"/>
    </row>
    <row r="90" spans="1:49" ht="21" customHeight="1">
      <c r="A90" s="168">
        <v>39508</v>
      </c>
      <c r="B90" s="170">
        <v>1147.8699999999999</v>
      </c>
      <c r="C90" s="170">
        <v>1317.03</v>
      </c>
      <c r="D90" s="170">
        <v>2159.0650000000001</v>
      </c>
      <c r="E90" s="170">
        <v>1418</v>
      </c>
      <c r="F90" s="170">
        <v>2266.46</v>
      </c>
      <c r="G90" s="170">
        <v>1470</v>
      </c>
      <c r="H90" s="170">
        <v>1404.60055526158</v>
      </c>
      <c r="I90" s="170" t="s">
        <v>4</v>
      </c>
      <c r="J90" s="373">
        <v>1406.1386666666599</v>
      </c>
      <c r="K90" s="170">
        <v>1224.5</v>
      </c>
      <c r="L90" s="170">
        <v>1523.5</v>
      </c>
      <c r="M90" s="170" t="s">
        <v>4</v>
      </c>
      <c r="N90" s="170">
        <v>1424</v>
      </c>
      <c r="O90" s="170">
        <v>1224</v>
      </c>
      <c r="P90" s="170">
        <v>1351.6135575963699</v>
      </c>
      <c r="Q90" s="170">
        <v>1335.3999999999901</v>
      </c>
      <c r="R90" s="170">
        <v>1083.71</v>
      </c>
      <c r="S90" s="170">
        <v>1132.0699999999899</v>
      </c>
      <c r="T90" s="170" t="s">
        <v>4</v>
      </c>
      <c r="U90" s="170">
        <v>1680</v>
      </c>
      <c r="V90" s="170">
        <v>1691.19</v>
      </c>
      <c r="W90" s="170">
        <v>1214.4000000000001</v>
      </c>
      <c r="X90" s="170">
        <v>1314</v>
      </c>
      <c r="Y90" s="170" t="s">
        <v>4</v>
      </c>
      <c r="Z90" s="170">
        <v>1339.05</v>
      </c>
      <c r="AA90" s="170">
        <v>1375.5</v>
      </c>
      <c r="AB90" s="170">
        <v>2156.64</v>
      </c>
      <c r="AC90" s="32"/>
      <c r="AD90" s="32"/>
      <c r="AE90" s="32"/>
      <c r="AF90" s="1"/>
      <c r="AG90" s="4"/>
      <c r="AH90" s="4"/>
      <c r="AI90" s="4"/>
      <c r="AJ90" s="4"/>
      <c r="AK90" s="4"/>
      <c r="AL90" s="4"/>
      <c r="AM90" s="4"/>
      <c r="AN90" s="4"/>
      <c r="AO90" s="4"/>
      <c r="AP90" s="4"/>
      <c r="AQ90" s="4"/>
      <c r="AR90" s="4"/>
      <c r="AS90" s="4"/>
      <c r="AT90" s="4"/>
      <c r="AU90" s="4"/>
      <c r="AV90" s="4"/>
      <c r="AW90" s="4"/>
    </row>
    <row r="91" spans="1:49" ht="21" customHeight="1">
      <c r="A91" s="168">
        <v>39539</v>
      </c>
      <c r="B91" s="170">
        <v>1583.2</v>
      </c>
      <c r="C91" s="170">
        <v>1317.03</v>
      </c>
      <c r="D91" s="170">
        <v>2159.0650000000001</v>
      </c>
      <c r="E91" s="170">
        <v>1578</v>
      </c>
      <c r="F91" s="170">
        <v>2266.46</v>
      </c>
      <c r="G91" s="170">
        <v>1470</v>
      </c>
      <c r="H91" s="170">
        <v>1623.2495725670101</v>
      </c>
      <c r="I91" s="170" t="s">
        <v>4</v>
      </c>
      <c r="J91" s="373">
        <v>1545.472</v>
      </c>
      <c r="K91" s="170">
        <v>1354</v>
      </c>
      <c r="L91" s="170">
        <v>1523.5</v>
      </c>
      <c r="M91" s="170" t="s">
        <v>4</v>
      </c>
      <c r="N91" s="170">
        <v>1520.6399999999901</v>
      </c>
      <c r="O91" s="170">
        <v>1370.88</v>
      </c>
      <c r="P91" s="170">
        <v>1387.66196432426</v>
      </c>
      <c r="Q91" s="170">
        <v>1469.6</v>
      </c>
      <c r="R91" s="170">
        <v>1083.71</v>
      </c>
      <c r="S91" s="170">
        <v>1290.56</v>
      </c>
      <c r="T91" s="170" t="s">
        <v>4</v>
      </c>
      <c r="U91" s="170">
        <v>1680</v>
      </c>
      <c r="V91" s="170">
        <v>1691.19</v>
      </c>
      <c r="W91" s="170">
        <v>1214.4000000000001</v>
      </c>
      <c r="X91" s="170">
        <v>1314</v>
      </c>
      <c r="Y91" s="170" t="s">
        <v>4</v>
      </c>
      <c r="Z91" s="170">
        <v>1341.1</v>
      </c>
      <c r="AA91" s="170">
        <v>1375.5</v>
      </c>
      <c r="AB91" s="170">
        <v>2156.64</v>
      </c>
      <c r="AC91" s="32"/>
      <c r="AD91" s="32"/>
      <c r="AE91" s="32"/>
      <c r="AF91" s="1"/>
      <c r="AG91" s="4"/>
      <c r="AH91" s="4"/>
      <c r="AI91" s="4"/>
      <c r="AJ91" s="4"/>
      <c r="AK91" s="4"/>
      <c r="AL91" s="4"/>
      <c r="AM91" s="4"/>
      <c r="AN91" s="4"/>
      <c r="AO91" s="4"/>
      <c r="AP91" s="4"/>
      <c r="AQ91" s="4"/>
      <c r="AR91" s="4"/>
      <c r="AS91" s="4"/>
      <c r="AT91" s="4"/>
      <c r="AU91" s="4"/>
      <c r="AV91" s="4"/>
      <c r="AW91" s="4"/>
    </row>
    <row r="92" spans="1:49" ht="21" customHeight="1">
      <c r="A92" s="168">
        <v>39569</v>
      </c>
      <c r="B92" s="170">
        <v>1583.2</v>
      </c>
      <c r="C92" s="170">
        <v>1730.44</v>
      </c>
      <c r="D92" s="170">
        <v>2159.0650000000001</v>
      </c>
      <c r="E92" s="170">
        <v>1578</v>
      </c>
      <c r="F92" s="170">
        <v>2209.46</v>
      </c>
      <c r="G92" s="170">
        <v>1710</v>
      </c>
      <c r="H92" s="170">
        <v>1623.2495725670101</v>
      </c>
      <c r="I92" s="170" t="s">
        <v>4</v>
      </c>
      <c r="J92" s="373">
        <v>1545.472</v>
      </c>
      <c r="K92" s="170">
        <v>1354</v>
      </c>
      <c r="L92" s="170">
        <v>1523.5</v>
      </c>
      <c r="M92" s="170" t="s">
        <v>4</v>
      </c>
      <c r="N92" s="170">
        <v>1694.88</v>
      </c>
      <c r="O92" s="170">
        <v>1419.84</v>
      </c>
      <c r="P92" s="170">
        <v>1387.66196432426</v>
      </c>
      <c r="Q92" s="170">
        <v>1469.6</v>
      </c>
      <c r="R92" s="170">
        <v>1188.8</v>
      </c>
      <c r="S92" s="170">
        <v>1290.56</v>
      </c>
      <c r="T92" s="170" t="s">
        <v>4</v>
      </c>
      <c r="U92" s="170">
        <v>1800</v>
      </c>
      <c r="V92" s="170">
        <v>2159.87</v>
      </c>
      <c r="W92" s="170">
        <v>1214.4000000000001</v>
      </c>
      <c r="X92" s="170">
        <v>1314</v>
      </c>
      <c r="Y92" s="170" t="s">
        <v>4</v>
      </c>
      <c r="Z92" s="170">
        <v>1510</v>
      </c>
      <c r="AA92" s="170">
        <v>1437.9</v>
      </c>
      <c r="AB92" s="170">
        <v>2289.8000000000002</v>
      </c>
      <c r="AC92" s="32"/>
      <c r="AD92" s="32"/>
      <c r="AE92" s="32"/>
      <c r="AF92" s="1"/>
      <c r="AG92" s="4"/>
      <c r="AH92" s="4"/>
      <c r="AI92" s="4"/>
      <c r="AJ92" s="4"/>
      <c r="AK92" s="4"/>
      <c r="AL92" s="4"/>
      <c r="AM92" s="4"/>
      <c r="AN92" s="4"/>
      <c r="AO92" s="4"/>
      <c r="AP92" s="4"/>
      <c r="AQ92" s="4"/>
      <c r="AR92" s="4"/>
      <c r="AS92" s="4"/>
      <c r="AT92" s="4"/>
      <c r="AU92" s="4"/>
      <c r="AV92" s="4"/>
      <c r="AW92" s="4"/>
    </row>
    <row r="93" spans="1:49" ht="21" customHeight="1">
      <c r="A93" s="168">
        <v>39600</v>
      </c>
      <c r="B93" s="170">
        <v>1583.2</v>
      </c>
      <c r="C93" s="170">
        <v>1730.44</v>
      </c>
      <c r="D93" s="170">
        <v>2159.0650000000001</v>
      </c>
      <c r="E93" s="170">
        <v>1578</v>
      </c>
      <c r="F93" s="170">
        <v>2209.46</v>
      </c>
      <c r="G93" s="170">
        <v>1710</v>
      </c>
      <c r="H93" s="170">
        <v>1632.8983960560599</v>
      </c>
      <c r="I93" s="170" t="s">
        <v>4</v>
      </c>
      <c r="J93" s="373">
        <v>1545.472</v>
      </c>
      <c r="K93" s="170">
        <v>1354</v>
      </c>
      <c r="L93" s="170">
        <v>1676.3999999999901</v>
      </c>
      <c r="M93" s="170" t="s">
        <v>4</v>
      </c>
      <c r="N93" s="170">
        <v>1754.28</v>
      </c>
      <c r="O93" s="170">
        <v>1419.84</v>
      </c>
      <c r="P93" s="170">
        <v>1474.7918232539901</v>
      </c>
      <c r="Q93" s="170">
        <v>1469.6</v>
      </c>
      <c r="R93" s="170">
        <v>1188.8</v>
      </c>
      <c r="S93" s="170">
        <v>1290.56</v>
      </c>
      <c r="T93" s="170" t="s">
        <v>4</v>
      </c>
      <c r="U93" s="170">
        <v>1800</v>
      </c>
      <c r="V93" s="170">
        <v>2159.87</v>
      </c>
      <c r="W93" s="170">
        <v>1214.4000000000001</v>
      </c>
      <c r="X93" s="170">
        <v>1314</v>
      </c>
      <c r="Y93" s="170" t="s">
        <v>4</v>
      </c>
      <c r="Z93" s="170">
        <v>1510</v>
      </c>
      <c r="AA93" s="170">
        <v>1437.9</v>
      </c>
      <c r="AB93" s="170">
        <v>2289.8000000000002</v>
      </c>
      <c r="AC93" s="32"/>
      <c r="AD93" s="32"/>
      <c r="AE93" s="32"/>
      <c r="AF93" s="1"/>
      <c r="AG93" s="4"/>
      <c r="AH93" s="4"/>
      <c r="AI93" s="4"/>
      <c r="AJ93" s="4"/>
      <c r="AK93" s="4"/>
      <c r="AL93" s="4"/>
      <c r="AM93" s="4"/>
      <c r="AN93" s="4"/>
      <c r="AO93" s="4"/>
      <c r="AP93" s="4"/>
      <c r="AQ93" s="4"/>
      <c r="AR93" s="4"/>
      <c r="AS93" s="4"/>
      <c r="AT93" s="4"/>
      <c r="AU93" s="4"/>
      <c r="AV93" s="4"/>
      <c r="AW93" s="4"/>
    </row>
    <row r="94" spans="1:49" ht="21" customHeight="1">
      <c r="A94" s="168">
        <v>39630</v>
      </c>
      <c r="B94" s="170">
        <v>1583.2</v>
      </c>
      <c r="C94" s="170">
        <v>1730.44</v>
      </c>
      <c r="D94" s="170">
        <v>2159.0650000000001</v>
      </c>
      <c r="E94" s="170">
        <v>1578</v>
      </c>
      <c r="F94" s="170">
        <v>2420.23</v>
      </c>
      <c r="G94" s="170">
        <v>1710</v>
      </c>
      <c r="H94" s="170">
        <v>1721.1899238717799</v>
      </c>
      <c r="I94" s="170" t="s">
        <v>4</v>
      </c>
      <c r="J94" s="373">
        <v>1616.2079999999901</v>
      </c>
      <c r="K94" s="170">
        <v>1418</v>
      </c>
      <c r="L94" s="170">
        <v>1676.3999999999901</v>
      </c>
      <c r="M94" s="170" t="s">
        <v>4</v>
      </c>
      <c r="N94" s="170">
        <v>1812.36</v>
      </c>
      <c r="O94" s="170">
        <v>1419.84</v>
      </c>
      <c r="P94" s="170">
        <v>1575.7918232539901</v>
      </c>
      <c r="Q94" s="170">
        <v>1535.6</v>
      </c>
      <c r="R94" s="170">
        <v>1293.9000000000001</v>
      </c>
      <c r="S94" s="170">
        <v>1290.56</v>
      </c>
      <c r="T94" s="170" t="s">
        <v>4</v>
      </c>
      <c r="U94" s="170">
        <v>1858</v>
      </c>
      <c r="V94" s="170">
        <v>2203.788</v>
      </c>
      <c r="W94" s="170">
        <v>1214.4000000000001</v>
      </c>
      <c r="X94" s="170">
        <v>1314</v>
      </c>
      <c r="Y94" s="170" t="s">
        <v>4</v>
      </c>
      <c r="Z94" s="170">
        <v>1700</v>
      </c>
      <c r="AA94" s="170">
        <v>1437.9</v>
      </c>
      <c r="AB94" s="170">
        <v>2289.8000000000002</v>
      </c>
      <c r="AC94" s="32"/>
      <c r="AD94" s="32"/>
      <c r="AE94" s="32"/>
      <c r="AF94" s="1"/>
      <c r="AG94" s="4"/>
      <c r="AH94" s="4"/>
      <c r="AI94" s="4"/>
      <c r="AJ94" s="4"/>
      <c r="AK94" s="4"/>
      <c r="AL94" s="4"/>
      <c r="AM94" s="4"/>
      <c r="AN94" s="4"/>
      <c r="AO94" s="4"/>
      <c r="AP94" s="4"/>
      <c r="AQ94" s="4"/>
      <c r="AR94" s="4"/>
      <c r="AS94" s="4"/>
      <c r="AT94" s="4"/>
      <c r="AU94" s="4"/>
      <c r="AV94" s="4"/>
      <c r="AW94" s="4"/>
    </row>
    <row r="95" spans="1:49" ht="21" customHeight="1">
      <c r="A95" s="168">
        <v>39661</v>
      </c>
      <c r="B95" s="170">
        <v>2033.19999999999</v>
      </c>
      <c r="C95" s="170">
        <v>1730.44</v>
      </c>
      <c r="D95" s="170">
        <v>2159.0650000000001</v>
      </c>
      <c r="E95" s="170">
        <v>1578</v>
      </c>
      <c r="F95" s="170">
        <v>2420.23</v>
      </c>
      <c r="G95" s="170">
        <v>1710</v>
      </c>
      <c r="H95" s="170">
        <v>1721.1899238717799</v>
      </c>
      <c r="I95" s="170" t="s">
        <v>4</v>
      </c>
      <c r="J95" s="373">
        <v>1616.2079999999901</v>
      </c>
      <c r="K95" s="170">
        <v>1478</v>
      </c>
      <c r="L95" s="170">
        <v>1676.3999999999901</v>
      </c>
      <c r="M95" s="170" t="s">
        <v>4</v>
      </c>
      <c r="N95" s="170">
        <v>1871.76</v>
      </c>
      <c r="O95" s="170">
        <v>1469.53</v>
      </c>
      <c r="P95" s="170">
        <v>1575.7918232539901</v>
      </c>
      <c r="Q95" s="170">
        <v>1535.6</v>
      </c>
      <c r="R95" s="170">
        <v>1400</v>
      </c>
      <c r="S95" s="170">
        <v>1449.05</v>
      </c>
      <c r="T95" s="170" t="s">
        <v>4</v>
      </c>
      <c r="U95" s="170">
        <v>1858</v>
      </c>
      <c r="V95" s="170">
        <v>2203.788</v>
      </c>
      <c r="W95" s="170">
        <v>1396.56</v>
      </c>
      <c r="X95" s="170">
        <v>1511.1</v>
      </c>
      <c r="Y95" s="170" t="s">
        <v>4</v>
      </c>
      <c r="Z95" s="170">
        <v>1700</v>
      </c>
      <c r="AA95" s="170">
        <v>1468.1</v>
      </c>
      <c r="AB95" s="170">
        <v>2289.8000000000002</v>
      </c>
      <c r="AC95" s="32"/>
      <c r="AD95" s="32"/>
      <c r="AE95" s="32"/>
      <c r="AF95" s="1"/>
      <c r="AG95" s="4"/>
      <c r="AH95" s="4"/>
      <c r="AI95" s="4"/>
      <c r="AJ95" s="4"/>
      <c r="AK95" s="4"/>
      <c r="AL95" s="4"/>
      <c r="AM95" s="4"/>
      <c r="AN95" s="4"/>
      <c r="AO95" s="4"/>
      <c r="AP95" s="4"/>
      <c r="AQ95" s="4"/>
      <c r="AR95" s="4"/>
      <c r="AS95" s="4"/>
      <c r="AT95" s="4"/>
      <c r="AU95" s="4"/>
      <c r="AV95" s="4"/>
      <c r="AW95" s="4"/>
    </row>
    <row r="96" spans="1:49" ht="21" customHeight="1">
      <c r="A96" s="168">
        <v>39692</v>
      </c>
      <c r="B96" s="170">
        <v>2033.19999999999</v>
      </c>
      <c r="C96" s="170">
        <v>1730.44</v>
      </c>
      <c r="D96" s="170">
        <v>2159.0650000000001</v>
      </c>
      <c r="E96" s="170">
        <v>1578</v>
      </c>
      <c r="F96" s="170">
        <v>2420.23</v>
      </c>
      <c r="G96" s="170">
        <v>1710</v>
      </c>
      <c r="H96" s="170">
        <v>1809.4814516875001</v>
      </c>
      <c r="I96" s="170" t="s">
        <v>4</v>
      </c>
      <c r="J96" s="373">
        <v>1616.2079999999901</v>
      </c>
      <c r="K96" s="170">
        <v>1478</v>
      </c>
      <c r="L96" s="170">
        <v>1860.1</v>
      </c>
      <c r="M96" s="170" t="s">
        <v>4</v>
      </c>
      <c r="N96" s="170">
        <v>1871.76</v>
      </c>
      <c r="O96" s="170">
        <v>1469.53</v>
      </c>
      <c r="P96" s="170">
        <v>1575.7918232539901</v>
      </c>
      <c r="Q96" s="170">
        <v>1535.6</v>
      </c>
      <c r="R96" s="170">
        <v>1400</v>
      </c>
      <c r="S96" s="170">
        <v>1449.05</v>
      </c>
      <c r="T96" s="170" t="s">
        <v>4</v>
      </c>
      <c r="U96" s="170">
        <v>1858</v>
      </c>
      <c r="V96" s="170">
        <v>2228.4059999999999</v>
      </c>
      <c r="W96" s="170">
        <v>1396.56</v>
      </c>
      <c r="X96" s="170">
        <v>1511.1</v>
      </c>
      <c r="Y96" s="170" t="s">
        <v>4</v>
      </c>
      <c r="Z96" s="170">
        <v>1700</v>
      </c>
      <c r="AA96" s="170">
        <v>1469.3</v>
      </c>
      <c r="AB96" s="170">
        <v>2585.61</v>
      </c>
      <c r="AC96" s="32"/>
      <c r="AD96" s="32"/>
      <c r="AE96" s="32"/>
      <c r="AF96" s="1"/>
      <c r="AG96" s="4"/>
      <c r="AH96" s="4"/>
      <c r="AI96" s="4"/>
      <c r="AJ96" s="4"/>
      <c r="AK96" s="4"/>
      <c r="AL96" s="4"/>
      <c r="AM96" s="4"/>
      <c r="AN96" s="4"/>
      <c r="AO96" s="4"/>
      <c r="AP96" s="4"/>
      <c r="AQ96" s="4"/>
      <c r="AR96" s="4"/>
      <c r="AS96" s="4"/>
      <c r="AT96" s="4"/>
      <c r="AU96" s="4"/>
      <c r="AV96" s="4"/>
      <c r="AW96" s="4"/>
    </row>
    <row r="97" spans="1:49" ht="21" customHeight="1">
      <c r="A97" s="168">
        <v>39722</v>
      </c>
      <c r="B97" s="170">
        <v>2033.19999999999</v>
      </c>
      <c r="C97" s="170">
        <v>1730.44</v>
      </c>
      <c r="D97" s="170">
        <v>2159.0650000000001</v>
      </c>
      <c r="E97" s="170">
        <v>1680</v>
      </c>
      <c r="F97" s="170">
        <v>2525.7399999999998</v>
      </c>
      <c r="G97" s="170">
        <v>1710</v>
      </c>
      <c r="H97" s="170">
        <v>1809.4814516875001</v>
      </c>
      <c r="I97" s="170" t="s">
        <v>4</v>
      </c>
      <c r="J97" s="373">
        <v>1680.50133333333</v>
      </c>
      <c r="K97" s="170">
        <v>1478</v>
      </c>
      <c r="L97" s="170">
        <v>1860.1</v>
      </c>
      <c r="M97" s="170" t="s">
        <v>4</v>
      </c>
      <c r="N97" s="170">
        <v>1871.76</v>
      </c>
      <c r="O97" s="170">
        <v>1469.53</v>
      </c>
      <c r="P97" s="170">
        <v>1645.7918232539901</v>
      </c>
      <c r="Q97" s="170">
        <v>1601.6</v>
      </c>
      <c r="R97" s="170">
        <v>1400</v>
      </c>
      <c r="S97" s="170">
        <v>1449.05</v>
      </c>
      <c r="T97" s="170" t="s">
        <v>4</v>
      </c>
      <c r="U97" s="170">
        <v>1858</v>
      </c>
      <c r="V97" s="170">
        <v>2228.4059999999999</v>
      </c>
      <c r="W97" s="170">
        <v>1396.56</v>
      </c>
      <c r="X97" s="170">
        <v>1511.1</v>
      </c>
      <c r="Y97" s="170" t="s">
        <v>4</v>
      </c>
      <c r="Z97" s="170">
        <v>1700</v>
      </c>
      <c r="AA97" s="170">
        <v>1469.3</v>
      </c>
      <c r="AB97" s="170">
        <v>2585.61</v>
      </c>
      <c r="AC97" s="32"/>
      <c r="AD97" s="32"/>
      <c r="AE97" s="32"/>
      <c r="AF97" s="1"/>
      <c r="AG97" s="4"/>
      <c r="AH97" s="4"/>
      <c r="AI97" s="4"/>
      <c r="AJ97" s="4"/>
      <c r="AK97" s="4"/>
      <c r="AL97" s="4"/>
      <c r="AM97" s="4"/>
      <c r="AN97" s="4"/>
      <c r="AO97" s="4"/>
      <c r="AP97" s="4"/>
      <c r="AQ97" s="4"/>
      <c r="AR97" s="4"/>
      <c r="AS97" s="4"/>
      <c r="AT97" s="4"/>
      <c r="AU97" s="4"/>
      <c r="AV97" s="4"/>
      <c r="AW97" s="4"/>
    </row>
    <row r="98" spans="1:49" ht="21" customHeight="1">
      <c r="A98" s="168">
        <v>39753</v>
      </c>
      <c r="B98" s="170">
        <v>2033.19999999999</v>
      </c>
      <c r="C98" s="170">
        <v>1730.44</v>
      </c>
      <c r="D98" s="170">
        <v>2159.0650000000001</v>
      </c>
      <c r="E98" s="170">
        <v>1680</v>
      </c>
      <c r="F98" s="170">
        <v>2525.7399999999998</v>
      </c>
      <c r="G98" s="170">
        <v>1710</v>
      </c>
      <c r="H98" s="170">
        <v>1809.4814516875001</v>
      </c>
      <c r="I98" s="170" t="s">
        <v>4</v>
      </c>
      <c r="J98" s="373">
        <v>1680.50133333333</v>
      </c>
      <c r="K98" s="170">
        <v>1478</v>
      </c>
      <c r="L98" s="170">
        <v>1860.1</v>
      </c>
      <c r="M98" s="170" t="s">
        <v>4</v>
      </c>
      <c r="N98" s="170">
        <v>1871.76</v>
      </c>
      <c r="O98" s="170">
        <v>1469.53</v>
      </c>
      <c r="P98" s="170">
        <v>1645.7918232539901</v>
      </c>
      <c r="Q98" s="170">
        <v>1661.6</v>
      </c>
      <c r="R98" s="170">
        <v>1400</v>
      </c>
      <c r="S98" s="170">
        <v>1449.05</v>
      </c>
      <c r="T98" s="170" t="s">
        <v>4</v>
      </c>
      <c r="U98" s="170">
        <v>1938</v>
      </c>
      <c r="V98" s="170">
        <v>2261.37</v>
      </c>
      <c r="W98" s="170">
        <v>1396.56</v>
      </c>
      <c r="X98" s="170">
        <v>1511.1</v>
      </c>
      <c r="Y98" s="170" t="s">
        <v>4</v>
      </c>
      <c r="Z98" s="170">
        <v>1700</v>
      </c>
      <c r="AA98" s="170">
        <v>1526.8</v>
      </c>
      <c r="AB98" s="170">
        <v>2585.61</v>
      </c>
      <c r="AC98" s="32"/>
      <c r="AD98" s="32"/>
      <c r="AE98" s="32"/>
      <c r="AF98" s="1"/>
      <c r="AG98" s="4"/>
      <c r="AH98" s="4"/>
      <c r="AI98" s="4"/>
      <c r="AJ98" s="4"/>
      <c r="AK98" s="4"/>
      <c r="AL98" s="4"/>
      <c r="AM98" s="4"/>
      <c r="AN98" s="4"/>
      <c r="AO98" s="4"/>
      <c r="AP98" s="4"/>
      <c r="AQ98" s="4"/>
      <c r="AR98" s="4"/>
      <c r="AS98" s="4"/>
      <c r="AT98" s="4"/>
      <c r="AU98" s="4"/>
      <c r="AV98" s="4"/>
      <c r="AW98" s="4"/>
    </row>
    <row r="99" spans="1:49" ht="21" customHeight="1">
      <c r="A99" s="168">
        <v>39783</v>
      </c>
      <c r="B99" s="170">
        <v>2033.19999999999</v>
      </c>
      <c r="C99" s="170">
        <v>1730.44</v>
      </c>
      <c r="D99" s="170">
        <v>2800</v>
      </c>
      <c r="E99" s="170">
        <v>1680</v>
      </c>
      <c r="F99" s="170">
        <v>2620.8000000000002</v>
      </c>
      <c r="G99" s="170">
        <v>1710</v>
      </c>
      <c r="H99" s="170">
        <v>1809.4814516875001</v>
      </c>
      <c r="I99" s="170" t="s">
        <v>4</v>
      </c>
      <c r="J99" s="373">
        <v>1680.50133333333</v>
      </c>
      <c r="K99" s="170">
        <v>1478</v>
      </c>
      <c r="L99" s="170">
        <v>1860.1</v>
      </c>
      <c r="M99" s="170" t="s">
        <v>4</v>
      </c>
      <c r="N99" s="170">
        <v>1871.76</v>
      </c>
      <c r="O99" s="170">
        <v>1469.53</v>
      </c>
      <c r="P99" s="170">
        <v>1645.7918232539901</v>
      </c>
      <c r="Q99" s="170">
        <v>1661.6</v>
      </c>
      <c r="R99" s="170">
        <v>1400</v>
      </c>
      <c r="S99" s="170">
        <v>1449.05</v>
      </c>
      <c r="T99" s="170" t="s">
        <v>4</v>
      </c>
      <c r="U99" s="170">
        <v>1938</v>
      </c>
      <c r="V99" s="170">
        <v>2261.37</v>
      </c>
      <c r="W99" s="170">
        <v>1518</v>
      </c>
      <c r="X99" s="170">
        <v>1642.5</v>
      </c>
      <c r="Y99" s="170" t="s">
        <v>4</v>
      </c>
      <c r="Z99" s="170">
        <v>1700</v>
      </c>
      <c r="AA99" s="170">
        <v>1526.8</v>
      </c>
      <c r="AB99" s="170">
        <v>2585.61</v>
      </c>
      <c r="AC99" s="32"/>
      <c r="AD99" s="32"/>
      <c r="AE99" s="32"/>
      <c r="AF99" s="1"/>
      <c r="AG99" s="4"/>
      <c r="AH99" s="4"/>
      <c r="AI99" s="4"/>
      <c r="AJ99" s="4"/>
      <c r="AK99" s="4"/>
      <c r="AL99" s="4"/>
      <c r="AM99" s="4"/>
      <c r="AN99" s="4"/>
      <c r="AO99" s="4"/>
      <c r="AP99" s="4"/>
      <c r="AQ99" s="4"/>
      <c r="AR99" s="4"/>
      <c r="AS99" s="4"/>
      <c r="AT99" s="4"/>
      <c r="AU99" s="4"/>
      <c r="AV99" s="4"/>
      <c r="AW99" s="4"/>
    </row>
    <row r="100" spans="1:49" ht="21" customHeight="1">
      <c r="A100" s="168">
        <v>39814</v>
      </c>
      <c r="B100" s="170">
        <v>2033.19999999999</v>
      </c>
      <c r="C100" s="170">
        <v>1730.44</v>
      </c>
      <c r="D100" s="170">
        <v>2800</v>
      </c>
      <c r="E100" s="170">
        <v>1680</v>
      </c>
      <c r="F100" s="170">
        <v>2620.8000000000002</v>
      </c>
      <c r="G100" s="170">
        <v>1710</v>
      </c>
      <c r="H100" s="170">
        <v>1809.4814516875001</v>
      </c>
      <c r="I100" s="170" t="s">
        <v>4</v>
      </c>
      <c r="J100" s="373">
        <v>1680.50133333333</v>
      </c>
      <c r="K100" s="170">
        <v>1478</v>
      </c>
      <c r="L100" s="170">
        <v>1860.1</v>
      </c>
      <c r="M100" s="170" t="s">
        <v>4</v>
      </c>
      <c r="N100" s="170">
        <v>1871.76</v>
      </c>
      <c r="O100" s="170">
        <v>1549.53</v>
      </c>
      <c r="P100" s="170">
        <v>1730.7918232539901</v>
      </c>
      <c r="Q100" s="170">
        <v>1661.6</v>
      </c>
      <c r="R100" s="170">
        <v>1400</v>
      </c>
      <c r="S100" s="170">
        <v>1449.05</v>
      </c>
      <c r="T100" s="170" t="s">
        <v>4</v>
      </c>
      <c r="U100" s="170">
        <v>1938</v>
      </c>
      <c r="V100" s="170">
        <v>2261.37</v>
      </c>
      <c r="W100" s="170">
        <v>1518</v>
      </c>
      <c r="X100" s="170">
        <v>1642.5</v>
      </c>
      <c r="Y100" s="170" t="s">
        <v>4</v>
      </c>
      <c r="Z100" s="170">
        <v>1700</v>
      </c>
      <c r="AA100" s="170">
        <v>1545.6</v>
      </c>
      <c r="AB100" s="170">
        <v>2790.37</v>
      </c>
      <c r="AC100" s="32"/>
      <c r="AD100" s="32"/>
      <c r="AE100" s="32"/>
      <c r="AF100" s="1"/>
      <c r="AG100" s="4"/>
      <c r="AH100" s="4"/>
      <c r="AI100" s="4"/>
      <c r="AJ100" s="4"/>
      <c r="AK100" s="4"/>
      <c r="AL100" s="4"/>
      <c r="AM100" s="4"/>
      <c r="AN100" s="4"/>
      <c r="AO100" s="4"/>
      <c r="AP100" s="4"/>
      <c r="AQ100" s="4"/>
      <c r="AR100" s="4"/>
      <c r="AS100" s="4"/>
      <c r="AT100" s="4"/>
      <c r="AU100" s="4"/>
      <c r="AV100" s="4"/>
      <c r="AW100" s="4"/>
    </row>
    <row r="101" spans="1:49" ht="21" customHeight="1">
      <c r="A101" s="168">
        <v>39845</v>
      </c>
      <c r="B101" s="170">
        <v>2033.19999999999</v>
      </c>
      <c r="C101" s="170">
        <v>1730.44</v>
      </c>
      <c r="D101" s="170">
        <v>2800</v>
      </c>
      <c r="E101" s="170">
        <v>1680</v>
      </c>
      <c r="F101" s="170">
        <v>2620.8000000000002</v>
      </c>
      <c r="G101" s="170">
        <v>1710</v>
      </c>
      <c r="H101" s="170">
        <v>1809.4814516875001</v>
      </c>
      <c r="I101" s="170" t="s">
        <v>4</v>
      </c>
      <c r="J101" s="373">
        <v>1680.50133333333</v>
      </c>
      <c r="K101" s="170">
        <v>1478</v>
      </c>
      <c r="L101" s="170">
        <v>1860.1</v>
      </c>
      <c r="M101" s="170" t="s">
        <v>4</v>
      </c>
      <c r="N101" s="170">
        <v>1871.76</v>
      </c>
      <c r="O101" s="170">
        <v>1549.53</v>
      </c>
      <c r="P101" s="170">
        <v>1730.7918232539901</v>
      </c>
      <c r="Q101" s="170">
        <v>1703.3999999999901</v>
      </c>
      <c r="R101" s="170">
        <v>1400</v>
      </c>
      <c r="S101" s="170">
        <v>1449.05</v>
      </c>
      <c r="T101" s="170" t="s">
        <v>4</v>
      </c>
      <c r="U101" s="170">
        <v>1938</v>
      </c>
      <c r="V101" s="170">
        <v>2261.37</v>
      </c>
      <c r="W101" s="170">
        <v>1518</v>
      </c>
      <c r="X101" s="170">
        <v>1642.5</v>
      </c>
      <c r="Y101" s="170" t="s">
        <v>4</v>
      </c>
      <c r="Z101" s="170">
        <v>1700</v>
      </c>
      <c r="AA101" s="170">
        <v>1545.6</v>
      </c>
      <c r="AB101" s="170">
        <v>2790.37</v>
      </c>
      <c r="AC101" s="32"/>
      <c r="AD101" s="32"/>
      <c r="AE101" s="32"/>
      <c r="AF101" s="1"/>
      <c r="AG101" s="4"/>
      <c r="AH101" s="4"/>
      <c r="AI101" s="4"/>
      <c r="AJ101" s="4"/>
      <c r="AK101" s="4"/>
      <c r="AL101" s="4"/>
      <c r="AM101" s="4"/>
      <c r="AN101" s="4"/>
      <c r="AO101" s="4"/>
      <c r="AP101" s="4"/>
      <c r="AQ101" s="4"/>
      <c r="AR101" s="4"/>
      <c r="AS101" s="4"/>
      <c r="AT101" s="4"/>
      <c r="AU101" s="4"/>
      <c r="AV101" s="4"/>
      <c r="AW101" s="4"/>
    </row>
    <row r="102" spans="1:49" ht="21" customHeight="1">
      <c r="A102" s="168">
        <v>39873</v>
      </c>
      <c r="B102" s="170">
        <v>2033.19999999999</v>
      </c>
      <c r="C102" s="170">
        <v>1730.44</v>
      </c>
      <c r="D102" s="170">
        <v>3395</v>
      </c>
      <c r="E102" s="170">
        <v>1880.1849999999999</v>
      </c>
      <c r="F102" s="170">
        <v>2620.8000000000002</v>
      </c>
      <c r="G102" s="170">
        <v>1710</v>
      </c>
      <c r="H102" s="170">
        <v>1809.4814516875001</v>
      </c>
      <c r="I102" s="170" t="s">
        <v>4</v>
      </c>
      <c r="J102" s="373">
        <v>1680.50133333333</v>
      </c>
      <c r="K102" s="170">
        <v>1478</v>
      </c>
      <c r="L102" s="170">
        <v>1860.1</v>
      </c>
      <c r="M102" s="170" t="s">
        <v>4</v>
      </c>
      <c r="N102" s="170">
        <v>1871.76</v>
      </c>
      <c r="O102" s="170">
        <v>1549.53</v>
      </c>
      <c r="P102" s="170">
        <v>1730.7918232539901</v>
      </c>
      <c r="Q102" s="170">
        <v>1703.3999999999901</v>
      </c>
      <c r="R102" s="170">
        <v>1400</v>
      </c>
      <c r="S102" s="170">
        <v>1449.05</v>
      </c>
      <c r="T102" s="170" t="s">
        <v>4</v>
      </c>
      <c r="U102" s="170">
        <v>1938</v>
      </c>
      <c r="V102" s="170">
        <v>2261.37</v>
      </c>
      <c r="W102" s="170">
        <v>1518</v>
      </c>
      <c r="X102" s="170">
        <v>1642.5</v>
      </c>
      <c r="Y102" s="170" t="s">
        <v>4</v>
      </c>
      <c r="Z102" s="170">
        <v>1700</v>
      </c>
      <c r="AA102" s="170">
        <v>1574.4</v>
      </c>
      <c r="AB102" s="170">
        <v>2999.11</v>
      </c>
      <c r="AC102" s="32"/>
      <c r="AD102" s="32"/>
      <c r="AE102" s="32"/>
      <c r="AF102" s="1"/>
      <c r="AG102" s="4"/>
      <c r="AH102" s="4"/>
      <c r="AI102" s="4"/>
      <c r="AJ102" s="4"/>
      <c r="AK102" s="4"/>
      <c r="AL102" s="4"/>
      <c r="AM102" s="4"/>
      <c r="AN102" s="4"/>
      <c r="AO102" s="4"/>
      <c r="AP102" s="4"/>
      <c r="AQ102" s="4"/>
      <c r="AR102" s="4"/>
      <c r="AS102" s="4"/>
      <c r="AT102" s="4"/>
      <c r="AU102" s="4"/>
      <c r="AV102" s="4"/>
      <c r="AW102" s="4"/>
    </row>
    <row r="103" spans="1:49" ht="21" customHeight="1">
      <c r="A103" s="168">
        <v>39904</v>
      </c>
      <c r="B103" s="170">
        <v>2233.1999999999998</v>
      </c>
      <c r="C103" s="170">
        <v>1730.44</v>
      </c>
      <c r="D103" s="170">
        <v>3395</v>
      </c>
      <c r="E103" s="170">
        <v>1880.1849999999999</v>
      </c>
      <c r="F103" s="170">
        <v>2620.8000000000002</v>
      </c>
      <c r="G103" s="170">
        <v>1710</v>
      </c>
      <c r="H103" s="170">
        <v>2134.4814516874999</v>
      </c>
      <c r="I103" s="170" t="s">
        <v>4</v>
      </c>
      <c r="J103" s="373">
        <v>1680.50133333333</v>
      </c>
      <c r="K103" s="170">
        <v>1478</v>
      </c>
      <c r="L103" s="170">
        <v>1999.8</v>
      </c>
      <c r="M103" s="170" t="s">
        <v>4</v>
      </c>
      <c r="N103" s="170">
        <v>1871.76</v>
      </c>
      <c r="O103" s="170">
        <v>1675.53</v>
      </c>
      <c r="P103" s="170">
        <v>1730.7918232539901</v>
      </c>
      <c r="Q103" s="170">
        <v>1787.3999999999901</v>
      </c>
      <c r="R103" s="170">
        <v>1400</v>
      </c>
      <c r="S103" s="170">
        <v>1449.05</v>
      </c>
      <c r="T103" s="170" t="s">
        <v>4</v>
      </c>
      <c r="U103" s="170">
        <v>1944</v>
      </c>
      <c r="V103" s="170">
        <v>2261.37</v>
      </c>
      <c r="W103" s="170">
        <v>1518</v>
      </c>
      <c r="X103" s="170">
        <v>1642.5</v>
      </c>
      <c r="Y103" s="170" t="s">
        <v>4</v>
      </c>
      <c r="Z103" s="170">
        <v>1700</v>
      </c>
      <c r="AA103" s="170">
        <v>1574.4</v>
      </c>
      <c r="AB103" s="170">
        <v>2999.11</v>
      </c>
      <c r="AC103" s="32"/>
      <c r="AD103" s="32"/>
      <c r="AE103" s="32"/>
      <c r="AF103" s="1"/>
      <c r="AG103" s="4"/>
      <c r="AH103" s="4"/>
      <c r="AI103" s="4"/>
      <c r="AJ103" s="4"/>
      <c r="AK103" s="4"/>
      <c r="AL103" s="4"/>
      <c r="AM103" s="4"/>
      <c r="AN103" s="4"/>
      <c r="AO103" s="4"/>
      <c r="AP103" s="4"/>
      <c r="AQ103" s="4"/>
      <c r="AR103" s="4"/>
      <c r="AS103" s="4"/>
      <c r="AT103" s="4"/>
      <c r="AU103" s="4"/>
      <c r="AV103" s="4"/>
      <c r="AW103" s="4"/>
    </row>
    <row r="104" spans="1:49" ht="21" customHeight="1">
      <c r="A104" s="168">
        <v>39934</v>
      </c>
      <c r="B104" s="170">
        <v>2533.1999999999998</v>
      </c>
      <c r="C104" s="170">
        <v>2030.44</v>
      </c>
      <c r="D104" s="170">
        <v>3395</v>
      </c>
      <c r="E104" s="170">
        <v>1880.1849999999999</v>
      </c>
      <c r="F104" s="170">
        <v>2620.8000000000002</v>
      </c>
      <c r="G104" s="170">
        <v>2110</v>
      </c>
      <c r="H104" s="170">
        <v>2134.4814516874999</v>
      </c>
      <c r="I104" s="170" t="s">
        <v>4</v>
      </c>
      <c r="J104" s="373">
        <v>1680.50133333333</v>
      </c>
      <c r="K104" s="170">
        <v>1578</v>
      </c>
      <c r="L104" s="170">
        <v>1999.8</v>
      </c>
      <c r="M104" s="170" t="s">
        <v>4</v>
      </c>
      <c r="N104" s="170">
        <v>1871.76</v>
      </c>
      <c r="O104" s="170">
        <v>1675.53</v>
      </c>
      <c r="P104" s="170">
        <v>1760.5218232539901</v>
      </c>
      <c r="Q104" s="170">
        <v>1787.3999999999901</v>
      </c>
      <c r="R104" s="170">
        <v>1400</v>
      </c>
      <c r="S104" s="170">
        <v>1449.05</v>
      </c>
      <c r="T104" s="170" t="s">
        <v>4</v>
      </c>
      <c r="U104" s="170">
        <v>2234</v>
      </c>
      <c r="V104" s="170">
        <v>2577.37</v>
      </c>
      <c r="W104" s="170">
        <v>1518</v>
      </c>
      <c r="X104" s="170">
        <v>1642.5</v>
      </c>
      <c r="Y104" s="170" t="s">
        <v>4</v>
      </c>
      <c r="Z104" s="170">
        <v>1700</v>
      </c>
      <c r="AA104" s="170">
        <v>1574.4</v>
      </c>
      <c r="AB104" s="170">
        <v>2999.11</v>
      </c>
      <c r="AC104" s="32"/>
      <c r="AD104" s="32"/>
      <c r="AE104" s="32"/>
      <c r="AF104" s="1"/>
      <c r="AG104" s="4"/>
      <c r="AH104" s="4"/>
      <c r="AI104" s="4"/>
      <c r="AJ104" s="4"/>
      <c r="AK104" s="4"/>
      <c r="AL104" s="4"/>
      <c r="AM104" s="4"/>
      <c r="AN104" s="4"/>
      <c r="AO104" s="4"/>
      <c r="AP104" s="4"/>
      <c r="AQ104" s="4"/>
      <c r="AR104" s="4"/>
      <c r="AS104" s="4"/>
      <c r="AT104" s="4"/>
      <c r="AU104" s="4"/>
      <c r="AV104" s="4"/>
      <c r="AW104" s="4"/>
    </row>
    <row r="105" spans="1:49" ht="21" customHeight="1">
      <c r="A105" s="168">
        <v>39965</v>
      </c>
      <c r="B105" s="170">
        <v>2533.1999999999998</v>
      </c>
      <c r="C105" s="170">
        <v>2030.44</v>
      </c>
      <c r="D105" s="170">
        <v>3595</v>
      </c>
      <c r="E105" s="170">
        <v>1880.1849999999999</v>
      </c>
      <c r="F105" s="170">
        <v>2640.8</v>
      </c>
      <c r="G105" s="170">
        <v>2110</v>
      </c>
      <c r="H105" s="170">
        <v>2134.4814516874999</v>
      </c>
      <c r="I105" s="170" t="s">
        <v>4</v>
      </c>
      <c r="J105" s="373">
        <v>1832.6666666666599</v>
      </c>
      <c r="K105" s="170">
        <v>1578</v>
      </c>
      <c r="L105" s="170">
        <v>1999.8</v>
      </c>
      <c r="M105" s="170" t="s">
        <v>4</v>
      </c>
      <c r="N105" s="170">
        <v>2013.76</v>
      </c>
      <c r="O105" s="170">
        <v>1722.51</v>
      </c>
      <c r="P105" s="170">
        <v>1760.5218232539901</v>
      </c>
      <c r="Q105" s="170">
        <v>1787.3999999999901</v>
      </c>
      <c r="R105" s="170">
        <v>1400</v>
      </c>
      <c r="S105" s="170">
        <v>1449.05</v>
      </c>
      <c r="T105" s="170" t="s">
        <v>4</v>
      </c>
      <c r="U105" s="170">
        <v>2234</v>
      </c>
      <c r="V105" s="170">
        <v>2577.37</v>
      </c>
      <c r="W105" s="170">
        <v>1518</v>
      </c>
      <c r="X105" s="170">
        <v>1642.5</v>
      </c>
      <c r="Y105" s="170" t="s">
        <v>4</v>
      </c>
      <c r="Z105" s="170">
        <v>1700</v>
      </c>
      <c r="AA105" s="170">
        <v>1874.4</v>
      </c>
      <c r="AB105" s="170">
        <v>2999.11</v>
      </c>
      <c r="AC105" s="32"/>
      <c r="AD105" s="32"/>
      <c r="AE105" s="32"/>
      <c r="AF105" s="1"/>
      <c r="AG105" s="4"/>
      <c r="AH105" s="4"/>
      <c r="AI105" s="4"/>
      <c r="AJ105" s="4"/>
      <c r="AK105" s="4"/>
      <c r="AL105" s="4"/>
      <c r="AM105" s="4"/>
      <c r="AN105" s="4"/>
      <c r="AO105" s="4"/>
      <c r="AP105" s="4"/>
      <c r="AQ105" s="4"/>
      <c r="AR105" s="4"/>
      <c r="AS105" s="4"/>
      <c r="AT105" s="4"/>
      <c r="AU105" s="4"/>
      <c r="AV105" s="4"/>
      <c r="AW105" s="4"/>
    </row>
    <row r="106" spans="1:49" ht="21" customHeight="1">
      <c r="A106" s="168">
        <v>39995</v>
      </c>
      <c r="B106" s="170">
        <v>2533.1999999999998</v>
      </c>
      <c r="C106" s="170">
        <v>2030.44</v>
      </c>
      <c r="D106" s="170">
        <v>3595</v>
      </c>
      <c r="E106" s="170">
        <v>1880.1849999999999</v>
      </c>
      <c r="F106" s="170">
        <v>2882.761</v>
      </c>
      <c r="G106" s="170">
        <v>2110</v>
      </c>
      <c r="H106" s="170">
        <v>2134.4814516874999</v>
      </c>
      <c r="I106" s="170" t="s">
        <v>4</v>
      </c>
      <c r="J106" s="373">
        <v>1832.6666666666599</v>
      </c>
      <c r="K106" s="170">
        <v>1678</v>
      </c>
      <c r="L106" s="170">
        <v>2139.5</v>
      </c>
      <c r="M106" s="170" t="s">
        <v>4</v>
      </c>
      <c r="N106" s="170">
        <v>2084.7600000000002</v>
      </c>
      <c r="O106" s="170">
        <v>1722.51</v>
      </c>
      <c r="P106" s="170">
        <v>1790.2618232539901</v>
      </c>
      <c r="Q106" s="170">
        <v>1787.3999999999901</v>
      </c>
      <c r="R106" s="170">
        <v>1540</v>
      </c>
      <c r="S106" s="170">
        <v>1449.05</v>
      </c>
      <c r="T106" s="170" t="s">
        <v>4</v>
      </c>
      <c r="U106" s="170">
        <v>2234</v>
      </c>
      <c r="V106" s="170">
        <v>2577.37</v>
      </c>
      <c r="W106" s="170">
        <v>1518</v>
      </c>
      <c r="X106" s="170">
        <v>1642.5</v>
      </c>
      <c r="Y106" s="170" t="s">
        <v>4</v>
      </c>
      <c r="Z106" s="170">
        <v>2070</v>
      </c>
      <c r="AA106" s="170">
        <v>1874.4</v>
      </c>
      <c r="AB106" s="170">
        <v>2999.11</v>
      </c>
      <c r="AC106" s="32"/>
      <c r="AD106" s="32"/>
      <c r="AE106" s="32"/>
      <c r="AF106" s="1"/>
      <c r="AG106" s="4"/>
      <c r="AH106" s="4"/>
      <c r="AI106" s="4"/>
      <c r="AJ106" s="4"/>
      <c r="AK106" s="4"/>
      <c r="AL106" s="4"/>
      <c r="AM106" s="4"/>
      <c r="AN106" s="4"/>
      <c r="AO106" s="4"/>
      <c r="AP106" s="4"/>
      <c r="AQ106" s="4"/>
      <c r="AR106" s="4"/>
      <c r="AS106" s="4"/>
      <c r="AT106" s="4"/>
      <c r="AU106" s="4"/>
      <c r="AV106" s="4"/>
      <c r="AW106" s="4"/>
    </row>
    <row r="107" spans="1:49" ht="21" customHeight="1">
      <c r="A107" s="168">
        <v>40026</v>
      </c>
      <c r="B107" s="170">
        <v>2533.1999999999998</v>
      </c>
      <c r="C107" s="170">
        <v>2030.44</v>
      </c>
      <c r="D107" s="170">
        <v>3595</v>
      </c>
      <c r="E107" s="170">
        <v>1880.1849999999999</v>
      </c>
      <c r="F107" s="170">
        <v>2882.761</v>
      </c>
      <c r="G107" s="170">
        <v>2110</v>
      </c>
      <c r="H107" s="170">
        <v>2134.4814516874999</v>
      </c>
      <c r="I107" s="170" t="s">
        <v>4</v>
      </c>
      <c r="J107" s="373">
        <v>1832.6666666666599</v>
      </c>
      <c r="K107" s="170">
        <v>1778</v>
      </c>
      <c r="L107" s="170">
        <v>2139.5</v>
      </c>
      <c r="M107" s="170" t="s">
        <v>4</v>
      </c>
      <c r="N107" s="170">
        <v>2084.7600000000002</v>
      </c>
      <c r="O107" s="170">
        <v>1800.8</v>
      </c>
      <c r="P107" s="170">
        <v>1790.2618232539901</v>
      </c>
      <c r="Q107" s="170">
        <v>1865.3999999999901</v>
      </c>
      <c r="R107" s="170">
        <v>1624</v>
      </c>
      <c r="S107" s="170">
        <v>1449.05</v>
      </c>
      <c r="T107" s="170" t="s">
        <v>4</v>
      </c>
      <c r="U107" s="170">
        <v>2244</v>
      </c>
      <c r="V107" s="170">
        <v>2577.37</v>
      </c>
      <c r="W107" s="170">
        <v>1700.1599999999901</v>
      </c>
      <c r="X107" s="170">
        <v>1839.6</v>
      </c>
      <c r="Y107" s="170" t="s">
        <v>4</v>
      </c>
      <c r="Z107" s="170">
        <v>2070</v>
      </c>
      <c r="AA107" s="170">
        <v>1874.4</v>
      </c>
      <c r="AB107" s="170">
        <v>2999.11</v>
      </c>
      <c r="AC107" s="32"/>
      <c r="AD107" s="32"/>
      <c r="AE107" s="32"/>
      <c r="AF107" s="1"/>
      <c r="AG107" s="4"/>
      <c r="AH107" s="4"/>
      <c r="AI107" s="4"/>
      <c r="AJ107" s="4"/>
      <c r="AK107" s="4"/>
      <c r="AL107" s="4"/>
      <c r="AM107" s="4"/>
      <c r="AN107" s="4"/>
      <c r="AO107" s="4"/>
      <c r="AP107" s="4"/>
      <c r="AQ107" s="4"/>
      <c r="AR107" s="4"/>
      <c r="AS107" s="4"/>
      <c r="AT107" s="4"/>
      <c r="AU107" s="4"/>
      <c r="AV107" s="4"/>
      <c r="AW107" s="4"/>
    </row>
    <row r="108" spans="1:49" ht="21" customHeight="1">
      <c r="A108" s="168">
        <v>40057</v>
      </c>
      <c r="B108" s="170">
        <v>3033.2</v>
      </c>
      <c r="C108" s="170">
        <v>2030.44</v>
      </c>
      <c r="D108" s="170">
        <v>3595</v>
      </c>
      <c r="E108" s="170">
        <v>2105.8000000000002</v>
      </c>
      <c r="F108" s="170">
        <v>2882.761</v>
      </c>
      <c r="G108" s="170">
        <v>2110</v>
      </c>
      <c r="H108" s="170">
        <v>2134.4814516874999</v>
      </c>
      <c r="I108" s="170" t="s">
        <v>4</v>
      </c>
      <c r="J108" s="373">
        <v>1832.6666666666599</v>
      </c>
      <c r="K108" s="170">
        <v>1858</v>
      </c>
      <c r="L108" s="170">
        <v>2139.5</v>
      </c>
      <c r="M108" s="170" t="s">
        <v>4</v>
      </c>
      <c r="N108" s="170">
        <v>2084.7600000000002</v>
      </c>
      <c r="O108" s="170">
        <v>1800.8</v>
      </c>
      <c r="P108" s="170">
        <v>1819.9918232539901</v>
      </c>
      <c r="Q108" s="170">
        <v>1865.3999999999901</v>
      </c>
      <c r="R108" s="170">
        <v>1750</v>
      </c>
      <c r="S108" s="170">
        <v>1449.05</v>
      </c>
      <c r="T108" s="170" t="s">
        <v>4</v>
      </c>
      <c r="U108" s="170">
        <v>2244</v>
      </c>
      <c r="V108" s="170">
        <v>2577.37</v>
      </c>
      <c r="W108" s="170">
        <v>1700.1599999999901</v>
      </c>
      <c r="X108" s="170">
        <v>1839.6</v>
      </c>
      <c r="Y108" s="170" t="s">
        <v>4</v>
      </c>
      <c r="Z108" s="170">
        <v>2070</v>
      </c>
      <c r="AA108" s="170">
        <v>1874.4</v>
      </c>
      <c r="AB108" s="170">
        <v>2898.72</v>
      </c>
      <c r="AC108" s="32"/>
      <c r="AD108" s="32"/>
      <c r="AE108" s="32"/>
      <c r="AF108" s="1"/>
      <c r="AG108" s="4"/>
      <c r="AH108" s="4"/>
      <c r="AI108" s="4"/>
      <c r="AJ108" s="4"/>
      <c r="AK108" s="4"/>
      <c r="AL108" s="4"/>
      <c r="AM108" s="4"/>
      <c r="AN108" s="4"/>
      <c r="AO108" s="4"/>
      <c r="AP108" s="4"/>
      <c r="AQ108" s="4"/>
      <c r="AR108" s="4"/>
      <c r="AS108" s="4"/>
      <c r="AT108" s="4"/>
      <c r="AU108" s="4"/>
      <c r="AV108" s="4"/>
      <c r="AW108" s="4"/>
    </row>
    <row r="109" spans="1:49" ht="21" customHeight="1">
      <c r="A109" s="168">
        <v>40087</v>
      </c>
      <c r="B109" s="170">
        <v>3033.2</v>
      </c>
      <c r="C109" s="170">
        <v>2030.44</v>
      </c>
      <c r="D109" s="170">
        <v>3595</v>
      </c>
      <c r="E109" s="170">
        <v>2105.8000000000002</v>
      </c>
      <c r="F109" s="170">
        <v>2882.761</v>
      </c>
      <c r="G109" s="170">
        <v>2320</v>
      </c>
      <c r="H109" s="170">
        <v>2134.4814516874999</v>
      </c>
      <c r="I109" s="170" t="s">
        <v>4</v>
      </c>
      <c r="J109" s="373">
        <v>1942.0053333333301</v>
      </c>
      <c r="K109" s="170">
        <v>1858</v>
      </c>
      <c r="L109" s="170">
        <v>2139.5</v>
      </c>
      <c r="M109" s="170" t="s">
        <v>4</v>
      </c>
      <c r="N109" s="170">
        <v>2155.7600000000002</v>
      </c>
      <c r="O109" s="170">
        <v>1832.12</v>
      </c>
      <c r="P109" s="170">
        <v>1819.9918232539901</v>
      </c>
      <c r="Q109" s="170">
        <v>1865.3999999999901</v>
      </c>
      <c r="R109" s="170">
        <v>1750</v>
      </c>
      <c r="S109" s="170">
        <v>1679.99</v>
      </c>
      <c r="T109" s="170" t="s">
        <v>4</v>
      </c>
      <c r="U109" s="170">
        <v>2252</v>
      </c>
      <c r="V109" s="170">
        <v>2577.37</v>
      </c>
      <c r="W109" s="170">
        <v>1700.1599999999901</v>
      </c>
      <c r="X109" s="170">
        <v>1839.6</v>
      </c>
      <c r="Y109" s="170" t="s">
        <v>4</v>
      </c>
      <c r="Z109" s="170">
        <v>2070</v>
      </c>
      <c r="AA109" s="170">
        <v>1874.4</v>
      </c>
      <c r="AB109" s="170">
        <v>2898.72</v>
      </c>
      <c r="AC109" s="32"/>
      <c r="AD109" s="32"/>
      <c r="AE109" s="32"/>
      <c r="AF109" s="1"/>
      <c r="AG109" s="4"/>
      <c r="AH109" s="4"/>
      <c r="AI109" s="4"/>
      <c r="AJ109" s="4"/>
      <c r="AK109" s="4"/>
      <c r="AL109" s="4"/>
      <c r="AM109" s="4"/>
      <c r="AN109" s="4"/>
      <c r="AO109" s="4"/>
      <c r="AP109" s="4"/>
      <c r="AQ109" s="4"/>
      <c r="AR109" s="4"/>
      <c r="AS109" s="4"/>
      <c r="AT109" s="4"/>
      <c r="AU109" s="4"/>
      <c r="AV109" s="4"/>
      <c r="AW109" s="4"/>
    </row>
    <row r="110" spans="1:49" ht="21" customHeight="1">
      <c r="A110" s="168">
        <v>40118</v>
      </c>
      <c r="B110" s="170">
        <v>3033.2</v>
      </c>
      <c r="C110" s="170">
        <v>2057.2799999999902</v>
      </c>
      <c r="D110" s="170">
        <v>3595</v>
      </c>
      <c r="E110" s="170">
        <v>2105.8000000000002</v>
      </c>
      <c r="F110" s="170">
        <v>3018.35</v>
      </c>
      <c r="G110" s="170">
        <v>2320</v>
      </c>
      <c r="H110" s="170">
        <v>2134.4814516874999</v>
      </c>
      <c r="I110" s="170" t="s">
        <v>4</v>
      </c>
      <c r="J110" s="373">
        <v>1942.0053333333301</v>
      </c>
      <c r="K110" s="170">
        <v>1858</v>
      </c>
      <c r="L110" s="170">
        <v>2139.5</v>
      </c>
      <c r="M110" s="170" t="s">
        <v>4</v>
      </c>
      <c r="N110" s="170">
        <v>2155.7600000000002</v>
      </c>
      <c r="O110" s="170">
        <v>1923.73</v>
      </c>
      <c r="P110" s="170">
        <v>2005.7918232539901</v>
      </c>
      <c r="Q110" s="170">
        <v>1943.4</v>
      </c>
      <c r="R110" s="170">
        <v>1750</v>
      </c>
      <c r="S110" s="170">
        <v>1679.99</v>
      </c>
      <c r="T110" s="170" t="s">
        <v>4</v>
      </c>
      <c r="U110" s="170">
        <v>2352</v>
      </c>
      <c r="V110" s="170">
        <v>2577.37</v>
      </c>
      <c r="W110" s="170">
        <v>1700.1599999999901</v>
      </c>
      <c r="X110" s="170">
        <v>1839.6</v>
      </c>
      <c r="Y110" s="170" t="s">
        <v>4</v>
      </c>
      <c r="Z110" s="170">
        <v>2070</v>
      </c>
      <c r="AA110" s="170">
        <v>1874.4</v>
      </c>
      <c r="AB110" s="170">
        <v>2898.72</v>
      </c>
      <c r="AC110" s="32"/>
      <c r="AD110" s="32"/>
      <c r="AE110" s="32"/>
      <c r="AF110" s="1"/>
      <c r="AG110" s="4"/>
      <c r="AH110" s="4"/>
      <c r="AI110" s="4"/>
      <c r="AJ110" s="4"/>
      <c r="AK110" s="4"/>
      <c r="AL110" s="4"/>
      <c r="AM110" s="4"/>
      <c r="AN110" s="4"/>
      <c r="AO110" s="4"/>
      <c r="AP110" s="4"/>
      <c r="AQ110" s="4"/>
      <c r="AR110" s="4"/>
      <c r="AS110" s="4"/>
      <c r="AT110" s="4"/>
      <c r="AU110" s="4"/>
      <c r="AV110" s="4"/>
      <c r="AW110" s="4"/>
    </row>
    <row r="111" spans="1:49" ht="21" customHeight="1">
      <c r="A111" s="168">
        <v>40148</v>
      </c>
      <c r="B111" s="170">
        <v>3033.2</v>
      </c>
      <c r="C111" s="170">
        <v>2084.12</v>
      </c>
      <c r="D111" s="170">
        <v>3595</v>
      </c>
      <c r="E111" s="170">
        <v>2105.8000000000002</v>
      </c>
      <c r="F111" s="170">
        <v>3018.35</v>
      </c>
      <c r="G111" s="170">
        <v>2320</v>
      </c>
      <c r="H111" s="170">
        <v>2134.4814516874999</v>
      </c>
      <c r="I111" s="170" t="s">
        <v>4</v>
      </c>
      <c r="J111" s="373">
        <v>1942.0053333333301</v>
      </c>
      <c r="K111" s="170">
        <v>1879.6</v>
      </c>
      <c r="L111" s="170">
        <v>2139.5</v>
      </c>
      <c r="M111" s="170" t="s">
        <v>4</v>
      </c>
      <c r="N111" s="170">
        <v>2155.7600000000002</v>
      </c>
      <c r="O111" s="170">
        <v>1923.73</v>
      </c>
      <c r="P111" s="170">
        <v>2005.7918232539901</v>
      </c>
      <c r="Q111" s="170">
        <v>1943.4</v>
      </c>
      <c r="R111" s="170">
        <v>1750</v>
      </c>
      <c r="S111" s="170">
        <v>1724.99</v>
      </c>
      <c r="T111" s="170" t="s">
        <v>4</v>
      </c>
      <c r="U111" s="170">
        <v>2360</v>
      </c>
      <c r="V111" s="170">
        <v>2595.6979999999999</v>
      </c>
      <c r="W111" s="170">
        <v>1806.42</v>
      </c>
      <c r="X111" s="170">
        <v>1954.58</v>
      </c>
      <c r="Y111" s="170" t="s">
        <v>4</v>
      </c>
      <c r="Z111" s="170">
        <v>2070</v>
      </c>
      <c r="AA111" s="170">
        <v>1874.4</v>
      </c>
      <c r="AB111" s="170">
        <v>2898.72</v>
      </c>
      <c r="AC111" s="32"/>
      <c r="AD111" s="32"/>
      <c r="AE111" s="32"/>
      <c r="AF111" s="1"/>
      <c r="AG111" s="4"/>
      <c r="AH111" s="4"/>
      <c r="AI111" s="4"/>
      <c r="AJ111" s="4"/>
      <c r="AK111" s="4"/>
      <c r="AL111" s="4"/>
      <c r="AM111" s="4"/>
      <c r="AN111" s="4"/>
      <c r="AO111" s="4"/>
      <c r="AP111" s="4"/>
      <c r="AQ111" s="4"/>
      <c r="AR111" s="4"/>
      <c r="AS111" s="4"/>
      <c r="AT111" s="4"/>
      <c r="AU111" s="4"/>
      <c r="AV111" s="4"/>
      <c r="AW111" s="4"/>
    </row>
    <row r="112" spans="1:49" ht="21" customHeight="1">
      <c r="A112" s="168">
        <v>40179</v>
      </c>
      <c r="B112" s="170">
        <v>3033.2</v>
      </c>
      <c r="C112" s="170">
        <v>2084.12</v>
      </c>
      <c r="D112" s="170">
        <v>3595</v>
      </c>
      <c r="E112" s="170">
        <v>2105.8000000000002</v>
      </c>
      <c r="F112" s="170">
        <v>3018.35</v>
      </c>
      <c r="G112" s="170">
        <v>2320</v>
      </c>
      <c r="H112" s="170">
        <v>2242.8147850208302</v>
      </c>
      <c r="I112" s="170" t="s">
        <v>4</v>
      </c>
      <c r="J112" s="373">
        <v>1942.0053333333301</v>
      </c>
      <c r="K112" s="170">
        <v>1879.6</v>
      </c>
      <c r="L112" s="170">
        <v>2246.1999999999998</v>
      </c>
      <c r="M112" s="170" t="s">
        <v>4</v>
      </c>
      <c r="N112" s="170">
        <v>2226.7600000000002</v>
      </c>
      <c r="O112" s="170">
        <v>1978.69</v>
      </c>
      <c r="P112" s="170">
        <v>2005.7918232539901</v>
      </c>
      <c r="Q112" s="170">
        <v>1989.4</v>
      </c>
      <c r="R112" s="170">
        <v>1750</v>
      </c>
      <c r="S112" s="170">
        <v>1724.99</v>
      </c>
      <c r="T112" s="170" t="s">
        <v>4</v>
      </c>
      <c r="U112" s="170">
        <v>2460</v>
      </c>
      <c r="V112" s="170">
        <v>2613.768</v>
      </c>
      <c r="W112" s="170">
        <v>1806.42</v>
      </c>
      <c r="X112" s="170">
        <v>1954.58</v>
      </c>
      <c r="Y112" s="170" t="s">
        <v>4</v>
      </c>
      <c r="Z112" s="170">
        <v>2070</v>
      </c>
      <c r="AA112" s="170">
        <v>1884</v>
      </c>
      <c r="AB112" s="170">
        <v>3446.6690196078398</v>
      </c>
      <c r="AC112" s="32"/>
      <c r="AD112" s="32"/>
      <c r="AE112" s="32"/>
      <c r="AF112" s="1"/>
      <c r="AG112" s="4"/>
      <c r="AH112" s="4"/>
      <c r="AI112" s="4"/>
      <c r="AJ112" s="4"/>
      <c r="AK112" s="4"/>
      <c r="AL112" s="4"/>
      <c r="AM112" s="4"/>
      <c r="AN112" s="4"/>
      <c r="AO112" s="4"/>
      <c r="AP112" s="4"/>
      <c r="AQ112" s="4"/>
      <c r="AR112" s="4"/>
      <c r="AS112" s="4"/>
      <c r="AT112" s="4"/>
      <c r="AU112" s="4"/>
      <c r="AV112" s="4"/>
      <c r="AW112" s="4"/>
    </row>
    <row r="113" spans="1:49" ht="21" customHeight="1">
      <c r="A113" s="168">
        <v>40210</v>
      </c>
      <c r="B113" s="170">
        <v>3033.2</v>
      </c>
      <c r="C113" s="170">
        <v>2110.96</v>
      </c>
      <c r="D113" s="170">
        <v>3595</v>
      </c>
      <c r="E113" s="170">
        <v>2105.8000000000002</v>
      </c>
      <c r="F113" s="170">
        <v>3018.35</v>
      </c>
      <c r="G113" s="170">
        <v>2320</v>
      </c>
      <c r="H113" s="170">
        <v>2242.8147850208302</v>
      </c>
      <c r="I113" s="170" t="s">
        <v>4</v>
      </c>
      <c r="J113" s="373">
        <v>1942.0053333333301</v>
      </c>
      <c r="K113" s="170">
        <v>1879.6</v>
      </c>
      <c r="L113" s="170">
        <v>2352.9</v>
      </c>
      <c r="M113" s="170" t="s">
        <v>4</v>
      </c>
      <c r="N113" s="170">
        <v>2226.7600000000002</v>
      </c>
      <c r="O113" s="170">
        <v>1978.69</v>
      </c>
      <c r="P113" s="170">
        <v>2100.4875000000002</v>
      </c>
      <c r="Q113" s="170">
        <v>2037.4</v>
      </c>
      <c r="R113" s="170">
        <v>1750</v>
      </c>
      <c r="S113" s="170">
        <v>1769.99</v>
      </c>
      <c r="T113" s="170" t="s">
        <v>4</v>
      </c>
      <c r="U113" s="170">
        <v>2460</v>
      </c>
      <c r="V113" s="170">
        <v>2632.096</v>
      </c>
      <c r="W113" s="170">
        <v>1806.42</v>
      </c>
      <c r="X113" s="170">
        <v>1954.58</v>
      </c>
      <c r="Y113" s="170" t="s">
        <v>4</v>
      </c>
      <c r="Z113" s="170">
        <v>2070</v>
      </c>
      <c r="AA113" s="170">
        <v>1899.2</v>
      </c>
      <c r="AB113" s="170">
        <v>3446.6690196078398</v>
      </c>
      <c r="AC113" s="32"/>
      <c r="AD113" s="32"/>
      <c r="AE113" s="32"/>
      <c r="AF113" s="1"/>
      <c r="AG113" s="4"/>
      <c r="AH113" s="4"/>
      <c r="AI113" s="4"/>
      <c r="AJ113" s="4"/>
      <c r="AK113" s="4"/>
      <c r="AL113" s="4"/>
      <c r="AM113" s="4"/>
      <c r="AN113" s="4"/>
      <c r="AO113" s="4"/>
      <c r="AP113" s="4"/>
      <c r="AQ113" s="4"/>
      <c r="AR113" s="4"/>
      <c r="AS113" s="4"/>
      <c r="AT113" s="4"/>
      <c r="AU113" s="4"/>
      <c r="AV113" s="4"/>
      <c r="AW113" s="4"/>
    </row>
    <row r="114" spans="1:49" ht="21" customHeight="1">
      <c r="A114" s="168">
        <v>40238</v>
      </c>
      <c r="B114" s="170">
        <v>3033.2</v>
      </c>
      <c r="C114" s="170">
        <v>2110.96</v>
      </c>
      <c r="D114" s="170">
        <v>4495</v>
      </c>
      <c r="E114" s="170">
        <v>2186</v>
      </c>
      <c r="F114" s="170">
        <v>3153.9399999999901</v>
      </c>
      <c r="G114" s="170">
        <v>2320</v>
      </c>
      <c r="H114" s="170">
        <v>2242.8147850208302</v>
      </c>
      <c r="I114" s="170" t="s">
        <v>4</v>
      </c>
      <c r="J114" s="373">
        <v>1942.0053333333301</v>
      </c>
      <c r="K114" s="170">
        <v>1879.6</v>
      </c>
      <c r="L114" s="170">
        <v>2352.9</v>
      </c>
      <c r="M114" s="170" t="s">
        <v>4</v>
      </c>
      <c r="N114" s="170">
        <v>2226.7600000000002</v>
      </c>
      <c r="O114" s="170">
        <v>1978.69</v>
      </c>
      <c r="P114" s="170">
        <v>2100.4875000000002</v>
      </c>
      <c r="Q114" s="170">
        <v>2083.4</v>
      </c>
      <c r="R114" s="170">
        <v>1750</v>
      </c>
      <c r="S114" s="170">
        <v>1769.99</v>
      </c>
      <c r="T114" s="170" t="s">
        <v>4</v>
      </c>
      <c r="U114" s="170">
        <v>2460</v>
      </c>
      <c r="V114" s="170">
        <v>2650.1660000000002</v>
      </c>
      <c r="W114" s="170">
        <v>1806.42</v>
      </c>
      <c r="X114" s="170">
        <v>1954.58</v>
      </c>
      <c r="Y114" s="170" t="s">
        <v>4</v>
      </c>
      <c r="Z114" s="170">
        <v>2070</v>
      </c>
      <c r="AA114" s="170">
        <v>1920</v>
      </c>
      <c r="AB114" s="170">
        <v>3446.6690196078398</v>
      </c>
      <c r="AC114" s="32"/>
      <c r="AD114" s="32"/>
      <c r="AE114" s="32"/>
      <c r="AF114" s="1"/>
      <c r="AG114" s="4"/>
      <c r="AH114" s="4"/>
      <c r="AI114" s="4"/>
      <c r="AJ114" s="4"/>
      <c r="AK114" s="4"/>
      <c r="AL114" s="4"/>
      <c r="AM114" s="4"/>
      <c r="AN114" s="4"/>
      <c r="AO114" s="4"/>
      <c r="AP114" s="4"/>
      <c r="AQ114" s="4"/>
      <c r="AR114" s="4"/>
      <c r="AS114" s="4"/>
      <c r="AT114" s="4"/>
      <c r="AU114" s="4"/>
      <c r="AV114" s="4"/>
      <c r="AW114" s="4"/>
    </row>
    <row r="115" spans="1:49" ht="21" customHeight="1">
      <c r="A115" s="168">
        <v>40269</v>
      </c>
      <c r="B115" s="170">
        <v>4033.2</v>
      </c>
      <c r="C115" s="170">
        <v>2110.96</v>
      </c>
      <c r="D115" s="170">
        <v>4495</v>
      </c>
      <c r="E115" s="170">
        <v>2361</v>
      </c>
      <c r="F115" s="170">
        <v>3153.9399999999901</v>
      </c>
      <c r="G115" s="170">
        <v>2320</v>
      </c>
      <c r="H115" s="170">
        <v>2242.8147850208302</v>
      </c>
      <c r="I115" s="170" t="s">
        <v>4</v>
      </c>
      <c r="J115" s="373">
        <v>1942.0053333333301</v>
      </c>
      <c r="K115" s="170">
        <v>1879.6</v>
      </c>
      <c r="L115" s="170">
        <v>2352.9</v>
      </c>
      <c r="M115" s="170" t="s">
        <v>4</v>
      </c>
      <c r="N115" s="170">
        <v>2340.36</v>
      </c>
      <c r="O115" s="170">
        <v>2176.56</v>
      </c>
      <c r="P115" s="170">
        <v>2100.4875000000002</v>
      </c>
      <c r="Q115" s="170">
        <v>2274.7999999999902</v>
      </c>
      <c r="R115" s="170">
        <v>1750</v>
      </c>
      <c r="S115" s="170">
        <v>2035.47999999999</v>
      </c>
      <c r="T115" s="170" t="s">
        <v>4</v>
      </c>
      <c r="U115" s="170">
        <v>2460</v>
      </c>
      <c r="V115" s="170">
        <v>2668.4939999999901</v>
      </c>
      <c r="W115" s="170">
        <v>1806.42</v>
      </c>
      <c r="X115" s="170">
        <v>1954.58</v>
      </c>
      <c r="Y115" s="170" t="s">
        <v>4</v>
      </c>
      <c r="Z115" s="170">
        <v>2070</v>
      </c>
      <c r="AA115" s="170">
        <v>1923.6</v>
      </c>
      <c r="AB115" s="170">
        <v>3446.6690196078398</v>
      </c>
      <c r="AC115" s="32"/>
      <c r="AD115" s="32"/>
      <c r="AE115" s="32"/>
      <c r="AF115" s="1"/>
      <c r="AG115" s="4"/>
      <c r="AH115" s="4"/>
      <c r="AI115" s="4"/>
      <c r="AJ115" s="4"/>
      <c r="AK115" s="4"/>
      <c r="AL115" s="4"/>
      <c r="AM115" s="4"/>
      <c r="AN115" s="4"/>
      <c r="AO115" s="4"/>
      <c r="AP115" s="4"/>
      <c r="AQ115" s="4"/>
      <c r="AR115" s="4"/>
      <c r="AS115" s="4"/>
      <c r="AT115" s="4"/>
      <c r="AU115" s="4"/>
      <c r="AV115" s="4"/>
      <c r="AW115" s="4"/>
    </row>
    <row r="116" spans="1:49" ht="21" customHeight="1">
      <c r="A116" s="168">
        <v>40299</v>
      </c>
      <c r="B116" s="170">
        <v>4033.2</v>
      </c>
      <c r="C116" s="170">
        <v>2704</v>
      </c>
      <c r="D116" s="170">
        <v>4495</v>
      </c>
      <c r="E116" s="170">
        <v>2361</v>
      </c>
      <c r="F116" s="170">
        <v>3153.9399999999901</v>
      </c>
      <c r="G116" s="170">
        <v>2746</v>
      </c>
      <c r="H116" s="170">
        <v>2681.5683379934899</v>
      </c>
      <c r="I116" s="170" t="s">
        <v>4</v>
      </c>
      <c r="J116" s="373">
        <v>2156.3519999999999</v>
      </c>
      <c r="K116" s="170">
        <v>2048.7799999999902</v>
      </c>
      <c r="L116" s="170">
        <v>2352.9</v>
      </c>
      <c r="M116" s="170" t="s">
        <v>4</v>
      </c>
      <c r="N116" s="170">
        <v>2340.36</v>
      </c>
      <c r="O116" s="170">
        <v>2176.56</v>
      </c>
      <c r="P116" s="170">
        <v>2269.5374999999999</v>
      </c>
      <c r="Q116" s="170">
        <v>2274.7999999999902</v>
      </c>
      <c r="R116" s="170">
        <v>1850</v>
      </c>
      <c r="S116" s="170">
        <v>2035.47999999999</v>
      </c>
      <c r="T116" s="170" t="s">
        <v>4</v>
      </c>
      <c r="U116" s="170">
        <v>2660</v>
      </c>
      <c r="V116" s="170">
        <v>3081.4939999999901</v>
      </c>
      <c r="W116" s="170">
        <v>1806.42</v>
      </c>
      <c r="X116" s="170">
        <v>1954.58</v>
      </c>
      <c r="Y116" s="170" t="s">
        <v>4</v>
      </c>
      <c r="Z116" s="170">
        <v>2400</v>
      </c>
      <c r="AA116" s="170">
        <v>1923.6</v>
      </c>
      <c r="AB116" s="170">
        <v>3446.6690196078398</v>
      </c>
      <c r="AC116" s="32"/>
      <c r="AD116" s="32"/>
      <c r="AE116" s="32"/>
      <c r="AF116" s="1"/>
      <c r="AG116" s="4"/>
      <c r="AH116" s="4"/>
      <c r="AI116" s="4"/>
      <c r="AJ116" s="4"/>
      <c r="AK116" s="4"/>
      <c r="AL116" s="4"/>
      <c r="AM116" s="4"/>
      <c r="AN116" s="4"/>
      <c r="AO116" s="4"/>
      <c r="AP116" s="4"/>
      <c r="AQ116" s="4"/>
      <c r="AR116" s="4"/>
      <c r="AS116" s="4"/>
      <c r="AT116" s="4"/>
      <c r="AU116" s="4"/>
      <c r="AV116" s="4"/>
      <c r="AW116" s="4"/>
    </row>
    <row r="117" spans="1:49" ht="21" customHeight="1">
      <c r="A117" s="168">
        <v>40330</v>
      </c>
      <c r="B117" s="170">
        <v>4033.2</v>
      </c>
      <c r="C117" s="170">
        <v>2704</v>
      </c>
      <c r="D117" s="170">
        <v>4495</v>
      </c>
      <c r="E117" s="170">
        <v>2361</v>
      </c>
      <c r="F117" s="170">
        <v>3153.9399999999901</v>
      </c>
      <c r="G117" s="170">
        <v>2746</v>
      </c>
      <c r="H117" s="170">
        <v>2681.5683379934899</v>
      </c>
      <c r="I117" s="170" t="s">
        <v>4</v>
      </c>
      <c r="J117" s="373">
        <v>2156.3519999999999</v>
      </c>
      <c r="K117" s="170">
        <v>2048.7799999999902</v>
      </c>
      <c r="L117" s="170">
        <v>2352.9</v>
      </c>
      <c r="M117" s="170" t="s">
        <v>4</v>
      </c>
      <c r="N117" s="170">
        <v>2695.36</v>
      </c>
      <c r="O117" s="170">
        <v>2275.4899999999998</v>
      </c>
      <c r="P117" s="170">
        <v>2269.5374999999999</v>
      </c>
      <c r="Q117" s="170">
        <v>2274.7999999999902</v>
      </c>
      <c r="R117" s="170">
        <v>1850</v>
      </c>
      <c r="S117" s="170">
        <v>2035.47999999999</v>
      </c>
      <c r="T117" s="170" t="s">
        <v>4</v>
      </c>
      <c r="U117" s="170">
        <v>2818.89</v>
      </c>
      <c r="V117" s="170">
        <v>3081.4939999999901</v>
      </c>
      <c r="W117" s="170">
        <v>1806.42</v>
      </c>
      <c r="X117" s="170">
        <v>1954.58</v>
      </c>
      <c r="Y117" s="170" t="s">
        <v>4</v>
      </c>
      <c r="Z117" s="170">
        <v>2400</v>
      </c>
      <c r="AA117" s="170">
        <v>2423.6</v>
      </c>
      <c r="AB117" s="170">
        <v>3446.6690196078398</v>
      </c>
      <c r="AC117" s="32"/>
      <c r="AD117" s="32"/>
      <c r="AE117" s="32"/>
      <c r="AF117" s="1"/>
      <c r="AG117" s="4"/>
      <c r="AH117" s="4"/>
      <c r="AI117" s="4"/>
      <c r="AJ117" s="4"/>
      <c r="AK117" s="4"/>
      <c r="AL117" s="4"/>
      <c r="AM117" s="4"/>
      <c r="AN117" s="4"/>
      <c r="AO117" s="4"/>
      <c r="AP117" s="4"/>
      <c r="AQ117" s="4"/>
      <c r="AR117" s="4"/>
      <c r="AS117" s="4"/>
      <c r="AT117" s="4"/>
      <c r="AU117" s="4"/>
      <c r="AV117" s="4"/>
      <c r="AW117" s="4"/>
    </row>
    <row r="118" spans="1:49" ht="21" customHeight="1">
      <c r="A118" s="168">
        <v>40360</v>
      </c>
      <c r="B118" s="170">
        <v>4033.2</v>
      </c>
      <c r="C118" s="170">
        <v>2704</v>
      </c>
      <c r="D118" s="170">
        <v>4495</v>
      </c>
      <c r="E118" s="170">
        <v>2536</v>
      </c>
      <c r="F118" s="170">
        <v>3544.7628</v>
      </c>
      <c r="G118" s="170">
        <v>2850</v>
      </c>
      <c r="H118" s="170">
        <v>2692.1903129851999</v>
      </c>
      <c r="I118" s="170" t="s">
        <v>4</v>
      </c>
      <c r="J118" s="373">
        <v>2156.3519999999999</v>
      </c>
      <c r="K118" s="170">
        <v>2217.96</v>
      </c>
      <c r="L118" s="170">
        <v>2564.6610000000001</v>
      </c>
      <c r="M118" s="170" t="s">
        <v>4</v>
      </c>
      <c r="N118" s="170">
        <v>2730.42</v>
      </c>
      <c r="O118" s="170">
        <v>2275.4899999999998</v>
      </c>
      <c r="P118" s="170">
        <v>2269.5374999999999</v>
      </c>
      <c r="Q118" s="170">
        <v>2420.7999999999902</v>
      </c>
      <c r="R118" s="170">
        <v>2042.5</v>
      </c>
      <c r="S118" s="170">
        <v>2239.0300000000002</v>
      </c>
      <c r="T118" s="170" t="s">
        <v>4</v>
      </c>
      <c r="U118" s="170">
        <v>2818.89</v>
      </c>
      <c r="V118" s="170">
        <v>3081.4939999999901</v>
      </c>
      <c r="W118" s="170">
        <v>1806.42</v>
      </c>
      <c r="X118" s="170">
        <v>1954.58</v>
      </c>
      <c r="Y118" s="170" t="s">
        <v>4</v>
      </c>
      <c r="Z118" s="170">
        <v>2600</v>
      </c>
      <c r="AA118" s="170">
        <v>2423.6</v>
      </c>
      <c r="AB118" s="170">
        <v>3446.6690196078398</v>
      </c>
      <c r="AC118" s="32"/>
      <c r="AD118" s="32"/>
      <c r="AE118" s="32"/>
      <c r="AF118" s="1"/>
      <c r="AG118" s="4"/>
      <c r="AH118" s="4"/>
      <c r="AI118" s="4"/>
      <c r="AJ118" s="4"/>
      <c r="AK118" s="4"/>
      <c r="AL118" s="4"/>
      <c r="AM118" s="4"/>
      <c r="AN118" s="4"/>
      <c r="AO118" s="4"/>
      <c r="AP118" s="4"/>
      <c r="AQ118" s="4"/>
      <c r="AR118" s="4"/>
      <c r="AS118" s="4"/>
      <c r="AT118" s="4"/>
      <c r="AU118" s="4"/>
      <c r="AV118" s="4"/>
      <c r="AW118" s="4"/>
    </row>
    <row r="119" spans="1:49" ht="21" customHeight="1">
      <c r="A119" s="168">
        <v>40391</v>
      </c>
      <c r="B119" s="170">
        <v>4033.2</v>
      </c>
      <c r="C119" s="170">
        <v>2704</v>
      </c>
      <c r="D119" s="170">
        <v>4495</v>
      </c>
      <c r="E119" s="170">
        <v>2536</v>
      </c>
      <c r="F119" s="170">
        <v>3544.7628</v>
      </c>
      <c r="G119" s="170">
        <v>2850</v>
      </c>
      <c r="H119" s="170">
        <v>2888.3157984089598</v>
      </c>
      <c r="I119" s="170" t="s">
        <v>4</v>
      </c>
      <c r="J119" s="373">
        <v>2306.40533333333</v>
      </c>
      <c r="K119" s="170">
        <v>2396.9499999999998</v>
      </c>
      <c r="L119" s="170">
        <v>2564.6610000000001</v>
      </c>
      <c r="M119" s="170" t="s">
        <v>4</v>
      </c>
      <c r="N119" s="170">
        <v>2765.88</v>
      </c>
      <c r="O119" s="170">
        <v>2275.4899999999998</v>
      </c>
      <c r="P119" s="170">
        <v>2652.4324999999899</v>
      </c>
      <c r="Q119" s="170">
        <v>2420.7999999999902</v>
      </c>
      <c r="R119" s="170">
        <v>2205</v>
      </c>
      <c r="S119" s="170">
        <v>2239.0300000000002</v>
      </c>
      <c r="T119" s="170" t="s">
        <v>4</v>
      </c>
      <c r="U119" s="170">
        <v>3018.89</v>
      </c>
      <c r="V119" s="170">
        <v>3452.2959999999998</v>
      </c>
      <c r="W119" s="170">
        <v>2131.58</v>
      </c>
      <c r="X119" s="170">
        <v>2306.4</v>
      </c>
      <c r="Y119" s="170" t="s">
        <v>4</v>
      </c>
      <c r="Z119" s="170">
        <v>2600</v>
      </c>
      <c r="AA119" s="170">
        <v>2423.6</v>
      </c>
      <c r="AB119" s="170">
        <v>3681.49</v>
      </c>
      <c r="AC119" s="32"/>
      <c r="AD119" s="32"/>
      <c r="AE119" s="32"/>
      <c r="AF119" s="1"/>
      <c r="AG119" s="4"/>
      <c r="AH119" s="4"/>
      <c r="AI119" s="4"/>
      <c r="AJ119" s="4"/>
      <c r="AK119" s="4"/>
      <c r="AL119" s="4"/>
      <c r="AM119" s="4"/>
      <c r="AN119" s="4"/>
      <c r="AO119" s="4"/>
      <c r="AP119" s="4"/>
      <c r="AQ119" s="4"/>
      <c r="AR119" s="4"/>
      <c r="AS119" s="4"/>
      <c r="AT119" s="4"/>
      <c r="AU119" s="4"/>
      <c r="AV119" s="4"/>
      <c r="AW119" s="4"/>
    </row>
    <row r="120" spans="1:49" ht="21" customHeight="1">
      <c r="A120" s="168">
        <v>40422</v>
      </c>
      <c r="B120" s="170">
        <v>4033.2</v>
      </c>
      <c r="C120" s="170">
        <v>2795</v>
      </c>
      <c r="D120" s="170">
        <v>4495</v>
      </c>
      <c r="E120" s="170">
        <v>2536</v>
      </c>
      <c r="F120" s="170">
        <v>3544.7628</v>
      </c>
      <c r="G120" s="170">
        <v>2850</v>
      </c>
      <c r="H120" s="170">
        <v>2898.93642145078</v>
      </c>
      <c r="I120" s="170" t="s">
        <v>4</v>
      </c>
      <c r="J120" s="373">
        <v>2306.40533333333</v>
      </c>
      <c r="K120" s="170">
        <v>2396.9499999999998</v>
      </c>
      <c r="L120" s="170">
        <v>2776.4</v>
      </c>
      <c r="M120" s="170" t="s">
        <v>4</v>
      </c>
      <c r="N120" s="170">
        <v>2801.34</v>
      </c>
      <c r="O120" s="170">
        <v>2275.4899999999998</v>
      </c>
      <c r="P120" s="170">
        <v>2652.4324999999899</v>
      </c>
      <c r="Q120" s="170">
        <v>2420.7999999999902</v>
      </c>
      <c r="R120" s="170">
        <v>2205</v>
      </c>
      <c r="S120" s="170">
        <v>2239.0300000000002</v>
      </c>
      <c r="T120" s="170" t="s">
        <v>4</v>
      </c>
      <c r="U120" s="170">
        <v>3018.89</v>
      </c>
      <c r="V120" s="170">
        <v>3452.2959999999998</v>
      </c>
      <c r="W120" s="170">
        <v>2131.58</v>
      </c>
      <c r="X120" s="170">
        <v>2306.4</v>
      </c>
      <c r="Y120" s="170" t="s">
        <v>4</v>
      </c>
      <c r="Z120" s="170">
        <v>2600</v>
      </c>
      <c r="AA120" s="170">
        <v>2423.6</v>
      </c>
      <c r="AB120" s="170">
        <v>3681.49</v>
      </c>
      <c r="AC120" s="32"/>
      <c r="AD120" s="32"/>
      <c r="AE120" s="32"/>
      <c r="AF120" s="1"/>
      <c r="AG120" s="4"/>
      <c r="AH120" s="4"/>
      <c r="AI120" s="4"/>
      <c r="AJ120" s="4"/>
      <c r="AK120" s="4"/>
      <c r="AL120" s="4"/>
      <c r="AM120" s="4"/>
      <c r="AN120" s="4"/>
      <c r="AO120" s="4"/>
      <c r="AP120" s="4"/>
      <c r="AQ120" s="4"/>
      <c r="AR120" s="4"/>
      <c r="AS120" s="4"/>
      <c r="AT120" s="4"/>
      <c r="AU120" s="4"/>
      <c r="AV120" s="4"/>
      <c r="AW120" s="4"/>
    </row>
    <row r="121" spans="1:49" ht="21" customHeight="1">
      <c r="A121" s="168">
        <v>40452</v>
      </c>
      <c r="B121" s="170">
        <v>4033.2</v>
      </c>
      <c r="C121" s="170">
        <v>2795</v>
      </c>
      <c r="D121" s="170">
        <v>4495</v>
      </c>
      <c r="E121" s="170">
        <v>2536</v>
      </c>
      <c r="F121" s="170">
        <v>3544.7628</v>
      </c>
      <c r="G121" s="170">
        <v>2850</v>
      </c>
      <c r="H121" s="170">
        <v>2909.5570444926102</v>
      </c>
      <c r="I121" s="170" t="s">
        <v>4</v>
      </c>
      <c r="J121" s="373">
        <v>2306.40533333333</v>
      </c>
      <c r="K121" s="170">
        <v>2396.9499999999998</v>
      </c>
      <c r="L121" s="170">
        <v>2776.4</v>
      </c>
      <c r="M121" s="170" t="s">
        <v>4</v>
      </c>
      <c r="N121" s="170">
        <v>2836.8</v>
      </c>
      <c r="O121" s="170">
        <v>2414</v>
      </c>
      <c r="P121" s="170">
        <v>2652.4324999999899</v>
      </c>
      <c r="Q121" s="170">
        <v>2584.7999999999902</v>
      </c>
      <c r="R121" s="170">
        <v>2205</v>
      </c>
      <c r="S121" s="170">
        <v>2239.0300000000002</v>
      </c>
      <c r="T121" s="170" t="s">
        <v>4</v>
      </c>
      <c r="U121" s="170">
        <v>3168.89</v>
      </c>
      <c r="V121" s="170">
        <v>3452.2959999999998</v>
      </c>
      <c r="W121" s="170">
        <v>2131.58</v>
      </c>
      <c r="X121" s="170">
        <v>2306.4</v>
      </c>
      <c r="Y121" s="170" t="s">
        <v>4</v>
      </c>
      <c r="Z121" s="170">
        <v>2700</v>
      </c>
      <c r="AA121" s="170">
        <v>2423.6</v>
      </c>
      <c r="AB121" s="170">
        <v>3681.49</v>
      </c>
      <c r="AC121" s="32"/>
      <c r="AD121" s="32"/>
      <c r="AE121" s="32"/>
      <c r="AF121" s="1"/>
      <c r="AG121" s="4"/>
      <c r="AH121" s="4"/>
      <c r="AI121" s="4"/>
      <c r="AJ121" s="4"/>
      <c r="AK121" s="4"/>
      <c r="AL121" s="4"/>
      <c r="AM121" s="4"/>
      <c r="AN121" s="4"/>
      <c r="AO121" s="4"/>
      <c r="AP121" s="4"/>
      <c r="AQ121" s="4"/>
      <c r="AR121" s="4"/>
      <c r="AS121" s="4"/>
      <c r="AT121" s="4"/>
      <c r="AU121" s="4"/>
      <c r="AV121" s="4"/>
      <c r="AW121" s="4"/>
    </row>
    <row r="122" spans="1:49" ht="21" customHeight="1">
      <c r="A122" s="168">
        <v>40483</v>
      </c>
      <c r="B122" s="170">
        <v>4033.2</v>
      </c>
      <c r="C122" s="170">
        <v>2795</v>
      </c>
      <c r="D122" s="170">
        <v>4495</v>
      </c>
      <c r="E122" s="170">
        <v>2738.56</v>
      </c>
      <c r="F122" s="170">
        <v>3733.9241999999999</v>
      </c>
      <c r="G122" s="170">
        <v>2850</v>
      </c>
      <c r="H122" s="170">
        <v>2920.1885633677698</v>
      </c>
      <c r="I122" s="170" t="s">
        <v>4</v>
      </c>
      <c r="J122" s="373">
        <v>2306.40533333333</v>
      </c>
      <c r="K122" s="170">
        <v>2396.9499999999998</v>
      </c>
      <c r="L122" s="170">
        <v>2894.1</v>
      </c>
      <c r="M122" s="170" t="s">
        <v>4</v>
      </c>
      <c r="N122" s="170">
        <v>2872.26</v>
      </c>
      <c r="O122" s="170">
        <v>2414</v>
      </c>
      <c r="P122" s="170">
        <v>2714.3074999999999</v>
      </c>
      <c r="Q122" s="170">
        <v>2584.7999999999902</v>
      </c>
      <c r="R122" s="170">
        <v>2205</v>
      </c>
      <c r="S122" s="170">
        <v>2239.0300000000002</v>
      </c>
      <c r="T122" s="170" t="s">
        <v>4</v>
      </c>
      <c r="U122" s="170">
        <v>3168.89</v>
      </c>
      <c r="V122" s="170">
        <v>3452.2959999999998</v>
      </c>
      <c r="W122" s="170">
        <v>2131.58</v>
      </c>
      <c r="X122" s="170">
        <v>2306.4</v>
      </c>
      <c r="Y122" s="170" t="s">
        <v>4</v>
      </c>
      <c r="Z122" s="170">
        <v>2700</v>
      </c>
      <c r="AA122" s="170">
        <v>2423.6</v>
      </c>
      <c r="AB122" s="170">
        <v>3681.49</v>
      </c>
      <c r="AC122" s="32"/>
      <c r="AD122" s="32"/>
      <c r="AE122" s="32"/>
      <c r="AF122" s="1"/>
      <c r="AG122" s="4"/>
      <c r="AH122" s="4"/>
      <c r="AI122" s="4"/>
      <c r="AJ122" s="4"/>
      <c r="AK122" s="4"/>
      <c r="AL122" s="4"/>
      <c r="AM122" s="4"/>
      <c r="AN122" s="4"/>
      <c r="AO122" s="4"/>
      <c r="AP122" s="4"/>
      <c r="AQ122" s="4"/>
      <c r="AR122" s="4"/>
      <c r="AS122" s="4"/>
      <c r="AT122" s="4"/>
      <c r="AU122" s="4"/>
      <c r="AV122" s="4"/>
      <c r="AW122" s="4"/>
    </row>
    <row r="123" spans="1:49" ht="21" customHeight="1">
      <c r="A123" s="168">
        <v>40513</v>
      </c>
      <c r="B123" s="170">
        <v>4033.2</v>
      </c>
      <c r="C123" s="170">
        <v>2795</v>
      </c>
      <c r="D123" s="170">
        <v>4495</v>
      </c>
      <c r="E123" s="170">
        <v>2738.56</v>
      </c>
      <c r="F123" s="170">
        <v>3733.9241999999999</v>
      </c>
      <c r="G123" s="170">
        <v>2850</v>
      </c>
      <c r="H123" s="170">
        <v>3073.5525571543799</v>
      </c>
      <c r="I123" s="170" t="s">
        <v>4</v>
      </c>
      <c r="J123" s="373">
        <v>2467.1786666666599</v>
      </c>
      <c r="K123" s="170">
        <v>2396.9499999999998</v>
      </c>
      <c r="L123" s="170">
        <v>2894.1</v>
      </c>
      <c r="M123" s="170" t="s">
        <v>4</v>
      </c>
      <c r="N123" s="170">
        <v>2907.72</v>
      </c>
      <c r="O123" s="170">
        <v>2414</v>
      </c>
      <c r="P123" s="170">
        <v>2714.3074999999999</v>
      </c>
      <c r="Q123" s="170">
        <v>2584.7999999999902</v>
      </c>
      <c r="R123" s="170">
        <v>2205</v>
      </c>
      <c r="S123" s="170">
        <v>2239.0300000000002</v>
      </c>
      <c r="T123" s="170" t="s">
        <v>4</v>
      </c>
      <c r="U123" s="170">
        <v>3168.89</v>
      </c>
      <c r="V123" s="170">
        <v>3452.2959999999998</v>
      </c>
      <c r="W123" s="170">
        <v>2294.15</v>
      </c>
      <c r="X123" s="170">
        <v>2482.3200000000002</v>
      </c>
      <c r="Y123" s="170" t="s">
        <v>4</v>
      </c>
      <c r="Z123" s="170">
        <v>2700</v>
      </c>
      <c r="AA123" s="170">
        <v>2419.6</v>
      </c>
      <c r="AB123" s="170">
        <v>3681.49</v>
      </c>
      <c r="AC123" s="32"/>
      <c r="AD123" s="32"/>
      <c r="AE123" s="32"/>
      <c r="AF123" s="1"/>
      <c r="AG123" s="4"/>
      <c r="AH123" s="4"/>
      <c r="AI123" s="4"/>
      <c r="AJ123" s="4"/>
      <c r="AK123" s="4"/>
      <c r="AL123" s="4"/>
      <c r="AM123" s="4"/>
      <c r="AN123" s="4"/>
      <c r="AO123" s="4"/>
      <c r="AP123" s="4"/>
      <c r="AQ123" s="4"/>
      <c r="AR123" s="4"/>
      <c r="AS123" s="4"/>
      <c r="AT123" s="4"/>
      <c r="AU123" s="4"/>
      <c r="AV123" s="4"/>
      <c r="AW123" s="4"/>
    </row>
    <row r="124" spans="1:49" ht="21" customHeight="1">
      <c r="A124" s="168">
        <v>40544</v>
      </c>
      <c r="B124" s="170">
        <v>5033.2</v>
      </c>
      <c r="C124" s="170">
        <v>2795</v>
      </c>
      <c r="D124" s="170">
        <v>5495</v>
      </c>
      <c r="E124" s="170">
        <v>2738.56</v>
      </c>
      <c r="F124" s="170">
        <v>3733.9241999999999</v>
      </c>
      <c r="G124" s="170">
        <v>2850</v>
      </c>
      <c r="H124" s="170">
        <v>3084.33872186287</v>
      </c>
      <c r="I124" s="170" t="s">
        <v>4</v>
      </c>
      <c r="J124" s="373">
        <v>2467.1786666666599</v>
      </c>
      <c r="K124" s="170">
        <v>2696.95</v>
      </c>
      <c r="L124" s="170">
        <v>2894.1</v>
      </c>
      <c r="M124" s="170" t="s">
        <v>4</v>
      </c>
      <c r="N124" s="170">
        <v>2943.18</v>
      </c>
      <c r="O124" s="170">
        <v>2473.36</v>
      </c>
      <c r="P124" s="170">
        <v>2714.3074999999999</v>
      </c>
      <c r="Q124" s="170">
        <v>2702.7999999999902</v>
      </c>
      <c r="R124" s="170">
        <v>2205</v>
      </c>
      <c r="S124" s="170">
        <v>2239.0300000000002</v>
      </c>
      <c r="T124" s="170" t="s">
        <v>4</v>
      </c>
      <c r="U124" s="170">
        <v>3168.89</v>
      </c>
      <c r="V124" s="170">
        <v>3495.53799999999</v>
      </c>
      <c r="W124" s="170">
        <v>2294.15</v>
      </c>
      <c r="X124" s="170">
        <v>2482.3200000000002</v>
      </c>
      <c r="Y124" s="170" t="s">
        <v>4</v>
      </c>
      <c r="Z124" s="170">
        <v>2700</v>
      </c>
      <c r="AA124" s="170">
        <v>2419.6</v>
      </c>
      <c r="AB124" s="170">
        <v>4528.24</v>
      </c>
      <c r="AC124" s="32"/>
      <c r="AD124" s="32"/>
      <c r="AE124" s="32"/>
      <c r="AF124" s="1"/>
      <c r="AG124" s="4"/>
      <c r="AH124" s="4"/>
      <c r="AI124" s="4"/>
      <c r="AJ124" s="4"/>
      <c r="AK124" s="4"/>
      <c r="AL124" s="4"/>
      <c r="AM124" s="4"/>
      <c r="AN124" s="4"/>
      <c r="AO124" s="4"/>
      <c r="AP124" s="4"/>
      <c r="AQ124" s="4"/>
      <c r="AR124" s="4"/>
      <c r="AS124" s="4"/>
      <c r="AT124" s="4"/>
      <c r="AU124" s="4"/>
      <c r="AV124" s="4"/>
      <c r="AW124" s="4"/>
    </row>
    <row r="125" spans="1:49" ht="21" customHeight="1">
      <c r="A125" s="168">
        <v>40575</v>
      </c>
      <c r="B125" s="170">
        <v>5033.2</v>
      </c>
      <c r="C125" s="170">
        <v>2795</v>
      </c>
      <c r="D125" s="170">
        <v>5495</v>
      </c>
      <c r="E125" s="170">
        <v>2738.56</v>
      </c>
      <c r="F125" s="170">
        <v>3733.9241999999999</v>
      </c>
      <c r="G125" s="170">
        <v>2850</v>
      </c>
      <c r="H125" s="170">
        <v>3095.1139699046998</v>
      </c>
      <c r="I125" s="170" t="s">
        <v>4</v>
      </c>
      <c r="J125" s="373">
        <v>2467.1786666666599</v>
      </c>
      <c r="K125" s="170">
        <v>2696.95</v>
      </c>
      <c r="L125" s="170">
        <v>3183.4</v>
      </c>
      <c r="M125" s="170" t="s">
        <v>4</v>
      </c>
      <c r="N125" s="170">
        <v>2960.91</v>
      </c>
      <c r="O125" s="170">
        <v>2473.36</v>
      </c>
      <c r="P125" s="170">
        <v>2776.625</v>
      </c>
      <c r="Q125" s="170">
        <v>2702.7999999999902</v>
      </c>
      <c r="R125" s="170">
        <v>2205</v>
      </c>
      <c r="S125" s="170">
        <v>2239.0300000000002</v>
      </c>
      <c r="T125" s="170" t="s">
        <v>4</v>
      </c>
      <c r="U125" s="170">
        <v>3168.89</v>
      </c>
      <c r="V125" s="170">
        <v>3495.53799999999</v>
      </c>
      <c r="W125" s="170">
        <v>2385.0299999999902</v>
      </c>
      <c r="X125" s="170">
        <v>2580.0500000000002</v>
      </c>
      <c r="Y125" s="170" t="s">
        <v>4</v>
      </c>
      <c r="Z125" s="170">
        <v>2700</v>
      </c>
      <c r="AA125" s="170">
        <v>2413.1999999999998</v>
      </c>
      <c r="AB125" s="170">
        <v>4528.24</v>
      </c>
      <c r="AC125" s="32"/>
      <c r="AD125" s="32"/>
      <c r="AE125" s="32"/>
      <c r="AF125" s="1"/>
      <c r="AG125" s="4"/>
      <c r="AH125" s="4"/>
      <c r="AI125" s="4"/>
      <c r="AJ125" s="4"/>
      <c r="AK125" s="4"/>
      <c r="AL125" s="4"/>
      <c r="AM125" s="4"/>
      <c r="AN125" s="4"/>
      <c r="AO125" s="4"/>
      <c r="AP125" s="4"/>
      <c r="AQ125" s="4"/>
      <c r="AR125" s="4"/>
      <c r="AS125" s="4"/>
      <c r="AT125" s="4"/>
      <c r="AU125" s="4"/>
      <c r="AV125" s="4"/>
      <c r="AW125" s="4"/>
    </row>
    <row r="126" spans="1:49" ht="21" customHeight="1">
      <c r="A126" s="168">
        <v>40603</v>
      </c>
      <c r="B126" s="170">
        <v>5033.2</v>
      </c>
      <c r="C126" s="170">
        <v>2795</v>
      </c>
      <c r="D126" s="170">
        <v>5495</v>
      </c>
      <c r="E126" s="170">
        <v>2738.56</v>
      </c>
      <c r="F126" s="170">
        <v>3923.3399999999901</v>
      </c>
      <c r="G126" s="170">
        <v>2850</v>
      </c>
      <c r="H126" s="170">
        <v>3105.8892179465201</v>
      </c>
      <c r="I126" s="170" t="s">
        <v>4</v>
      </c>
      <c r="J126" s="373">
        <v>2467.1786666666599</v>
      </c>
      <c r="K126" s="170">
        <v>2714.23</v>
      </c>
      <c r="L126" s="170">
        <v>3183.4</v>
      </c>
      <c r="M126" s="170" t="s">
        <v>4</v>
      </c>
      <c r="N126" s="170">
        <v>2960.91</v>
      </c>
      <c r="O126" s="170">
        <v>2473.36</v>
      </c>
      <c r="P126" s="170">
        <v>2776.625</v>
      </c>
      <c r="Q126" s="170">
        <v>2702.7999999999902</v>
      </c>
      <c r="R126" s="170">
        <v>2305</v>
      </c>
      <c r="S126" s="170">
        <v>2239.0300000000002</v>
      </c>
      <c r="T126" s="170" t="s">
        <v>4</v>
      </c>
      <c r="U126" s="170">
        <v>3168.89</v>
      </c>
      <c r="V126" s="170">
        <v>3495.53799999999</v>
      </c>
      <c r="W126" s="170">
        <v>2385.0299999999902</v>
      </c>
      <c r="X126" s="170">
        <v>2580.0500000000002</v>
      </c>
      <c r="Y126" s="170" t="s">
        <v>4</v>
      </c>
      <c r="Z126" s="170">
        <v>2700</v>
      </c>
      <c r="AA126" s="170">
        <v>2613.1999999999998</v>
      </c>
      <c r="AB126" s="170">
        <v>4528.24</v>
      </c>
      <c r="AC126" s="32"/>
      <c r="AD126" s="32"/>
      <c r="AE126" s="32"/>
      <c r="AF126" s="1"/>
      <c r="AG126" s="4"/>
      <c r="AH126" s="4"/>
      <c r="AI126" s="4"/>
      <c r="AJ126" s="4"/>
      <c r="AK126" s="4"/>
      <c r="AL126" s="4"/>
      <c r="AM126" s="4"/>
      <c r="AN126" s="4"/>
      <c r="AO126" s="4"/>
      <c r="AP126" s="4"/>
      <c r="AQ126" s="4"/>
      <c r="AR126" s="4"/>
      <c r="AS126" s="4"/>
      <c r="AT126" s="4"/>
      <c r="AU126" s="4"/>
      <c r="AV126" s="4"/>
      <c r="AW126" s="4"/>
    </row>
    <row r="127" spans="1:49" ht="21" customHeight="1">
      <c r="A127" s="168">
        <v>40634</v>
      </c>
      <c r="B127" s="170">
        <v>5033.2</v>
      </c>
      <c r="C127" s="170">
        <v>2855</v>
      </c>
      <c r="D127" s="170">
        <v>5730</v>
      </c>
      <c r="E127" s="170">
        <v>3380</v>
      </c>
      <c r="F127" s="170">
        <v>3923.3399999999901</v>
      </c>
      <c r="G127" s="170">
        <v>3416</v>
      </c>
      <c r="H127" s="170">
        <v>3116.6753826550098</v>
      </c>
      <c r="I127" s="170" t="s">
        <v>4</v>
      </c>
      <c r="J127" s="373">
        <v>2762.98133333333</v>
      </c>
      <c r="K127" s="170">
        <v>2714.23</v>
      </c>
      <c r="L127" s="170">
        <v>3183.4</v>
      </c>
      <c r="M127" s="170" t="s">
        <v>4</v>
      </c>
      <c r="N127" s="170">
        <v>2960.91</v>
      </c>
      <c r="O127" s="170">
        <v>2844.36</v>
      </c>
      <c r="P127" s="170">
        <v>3147.97</v>
      </c>
      <c r="Q127" s="170">
        <v>2976</v>
      </c>
      <c r="R127" s="170">
        <v>2405</v>
      </c>
      <c r="S127" s="170">
        <v>3200</v>
      </c>
      <c r="T127" s="170" t="s">
        <v>4</v>
      </c>
      <c r="U127" s="170">
        <v>3168.89</v>
      </c>
      <c r="V127" s="170">
        <v>3495.53799999999</v>
      </c>
      <c r="W127" s="170">
        <v>2385.0299999999902</v>
      </c>
      <c r="X127" s="170">
        <v>2580.0500000000002</v>
      </c>
      <c r="Y127" s="170" t="s">
        <v>4</v>
      </c>
      <c r="Z127" s="170">
        <v>2700</v>
      </c>
      <c r="AA127" s="170">
        <v>2751.2</v>
      </c>
      <c r="AB127" s="170">
        <v>4528.24</v>
      </c>
      <c r="AC127" s="32"/>
      <c r="AD127" s="32"/>
      <c r="AE127" s="32"/>
      <c r="AF127" s="1"/>
      <c r="AG127" s="4"/>
      <c r="AH127" s="4"/>
      <c r="AI127" s="4"/>
      <c r="AJ127" s="4"/>
      <c r="AK127" s="4"/>
      <c r="AL127" s="4"/>
      <c r="AM127" s="4"/>
      <c r="AN127" s="4"/>
      <c r="AO127" s="4"/>
      <c r="AP127" s="4"/>
      <c r="AQ127" s="4"/>
      <c r="AR127" s="4"/>
      <c r="AS127" s="4"/>
      <c r="AT127" s="4"/>
      <c r="AU127" s="4"/>
      <c r="AV127" s="4"/>
      <c r="AW127" s="4"/>
    </row>
    <row r="128" spans="1:49" ht="21" customHeight="1">
      <c r="A128" s="168">
        <v>40664</v>
      </c>
      <c r="B128" s="170">
        <v>5033.2</v>
      </c>
      <c r="C128" s="170">
        <v>3425.84</v>
      </c>
      <c r="D128" s="170">
        <v>5800</v>
      </c>
      <c r="E128" s="170">
        <v>3380</v>
      </c>
      <c r="F128" s="170">
        <v>3923.3399999999901</v>
      </c>
      <c r="G128" s="170">
        <v>3416</v>
      </c>
      <c r="H128" s="170">
        <v>3615.1146850446698</v>
      </c>
      <c r="I128" s="170" t="s">
        <v>4</v>
      </c>
      <c r="J128" s="373">
        <v>2762.98133333333</v>
      </c>
      <c r="K128" s="170">
        <v>2904.7599999999902</v>
      </c>
      <c r="L128" s="170">
        <v>3357.2</v>
      </c>
      <c r="M128" s="170" t="s">
        <v>4</v>
      </c>
      <c r="N128" s="170">
        <v>3190.6251999999999</v>
      </c>
      <c r="O128" s="170">
        <v>2844.36</v>
      </c>
      <c r="P128" s="170">
        <v>3247.97</v>
      </c>
      <c r="Q128" s="170">
        <v>2976</v>
      </c>
      <c r="R128" s="170">
        <v>2505</v>
      </c>
      <c r="S128" s="170">
        <v>3200</v>
      </c>
      <c r="T128" s="170" t="s">
        <v>4</v>
      </c>
      <c r="U128" s="170">
        <v>3168.89</v>
      </c>
      <c r="V128" s="170">
        <v>3524.53799999999</v>
      </c>
      <c r="W128" s="170">
        <v>2385.0299999999902</v>
      </c>
      <c r="X128" s="170">
        <v>2580.0500000000002</v>
      </c>
      <c r="Y128" s="170" t="s">
        <v>4</v>
      </c>
      <c r="Z128" s="170">
        <v>2700</v>
      </c>
      <c r="AA128" s="170">
        <v>2751.2</v>
      </c>
      <c r="AB128" s="170">
        <v>4528.24</v>
      </c>
      <c r="AC128" s="32"/>
      <c r="AD128" s="32"/>
      <c r="AE128" s="32"/>
      <c r="AF128" s="1"/>
      <c r="AG128" s="4"/>
      <c r="AH128" s="4"/>
      <c r="AI128" s="4"/>
      <c r="AJ128" s="4"/>
      <c r="AK128" s="4"/>
      <c r="AL128" s="4"/>
      <c r="AM128" s="4"/>
      <c r="AN128" s="4"/>
      <c r="AO128" s="4"/>
      <c r="AP128" s="4"/>
      <c r="AQ128" s="4"/>
      <c r="AR128" s="4"/>
      <c r="AS128" s="4"/>
      <c r="AT128" s="4"/>
      <c r="AU128" s="4"/>
      <c r="AV128" s="4"/>
      <c r="AW128" s="4"/>
    </row>
    <row r="129" spans="1:49" ht="21" customHeight="1">
      <c r="A129" s="168">
        <v>40695</v>
      </c>
      <c r="B129" s="170">
        <v>5033.2</v>
      </c>
      <c r="C129" s="170">
        <v>3425.84</v>
      </c>
      <c r="D129" s="170">
        <v>5800</v>
      </c>
      <c r="E129" s="170">
        <v>3380</v>
      </c>
      <c r="F129" s="170">
        <v>3923.3399999999901</v>
      </c>
      <c r="G129" s="170">
        <v>3416</v>
      </c>
      <c r="H129" s="170">
        <v>3625.8932555502602</v>
      </c>
      <c r="I129" s="170" t="s">
        <v>4</v>
      </c>
      <c r="J129" s="373">
        <v>2762.98133333333</v>
      </c>
      <c r="K129" s="170">
        <v>2904.7599999999902</v>
      </c>
      <c r="L129" s="170">
        <v>3357.2</v>
      </c>
      <c r="M129" s="170" t="s">
        <v>4</v>
      </c>
      <c r="N129" s="170">
        <v>3331.3404</v>
      </c>
      <c r="O129" s="170">
        <v>2844.36</v>
      </c>
      <c r="P129" s="170">
        <v>3247.97</v>
      </c>
      <c r="Q129" s="170">
        <v>2976</v>
      </c>
      <c r="R129" s="170">
        <v>2505</v>
      </c>
      <c r="S129" s="170">
        <v>3200</v>
      </c>
      <c r="T129" s="170" t="s">
        <v>4</v>
      </c>
      <c r="U129" s="170">
        <v>3365.99999999999</v>
      </c>
      <c r="V129" s="170">
        <v>4158.96</v>
      </c>
      <c r="W129" s="170">
        <v>2385.0299999999902</v>
      </c>
      <c r="X129" s="170">
        <v>2580.0500000000002</v>
      </c>
      <c r="Y129" s="170" t="s">
        <v>4</v>
      </c>
      <c r="Z129" s="170">
        <v>2700</v>
      </c>
      <c r="AA129" s="170">
        <v>3004</v>
      </c>
      <c r="AB129" s="170">
        <v>4528.24</v>
      </c>
      <c r="AC129" s="32"/>
      <c r="AD129" s="32"/>
      <c r="AE129" s="32"/>
      <c r="AF129" s="1"/>
      <c r="AG129" s="4"/>
      <c r="AH129" s="4"/>
      <c r="AI129" s="4"/>
      <c r="AJ129" s="4"/>
      <c r="AK129" s="4"/>
      <c r="AL129" s="4"/>
      <c r="AM129" s="4"/>
      <c r="AN129" s="4"/>
      <c r="AO129" s="4"/>
      <c r="AP129" s="4"/>
      <c r="AQ129" s="4"/>
      <c r="AR129" s="4"/>
      <c r="AS129" s="4"/>
      <c r="AT129" s="4"/>
      <c r="AU129" s="4"/>
      <c r="AV129" s="4"/>
      <c r="AW129" s="4"/>
    </row>
    <row r="130" spans="1:49" ht="21" customHeight="1">
      <c r="A130" s="168">
        <v>40725</v>
      </c>
      <c r="B130" s="170">
        <v>5033.2</v>
      </c>
      <c r="C130" s="170">
        <v>3425.84</v>
      </c>
      <c r="D130" s="170">
        <v>5800</v>
      </c>
      <c r="E130" s="170">
        <v>3380</v>
      </c>
      <c r="F130" s="170">
        <v>4394.18</v>
      </c>
      <c r="G130" s="170">
        <v>3416</v>
      </c>
      <c r="H130" s="170">
        <v>3653.4651790778898</v>
      </c>
      <c r="I130" s="170" t="s">
        <v>4</v>
      </c>
      <c r="J130" s="373">
        <v>2762.98133333333</v>
      </c>
      <c r="K130" s="170">
        <v>2904.7599999999902</v>
      </c>
      <c r="L130" s="170">
        <v>3357.2</v>
      </c>
      <c r="M130" s="170" t="s">
        <v>4</v>
      </c>
      <c r="N130" s="170">
        <v>3478.3220999999999</v>
      </c>
      <c r="O130" s="170">
        <v>2844.36</v>
      </c>
      <c r="P130" s="170">
        <v>3247.97</v>
      </c>
      <c r="Q130" s="170">
        <v>2976</v>
      </c>
      <c r="R130" s="170">
        <v>2505</v>
      </c>
      <c r="S130" s="170">
        <v>3200</v>
      </c>
      <c r="T130" s="170" t="s">
        <v>4</v>
      </c>
      <c r="U130" s="170">
        <v>3526</v>
      </c>
      <c r="V130" s="170">
        <v>4158.96</v>
      </c>
      <c r="W130" s="170">
        <v>2385.0299999999902</v>
      </c>
      <c r="X130" s="170">
        <v>2580.0500000000002</v>
      </c>
      <c r="Y130" s="170" t="s">
        <v>4</v>
      </c>
      <c r="Z130" s="170">
        <v>3450</v>
      </c>
      <c r="AA130" s="170">
        <v>3110.8</v>
      </c>
      <c r="AB130" s="170">
        <v>4528.24</v>
      </c>
      <c r="AC130" s="32"/>
      <c r="AD130" s="32"/>
      <c r="AE130" s="32"/>
      <c r="AF130" s="1"/>
      <c r="AG130" s="4"/>
      <c r="AH130" s="4"/>
      <c r="AI130" s="4"/>
      <c r="AJ130" s="4"/>
      <c r="AK130" s="4"/>
      <c r="AL130" s="4"/>
      <c r="AM130" s="4"/>
      <c r="AN130" s="4"/>
      <c r="AO130" s="4"/>
      <c r="AP130" s="4"/>
      <c r="AQ130" s="4"/>
      <c r="AR130" s="4"/>
      <c r="AS130" s="4"/>
      <c r="AT130" s="4"/>
      <c r="AU130" s="4"/>
      <c r="AV130" s="4"/>
      <c r="AW130" s="4"/>
    </row>
    <row r="131" spans="1:49" ht="21" customHeight="1">
      <c r="A131" s="168">
        <v>40756</v>
      </c>
      <c r="B131" s="170">
        <v>5033.2</v>
      </c>
      <c r="C131" s="170">
        <v>3425.84</v>
      </c>
      <c r="D131" s="170">
        <v>5800</v>
      </c>
      <c r="E131" s="170">
        <v>3380</v>
      </c>
      <c r="F131" s="170">
        <v>4394.18</v>
      </c>
      <c r="G131" s="170">
        <v>3712</v>
      </c>
      <c r="H131" s="170">
        <v>3681.04042506928</v>
      </c>
      <c r="I131" s="170" t="s">
        <v>4</v>
      </c>
      <c r="J131" s="373">
        <v>2928.05866666666</v>
      </c>
      <c r="K131" s="170">
        <v>3107.83</v>
      </c>
      <c r="L131" s="170">
        <v>3558.5</v>
      </c>
      <c r="M131" s="170" t="s">
        <v>4</v>
      </c>
      <c r="N131" s="170">
        <v>3518.0373</v>
      </c>
      <c r="O131" s="170">
        <v>3017.5</v>
      </c>
      <c r="P131" s="170">
        <v>3495.56</v>
      </c>
      <c r="Q131" s="170">
        <v>3252.7999999999902</v>
      </c>
      <c r="R131" s="170">
        <v>2705</v>
      </c>
      <c r="S131" s="170">
        <v>3200</v>
      </c>
      <c r="T131" s="170" t="s">
        <v>4</v>
      </c>
      <c r="U131" s="170">
        <v>3526</v>
      </c>
      <c r="V131" s="170">
        <v>4335.174</v>
      </c>
      <c r="W131" s="170">
        <v>2814.3353999999999</v>
      </c>
      <c r="X131" s="170">
        <v>3044.46</v>
      </c>
      <c r="Y131" s="170" t="s">
        <v>4</v>
      </c>
      <c r="Z131" s="170">
        <v>3450</v>
      </c>
      <c r="AA131" s="170">
        <v>3110.8</v>
      </c>
      <c r="AB131" s="170">
        <v>4528.24</v>
      </c>
      <c r="AC131" s="32"/>
      <c r="AD131" s="32"/>
      <c r="AE131" s="32"/>
      <c r="AF131" s="1"/>
      <c r="AG131" s="4"/>
      <c r="AH131" s="4"/>
      <c r="AI131" s="4"/>
      <c r="AJ131" s="4"/>
      <c r="AK131" s="4"/>
      <c r="AL131" s="4"/>
      <c r="AM131" s="4"/>
      <c r="AN131" s="4"/>
      <c r="AO131" s="4"/>
      <c r="AP131" s="4"/>
      <c r="AQ131" s="4"/>
      <c r="AR131" s="4"/>
      <c r="AS131" s="4"/>
      <c r="AT131" s="4"/>
      <c r="AU131" s="4"/>
      <c r="AV131" s="4"/>
      <c r="AW131" s="4"/>
    </row>
    <row r="132" spans="1:49" ht="21" customHeight="1">
      <c r="A132" s="168">
        <v>40787</v>
      </c>
      <c r="B132" s="170">
        <v>5033.2</v>
      </c>
      <c r="C132" s="170">
        <v>3699.9072000000001</v>
      </c>
      <c r="D132" s="170">
        <v>5800</v>
      </c>
      <c r="E132" s="170">
        <v>3380</v>
      </c>
      <c r="F132" s="170">
        <v>4394.18</v>
      </c>
      <c r="G132" s="170">
        <v>3712</v>
      </c>
      <c r="H132" s="170">
        <v>3968.7031667128499</v>
      </c>
      <c r="I132" s="170" t="s">
        <v>4</v>
      </c>
      <c r="J132" s="373">
        <v>2928.05866666666</v>
      </c>
      <c r="K132" s="170">
        <v>3107.83</v>
      </c>
      <c r="L132" s="170">
        <v>3558.5</v>
      </c>
      <c r="M132" s="170" t="s">
        <v>4</v>
      </c>
      <c r="N132" s="170">
        <v>3605.6235000000001</v>
      </c>
      <c r="O132" s="170">
        <v>3017.5</v>
      </c>
      <c r="P132" s="170">
        <v>3495.56</v>
      </c>
      <c r="Q132" s="170">
        <v>3252.7999999999902</v>
      </c>
      <c r="R132" s="170">
        <v>2705</v>
      </c>
      <c r="S132" s="170">
        <v>3200</v>
      </c>
      <c r="T132" s="170" t="s">
        <v>4</v>
      </c>
      <c r="U132" s="170">
        <v>3526</v>
      </c>
      <c r="V132" s="170">
        <v>4335.174</v>
      </c>
      <c r="W132" s="170">
        <v>2814.3353999999999</v>
      </c>
      <c r="X132" s="170">
        <v>3044.46</v>
      </c>
      <c r="Y132" s="170" t="s">
        <v>4</v>
      </c>
      <c r="Z132" s="170">
        <v>3450</v>
      </c>
      <c r="AA132" s="170">
        <v>3110.8</v>
      </c>
      <c r="AB132" s="170">
        <v>4528.24</v>
      </c>
      <c r="AC132" s="32"/>
      <c r="AD132" s="32"/>
      <c r="AE132" s="32"/>
      <c r="AF132" s="1"/>
      <c r="AG132" s="4"/>
      <c r="AH132" s="4"/>
      <c r="AI132" s="4"/>
      <c r="AJ132" s="4"/>
      <c r="AK132" s="4"/>
      <c r="AL132" s="4"/>
      <c r="AM132" s="4"/>
      <c r="AN132" s="4"/>
      <c r="AO132" s="4"/>
      <c r="AP132" s="4"/>
      <c r="AQ132" s="4"/>
      <c r="AR132" s="4"/>
      <c r="AS132" s="4"/>
      <c r="AT132" s="4"/>
      <c r="AU132" s="4"/>
      <c r="AV132" s="4"/>
      <c r="AW132" s="4"/>
    </row>
    <row r="133" spans="1:49" ht="21" customHeight="1">
      <c r="A133" s="168">
        <v>40817</v>
      </c>
      <c r="B133" s="170">
        <v>5033.2</v>
      </c>
      <c r="C133" s="170">
        <v>3699.9072000000001</v>
      </c>
      <c r="D133" s="170">
        <v>5800</v>
      </c>
      <c r="E133" s="170">
        <v>3778</v>
      </c>
      <c r="F133" s="170">
        <v>4394.18</v>
      </c>
      <c r="G133" s="170">
        <v>3712</v>
      </c>
      <c r="H133" s="170">
        <v>3996.2784127042501</v>
      </c>
      <c r="I133" s="170" t="s">
        <v>4</v>
      </c>
      <c r="J133" s="373">
        <v>2928.05866666666</v>
      </c>
      <c r="K133" s="170">
        <v>3340.52</v>
      </c>
      <c r="L133" s="170">
        <v>3558.5</v>
      </c>
      <c r="M133" s="170" t="s">
        <v>4</v>
      </c>
      <c r="N133" s="170">
        <v>3653.4944999999998</v>
      </c>
      <c r="O133" s="170">
        <v>3017.5</v>
      </c>
      <c r="P133" s="170">
        <v>3495.56</v>
      </c>
      <c r="Q133" s="170">
        <v>3252.7999999999902</v>
      </c>
      <c r="R133" s="170">
        <v>2975</v>
      </c>
      <c r="S133" s="170">
        <v>3200</v>
      </c>
      <c r="T133" s="170" t="s">
        <v>4</v>
      </c>
      <c r="U133" s="170">
        <v>3846</v>
      </c>
      <c r="V133" s="170">
        <v>4335.174</v>
      </c>
      <c r="W133" s="170">
        <v>2814.3353999999999</v>
      </c>
      <c r="X133" s="170">
        <v>3044.46</v>
      </c>
      <c r="Y133" s="170" t="s">
        <v>4</v>
      </c>
      <c r="Z133" s="170">
        <v>3600</v>
      </c>
      <c r="AA133" s="170">
        <v>3160.8</v>
      </c>
      <c r="AB133" s="170">
        <v>4528.24</v>
      </c>
      <c r="AC133" s="32"/>
      <c r="AD133" s="32"/>
      <c r="AE133" s="32"/>
      <c r="AF133" s="1"/>
      <c r="AG133" s="4"/>
      <c r="AH133" s="4"/>
      <c r="AI133" s="4"/>
      <c r="AJ133" s="4"/>
      <c r="AK133" s="4"/>
      <c r="AL133" s="4"/>
      <c r="AM133" s="4"/>
      <c r="AN133" s="4"/>
      <c r="AO133" s="4"/>
      <c r="AP133" s="4"/>
      <c r="AQ133" s="4"/>
      <c r="AR133" s="4"/>
      <c r="AS133" s="4"/>
      <c r="AT133" s="4"/>
      <c r="AU133" s="4"/>
      <c r="AV133" s="4"/>
      <c r="AW133" s="4"/>
    </row>
    <row r="134" spans="1:49" ht="21" customHeight="1">
      <c r="A134" s="168">
        <v>40848</v>
      </c>
      <c r="B134" s="170">
        <v>5033.2</v>
      </c>
      <c r="C134" s="170">
        <v>3699.9072000000001</v>
      </c>
      <c r="D134" s="170">
        <v>5800</v>
      </c>
      <c r="E134" s="170">
        <v>3778</v>
      </c>
      <c r="F134" s="170">
        <v>4629.6000000000004</v>
      </c>
      <c r="G134" s="170">
        <v>3712</v>
      </c>
      <c r="H134" s="170">
        <v>4023.8536586956502</v>
      </c>
      <c r="I134" s="170" t="s">
        <v>4</v>
      </c>
      <c r="J134" s="373">
        <v>3103.8026666666601</v>
      </c>
      <c r="K134" s="170">
        <v>3340.52</v>
      </c>
      <c r="L134" s="170">
        <v>3759.7999999999902</v>
      </c>
      <c r="M134" s="170" t="s">
        <v>4</v>
      </c>
      <c r="N134" s="170">
        <v>3773.172</v>
      </c>
      <c r="O134" s="170">
        <v>3017.5</v>
      </c>
      <c r="P134" s="170">
        <v>3495.56</v>
      </c>
      <c r="Q134" s="170">
        <v>3252.7999999999902</v>
      </c>
      <c r="R134" s="170">
        <v>3000</v>
      </c>
      <c r="S134" s="170">
        <v>3200</v>
      </c>
      <c r="T134" s="170" t="s">
        <v>4</v>
      </c>
      <c r="U134" s="170">
        <v>3846</v>
      </c>
      <c r="V134" s="170">
        <v>4335.174</v>
      </c>
      <c r="W134" s="170">
        <v>2814.3353999999999</v>
      </c>
      <c r="X134" s="170">
        <v>3044.46</v>
      </c>
      <c r="Y134" s="170" t="s">
        <v>4</v>
      </c>
      <c r="Z134" s="170">
        <v>3600</v>
      </c>
      <c r="AA134" s="170">
        <v>3160.8</v>
      </c>
      <c r="AB134" s="170">
        <v>4528.24</v>
      </c>
      <c r="AC134" s="32"/>
      <c r="AD134" s="32"/>
      <c r="AE134" s="32"/>
      <c r="AF134" s="1"/>
      <c r="AG134" s="4"/>
      <c r="AH134" s="4"/>
      <c r="AI134" s="4"/>
      <c r="AJ134" s="4"/>
      <c r="AK134" s="4"/>
      <c r="AL134" s="4"/>
      <c r="AM134" s="4"/>
      <c r="AN134" s="4"/>
      <c r="AO134" s="4"/>
      <c r="AP134" s="4"/>
      <c r="AQ134" s="4"/>
      <c r="AR134" s="4"/>
      <c r="AS134" s="4"/>
      <c r="AT134" s="4"/>
      <c r="AU134" s="4"/>
      <c r="AV134" s="4"/>
      <c r="AW134" s="4"/>
    </row>
    <row r="135" spans="1:49" ht="21" customHeight="1">
      <c r="A135" s="168">
        <v>40878</v>
      </c>
      <c r="B135" s="170">
        <v>5033.2</v>
      </c>
      <c r="C135" s="170">
        <v>3699.9072000000001</v>
      </c>
      <c r="D135" s="170">
        <v>5800</v>
      </c>
      <c r="E135" s="170">
        <v>3778</v>
      </c>
      <c r="F135" s="170">
        <v>4629.6000000000004</v>
      </c>
      <c r="G135" s="170">
        <v>4012</v>
      </c>
      <c r="H135" s="170">
        <v>4251.4302173913002</v>
      </c>
      <c r="I135" s="170" t="s">
        <v>4</v>
      </c>
      <c r="J135" s="373">
        <v>3103.8026666666601</v>
      </c>
      <c r="K135" s="170">
        <v>3340.52</v>
      </c>
      <c r="L135" s="170">
        <v>3759.7999999999902</v>
      </c>
      <c r="M135" s="170" t="s">
        <v>4</v>
      </c>
      <c r="N135" s="170">
        <v>3773.172</v>
      </c>
      <c r="O135" s="170">
        <v>3165.9</v>
      </c>
      <c r="P135" s="170">
        <v>3767.8849999999902</v>
      </c>
      <c r="Q135" s="170">
        <v>3546</v>
      </c>
      <c r="R135" s="170">
        <v>3000</v>
      </c>
      <c r="S135" s="170">
        <v>3200</v>
      </c>
      <c r="T135" s="170" t="s">
        <v>4</v>
      </c>
      <c r="U135" s="170">
        <v>4164</v>
      </c>
      <c r="V135" s="170">
        <v>4335.174</v>
      </c>
      <c r="W135" s="170">
        <v>3052.8384000000001</v>
      </c>
      <c r="X135" s="170">
        <v>3302.46</v>
      </c>
      <c r="Y135" s="170" t="s">
        <v>4</v>
      </c>
      <c r="Z135" s="170">
        <v>3600</v>
      </c>
      <c r="AA135" s="170">
        <v>3360.8</v>
      </c>
      <c r="AB135" s="170">
        <v>4528.24</v>
      </c>
      <c r="AC135" s="32"/>
      <c r="AD135" s="32"/>
      <c r="AE135" s="32"/>
      <c r="AF135" s="1"/>
      <c r="AG135" s="4"/>
      <c r="AH135" s="4"/>
      <c r="AI135" s="4"/>
      <c r="AJ135" s="4"/>
      <c r="AK135" s="4"/>
      <c r="AL135" s="4"/>
      <c r="AM135" s="4"/>
      <c r="AN135" s="4"/>
      <c r="AO135" s="4"/>
      <c r="AP135" s="4"/>
      <c r="AQ135" s="4"/>
      <c r="AR135" s="4"/>
      <c r="AS135" s="4"/>
      <c r="AT135" s="4"/>
      <c r="AU135" s="4"/>
      <c r="AV135" s="4"/>
      <c r="AW135" s="4"/>
    </row>
    <row r="136" spans="1:49" ht="21" customHeight="1">
      <c r="A136" s="168">
        <v>40909</v>
      </c>
      <c r="B136" s="170">
        <v>6233.2</v>
      </c>
      <c r="C136" s="170">
        <v>3810.9044159999999</v>
      </c>
      <c r="D136" s="170">
        <v>7220</v>
      </c>
      <c r="E136" s="170">
        <v>3778</v>
      </c>
      <c r="F136" s="170">
        <v>4629.6000000000004</v>
      </c>
      <c r="G136" s="170">
        <v>4012</v>
      </c>
      <c r="H136" s="170">
        <v>4251.4302173913002</v>
      </c>
      <c r="I136" s="170" t="s">
        <v>4</v>
      </c>
      <c r="J136" s="373">
        <v>3103.8026666666601</v>
      </c>
      <c r="K136" s="170">
        <v>3340.52</v>
      </c>
      <c r="L136" s="170">
        <v>4136</v>
      </c>
      <c r="M136" s="170" t="s">
        <v>4</v>
      </c>
      <c r="N136" s="170">
        <v>3892.8494999999998</v>
      </c>
      <c r="O136" s="170">
        <v>3165.9</v>
      </c>
      <c r="P136" s="170">
        <v>3767.8849999999902</v>
      </c>
      <c r="Q136" s="170">
        <v>3546</v>
      </c>
      <c r="R136" s="170">
        <v>3100</v>
      </c>
      <c r="S136" s="170">
        <v>3200</v>
      </c>
      <c r="T136" s="170" t="s">
        <v>4</v>
      </c>
      <c r="U136" s="170">
        <v>4164</v>
      </c>
      <c r="V136" s="170">
        <v>4511.3879999999999</v>
      </c>
      <c r="W136" s="170">
        <v>3052.8384000000001</v>
      </c>
      <c r="X136" s="170">
        <v>3302.46</v>
      </c>
      <c r="Y136" s="170" t="s">
        <v>4</v>
      </c>
      <c r="Z136" s="170">
        <v>3600</v>
      </c>
      <c r="AA136" s="170">
        <v>3360.8</v>
      </c>
      <c r="AB136" s="170">
        <v>6148.52</v>
      </c>
      <c r="AC136" s="32"/>
      <c r="AD136" s="32"/>
      <c r="AE136" s="32"/>
      <c r="AF136" s="1"/>
      <c r="AG136" s="4"/>
      <c r="AH136" s="4"/>
      <c r="AI136" s="4"/>
      <c r="AJ136" s="4"/>
      <c r="AK136" s="4"/>
      <c r="AL136" s="4"/>
      <c r="AM136" s="4"/>
      <c r="AN136" s="4"/>
      <c r="AO136" s="4"/>
      <c r="AP136" s="4"/>
      <c r="AQ136" s="4"/>
      <c r="AR136" s="4"/>
      <c r="AS136" s="4"/>
      <c r="AT136" s="4"/>
      <c r="AU136" s="4"/>
      <c r="AV136" s="4"/>
      <c r="AW136" s="4"/>
    </row>
    <row r="137" spans="1:49" ht="21" customHeight="1">
      <c r="A137" s="168">
        <v>40940</v>
      </c>
      <c r="B137" s="170">
        <v>6233.2</v>
      </c>
      <c r="C137" s="170">
        <v>3810.9044159999999</v>
      </c>
      <c r="D137" s="170">
        <v>7220</v>
      </c>
      <c r="E137" s="170">
        <v>3778</v>
      </c>
      <c r="F137" s="170">
        <v>4629.6000000000004</v>
      </c>
      <c r="G137" s="170">
        <v>4012</v>
      </c>
      <c r="H137" s="170">
        <v>4251.4302173913002</v>
      </c>
      <c r="I137" s="170" t="s">
        <v>4</v>
      </c>
      <c r="J137" s="373">
        <v>3103.8026666666601</v>
      </c>
      <c r="K137" s="170">
        <v>3340.52</v>
      </c>
      <c r="L137" s="170">
        <v>4136</v>
      </c>
      <c r="M137" s="170" t="s">
        <v>4</v>
      </c>
      <c r="N137" s="170">
        <v>3892.8494999999998</v>
      </c>
      <c r="O137" s="170">
        <v>3165.9</v>
      </c>
      <c r="P137" s="170">
        <v>3767.8849999999902</v>
      </c>
      <c r="Q137" s="170">
        <v>3546</v>
      </c>
      <c r="R137" s="170">
        <v>3225</v>
      </c>
      <c r="S137" s="170">
        <v>3200</v>
      </c>
      <c r="T137" s="170" t="s">
        <v>4</v>
      </c>
      <c r="U137" s="170">
        <v>4164</v>
      </c>
      <c r="V137" s="170">
        <v>4511.3879999999999</v>
      </c>
      <c r="W137" s="170">
        <v>3179.88</v>
      </c>
      <c r="X137" s="170">
        <v>3439.89</v>
      </c>
      <c r="Y137" s="170" t="s">
        <v>4</v>
      </c>
      <c r="Z137" s="170">
        <v>3600</v>
      </c>
      <c r="AA137" s="170">
        <v>3498.4</v>
      </c>
      <c r="AB137" s="170">
        <v>6148.52</v>
      </c>
      <c r="AC137" s="32"/>
      <c r="AD137" s="32"/>
      <c r="AE137" s="32"/>
      <c r="AF137" s="1"/>
      <c r="AG137" s="4"/>
      <c r="AH137" s="4"/>
      <c r="AI137" s="4"/>
      <c r="AJ137" s="4"/>
      <c r="AK137" s="4"/>
      <c r="AL137" s="4"/>
      <c r="AM137" s="4"/>
      <c r="AN137" s="4"/>
      <c r="AO137" s="4"/>
      <c r="AP137" s="4"/>
      <c r="AQ137" s="4"/>
      <c r="AR137" s="4"/>
      <c r="AS137" s="4"/>
      <c r="AT137" s="4"/>
      <c r="AU137" s="4"/>
      <c r="AV137" s="4"/>
      <c r="AW137" s="4"/>
    </row>
    <row r="138" spans="1:49" ht="21" customHeight="1">
      <c r="A138" s="168">
        <v>40969</v>
      </c>
      <c r="B138" s="170">
        <v>6233.2</v>
      </c>
      <c r="C138" s="170">
        <v>3810.9044159999999</v>
      </c>
      <c r="D138" s="170">
        <v>7220</v>
      </c>
      <c r="E138" s="170">
        <v>3778</v>
      </c>
      <c r="F138" s="170">
        <v>4865.0200000000004</v>
      </c>
      <c r="G138" s="170">
        <v>4012</v>
      </c>
      <c r="H138" s="170">
        <v>4251.4302173913002</v>
      </c>
      <c r="I138" s="170" t="s">
        <v>4</v>
      </c>
      <c r="J138" s="373">
        <v>3103.8026666666601</v>
      </c>
      <c r="K138" s="170">
        <v>3340.52</v>
      </c>
      <c r="L138" s="170">
        <v>4136</v>
      </c>
      <c r="M138" s="170">
        <v>4031.6387500000001</v>
      </c>
      <c r="N138" s="170">
        <v>3892.8494999999998</v>
      </c>
      <c r="O138" s="170">
        <v>3165.9</v>
      </c>
      <c r="P138" s="170">
        <v>3767.8849999999902</v>
      </c>
      <c r="Q138" s="170">
        <v>3546</v>
      </c>
      <c r="R138" s="170">
        <v>3350</v>
      </c>
      <c r="S138" s="170">
        <v>3200</v>
      </c>
      <c r="T138" s="170" t="s">
        <v>4</v>
      </c>
      <c r="U138" s="170">
        <v>4164</v>
      </c>
      <c r="V138" s="170">
        <v>4511.3879999999999</v>
      </c>
      <c r="W138" s="170">
        <v>3179.88</v>
      </c>
      <c r="X138" s="170">
        <v>3439.89</v>
      </c>
      <c r="Y138" s="170" t="s">
        <v>4</v>
      </c>
      <c r="Z138" s="170">
        <v>3600</v>
      </c>
      <c r="AA138" s="170">
        <v>3498.4</v>
      </c>
      <c r="AB138" s="170">
        <v>6148.52</v>
      </c>
      <c r="AC138" s="32"/>
      <c r="AD138" s="32"/>
      <c r="AE138" s="32"/>
      <c r="AF138" s="1"/>
      <c r="AG138" s="4"/>
      <c r="AH138" s="4"/>
      <c r="AI138" s="4"/>
      <c r="AJ138" s="4"/>
      <c r="AK138" s="4"/>
      <c r="AL138" s="4"/>
      <c r="AM138" s="4"/>
      <c r="AN138" s="4"/>
      <c r="AO138" s="4"/>
      <c r="AP138" s="4"/>
      <c r="AQ138" s="4"/>
      <c r="AR138" s="4"/>
      <c r="AS138" s="4"/>
      <c r="AT138" s="4"/>
      <c r="AU138" s="4"/>
      <c r="AV138" s="4"/>
      <c r="AW138" s="4"/>
    </row>
    <row r="139" spans="1:49" ht="21" customHeight="1">
      <c r="A139" s="168">
        <v>41000</v>
      </c>
      <c r="B139" s="170">
        <v>6233.2</v>
      </c>
      <c r="C139" s="170">
        <v>3810.9044159999999</v>
      </c>
      <c r="D139" s="170">
        <v>7220</v>
      </c>
      <c r="E139" s="170">
        <v>4308</v>
      </c>
      <c r="F139" s="170">
        <v>4865.0200000000004</v>
      </c>
      <c r="G139" s="170">
        <v>4362</v>
      </c>
      <c r="H139" s="170">
        <v>4430.8348333333297</v>
      </c>
      <c r="I139" s="170" t="s">
        <v>4</v>
      </c>
      <c r="J139" s="373">
        <v>3683.8026666666601</v>
      </c>
      <c r="K139" s="170">
        <v>3741.39</v>
      </c>
      <c r="L139" s="170">
        <v>4136</v>
      </c>
      <c r="M139" s="170">
        <v>3552.7837499999901</v>
      </c>
      <c r="N139" s="170">
        <v>4064.0017499999999</v>
      </c>
      <c r="O139" s="170">
        <v>3545.808</v>
      </c>
      <c r="P139" s="170">
        <v>4103.8325000000004</v>
      </c>
      <c r="Q139" s="170">
        <v>3896.7999999999902</v>
      </c>
      <c r="R139" s="170">
        <v>3350</v>
      </c>
      <c r="S139" s="170">
        <v>3200</v>
      </c>
      <c r="T139" s="170" t="s">
        <v>4</v>
      </c>
      <c r="U139" s="170">
        <v>4164</v>
      </c>
      <c r="V139" s="170">
        <v>4511.3879999999999</v>
      </c>
      <c r="W139" s="170">
        <v>3179.88</v>
      </c>
      <c r="X139" s="170">
        <v>3439.89</v>
      </c>
      <c r="Y139" s="170" t="s">
        <v>4</v>
      </c>
      <c r="Z139" s="170">
        <v>3600</v>
      </c>
      <c r="AA139" s="170">
        <v>3498.4</v>
      </c>
      <c r="AB139" s="170">
        <v>6148.52</v>
      </c>
      <c r="AC139" s="32"/>
      <c r="AD139" s="32"/>
      <c r="AE139" s="32"/>
      <c r="AF139" s="1"/>
      <c r="AG139" s="4"/>
      <c r="AH139" s="4"/>
      <c r="AI139" s="4"/>
      <c r="AJ139" s="4"/>
      <c r="AK139" s="4"/>
      <c r="AL139" s="4"/>
      <c r="AM139" s="4"/>
      <c r="AN139" s="4"/>
      <c r="AO139" s="4"/>
      <c r="AP139" s="4"/>
      <c r="AQ139" s="4"/>
      <c r="AR139" s="4"/>
      <c r="AS139" s="4"/>
      <c r="AT139" s="4"/>
      <c r="AU139" s="4"/>
      <c r="AV139" s="4"/>
      <c r="AW139" s="4"/>
    </row>
    <row r="140" spans="1:49" ht="21" customHeight="1">
      <c r="A140" s="168">
        <v>41030</v>
      </c>
      <c r="B140" s="170">
        <v>6233.2</v>
      </c>
      <c r="C140" s="170">
        <v>4496.87</v>
      </c>
      <c r="D140" s="170">
        <v>7220</v>
      </c>
      <c r="E140" s="170">
        <v>4308</v>
      </c>
      <c r="F140" s="170">
        <v>4865.0200000000004</v>
      </c>
      <c r="G140" s="170">
        <v>4362</v>
      </c>
      <c r="H140" s="170">
        <v>5090.3865833333302</v>
      </c>
      <c r="I140" s="170" t="s">
        <v>4</v>
      </c>
      <c r="J140" s="373">
        <v>3683.8026666666601</v>
      </c>
      <c r="K140" s="170">
        <v>3741.39</v>
      </c>
      <c r="L140" s="170">
        <v>4136</v>
      </c>
      <c r="M140" s="170">
        <v>3552.7837499999901</v>
      </c>
      <c r="N140" s="170">
        <v>4233.7112399999996</v>
      </c>
      <c r="O140" s="170">
        <v>3545.808</v>
      </c>
      <c r="P140" s="170">
        <v>4103.8325000000004</v>
      </c>
      <c r="Q140" s="170">
        <v>3896.7999999999902</v>
      </c>
      <c r="R140" s="170">
        <v>3350</v>
      </c>
      <c r="S140" s="170">
        <v>3200</v>
      </c>
      <c r="T140" s="170" t="s">
        <v>4</v>
      </c>
      <c r="U140" s="170">
        <v>4164</v>
      </c>
      <c r="V140" s="170">
        <v>5588.1220000000003</v>
      </c>
      <c r="W140" s="170">
        <v>3179.88</v>
      </c>
      <c r="X140" s="170">
        <v>3439.89</v>
      </c>
      <c r="Y140" s="170" t="s">
        <v>4</v>
      </c>
      <c r="Z140" s="170">
        <v>3600</v>
      </c>
      <c r="AA140" s="170">
        <v>3536</v>
      </c>
      <c r="AB140" s="170">
        <v>6148.52</v>
      </c>
      <c r="AC140" s="32"/>
      <c r="AD140" s="32"/>
      <c r="AE140" s="32"/>
      <c r="AF140" s="1"/>
      <c r="AG140" s="4"/>
      <c r="AH140" s="4"/>
      <c r="AI140" s="4"/>
      <c r="AJ140" s="4"/>
      <c r="AK140" s="4"/>
      <c r="AL140" s="4"/>
      <c r="AM140" s="4"/>
      <c r="AN140" s="4"/>
      <c r="AO140" s="4"/>
      <c r="AP140" s="4"/>
      <c r="AQ140" s="4"/>
      <c r="AR140" s="4"/>
      <c r="AS140" s="4"/>
      <c r="AT140" s="4"/>
      <c r="AU140" s="4"/>
      <c r="AV140" s="4"/>
      <c r="AW140" s="4"/>
    </row>
    <row r="141" spans="1:49" ht="21" customHeight="1">
      <c r="A141" s="168">
        <v>41061</v>
      </c>
      <c r="B141" s="170">
        <v>6233.2</v>
      </c>
      <c r="C141" s="170">
        <v>4496.87</v>
      </c>
      <c r="D141" s="170">
        <v>7220</v>
      </c>
      <c r="E141" s="170">
        <v>4308</v>
      </c>
      <c r="F141" s="170">
        <v>4865.0200000000004</v>
      </c>
      <c r="G141" s="170">
        <v>4362</v>
      </c>
      <c r="H141" s="170">
        <v>5090.3865833333302</v>
      </c>
      <c r="I141" s="170" t="s">
        <v>4</v>
      </c>
      <c r="J141" s="373">
        <v>3989.0719999999901</v>
      </c>
      <c r="K141" s="170">
        <v>3942.46</v>
      </c>
      <c r="L141" s="170">
        <v>4136</v>
      </c>
      <c r="M141" s="170">
        <v>3552.7837499999901</v>
      </c>
      <c r="N141" s="170">
        <v>4554.7112399999996</v>
      </c>
      <c r="O141" s="170">
        <v>3545.808</v>
      </c>
      <c r="P141" s="170">
        <v>4103.8325000000004</v>
      </c>
      <c r="Q141" s="170">
        <v>3896.7999999999902</v>
      </c>
      <c r="R141" s="170">
        <v>3350</v>
      </c>
      <c r="S141" s="170">
        <v>4000</v>
      </c>
      <c r="T141" s="170" t="s">
        <v>4</v>
      </c>
      <c r="U141" s="170">
        <v>4164</v>
      </c>
      <c r="V141" s="170">
        <v>5588.1220000000003</v>
      </c>
      <c r="W141" s="170">
        <v>3179.88</v>
      </c>
      <c r="X141" s="170">
        <v>3439.89</v>
      </c>
      <c r="Y141" s="170" t="s">
        <v>4</v>
      </c>
      <c r="Z141" s="170">
        <v>3600</v>
      </c>
      <c r="AA141" s="170">
        <v>4016.16</v>
      </c>
      <c r="AB141" s="170">
        <v>6148.52</v>
      </c>
      <c r="AC141" s="32"/>
      <c r="AD141" s="32"/>
      <c r="AE141" s="32"/>
      <c r="AF141" s="1"/>
      <c r="AG141" s="4"/>
      <c r="AH141" s="4"/>
      <c r="AI141" s="4"/>
      <c r="AJ141" s="4"/>
      <c r="AK141" s="4"/>
      <c r="AL141" s="4"/>
      <c r="AM141" s="4"/>
      <c r="AN141" s="4"/>
      <c r="AO141" s="4"/>
      <c r="AP141" s="4"/>
      <c r="AQ141" s="4"/>
      <c r="AR141" s="4"/>
      <c r="AS141" s="4"/>
      <c r="AT141" s="4"/>
      <c r="AU141" s="4"/>
      <c r="AV141" s="4"/>
      <c r="AW141" s="4"/>
    </row>
    <row r="142" spans="1:49" ht="21" customHeight="1">
      <c r="A142" s="168">
        <v>41091</v>
      </c>
      <c r="B142" s="170">
        <v>6233.2</v>
      </c>
      <c r="C142" s="170">
        <v>4496.87</v>
      </c>
      <c r="D142" s="170">
        <v>7220</v>
      </c>
      <c r="E142" s="170">
        <v>4308</v>
      </c>
      <c r="F142" s="170">
        <v>5473.2725</v>
      </c>
      <c r="G142" s="170">
        <v>4362</v>
      </c>
      <c r="H142" s="170">
        <v>5090.3865833333302</v>
      </c>
      <c r="I142" s="170" t="s">
        <v>4</v>
      </c>
      <c r="J142" s="373">
        <v>3989.0719999999901</v>
      </c>
      <c r="K142" s="170">
        <v>3942.46</v>
      </c>
      <c r="L142" s="170">
        <v>4512.2</v>
      </c>
      <c r="M142" s="170">
        <v>3552.7837499999901</v>
      </c>
      <c r="N142" s="170">
        <v>4554.7112399999996</v>
      </c>
      <c r="O142" s="170">
        <v>3545.808</v>
      </c>
      <c r="P142" s="170">
        <v>4103.8325000000004</v>
      </c>
      <c r="Q142" s="170">
        <v>3896.7999999999902</v>
      </c>
      <c r="R142" s="170">
        <v>3350</v>
      </c>
      <c r="S142" s="170">
        <v>4000</v>
      </c>
      <c r="T142" s="170" t="s">
        <v>4</v>
      </c>
      <c r="U142" s="170">
        <v>4454</v>
      </c>
      <c r="V142" s="170">
        <v>5588.1220000000003</v>
      </c>
      <c r="W142" s="170">
        <v>3179.88</v>
      </c>
      <c r="X142" s="170">
        <v>3439.89</v>
      </c>
      <c r="Y142" s="170">
        <v>4197.46</v>
      </c>
      <c r="Z142" s="170">
        <v>4300</v>
      </c>
      <c r="AA142" s="170">
        <v>4016.16</v>
      </c>
      <c r="AB142" s="170">
        <v>6148.52</v>
      </c>
      <c r="AC142" s="32"/>
      <c r="AD142" s="32"/>
      <c r="AE142" s="32"/>
      <c r="AF142" s="1"/>
      <c r="AG142" s="4"/>
      <c r="AH142" s="4"/>
      <c r="AI142" s="4"/>
      <c r="AJ142" s="4"/>
      <c r="AK142" s="4"/>
      <c r="AL142" s="4"/>
      <c r="AM142" s="4"/>
      <c r="AN142" s="4"/>
      <c r="AO142" s="4"/>
      <c r="AP142" s="4"/>
      <c r="AQ142" s="4"/>
      <c r="AR142" s="4"/>
      <c r="AS142" s="4"/>
      <c r="AT142" s="4"/>
      <c r="AU142" s="4"/>
      <c r="AV142" s="4"/>
      <c r="AW142" s="4"/>
    </row>
    <row r="143" spans="1:49" ht="21" customHeight="1">
      <c r="A143" s="168">
        <v>41122</v>
      </c>
      <c r="B143" s="170">
        <v>6233.2</v>
      </c>
      <c r="C143" s="170">
        <v>4801.74</v>
      </c>
      <c r="D143" s="170">
        <v>7220</v>
      </c>
      <c r="E143" s="170">
        <v>4308</v>
      </c>
      <c r="F143" s="170">
        <v>5473.2725</v>
      </c>
      <c r="G143" s="170">
        <v>4678</v>
      </c>
      <c r="H143" s="170">
        <v>5090.3865833333302</v>
      </c>
      <c r="I143" s="170" t="s">
        <v>4</v>
      </c>
      <c r="J143" s="373">
        <v>3989.0719999999901</v>
      </c>
      <c r="K143" s="170">
        <v>3942.46</v>
      </c>
      <c r="L143" s="170">
        <v>4512.2</v>
      </c>
      <c r="M143" s="170">
        <v>3691.09375</v>
      </c>
      <c r="N143" s="170">
        <v>4554.7112399999996</v>
      </c>
      <c r="O143" s="170">
        <v>4000</v>
      </c>
      <c r="P143" s="170">
        <v>4373.3774999999996</v>
      </c>
      <c r="Q143" s="170">
        <v>4189.2</v>
      </c>
      <c r="R143" s="170">
        <v>3685</v>
      </c>
      <c r="S143" s="170">
        <v>4000</v>
      </c>
      <c r="T143" s="170" t="s">
        <v>4</v>
      </c>
      <c r="U143" s="170">
        <v>4454</v>
      </c>
      <c r="V143" s="170">
        <v>5588.1220000000003</v>
      </c>
      <c r="W143" s="170">
        <v>3656.8599999999901</v>
      </c>
      <c r="X143" s="170">
        <v>3955.87</v>
      </c>
      <c r="Y143" s="170">
        <v>4197.46</v>
      </c>
      <c r="Z143" s="170">
        <v>4300</v>
      </c>
      <c r="AA143" s="170">
        <v>4089.72</v>
      </c>
      <c r="AB143" s="170">
        <v>6461.6266666666597</v>
      </c>
      <c r="AC143" s="32"/>
      <c r="AD143" s="32"/>
      <c r="AE143" s="32"/>
      <c r="AF143" s="1"/>
      <c r="AG143" s="4"/>
      <c r="AH143" s="4"/>
      <c r="AI143" s="4"/>
      <c r="AJ143" s="4"/>
      <c r="AK143" s="4"/>
      <c r="AL143" s="4"/>
      <c r="AM143" s="4"/>
      <c r="AN143" s="4"/>
      <c r="AO143" s="4"/>
      <c r="AP143" s="4"/>
      <c r="AQ143" s="4"/>
      <c r="AR143" s="4"/>
      <c r="AS143" s="4"/>
      <c r="AT143" s="4"/>
      <c r="AU143" s="4"/>
      <c r="AV143" s="4"/>
      <c r="AW143" s="4"/>
    </row>
    <row r="144" spans="1:49" ht="21" customHeight="1">
      <c r="A144" s="168">
        <v>41153</v>
      </c>
      <c r="B144" s="170">
        <v>6233.2</v>
      </c>
      <c r="C144" s="170">
        <v>4801.74</v>
      </c>
      <c r="D144" s="170">
        <v>7220</v>
      </c>
      <c r="E144" s="170">
        <v>4308</v>
      </c>
      <c r="F144" s="170">
        <v>5473.2725</v>
      </c>
      <c r="G144" s="170">
        <v>4678</v>
      </c>
      <c r="H144" s="170">
        <v>5090.3865833333302</v>
      </c>
      <c r="I144" s="170" t="s">
        <v>4</v>
      </c>
      <c r="J144" s="373">
        <v>3989.0719999999901</v>
      </c>
      <c r="K144" s="170">
        <v>3942.46</v>
      </c>
      <c r="L144" s="170">
        <v>4737.7</v>
      </c>
      <c r="M144" s="170">
        <v>3691.09375</v>
      </c>
      <c r="N144" s="170">
        <v>4554.7112399999996</v>
      </c>
      <c r="O144" s="170">
        <v>4000</v>
      </c>
      <c r="P144" s="170">
        <v>4373.3774999999996</v>
      </c>
      <c r="Q144" s="170">
        <v>4189.2</v>
      </c>
      <c r="R144" s="170">
        <v>3685</v>
      </c>
      <c r="S144" s="170">
        <v>4000</v>
      </c>
      <c r="T144" s="170" t="s">
        <v>4</v>
      </c>
      <c r="U144" s="170">
        <v>4744.8899999999903</v>
      </c>
      <c r="V144" s="170">
        <v>5813.6139999999996</v>
      </c>
      <c r="W144" s="170">
        <v>3656.8599999999901</v>
      </c>
      <c r="X144" s="170">
        <v>3955.87</v>
      </c>
      <c r="Y144" s="170">
        <v>4197.46</v>
      </c>
      <c r="Z144" s="170">
        <v>4300</v>
      </c>
      <c r="AA144" s="170">
        <v>4089.72</v>
      </c>
      <c r="AB144" s="170">
        <v>6624.1266666666597</v>
      </c>
      <c r="AC144" s="32"/>
      <c r="AD144" s="32"/>
      <c r="AE144" s="32"/>
      <c r="AF144" s="1"/>
      <c r="AG144" s="4"/>
      <c r="AH144" s="4"/>
      <c r="AI144" s="4"/>
      <c r="AJ144" s="4"/>
      <c r="AK144" s="4"/>
      <c r="AL144" s="4"/>
      <c r="AM144" s="4"/>
      <c r="AN144" s="4"/>
      <c r="AO144" s="4"/>
      <c r="AP144" s="4"/>
      <c r="AQ144" s="4"/>
      <c r="AR144" s="4"/>
      <c r="AS144" s="4"/>
      <c r="AT144" s="4"/>
      <c r="AU144" s="4"/>
      <c r="AV144" s="4"/>
      <c r="AW144" s="4"/>
    </row>
    <row r="145" spans="1:49" ht="21" customHeight="1">
      <c r="A145" s="168">
        <v>41183</v>
      </c>
      <c r="B145" s="170">
        <v>6233.2</v>
      </c>
      <c r="C145" s="170">
        <v>4801.74</v>
      </c>
      <c r="D145" s="170">
        <v>7220</v>
      </c>
      <c r="E145" s="170">
        <v>4534</v>
      </c>
      <c r="F145" s="170">
        <v>5473.2725</v>
      </c>
      <c r="G145" s="170">
        <v>4678</v>
      </c>
      <c r="H145" s="170">
        <v>5090.3865833333302</v>
      </c>
      <c r="I145" s="170" t="s">
        <v>4</v>
      </c>
      <c r="J145" s="373">
        <v>3989.0719999999901</v>
      </c>
      <c r="K145" s="170">
        <v>3942.46</v>
      </c>
      <c r="L145" s="170">
        <v>4737.7</v>
      </c>
      <c r="M145" s="170">
        <v>3691.09375</v>
      </c>
      <c r="N145" s="170">
        <v>4875.7112399999996</v>
      </c>
      <c r="O145" s="170">
        <v>4000</v>
      </c>
      <c r="P145" s="170">
        <v>4373.3774999999996</v>
      </c>
      <c r="Q145" s="170">
        <v>4189.2</v>
      </c>
      <c r="R145" s="170">
        <v>4020</v>
      </c>
      <c r="S145" s="170">
        <v>4000</v>
      </c>
      <c r="T145" s="170" t="s">
        <v>4</v>
      </c>
      <c r="U145" s="170">
        <v>5034.8900000000003</v>
      </c>
      <c r="V145" s="170">
        <v>5813.6139999999996</v>
      </c>
      <c r="W145" s="170">
        <v>3656.8599999999901</v>
      </c>
      <c r="X145" s="170">
        <v>3955.87</v>
      </c>
      <c r="Y145" s="170">
        <v>4562.5</v>
      </c>
      <c r="Z145" s="170">
        <v>4300</v>
      </c>
      <c r="AA145" s="170">
        <v>4187.8</v>
      </c>
      <c r="AB145" s="170">
        <v>6624.1266666666597</v>
      </c>
      <c r="AC145" s="32"/>
      <c r="AD145" s="32"/>
      <c r="AE145" s="32"/>
      <c r="AF145" s="1"/>
      <c r="AG145" s="4"/>
      <c r="AH145" s="4"/>
      <c r="AI145" s="4"/>
      <c r="AJ145" s="4"/>
      <c r="AK145" s="4"/>
      <c r="AL145" s="4"/>
      <c r="AM145" s="4"/>
      <c r="AN145" s="4"/>
      <c r="AO145" s="4"/>
      <c r="AP145" s="4"/>
      <c r="AQ145" s="4"/>
      <c r="AR145" s="4"/>
      <c r="AS145" s="4"/>
      <c r="AT145" s="4"/>
      <c r="AU145" s="4"/>
      <c r="AV145" s="4"/>
      <c r="AW145" s="4"/>
    </row>
    <row r="146" spans="1:49" ht="21" customHeight="1">
      <c r="A146" s="168">
        <v>41214</v>
      </c>
      <c r="B146" s="170">
        <v>6233.2</v>
      </c>
      <c r="C146" s="170">
        <v>4801.74</v>
      </c>
      <c r="D146" s="170">
        <v>7220</v>
      </c>
      <c r="E146" s="170">
        <v>4534</v>
      </c>
      <c r="F146" s="170">
        <v>5813.5</v>
      </c>
      <c r="G146" s="170">
        <v>4678</v>
      </c>
      <c r="H146" s="170">
        <v>5606.7781039854999</v>
      </c>
      <c r="I146" s="170" t="s">
        <v>4</v>
      </c>
      <c r="J146" s="373">
        <v>3989.0719999999901</v>
      </c>
      <c r="K146" s="170">
        <v>3942.46</v>
      </c>
      <c r="L146" s="170">
        <v>4737.7</v>
      </c>
      <c r="M146" s="170">
        <v>3811.3937500000002</v>
      </c>
      <c r="N146" s="170">
        <v>4875.7112399999996</v>
      </c>
      <c r="O146" s="170">
        <v>4000</v>
      </c>
      <c r="P146" s="170">
        <v>4373.3774999999996</v>
      </c>
      <c r="Q146" s="170">
        <v>4189.2</v>
      </c>
      <c r="R146" s="170">
        <v>4020</v>
      </c>
      <c r="S146" s="170">
        <v>4000</v>
      </c>
      <c r="T146" s="170" t="s">
        <v>4</v>
      </c>
      <c r="U146" s="170">
        <v>5034.8900000000003</v>
      </c>
      <c r="V146" s="170">
        <v>5813.6139999999996</v>
      </c>
      <c r="W146" s="170">
        <v>3656.8599999999901</v>
      </c>
      <c r="X146" s="170">
        <v>3955.87</v>
      </c>
      <c r="Y146" s="170">
        <v>4562.5</v>
      </c>
      <c r="Z146" s="170">
        <v>4300</v>
      </c>
      <c r="AA146" s="170">
        <v>4541.08</v>
      </c>
      <c r="AB146" s="170">
        <v>6624.1266666666597</v>
      </c>
      <c r="AC146" s="32"/>
      <c r="AD146" s="32"/>
      <c r="AE146" s="32"/>
      <c r="AF146" s="1"/>
      <c r="AG146" s="4"/>
      <c r="AH146" s="4"/>
      <c r="AI146" s="4"/>
      <c r="AJ146" s="4"/>
      <c r="AK146" s="4"/>
      <c r="AL146" s="4"/>
      <c r="AM146" s="4"/>
      <c r="AN146" s="4"/>
      <c r="AO146" s="4"/>
      <c r="AP146" s="4"/>
      <c r="AQ146" s="4"/>
      <c r="AR146" s="4"/>
      <c r="AS146" s="4"/>
      <c r="AT146" s="4"/>
      <c r="AU146" s="4"/>
      <c r="AV146" s="4"/>
      <c r="AW146" s="4"/>
    </row>
    <row r="147" spans="1:49" ht="21" customHeight="1">
      <c r="A147" s="168">
        <v>41244</v>
      </c>
      <c r="B147" s="170">
        <v>6233.2</v>
      </c>
      <c r="C147" s="170">
        <v>4801.74</v>
      </c>
      <c r="D147" s="170">
        <v>7220</v>
      </c>
      <c r="E147" s="170">
        <v>4534</v>
      </c>
      <c r="F147" s="170">
        <v>5813.5</v>
      </c>
      <c r="G147" s="170">
        <v>4678</v>
      </c>
      <c r="H147" s="170">
        <v>5606.7781039854999</v>
      </c>
      <c r="I147" s="170">
        <v>3387.64410648784</v>
      </c>
      <c r="J147" s="373">
        <v>3989.0719999999901</v>
      </c>
      <c r="K147" s="170">
        <v>3942.46</v>
      </c>
      <c r="L147" s="170">
        <v>4737.7</v>
      </c>
      <c r="M147" s="170">
        <v>3811.3937500000002</v>
      </c>
      <c r="N147" s="170">
        <v>4875.7112399999996</v>
      </c>
      <c r="O147" s="170">
        <v>4000</v>
      </c>
      <c r="P147" s="170">
        <v>4708.9224999999997</v>
      </c>
      <c r="Q147" s="170">
        <v>4459.2</v>
      </c>
      <c r="R147" s="170">
        <v>4020</v>
      </c>
      <c r="S147" s="170">
        <v>4000</v>
      </c>
      <c r="T147" s="170">
        <v>4910.29593005893</v>
      </c>
      <c r="U147" s="170">
        <v>5164</v>
      </c>
      <c r="V147" s="170">
        <v>5813.6139999999996</v>
      </c>
      <c r="W147" s="170">
        <v>3911.25</v>
      </c>
      <c r="X147" s="170">
        <v>4231.0600000000004</v>
      </c>
      <c r="Y147" s="170">
        <v>4562.5</v>
      </c>
      <c r="Z147" s="170">
        <v>4300</v>
      </c>
      <c r="AA147" s="170">
        <v>4636.3999999999996</v>
      </c>
      <c r="AB147" s="170">
        <v>6624.1266666666597</v>
      </c>
      <c r="AC147" s="32"/>
      <c r="AD147" s="32"/>
      <c r="AE147" s="32"/>
      <c r="AF147" s="1"/>
      <c r="AG147" s="4"/>
      <c r="AH147" s="4"/>
      <c r="AI147" s="4"/>
      <c r="AJ147" s="4"/>
      <c r="AK147" s="4"/>
      <c r="AL147" s="4"/>
      <c r="AM147" s="4"/>
      <c r="AN147" s="4"/>
      <c r="AO147" s="4"/>
      <c r="AP147" s="4"/>
      <c r="AQ147" s="4"/>
      <c r="AR147" s="4"/>
      <c r="AS147" s="4"/>
      <c r="AT147" s="4"/>
      <c r="AU147" s="4"/>
      <c r="AV147" s="4"/>
      <c r="AW147" s="4"/>
    </row>
    <row r="148" spans="1:49" ht="21" customHeight="1">
      <c r="A148" s="168">
        <v>41275</v>
      </c>
      <c r="B148" s="170">
        <v>7597.2</v>
      </c>
      <c r="C148" s="170">
        <v>4858.8999999999996</v>
      </c>
      <c r="D148" s="170">
        <v>8953</v>
      </c>
      <c r="E148" s="170">
        <v>4686</v>
      </c>
      <c r="F148" s="170">
        <v>5813.5</v>
      </c>
      <c r="G148" s="170">
        <v>4678</v>
      </c>
      <c r="H148" s="170">
        <v>5606.7781039854999</v>
      </c>
      <c r="I148" s="170">
        <v>3627.74338253516</v>
      </c>
      <c r="J148" s="373">
        <v>3989.0719999999901</v>
      </c>
      <c r="K148" s="170">
        <v>3942.46</v>
      </c>
      <c r="L148" s="170">
        <v>5211.8</v>
      </c>
      <c r="M148" s="170">
        <v>3811.3937500000002</v>
      </c>
      <c r="N148" s="170">
        <v>5100.7112399999996</v>
      </c>
      <c r="O148" s="170">
        <v>4000</v>
      </c>
      <c r="P148" s="170">
        <v>4708.9224999999997</v>
      </c>
      <c r="Q148" s="170">
        <v>4459.2</v>
      </c>
      <c r="R148" s="170">
        <v>4170</v>
      </c>
      <c r="S148" s="170">
        <v>4000</v>
      </c>
      <c r="T148" s="170">
        <v>4910.29593005893</v>
      </c>
      <c r="U148" s="170">
        <v>5164</v>
      </c>
      <c r="V148" s="170">
        <v>5813.6139999999996</v>
      </c>
      <c r="W148" s="170">
        <v>3911.25</v>
      </c>
      <c r="X148" s="170">
        <v>4231.0600000000004</v>
      </c>
      <c r="Y148" s="170">
        <v>4562.5</v>
      </c>
      <c r="Z148" s="170">
        <v>4450</v>
      </c>
      <c r="AA148" s="170">
        <v>4636.3999999999996</v>
      </c>
      <c r="AB148" s="170">
        <v>7636.2473</v>
      </c>
      <c r="AC148" s="32"/>
      <c r="AD148" s="32"/>
      <c r="AE148" s="32"/>
      <c r="AF148" s="1"/>
      <c r="AG148" s="4"/>
      <c r="AH148" s="4"/>
      <c r="AI148" s="4"/>
      <c r="AJ148" s="4"/>
      <c r="AK148" s="4"/>
      <c r="AL148" s="4"/>
      <c r="AM148" s="4"/>
      <c r="AN148" s="4"/>
      <c r="AO148" s="4"/>
      <c r="AP148" s="4"/>
      <c r="AQ148" s="4"/>
      <c r="AR148" s="4"/>
      <c r="AS148" s="4"/>
      <c r="AT148" s="4"/>
      <c r="AU148" s="4"/>
      <c r="AV148" s="4"/>
      <c r="AW148" s="4"/>
    </row>
    <row r="149" spans="1:49" ht="21" customHeight="1">
      <c r="A149" s="168">
        <v>41306</v>
      </c>
      <c r="B149" s="170">
        <v>7597.2</v>
      </c>
      <c r="C149" s="170">
        <v>4858.8999999999996</v>
      </c>
      <c r="D149" s="170">
        <v>8953</v>
      </c>
      <c r="E149" s="170">
        <v>4686</v>
      </c>
      <c r="F149" s="170">
        <v>5813.5</v>
      </c>
      <c r="G149" s="170">
        <v>4678</v>
      </c>
      <c r="H149" s="170">
        <v>5606.7781039854999</v>
      </c>
      <c r="I149" s="170">
        <v>3627.74338253516</v>
      </c>
      <c r="J149" s="373">
        <v>3989.0719999999901</v>
      </c>
      <c r="K149" s="170">
        <v>3942.46</v>
      </c>
      <c r="L149" s="170">
        <v>5211.8</v>
      </c>
      <c r="M149" s="170">
        <v>3811.3937500000002</v>
      </c>
      <c r="N149" s="170">
        <v>5100.7112399999996</v>
      </c>
      <c r="O149" s="170">
        <v>4000</v>
      </c>
      <c r="P149" s="170">
        <v>4708.9224999999997</v>
      </c>
      <c r="Q149" s="170">
        <v>4459.2</v>
      </c>
      <c r="R149" s="170">
        <v>4170</v>
      </c>
      <c r="S149" s="170">
        <v>4000</v>
      </c>
      <c r="T149" s="170">
        <v>4910.29593005893</v>
      </c>
      <c r="U149" s="170">
        <v>5164</v>
      </c>
      <c r="V149" s="170">
        <v>5813.6139999999996</v>
      </c>
      <c r="W149" s="170">
        <v>3974.8499999999899</v>
      </c>
      <c r="X149" s="170">
        <v>4299.8599999999997</v>
      </c>
      <c r="Y149" s="170">
        <v>4562.5</v>
      </c>
      <c r="Z149" s="170">
        <v>4450</v>
      </c>
      <c r="AA149" s="170">
        <v>4636.3999999999996</v>
      </c>
      <c r="AB149" s="170">
        <v>7636.2473</v>
      </c>
      <c r="AC149" s="32"/>
      <c r="AD149" s="32"/>
      <c r="AE149" s="32"/>
      <c r="AF149" s="1"/>
      <c r="AG149" s="4"/>
      <c r="AH149" s="4"/>
      <c r="AI149" s="4"/>
      <c r="AJ149" s="4"/>
      <c r="AK149" s="4"/>
      <c r="AL149" s="4"/>
      <c r="AM149" s="4"/>
      <c r="AN149" s="4"/>
      <c r="AO149" s="4"/>
      <c r="AP149" s="4"/>
      <c r="AQ149" s="4"/>
      <c r="AR149" s="4"/>
      <c r="AS149" s="4"/>
      <c r="AT149" s="4"/>
      <c r="AU149" s="4"/>
      <c r="AV149" s="4"/>
      <c r="AW149" s="4"/>
    </row>
    <row r="150" spans="1:49" ht="21" customHeight="1">
      <c r="A150" s="168">
        <v>41334</v>
      </c>
      <c r="B150" s="170">
        <v>7597.2</v>
      </c>
      <c r="C150" s="170">
        <v>4858.8999999999996</v>
      </c>
      <c r="D150" s="170">
        <v>8953</v>
      </c>
      <c r="E150" s="170">
        <v>4686</v>
      </c>
      <c r="F150" s="170">
        <v>6105.6</v>
      </c>
      <c r="G150" s="170">
        <v>4678</v>
      </c>
      <c r="H150" s="170">
        <v>5606.7781039854999</v>
      </c>
      <c r="I150" s="170">
        <v>3627.74338253516</v>
      </c>
      <c r="J150" s="373">
        <v>3989.0719999999901</v>
      </c>
      <c r="K150" s="170">
        <v>4375.95</v>
      </c>
      <c r="L150" s="170">
        <v>5211.8</v>
      </c>
      <c r="M150" s="170">
        <v>4061.4156249999901</v>
      </c>
      <c r="N150" s="170">
        <v>5100.7112399999996</v>
      </c>
      <c r="O150" s="170">
        <v>4000</v>
      </c>
      <c r="P150" s="170">
        <v>4708.9224999999997</v>
      </c>
      <c r="Q150" s="170">
        <v>4459.2</v>
      </c>
      <c r="R150" s="170">
        <v>4170</v>
      </c>
      <c r="S150" s="170">
        <v>4000</v>
      </c>
      <c r="T150" s="170">
        <v>5053.1307182711198</v>
      </c>
      <c r="U150" s="170">
        <v>5164</v>
      </c>
      <c r="V150" s="170">
        <v>5813.6139999999996</v>
      </c>
      <c r="W150" s="170">
        <v>3974.8499999999899</v>
      </c>
      <c r="X150" s="170">
        <v>4299.8599999999997</v>
      </c>
      <c r="Y150" s="170">
        <v>4562.5</v>
      </c>
      <c r="Z150" s="170">
        <v>4450</v>
      </c>
      <c r="AA150" s="170">
        <v>4636.3999999999996</v>
      </c>
      <c r="AB150" s="170">
        <v>7636.2473</v>
      </c>
      <c r="AC150" s="32"/>
      <c r="AD150" s="32"/>
      <c r="AE150" s="32"/>
      <c r="AF150" s="1"/>
      <c r="AG150" s="4"/>
      <c r="AH150" s="4"/>
      <c r="AI150" s="4"/>
      <c r="AJ150" s="4"/>
      <c r="AK150" s="4"/>
      <c r="AL150" s="4"/>
      <c r="AM150" s="4"/>
      <c r="AN150" s="4"/>
      <c r="AO150" s="4"/>
      <c r="AP150" s="4"/>
      <c r="AQ150" s="4"/>
      <c r="AR150" s="4"/>
      <c r="AS150" s="4"/>
      <c r="AT150" s="4"/>
      <c r="AU150" s="4"/>
      <c r="AV150" s="4"/>
      <c r="AW150" s="4"/>
    </row>
    <row r="151" spans="1:49" ht="21" customHeight="1">
      <c r="A151" s="168">
        <v>41365</v>
      </c>
      <c r="B151" s="170">
        <v>7597.2</v>
      </c>
      <c r="C151" s="170">
        <v>4858.8999999999996</v>
      </c>
      <c r="D151" s="170">
        <v>8953</v>
      </c>
      <c r="E151" s="170">
        <v>5436</v>
      </c>
      <c r="F151" s="170">
        <v>6105.6</v>
      </c>
      <c r="G151" s="170">
        <v>5627</v>
      </c>
      <c r="H151" s="170">
        <v>5606.7781039854999</v>
      </c>
      <c r="I151" s="170">
        <v>3858.4678616644001</v>
      </c>
      <c r="J151" s="373">
        <v>3989.0719999999901</v>
      </c>
      <c r="K151" s="170">
        <v>4375.95</v>
      </c>
      <c r="L151" s="170">
        <v>5211.8</v>
      </c>
      <c r="M151" s="170">
        <v>4620.8706249999996</v>
      </c>
      <c r="N151" s="170">
        <v>5196.88</v>
      </c>
      <c r="O151" s="170">
        <v>4600</v>
      </c>
      <c r="P151" s="170">
        <v>5023.25</v>
      </c>
      <c r="Q151" s="170">
        <v>4891.5999999999904</v>
      </c>
      <c r="R151" s="170">
        <v>4170</v>
      </c>
      <c r="S151" s="170">
        <v>4680</v>
      </c>
      <c r="T151" s="170">
        <v>5053.1307182711198</v>
      </c>
      <c r="U151" s="170">
        <v>5164</v>
      </c>
      <c r="V151" s="170">
        <v>5813.6139999999996</v>
      </c>
      <c r="W151" s="170">
        <v>3974.8499999999899</v>
      </c>
      <c r="X151" s="170">
        <v>4299.8599999999997</v>
      </c>
      <c r="Y151" s="170">
        <v>4562.5</v>
      </c>
      <c r="Z151" s="170">
        <v>4650</v>
      </c>
      <c r="AA151" s="170">
        <v>4636.3999999999996</v>
      </c>
      <c r="AB151" s="170">
        <v>8167.6799999999903</v>
      </c>
      <c r="AC151" s="32"/>
      <c r="AD151" s="32"/>
      <c r="AE151" s="32"/>
      <c r="AF151" s="1"/>
      <c r="AG151" s="4"/>
      <c r="AH151" s="4"/>
      <c r="AI151" s="4"/>
      <c r="AJ151" s="4"/>
      <c r="AK151" s="4"/>
      <c r="AL151" s="4"/>
      <c r="AM151" s="4"/>
      <c r="AN151" s="4"/>
      <c r="AO151" s="4"/>
      <c r="AP151" s="4"/>
      <c r="AQ151" s="4"/>
      <c r="AR151" s="4"/>
      <c r="AS151" s="4"/>
      <c r="AT151" s="4"/>
      <c r="AU151" s="4"/>
      <c r="AV151" s="4"/>
      <c r="AW151" s="4"/>
    </row>
    <row r="152" spans="1:49" ht="21" customHeight="1">
      <c r="A152" s="168">
        <v>41395</v>
      </c>
      <c r="B152" s="170">
        <v>7597.2</v>
      </c>
      <c r="C152" s="170">
        <v>5684.92</v>
      </c>
      <c r="D152" s="170">
        <v>8953</v>
      </c>
      <c r="E152" s="170">
        <v>5436</v>
      </c>
      <c r="F152" s="170">
        <v>6105.6</v>
      </c>
      <c r="G152" s="170">
        <v>5627</v>
      </c>
      <c r="H152" s="170">
        <v>6468.1877197101403</v>
      </c>
      <c r="I152" s="170">
        <v>3858.4678616644001</v>
      </c>
      <c r="J152" s="373">
        <v>3989.0719999999901</v>
      </c>
      <c r="K152" s="170">
        <v>4375.95</v>
      </c>
      <c r="L152" s="170">
        <v>5211.8</v>
      </c>
      <c r="M152" s="170">
        <v>4578.7806249999903</v>
      </c>
      <c r="N152" s="170">
        <v>5293.2</v>
      </c>
      <c r="O152" s="170">
        <v>4600</v>
      </c>
      <c r="P152" s="170">
        <v>5023.25</v>
      </c>
      <c r="Q152" s="170">
        <v>4891.5999999999904</v>
      </c>
      <c r="R152" s="170">
        <v>4170</v>
      </c>
      <c r="S152" s="170">
        <v>4680</v>
      </c>
      <c r="T152" s="170">
        <v>5053.1307182711198</v>
      </c>
      <c r="U152" s="170">
        <v>5164</v>
      </c>
      <c r="V152" s="170">
        <v>6640.6139999999996</v>
      </c>
      <c r="W152" s="170">
        <v>3974.8499999999899</v>
      </c>
      <c r="X152" s="170">
        <v>4299.8599999999997</v>
      </c>
      <c r="Y152" s="170">
        <v>5259.7226250000003</v>
      </c>
      <c r="Z152" s="170">
        <v>4650</v>
      </c>
      <c r="AA152" s="170">
        <v>4636.3999999999996</v>
      </c>
      <c r="AB152" s="170">
        <v>8167.6799999999903</v>
      </c>
      <c r="AC152" s="32"/>
      <c r="AD152" s="32"/>
      <c r="AE152" s="32"/>
      <c r="AF152" s="1"/>
      <c r="AG152" s="4"/>
      <c r="AH152" s="4"/>
      <c r="AI152" s="4"/>
      <c r="AJ152" s="4"/>
      <c r="AK152" s="4"/>
      <c r="AL152" s="4"/>
      <c r="AM152" s="4"/>
      <c r="AN152" s="4"/>
      <c r="AO152" s="4"/>
      <c r="AP152" s="4"/>
      <c r="AQ152" s="4"/>
      <c r="AR152" s="4"/>
      <c r="AS152" s="4"/>
      <c r="AT152" s="4"/>
      <c r="AU152" s="4"/>
      <c r="AV152" s="4"/>
      <c r="AW152" s="4"/>
    </row>
    <row r="153" spans="1:49" ht="21" customHeight="1">
      <c r="A153" s="168">
        <v>41426</v>
      </c>
      <c r="B153" s="170">
        <v>7597.2</v>
      </c>
      <c r="C153" s="170">
        <v>5684.92</v>
      </c>
      <c r="D153" s="170">
        <v>8953</v>
      </c>
      <c r="E153" s="170">
        <v>5436</v>
      </c>
      <c r="F153" s="170">
        <v>6105.6</v>
      </c>
      <c r="G153" s="170">
        <v>5627</v>
      </c>
      <c r="H153" s="170">
        <v>6468.1877197101403</v>
      </c>
      <c r="I153" s="170">
        <v>3858.4678616644001</v>
      </c>
      <c r="J153" s="373">
        <v>4707.152</v>
      </c>
      <c r="K153" s="170">
        <v>4375.95</v>
      </c>
      <c r="L153" s="170">
        <v>5211.8</v>
      </c>
      <c r="M153" s="170">
        <v>4578.7806249999903</v>
      </c>
      <c r="N153" s="170">
        <v>5814.2</v>
      </c>
      <c r="O153" s="170">
        <v>4600</v>
      </c>
      <c r="P153" s="170">
        <v>5023.25</v>
      </c>
      <c r="Q153" s="170">
        <v>4891.5999999999904</v>
      </c>
      <c r="R153" s="170">
        <v>4170</v>
      </c>
      <c r="S153" s="170">
        <v>4680</v>
      </c>
      <c r="T153" s="170">
        <v>5196.6656770137497</v>
      </c>
      <c r="U153" s="170">
        <v>5164</v>
      </c>
      <c r="V153" s="170">
        <v>6640.6139999999996</v>
      </c>
      <c r="W153" s="170">
        <v>3974.8499999999899</v>
      </c>
      <c r="X153" s="170">
        <v>4299.8599999999997</v>
      </c>
      <c r="Y153" s="170">
        <v>5259.7226250000003</v>
      </c>
      <c r="Z153" s="170">
        <v>4650</v>
      </c>
      <c r="AA153" s="170">
        <v>5285.84</v>
      </c>
      <c r="AB153" s="170">
        <v>8167.6799999999903</v>
      </c>
      <c r="AC153" s="32"/>
      <c r="AD153" s="32"/>
      <c r="AE153" s="32"/>
      <c r="AF153" s="1"/>
      <c r="AG153" s="4"/>
      <c r="AH153" s="4"/>
      <c r="AI153" s="4"/>
      <c r="AJ153" s="4"/>
      <c r="AK153" s="4"/>
      <c r="AL153" s="4"/>
      <c r="AM153" s="4"/>
      <c r="AN153" s="4"/>
      <c r="AO153" s="4"/>
      <c r="AP153" s="4"/>
      <c r="AQ153" s="4"/>
      <c r="AR153" s="4"/>
      <c r="AS153" s="4"/>
      <c r="AT153" s="4"/>
      <c r="AU153" s="4"/>
      <c r="AV153" s="4"/>
      <c r="AW153" s="4"/>
    </row>
    <row r="154" spans="1:49" ht="21" customHeight="1">
      <c r="A154" s="168">
        <v>41456</v>
      </c>
      <c r="B154" s="170">
        <v>7597.2</v>
      </c>
      <c r="C154" s="170">
        <v>5684.92</v>
      </c>
      <c r="D154" s="170">
        <v>8953</v>
      </c>
      <c r="E154" s="170">
        <v>5436</v>
      </c>
      <c r="F154" s="170">
        <v>6899.18</v>
      </c>
      <c r="G154" s="170">
        <v>5627</v>
      </c>
      <c r="H154" s="170">
        <v>6468.1877197101403</v>
      </c>
      <c r="I154" s="170">
        <v>4089.39716318501</v>
      </c>
      <c r="J154" s="373">
        <v>4707.152</v>
      </c>
      <c r="K154" s="170">
        <v>4375.95</v>
      </c>
      <c r="L154" s="170">
        <v>5591.3</v>
      </c>
      <c r="M154" s="170">
        <v>4578.7806249999903</v>
      </c>
      <c r="N154" s="170">
        <v>5814.2</v>
      </c>
      <c r="O154" s="170">
        <v>4600</v>
      </c>
      <c r="P154" s="170">
        <v>5173.25</v>
      </c>
      <c r="Q154" s="170">
        <v>4891.5999999999904</v>
      </c>
      <c r="R154" s="170">
        <v>4504</v>
      </c>
      <c r="S154" s="170">
        <v>5000</v>
      </c>
      <c r="T154" s="170">
        <v>5776.6656770137497</v>
      </c>
      <c r="U154" s="170">
        <v>5784</v>
      </c>
      <c r="V154" s="170">
        <v>6640.6139999999996</v>
      </c>
      <c r="W154" s="170">
        <v>3974.8499999999899</v>
      </c>
      <c r="X154" s="170">
        <v>4299.8599999999997</v>
      </c>
      <c r="Y154" s="170">
        <v>5246.78</v>
      </c>
      <c r="Z154" s="170">
        <v>5580</v>
      </c>
      <c r="AA154" s="170">
        <v>5285.84</v>
      </c>
      <c r="AB154" s="170">
        <v>8167.6799999999903</v>
      </c>
      <c r="AC154" s="32"/>
      <c r="AD154" s="32"/>
      <c r="AE154" s="32"/>
      <c r="AF154" s="1"/>
      <c r="AG154" s="4"/>
      <c r="AH154" s="4"/>
      <c r="AI154" s="4"/>
      <c r="AJ154" s="4"/>
      <c r="AK154" s="4"/>
      <c r="AL154" s="4"/>
      <c r="AM154" s="4"/>
      <c r="AN154" s="4"/>
      <c r="AO154" s="4"/>
      <c r="AP154" s="4"/>
      <c r="AQ154" s="4"/>
      <c r="AR154" s="4"/>
      <c r="AS154" s="4"/>
      <c r="AT154" s="4"/>
      <c r="AU154" s="4"/>
      <c r="AV154" s="4"/>
      <c r="AW154" s="4"/>
    </row>
    <row r="155" spans="1:49" ht="21" customHeight="1">
      <c r="A155" s="168">
        <v>41487</v>
      </c>
      <c r="B155" s="170">
        <v>7597.2</v>
      </c>
      <c r="C155" s="170">
        <v>6025.04</v>
      </c>
      <c r="D155" s="170">
        <v>8953</v>
      </c>
      <c r="E155" s="170">
        <v>5436</v>
      </c>
      <c r="F155" s="170">
        <v>6899.18</v>
      </c>
      <c r="G155" s="170">
        <v>5627</v>
      </c>
      <c r="H155" s="170">
        <v>6468.1877197101403</v>
      </c>
      <c r="I155" s="170">
        <v>4089.39716318501</v>
      </c>
      <c r="J155" s="373">
        <v>4707.152</v>
      </c>
      <c r="K155" s="170">
        <v>4375.95</v>
      </c>
      <c r="L155" s="170">
        <v>5591.3</v>
      </c>
      <c r="M155" s="170">
        <v>4578.7806249999903</v>
      </c>
      <c r="N155" s="170">
        <v>5814.2</v>
      </c>
      <c r="O155" s="170">
        <v>5080</v>
      </c>
      <c r="P155" s="170">
        <v>5491.5</v>
      </c>
      <c r="Q155" s="170">
        <v>4891.5999999999904</v>
      </c>
      <c r="R155" s="170">
        <v>4504</v>
      </c>
      <c r="S155" s="170">
        <v>5000</v>
      </c>
      <c r="T155" s="170">
        <v>5776.6656770137497</v>
      </c>
      <c r="U155" s="170">
        <v>5784</v>
      </c>
      <c r="V155" s="170">
        <v>6860.08</v>
      </c>
      <c r="W155" s="170">
        <v>4571.08</v>
      </c>
      <c r="X155" s="170">
        <v>4944.84</v>
      </c>
      <c r="Y155" s="170">
        <v>5246.78</v>
      </c>
      <c r="Z155" s="170">
        <v>5580</v>
      </c>
      <c r="AA155" s="170">
        <v>5285.84</v>
      </c>
      <c r="AB155" s="170">
        <v>8167.6799999999903</v>
      </c>
      <c r="AC155" s="32"/>
      <c r="AD155" s="32"/>
      <c r="AE155" s="32"/>
      <c r="AF155" s="1"/>
      <c r="AG155" s="4"/>
      <c r="AH155" s="4"/>
      <c r="AI155" s="4"/>
      <c r="AJ155" s="4"/>
      <c r="AK155" s="4"/>
      <c r="AL155" s="4"/>
      <c r="AM155" s="4"/>
      <c r="AN155" s="4"/>
      <c r="AO155" s="4"/>
      <c r="AP155" s="4"/>
      <c r="AQ155" s="4"/>
      <c r="AR155" s="4"/>
      <c r="AS155" s="4"/>
      <c r="AT155" s="4"/>
      <c r="AU155" s="4"/>
      <c r="AV155" s="4"/>
      <c r="AW155" s="4"/>
    </row>
    <row r="156" spans="1:49" ht="21" customHeight="1">
      <c r="A156" s="168">
        <v>41518</v>
      </c>
      <c r="B156" s="170">
        <v>7597.2</v>
      </c>
      <c r="C156" s="170">
        <v>6025.04</v>
      </c>
      <c r="D156" s="170">
        <v>8953</v>
      </c>
      <c r="E156" s="170">
        <v>5436</v>
      </c>
      <c r="F156" s="170">
        <v>6899.18</v>
      </c>
      <c r="G156" s="170">
        <v>5627</v>
      </c>
      <c r="H156" s="170">
        <v>6468.1877197101403</v>
      </c>
      <c r="I156" s="170">
        <v>4089.39716318501</v>
      </c>
      <c r="J156" s="373">
        <v>4990.0959999999995</v>
      </c>
      <c r="K156" s="170">
        <v>4375.95</v>
      </c>
      <c r="L156" s="170">
        <v>6066.5</v>
      </c>
      <c r="M156" s="170">
        <v>4578.7806249999903</v>
      </c>
      <c r="N156" s="170">
        <v>5814.2</v>
      </c>
      <c r="O156" s="170">
        <v>5080</v>
      </c>
      <c r="P156" s="170">
        <v>5491.5</v>
      </c>
      <c r="Q156" s="170">
        <v>5340.4</v>
      </c>
      <c r="R156" s="170">
        <v>4504</v>
      </c>
      <c r="S156" s="170">
        <v>5000</v>
      </c>
      <c r="T156" s="170">
        <v>5776.6656770137497</v>
      </c>
      <c r="U156" s="170">
        <v>6094</v>
      </c>
      <c r="V156" s="170">
        <v>6860.08</v>
      </c>
      <c r="W156" s="170">
        <v>4571.08</v>
      </c>
      <c r="X156" s="170">
        <v>4944.84</v>
      </c>
      <c r="Y156" s="170">
        <v>5246.78</v>
      </c>
      <c r="Z156" s="170">
        <v>5580</v>
      </c>
      <c r="AA156" s="170">
        <v>5285.84</v>
      </c>
      <c r="AB156" s="170">
        <v>8167.6799999999903</v>
      </c>
      <c r="AC156" s="32"/>
      <c r="AD156" s="32"/>
      <c r="AE156" s="32"/>
      <c r="AF156" s="1"/>
      <c r="AG156" s="4"/>
      <c r="AH156" s="4"/>
      <c r="AI156" s="4"/>
      <c r="AJ156" s="4"/>
      <c r="AK156" s="4"/>
      <c r="AL156" s="4"/>
      <c r="AM156" s="4"/>
      <c r="AN156" s="4"/>
      <c r="AO156" s="4"/>
      <c r="AP156" s="4"/>
      <c r="AQ156" s="4"/>
      <c r="AR156" s="4"/>
      <c r="AS156" s="4"/>
      <c r="AT156" s="4"/>
      <c r="AU156" s="4"/>
      <c r="AV156" s="4"/>
      <c r="AW156" s="4"/>
    </row>
    <row r="157" spans="1:49" ht="21" customHeight="1">
      <c r="A157" s="168">
        <v>41548</v>
      </c>
      <c r="B157" s="170">
        <v>7597.2</v>
      </c>
      <c r="C157" s="170">
        <v>6025.04</v>
      </c>
      <c r="D157" s="170">
        <v>8953</v>
      </c>
      <c r="E157" s="170">
        <v>5546</v>
      </c>
      <c r="F157" s="170">
        <v>6899.18</v>
      </c>
      <c r="G157" s="170">
        <v>6386</v>
      </c>
      <c r="H157" s="170">
        <v>6468.1877197101403</v>
      </c>
      <c r="I157" s="170">
        <v>4354.2837750331601</v>
      </c>
      <c r="J157" s="373">
        <v>4990.0959999999995</v>
      </c>
      <c r="K157" s="170">
        <v>4691.2299999999996</v>
      </c>
      <c r="L157" s="170">
        <v>6066.5</v>
      </c>
      <c r="M157" s="170">
        <v>4578.7806249999903</v>
      </c>
      <c r="N157" s="170">
        <v>6095.2</v>
      </c>
      <c r="O157" s="170">
        <v>5080</v>
      </c>
      <c r="P157" s="170">
        <v>5491.5</v>
      </c>
      <c r="Q157" s="170">
        <v>5340.4</v>
      </c>
      <c r="R157" s="170">
        <v>4837</v>
      </c>
      <c r="S157" s="170">
        <v>5000</v>
      </c>
      <c r="T157" s="170">
        <v>5776.6656770137497</v>
      </c>
      <c r="U157" s="170">
        <v>6094</v>
      </c>
      <c r="V157" s="170">
        <v>7267.0820000000003</v>
      </c>
      <c r="W157" s="170">
        <v>4571.08</v>
      </c>
      <c r="X157" s="170">
        <v>4944.84</v>
      </c>
      <c r="Y157" s="170">
        <v>5703.18</v>
      </c>
      <c r="Z157" s="170">
        <v>5580</v>
      </c>
      <c r="AA157" s="170">
        <v>5285.84</v>
      </c>
      <c r="AB157" s="170">
        <v>8167.6799999999903</v>
      </c>
      <c r="AC157" s="32"/>
      <c r="AD157" s="32"/>
      <c r="AE157" s="32"/>
      <c r="AF157" s="1"/>
      <c r="AG157" s="4"/>
      <c r="AH157" s="4"/>
      <c r="AI157" s="4"/>
      <c r="AJ157" s="4"/>
      <c r="AK157" s="4"/>
      <c r="AL157" s="4"/>
      <c r="AM157" s="4"/>
      <c r="AN157" s="4"/>
      <c r="AO157" s="4"/>
      <c r="AP157" s="4"/>
      <c r="AQ157" s="4"/>
      <c r="AR157" s="4"/>
      <c r="AS157" s="4"/>
      <c r="AT157" s="4"/>
      <c r="AU157" s="4"/>
      <c r="AV157" s="4"/>
      <c r="AW157" s="4"/>
    </row>
    <row r="158" spans="1:49" ht="21" customHeight="1">
      <c r="A158" s="168">
        <v>41579</v>
      </c>
      <c r="B158" s="170">
        <v>7597.2</v>
      </c>
      <c r="C158" s="170">
        <v>6025.04</v>
      </c>
      <c r="D158" s="170">
        <v>8953</v>
      </c>
      <c r="E158" s="170">
        <v>5546</v>
      </c>
      <c r="F158" s="170">
        <v>7326.81</v>
      </c>
      <c r="G158" s="170">
        <v>6386</v>
      </c>
      <c r="H158" s="170">
        <v>7031.7702197101398</v>
      </c>
      <c r="I158" s="170">
        <v>4354.2837750331601</v>
      </c>
      <c r="J158" s="373">
        <v>4990.0959999999995</v>
      </c>
      <c r="K158" s="170">
        <v>4691.2299999999996</v>
      </c>
      <c r="L158" s="170">
        <v>6066.5</v>
      </c>
      <c r="M158" s="170">
        <v>4578.7806249999903</v>
      </c>
      <c r="N158" s="170">
        <v>6095.2</v>
      </c>
      <c r="O158" s="170">
        <v>5080</v>
      </c>
      <c r="P158" s="170">
        <v>5491.5</v>
      </c>
      <c r="Q158" s="170">
        <v>5340.4</v>
      </c>
      <c r="R158" s="170">
        <v>4837</v>
      </c>
      <c r="S158" s="170">
        <v>5000</v>
      </c>
      <c r="T158" s="170">
        <v>5776.6656770137497</v>
      </c>
      <c r="U158" s="170">
        <v>6404</v>
      </c>
      <c r="V158" s="170">
        <v>7267.0820000000003</v>
      </c>
      <c r="W158" s="170">
        <v>4571.08</v>
      </c>
      <c r="X158" s="170">
        <v>4944.84</v>
      </c>
      <c r="Y158" s="170">
        <v>5703.18</v>
      </c>
      <c r="Z158" s="170">
        <v>5580</v>
      </c>
      <c r="AA158" s="170">
        <v>5750.08</v>
      </c>
      <c r="AB158" s="170">
        <v>8167.6799999999903</v>
      </c>
      <c r="AC158" s="32"/>
      <c r="AD158" s="32"/>
      <c r="AE158" s="32"/>
      <c r="AF158" s="1"/>
      <c r="AG158" s="4"/>
      <c r="AH158" s="4"/>
      <c r="AI158" s="4"/>
      <c r="AJ158" s="4"/>
      <c r="AK158" s="4"/>
      <c r="AL158" s="4"/>
      <c r="AM158" s="4"/>
      <c r="AN158" s="4"/>
      <c r="AO158" s="4"/>
      <c r="AP158" s="4"/>
      <c r="AQ158" s="4"/>
      <c r="AR158" s="4"/>
      <c r="AS158" s="4"/>
      <c r="AT158" s="4"/>
      <c r="AU158" s="4"/>
      <c r="AV158" s="4"/>
      <c r="AW158" s="4"/>
    </row>
    <row r="159" spans="1:49" ht="21" customHeight="1">
      <c r="A159" s="168">
        <v>41609</v>
      </c>
      <c r="B159" s="170">
        <v>7597.2</v>
      </c>
      <c r="C159" s="170">
        <v>6025.04</v>
      </c>
      <c r="D159" s="170">
        <v>8953</v>
      </c>
      <c r="E159" s="170">
        <v>5546</v>
      </c>
      <c r="F159" s="170">
        <v>7326.81</v>
      </c>
      <c r="G159" s="170">
        <v>6386</v>
      </c>
      <c r="H159" s="170">
        <v>7031.7702197101398</v>
      </c>
      <c r="I159" s="170">
        <v>4354.2837750331601</v>
      </c>
      <c r="J159" s="373">
        <v>4990.0959999999995</v>
      </c>
      <c r="K159" s="170">
        <v>4888.03</v>
      </c>
      <c r="L159" s="170">
        <v>6066.5</v>
      </c>
      <c r="M159" s="170">
        <v>4747.8118750000003</v>
      </c>
      <c r="N159" s="170">
        <v>6095.2</v>
      </c>
      <c r="O159" s="170">
        <v>5080</v>
      </c>
      <c r="P159" s="170">
        <v>5842</v>
      </c>
      <c r="Q159" s="170">
        <v>5340.4</v>
      </c>
      <c r="R159" s="170">
        <v>4837</v>
      </c>
      <c r="S159" s="170">
        <v>5000</v>
      </c>
      <c r="T159" s="170">
        <v>6235.7187442043196</v>
      </c>
      <c r="U159" s="170">
        <v>6404</v>
      </c>
      <c r="V159" s="170">
        <v>7267.0820000000003</v>
      </c>
      <c r="W159" s="170">
        <v>5008.3100000000004</v>
      </c>
      <c r="X159" s="170">
        <v>5417.82</v>
      </c>
      <c r="Y159" s="170">
        <v>5703.18</v>
      </c>
      <c r="Z159" s="170">
        <v>5580</v>
      </c>
      <c r="AA159" s="170">
        <v>5750.08</v>
      </c>
      <c r="AB159" s="170">
        <v>8167.6799999999903</v>
      </c>
      <c r="AC159" s="32"/>
      <c r="AD159" s="32"/>
      <c r="AE159" s="32"/>
      <c r="AF159" s="1"/>
      <c r="AG159" s="4"/>
      <c r="AH159" s="4"/>
      <c r="AI159" s="4"/>
      <c r="AJ159" s="4"/>
      <c r="AK159" s="4"/>
      <c r="AL159" s="4"/>
      <c r="AM159" s="4"/>
      <c r="AN159" s="4"/>
      <c r="AO159" s="4"/>
      <c r="AP159" s="4"/>
      <c r="AQ159" s="4"/>
      <c r="AR159" s="4"/>
      <c r="AS159" s="4"/>
      <c r="AT159" s="4"/>
      <c r="AU159" s="4"/>
      <c r="AV159" s="4"/>
      <c r="AW159" s="4"/>
    </row>
    <row r="160" spans="1:49" ht="21" customHeight="1">
      <c r="A160" s="168">
        <v>41640</v>
      </c>
      <c r="B160" s="170">
        <v>9830.2000000000007</v>
      </c>
      <c r="C160" s="170">
        <v>6146.51</v>
      </c>
      <c r="D160" s="170">
        <v>11549.37</v>
      </c>
      <c r="E160" s="170">
        <v>5546</v>
      </c>
      <c r="F160" s="170">
        <v>7326.81</v>
      </c>
      <c r="G160" s="170">
        <v>6386</v>
      </c>
      <c r="H160" s="170">
        <v>7031.7702197101398</v>
      </c>
      <c r="I160" s="170">
        <v>4696.9659081282698</v>
      </c>
      <c r="J160" s="373">
        <v>4990.0959999999995</v>
      </c>
      <c r="K160" s="170">
        <v>4888.03</v>
      </c>
      <c r="L160" s="170">
        <v>6976.2</v>
      </c>
      <c r="M160" s="170">
        <v>5452.8868750000001</v>
      </c>
      <c r="N160" s="170">
        <v>6336.2</v>
      </c>
      <c r="O160" s="170">
        <v>5080</v>
      </c>
      <c r="P160" s="170">
        <v>5892</v>
      </c>
      <c r="Q160" s="170">
        <v>5340.4</v>
      </c>
      <c r="R160" s="170">
        <v>5171</v>
      </c>
      <c r="S160" s="170">
        <v>5000</v>
      </c>
      <c r="T160" s="170">
        <v>6235.7187442043196</v>
      </c>
      <c r="U160" s="170">
        <v>6404</v>
      </c>
      <c r="V160" s="170">
        <v>7267.0820000000003</v>
      </c>
      <c r="W160" s="170">
        <v>5008.3100000000004</v>
      </c>
      <c r="X160" s="170">
        <v>5417.82</v>
      </c>
      <c r="Y160" s="170">
        <v>5703.18</v>
      </c>
      <c r="Z160" s="170">
        <v>5906</v>
      </c>
      <c r="AA160" s="170">
        <v>5750.08</v>
      </c>
      <c r="AB160" s="170">
        <v>10689.46</v>
      </c>
      <c r="AC160" s="32"/>
      <c r="AD160" s="32"/>
      <c r="AE160" s="32"/>
      <c r="AF160" s="1"/>
      <c r="AG160" s="4"/>
      <c r="AH160" s="4"/>
      <c r="AI160" s="4"/>
      <c r="AJ160" s="4"/>
      <c r="AK160" s="4"/>
      <c r="AL160" s="4"/>
      <c r="AM160" s="4"/>
      <c r="AN160" s="4"/>
      <c r="AO160" s="4"/>
      <c r="AP160" s="4"/>
      <c r="AQ160" s="4"/>
      <c r="AR160" s="4"/>
      <c r="AS160" s="4"/>
      <c r="AT160" s="4"/>
      <c r="AU160" s="4"/>
      <c r="AV160" s="4"/>
      <c r="AW160" s="4"/>
    </row>
    <row r="161" spans="1:49" ht="21" customHeight="1">
      <c r="A161" s="168">
        <v>41671</v>
      </c>
      <c r="B161" s="170">
        <v>9830.2000000000007</v>
      </c>
      <c r="C161" s="170">
        <v>6146.51</v>
      </c>
      <c r="D161" s="170">
        <v>11549.37</v>
      </c>
      <c r="E161" s="170">
        <v>5546</v>
      </c>
      <c r="F161" s="170">
        <v>7326.81</v>
      </c>
      <c r="G161" s="170">
        <v>6386</v>
      </c>
      <c r="H161" s="170">
        <v>7279.2114999999903</v>
      </c>
      <c r="I161" s="170">
        <v>4696.9659081282698</v>
      </c>
      <c r="J161" s="373">
        <v>4990.0959999999995</v>
      </c>
      <c r="K161" s="170">
        <v>4888.03</v>
      </c>
      <c r="L161" s="170">
        <v>6976.2</v>
      </c>
      <c r="M161" s="170">
        <v>5452.8868750000001</v>
      </c>
      <c r="N161" s="170">
        <v>6336.2</v>
      </c>
      <c r="O161" s="170">
        <v>5080</v>
      </c>
      <c r="P161" s="170">
        <v>5892</v>
      </c>
      <c r="Q161" s="170">
        <v>5789.2</v>
      </c>
      <c r="R161" s="170">
        <v>5171</v>
      </c>
      <c r="S161" s="170">
        <v>5000</v>
      </c>
      <c r="T161" s="170">
        <v>6235.7187442043196</v>
      </c>
      <c r="U161" s="170">
        <v>6404</v>
      </c>
      <c r="V161" s="170">
        <v>7267.0820000000003</v>
      </c>
      <c r="W161" s="170">
        <v>5008.3100000000004</v>
      </c>
      <c r="X161" s="170">
        <v>5417.82</v>
      </c>
      <c r="Y161" s="170">
        <v>5703.18</v>
      </c>
      <c r="Z161" s="170">
        <v>5906</v>
      </c>
      <c r="AA161" s="170">
        <v>5750.08</v>
      </c>
      <c r="AB161" s="170">
        <v>10689.46</v>
      </c>
      <c r="AC161" s="32"/>
      <c r="AD161" s="32"/>
      <c r="AE161" s="32"/>
      <c r="AF161" s="1"/>
      <c r="AG161" s="4"/>
      <c r="AH161" s="4"/>
      <c r="AI161" s="4"/>
      <c r="AJ161" s="4"/>
      <c r="AK161" s="4"/>
      <c r="AL161" s="4"/>
      <c r="AM161" s="4"/>
      <c r="AN161" s="4"/>
      <c r="AO161" s="4"/>
      <c r="AP161" s="4"/>
      <c r="AQ161" s="4"/>
      <c r="AR161" s="4"/>
      <c r="AS161" s="4"/>
      <c r="AT161" s="4"/>
      <c r="AU161" s="4"/>
      <c r="AV161" s="4"/>
      <c r="AW161" s="4"/>
    </row>
    <row r="162" spans="1:49" ht="21" customHeight="1">
      <c r="A162" s="168">
        <v>41699</v>
      </c>
      <c r="B162" s="170">
        <v>9830.2000000000007</v>
      </c>
      <c r="C162" s="170">
        <v>6146.51</v>
      </c>
      <c r="D162" s="170">
        <v>11549.37</v>
      </c>
      <c r="E162" s="170">
        <v>5546</v>
      </c>
      <c r="F162" s="170">
        <v>7693.01</v>
      </c>
      <c r="G162" s="170">
        <v>6386</v>
      </c>
      <c r="H162" s="170">
        <v>7279.2114999999903</v>
      </c>
      <c r="I162" s="170">
        <v>4696.9659081282698</v>
      </c>
      <c r="J162" s="373">
        <v>4990.0959999999995</v>
      </c>
      <c r="K162" s="170">
        <v>5242.4699999999903</v>
      </c>
      <c r="L162" s="170">
        <v>6976.2</v>
      </c>
      <c r="M162" s="170">
        <v>5452.8868750000001</v>
      </c>
      <c r="N162" s="170">
        <v>6336.2</v>
      </c>
      <c r="O162" s="170">
        <v>5080</v>
      </c>
      <c r="P162" s="170">
        <v>5892</v>
      </c>
      <c r="Q162" s="170">
        <v>5789.2</v>
      </c>
      <c r="R162" s="170">
        <v>5171</v>
      </c>
      <c r="S162" s="170">
        <v>5000</v>
      </c>
      <c r="T162" s="170">
        <v>6235.7187442043196</v>
      </c>
      <c r="U162" s="170">
        <v>6404</v>
      </c>
      <c r="V162" s="170">
        <v>7267.0820000000003</v>
      </c>
      <c r="W162" s="170">
        <v>5008.3100000000004</v>
      </c>
      <c r="X162" s="170">
        <v>5417.82</v>
      </c>
      <c r="Y162" s="170">
        <v>5703.18</v>
      </c>
      <c r="Z162" s="170">
        <v>5906</v>
      </c>
      <c r="AA162" s="170">
        <v>5750.08</v>
      </c>
      <c r="AB162" s="170">
        <v>10689.46</v>
      </c>
      <c r="AC162" s="32"/>
      <c r="AD162" s="32"/>
      <c r="AE162" s="32"/>
      <c r="AF162" s="1"/>
      <c r="AG162" s="4"/>
      <c r="AH162" s="4"/>
      <c r="AI162" s="4"/>
      <c r="AJ162" s="4"/>
      <c r="AK162" s="4"/>
      <c r="AL162" s="4"/>
      <c r="AM162" s="4"/>
      <c r="AN162" s="4"/>
      <c r="AO162" s="4"/>
      <c r="AP162" s="4"/>
      <c r="AQ162" s="4"/>
      <c r="AR162" s="4"/>
      <c r="AS162" s="4"/>
      <c r="AT162" s="4"/>
      <c r="AU162" s="4"/>
      <c r="AV162" s="4"/>
      <c r="AW162" s="4"/>
    </row>
    <row r="163" spans="1:49" ht="21" customHeight="1">
      <c r="A163" s="168">
        <v>41730</v>
      </c>
      <c r="B163" s="170">
        <v>10533.2</v>
      </c>
      <c r="C163" s="170">
        <v>6146.51</v>
      </c>
      <c r="D163" s="170">
        <v>11549.37</v>
      </c>
      <c r="E163" s="170">
        <v>5546</v>
      </c>
      <c r="F163" s="170">
        <v>7693.01</v>
      </c>
      <c r="G163" s="170">
        <v>7279.99999999999</v>
      </c>
      <c r="H163" s="170">
        <v>8516.6811666666599</v>
      </c>
      <c r="I163" s="170">
        <v>5167.1321955319099</v>
      </c>
      <c r="J163" s="373">
        <v>5877.4773333333296</v>
      </c>
      <c r="K163" s="170">
        <v>5242.4699999999903</v>
      </c>
      <c r="L163" s="170">
        <v>6976.2</v>
      </c>
      <c r="M163" s="170">
        <v>5452.8868750000001</v>
      </c>
      <c r="N163" s="170">
        <v>6336.2</v>
      </c>
      <c r="O163" s="170">
        <v>6071.13</v>
      </c>
      <c r="P163" s="170">
        <v>7059.375</v>
      </c>
      <c r="Q163" s="170">
        <v>5789.2</v>
      </c>
      <c r="R163" s="170">
        <v>5171</v>
      </c>
      <c r="S163" s="170">
        <v>5750</v>
      </c>
      <c r="T163" s="170">
        <v>6599.8074200392903</v>
      </c>
      <c r="U163" s="170">
        <v>6404</v>
      </c>
      <c r="V163" s="170">
        <v>7267.0820000000003</v>
      </c>
      <c r="W163" s="170">
        <v>5008.3100000000004</v>
      </c>
      <c r="X163" s="170">
        <v>5417.82</v>
      </c>
      <c r="Y163" s="170">
        <v>5703.18</v>
      </c>
      <c r="Z163" s="170">
        <v>5906</v>
      </c>
      <c r="AA163" s="170">
        <v>5750.08</v>
      </c>
      <c r="AB163" s="170">
        <v>10689.46</v>
      </c>
      <c r="AC163" s="32"/>
      <c r="AD163" s="32"/>
      <c r="AE163" s="32"/>
      <c r="AF163" s="1"/>
      <c r="AG163" s="4"/>
      <c r="AH163" s="4"/>
      <c r="AI163" s="4"/>
      <c r="AJ163" s="4"/>
      <c r="AK163" s="4"/>
      <c r="AL163" s="4"/>
      <c r="AM163" s="4"/>
      <c r="AN163" s="4"/>
      <c r="AO163" s="4"/>
      <c r="AP163" s="4"/>
      <c r="AQ163" s="4"/>
      <c r="AR163" s="4"/>
      <c r="AS163" s="4"/>
      <c r="AT163" s="4"/>
      <c r="AU163" s="4"/>
      <c r="AV163" s="4"/>
      <c r="AW163" s="4"/>
    </row>
    <row r="164" spans="1:49" ht="21" customHeight="1">
      <c r="A164" s="168">
        <v>41760</v>
      </c>
      <c r="B164" s="170">
        <v>10533.2</v>
      </c>
      <c r="C164" s="170">
        <v>7375.8119999999999</v>
      </c>
      <c r="D164" s="170">
        <v>11549.37</v>
      </c>
      <c r="E164" s="170">
        <v>5546</v>
      </c>
      <c r="F164" s="170">
        <v>7693.01</v>
      </c>
      <c r="G164" s="170">
        <v>7279.99999999999</v>
      </c>
      <c r="H164" s="170">
        <v>8516.6811666666599</v>
      </c>
      <c r="I164" s="170">
        <v>5167.1321955319099</v>
      </c>
      <c r="J164" s="373">
        <v>5877.4773333333296</v>
      </c>
      <c r="K164" s="170">
        <v>5242.4699999999903</v>
      </c>
      <c r="L164" s="170">
        <v>6976.2</v>
      </c>
      <c r="M164" s="170">
        <v>5452.8868750000001</v>
      </c>
      <c r="N164" s="170">
        <v>6475.52</v>
      </c>
      <c r="O164" s="170">
        <v>6071.13</v>
      </c>
      <c r="P164" s="170">
        <v>7059.375</v>
      </c>
      <c r="Q164" s="170">
        <v>5789.2</v>
      </c>
      <c r="R164" s="170">
        <v>5171</v>
      </c>
      <c r="S164" s="170">
        <v>5750</v>
      </c>
      <c r="T164" s="170">
        <v>6599.8074200392903</v>
      </c>
      <c r="U164" s="170">
        <v>6404</v>
      </c>
      <c r="V164" s="170">
        <v>8816.0820000000003</v>
      </c>
      <c r="W164" s="170">
        <v>5008.3100000000004</v>
      </c>
      <c r="X164" s="170">
        <v>5417.82</v>
      </c>
      <c r="Y164" s="170">
        <v>5703.18</v>
      </c>
      <c r="Z164" s="170">
        <v>5906</v>
      </c>
      <c r="AA164" s="170">
        <v>5784</v>
      </c>
      <c r="AB164" s="170">
        <v>10689.46</v>
      </c>
      <c r="AC164" s="32"/>
      <c r="AD164" s="32"/>
      <c r="AE164" s="32"/>
      <c r="AF164" s="1"/>
      <c r="AG164" s="4"/>
      <c r="AH164" s="4"/>
      <c r="AI164" s="4"/>
      <c r="AJ164" s="4"/>
      <c r="AK164" s="4"/>
      <c r="AL164" s="4"/>
      <c r="AM164" s="4"/>
      <c r="AN164" s="4"/>
      <c r="AO164" s="4"/>
      <c r="AP164" s="4"/>
      <c r="AQ164" s="4"/>
      <c r="AR164" s="4"/>
      <c r="AS164" s="4"/>
      <c r="AT164" s="4"/>
      <c r="AU164" s="4"/>
      <c r="AV164" s="4"/>
      <c r="AW164" s="4"/>
    </row>
    <row r="165" spans="1:49" ht="21" customHeight="1">
      <c r="A165" s="168">
        <v>41791</v>
      </c>
      <c r="B165" s="170">
        <v>10533.2</v>
      </c>
      <c r="C165" s="170">
        <v>7375.8119999999999</v>
      </c>
      <c r="D165" s="170">
        <v>11549.37</v>
      </c>
      <c r="E165" s="170">
        <v>6655</v>
      </c>
      <c r="F165" s="170">
        <v>7693.01</v>
      </c>
      <c r="G165" s="170">
        <v>7279.99999999999</v>
      </c>
      <c r="H165" s="170">
        <v>8516.6811666666599</v>
      </c>
      <c r="I165" s="170">
        <v>5167.1321955319099</v>
      </c>
      <c r="J165" s="373">
        <v>5877.4773333333296</v>
      </c>
      <c r="K165" s="170">
        <v>5242.4699999999903</v>
      </c>
      <c r="L165" s="170">
        <v>6976.2</v>
      </c>
      <c r="M165" s="170">
        <v>5452.8868750000001</v>
      </c>
      <c r="N165" s="170">
        <v>7402.52</v>
      </c>
      <c r="O165" s="170">
        <v>6071.13</v>
      </c>
      <c r="P165" s="170">
        <v>7059.375</v>
      </c>
      <c r="Q165" s="170">
        <v>6492</v>
      </c>
      <c r="R165" s="170">
        <v>5171</v>
      </c>
      <c r="S165" s="170">
        <v>5750</v>
      </c>
      <c r="T165" s="170">
        <v>6599.8074200392903</v>
      </c>
      <c r="U165" s="170">
        <v>6404</v>
      </c>
      <c r="V165" s="170">
        <v>8816.0820000000003</v>
      </c>
      <c r="W165" s="170">
        <v>5008.3100000000004</v>
      </c>
      <c r="X165" s="170">
        <v>5417.82</v>
      </c>
      <c r="Y165" s="170">
        <v>5703.18</v>
      </c>
      <c r="Z165" s="170">
        <v>5906</v>
      </c>
      <c r="AA165" s="170">
        <v>6824.8</v>
      </c>
      <c r="AB165" s="170">
        <v>10604.64</v>
      </c>
      <c r="AC165" s="32"/>
      <c r="AD165" s="32"/>
      <c r="AE165" s="32"/>
      <c r="AF165" s="1"/>
      <c r="AG165" s="4"/>
      <c r="AH165" s="4"/>
      <c r="AI165" s="4"/>
      <c r="AJ165" s="4"/>
      <c r="AK165" s="4"/>
      <c r="AL165" s="4"/>
      <c r="AM165" s="4"/>
      <c r="AN165" s="4"/>
      <c r="AO165" s="4"/>
      <c r="AP165" s="4"/>
      <c r="AQ165" s="4"/>
      <c r="AR165" s="4"/>
      <c r="AS165" s="4"/>
      <c r="AT165" s="4"/>
      <c r="AU165" s="4"/>
      <c r="AV165" s="4"/>
      <c r="AW165" s="4"/>
    </row>
    <row r="166" spans="1:49" ht="21" customHeight="1">
      <c r="A166" s="168">
        <v>41821</v>
      </c>
      <c r="B166" s="170">
        <v>10533.2</v>
      </c>
      <c r="C166" s="170">
        <v>7375.8119999999999</v>
      </c>
      <c r="D166" s="170">
        <v>11549.37</v>
      </c>
      <c r="E166" s="170">
        <v>6655</v>
      </c>
      <c r="F166" s="170">
        <v>9077.75</v>
      </c>
      <c r="G166" s="170">
        <v>7792</v>
      </c>
      <c r="H166" s="170">
        <v>8516.6811666666599</v>
      </c>
      <c r="I166" s="170">
        <v>5425.4888053084996</v>
      </c>
      <c r="J166" s="373">
        <v>6464.8053333333301</v>
      </c>
      <c r="K166" s="170">
        <v>5242.4699999999903</v>
      </c>
      <c r="L166" s="170">
        <v>7885.9</v>
      </c>
      <c r="M166" s="170">
        <v>5452.8868750000001</v>
      </c>
      <c r="N166" s="170">
        <v>7544.16</v>
      </c>
      <c r="O166" s="170">
        <v>6071.13</v>
      </c>
      <c r="P166" s="170">
        <v>7059.375</v>
      </c>
      <c r="Q166" s="170">
        <v>6492</v>
      </c>
      <c r="R166" s="170">
        <v>6101</v>
      </c>
      <c r="S166" s="170">
        <v>6400</v>
      </c>
      <c r="T166" s="170">
        <v>7699.8074200392903</v>
      </c>
      <c r="U166" s="170">
        <v>7492</v>
      </c>
      <c r="V166" s="170">
        <v>9120.5499999999993</v>
      </c>
      <c r="W166" s="170">
        <v>5909.81</v>
      </c>
      <c r="X166" s="170">
        <v>6393.03</v>
      </c>
      <c r="Y166" s="170">
        <v>6957.88</v>
      </c>
      <c r="Z166" s="170">
        <v>7370</v>
      </c>
      <c r="AA166" s="170">
        <v>6824.8</v>
      </c>
      <c r="AB166" s="170">
        <v>10604.64</v>
      </c>
      <c r="AC166" s="32"/>
      <c r="AD166" s="32"/>
      <c r="AE166" s="32"/>
      <c r="AF166" s="1"/>
      <c r="AG166" s="4"/>
      <c r="AH166" s="4"/>
      <c r="AI166" s="4"/>
      <c r="AJ166" s="4"/>
      <c r="AK166" s="4"/>
      <c r="AL166" s="4"/>
      <c r="AM166" s="4"/>
      <c r="AN166" s="4"/>
      <c r="AO166" s="4"/>
      <c r="AP166" s="4"/>
      <c r="AQ166" s="4"/>
      <c r="AR166" s="4"/>
      <c r="AS166" s="4"/>
      <c r="AT166" s="4"/>
      <c r="AU166" s="4"/>
      <c r="AV166" s="4"/>
      <c r="AW166" s="4"/>
    </row>
    <row r="167" spans="1:49" ht="21" customHeight="1">
      <c r="A167" s="168">
        <v>41852</v>
      </c>
      <c r="B167" s="170">
        <v>10533.2</v>
      </c>
      <c r="C167" s="170">
        <v>7375.8119999999999</v>
      </c>
      <c r="D167" s="170">
        <v>11549.37</v>
      </c>
      <c r="E167" s="170">
        <v>6655</v>
      </c>
      <c r="F167" s="170">
        <v>9077.75</v>
      </c>
      <c r="G167" s="170">
        <v>7792</v>
      </c>
      <c r="H167" s="170">
        <v>8516.6811666666599</v>
      </c>
      <c r="I167" s="170">
        <v>5425.4888053084996</v>
      </c>
      <c r="J167" s="373">
        <v>6464.8053333333301</v>
      </c>
      <c r="K167" s="170">
        <v>5242.4699999999903</v>
      </c>
      <c r="L167" s="170">
        <v>7885.9</v>
      </c>
      <c r="M167" s="170">
        <v>5452.8868750000001</v>
      </c>
      <c r="N167" s="170">
        <v>7620.16</v>
      </c>
      <c r="O167" s="170">
        <v>6662.81</v>
      </c>
      <c r="P167" s="170">
        <v>7059.375</v>
      </c>
      <c r="Q167" s="170">
        <v>6492</v>
      </c>
      <c r="R167" s="170">
        <v>6101</v>
      </c>
      <c r="S167" s="170">
        <v>6400</v>
      </c>
      <c r="T167" s="170">
        <v>7799.8074200392903</v>
      </c>
      <c r="U167" s="170">
        <v>7492</v>
      </c>
      <c r="V167" s="170">
        <v>9120.5499999999993</v>
      </c>
      <c r="W167" s="170">
        <v>5909.81</v>
      </c>
      <c r="X167" s="170">
        <v>6393.03</v>
      </c>
      <c r="Y167" s="170">
        <v>6957.88</v>
      </c>
      <c r="Z167" s="170">
        <v>7370</v>
      </c>
      <c r="AA167" s="170">
        <v>6824.8</v>
      </c>
      <c r="AB167" s="170">
        <v>10604.64</v>
      </c>
      <c r="AC167" s="32"/>
      <c r="AD167" s="32"/>
      <c r="AE167" s="32"/>
      <c r="AF167" s="1"/>
      <c r="AG167" s="4"/>
      <c r="AH167" s="4"/>
      <c r="AI167" s="4"/>
      <c r="AJ167" s="4"/>
      <c r="AK167" s="4"/>
      <c r="AL167" s="4"/>
      <c r="AM167" s="4"/>
      <c r="AN167" s="4"/>
      <c r="AO167" s="4"/>
      <c r="AP167" s="4"/>
      <c r="AQ167" s="4"/>
      <c r="AR167" s="4"/>
      <c r="AS167" s="4"/>
      <c r="AT167" s="4"/>
      <c r="AU167" s="4"/>
      <c r="AV167" s="4"/>
      <c r="AW167" s="4"/>
    </row>
    <row r="168" spans="1:49" ht="21" customHeight="1">
      <c r="A168" s="168">
        <v>41883</v>
      </c>
      <c r="B168" s="170">
        <v>10533.2</v>
      </c>
      <c r="C168" s="170">
        <v>8297.7885000000006</v>
      </c>
      <c r="D168" s="170">
        <v>11549.37</v>
      </c>
      <c r="E168" s="170">
        <v>6655</v>
      </c>
      <c r="F168" s="170">
        <v>9077.75</v>
      </c>
      <c r="G168" s="170">
        <v>7792</v>
      </c>
      <c r="H168" s="170">
        <v>9244.6044999999995</v>
      </c>
      <c r="I168" s="170">
        <v>5425.4888053084996</v>
      </c>
      <c r="J168" s="373">
        <v>6464.8053333333301</v>
      </c>
      <c r="K168" s="170">
        <v>6291.70999999999</v>
      </c>
      <c r="L168" s="170">
        <v>7885.9</v>
      </c>
      <c r="M168" s="170">
        <v>6750.7506249999997</v>
      </c>
      <c r="N168" s="170">
        <v>7620.16</v>
      </c>
      <c r="O168" s="170">
        <v>6662.81</v>
      </c>
      <c r="P168" s="170">
        <v>7059.375</v>
      </c>
      <c r="Q168" s="170">
        <v>6492</v>
      </c>
      <c r="R168" s="170">
        <v>6101</v>
      </c>
      <c r="S168" s="170">
        <v>6400</v>
      </c>
      <c r="T168" s="170">
        <v>7899.8074200392903</v>
      </c>
      <c r="U168" s="170">
        <v>7492</v>
      </c>
      <c r="V168" s="170">
        <v>9661.8340000000007</v>
      </c>
      <c r="W168" s="170">
        <v>5909.81</v>
      </c>
      <c r="X168" s="170">
        <v>6393.03</v>
      </c>
      <c r="Y168" s="170">
        <v>6957.88</v>
      </c>
      <c r="Z168" s="170">
        <v>7370</v>
      </c>
      <c r="AA168" s="170">
        <v>6824.8</v>
      </c>
      <c r="AB168" s="170">
        <v>10604.64</v>
      </c>
      <c r="AC168" s="32"/>
      <c r="AD168" s="32"/>
      <c r="AE168" s="32"/>
      <c r="AF168" s="1"/>
      <c r="AG168" s="4"/>
      <c r="AH168" s="4"/>
      <c r="AI168" s="4"/>
      <c r="AJ168" s="4"/>
      <c r="AK168" s="4"/>
      <c r="AL168" s="4"/>
      <c r="AM168" s="4"/>
      <c r="AN168" s="4"/>
      <c r="AO168" s="4"/>
      <c r="AP168" s="4"/>
      <c r="AQ168" s="4"/>
      <c r="AR168" s="4"/>
      <c r="AS168" s="4"/>
      <c r="AT168" s="4"/>
      <c r="AU168" s="4"/>
      <c r="AV168" s="4"/>
      <c r="AW168" s="4"/>
    </row>
    <row r="169" spans="1:49" ht="21" customHeight="1">
      <c r="A169" s="168">
        <v>41913</v>
      </c>
      <c r="B169" s="170">
        <v>10533.2</v>
      </c>
      <c r="C169" s="170">
        <v>8297.7885000000006</v>
      </c>
      <c r="D169" s="170">
        <v>11549.37</v>
      </c>
      <c r="E169" s="170">
        <v>6655</v>
      </c>
      <c r="F169" s="170">
        <v>9077.75</v>
      </c>
      <c r="G169" s="170">
        <v>7792</v>
      </c>
      <c r="H169" s="170">
        <v>9244.6044999999995</v>
      </c>
      <c r="I169" s="170">
        <v>5748.3053892243597</v>
      </c>
      <c r="J169" s="373">
        <v>6464.8053333333301</v>
      </c>
      <c r="K169" s="170">
        <v>6825.8699999999899</v>
      </c>
      <c r="L169" s="170">
        <v>7885.9</v>
      </c>
      <c r="M169" s="170">
        <v>6541.475625</v>
      </c>
      <c r="N169" s="170">
        <v>7620.16</v>
      </c>
      <c r="O169" s="170">
        <v>6662.81</v>
      </c>
      <c r="P169" s="170">
        <v>7765.4775</v>
      </c>
      <c r="Q169" s="170">
        <v>7088.2</v>
      </c>
      <c r="R169" s="170">
        <v>6516</v>
      </c>
      <c r="S169" s="170">
        <v>6400</v>
      </c>
      <c r="T169" s="170">
        <v>7241.9074200392897</v>
      </c>
      <c r="U169" s="170">
        <v>7881.99999999999</v>
      </c>
      <c r="V169" s="170">
        <v>9661.8340000000007</v>
      </c>
      <c r="W169" s="170">
        <v>6500.79</v>
      </c>
      <c r="X169" s="170">
        <v>7032.33</v>
      </c>
      <c r="Y169" s="170">
        <v>7642.26</v>
      </c>
      <c r="Z169" s="170">
        <v>7370</v>
      </c>
      <c r="AA169" s="170">
        <v>7507.2</v>
      </c>
      <c r="AB169" s="170">
        <v>10604.64</v>
      </c>
      <c r="AC169" s="32"/>
      <c r="AD169" s="32"/>
      <c r="AE169" s="32"/>
      <c r="AF169" s="1"/>
      <c r="AG169" s="4"/>
      <c r="AH169" s="4"/>
      <c r="AI169" s="4"/>
      <c r="AJ169" s="4"/>
      <c r="AK169" s="4"/>
      <c r="AL169" s="4"/>
      <c r="AM169" s="4"/>
      <c r="AN169" s="4"/>
      <c r="AO169" s="4"/>
      <c r="AP169" s="4"/>
      <c r="AQ169" s="4"/>
      <c r="AR169" s="4"/>
      <c r="AS169" s="4"/>
      <c r="AT169" s="4"/>
      <c r="AU169" s="4"/>
      <c r="AV169" s="4"/>
      <c r="AW169" s="4"/>
    </row>
    <row r="170" spans="1:49" ht="21" customHeight="1">
      <c r="A170" s="168">
        <v>41944</v>
      </c>
      <c r="B170" s="170">
        <v>10533.2</v>
      </c>
      <c r="C170" s="170">
        <v>8297.7885000000006</v>
      </c>
      <c r="D170" s="170">
        <v>11549.37</v>
      </c>
      <c r="E170" s="170">
        <v>6655</v>
      </c>
      <c r="F170" s="170">
        <v>9693.1926000000003</v>
      </c>
      <c r="G170" s="170">
        <v>7792</v>
      </c>
      <c r="H170" s="170">
        <v>9244.6044999999995</v>
      </c>
      <c r="I170" s="170">
        <v>5748.3053892243597</v>
      </c>
      <c r="J170" s="373">
        <v>6464.8053333333301</v>
      </c>
      <c r="K170" s="170">
        <v>6825.8699999999899</v>
      </c>
      <c r="L170" s="170">
        <v>7885.9</v>
      </c>
      <c r="M170" s="170">
        <v>6541.475625</v>
      </c>
      <c r="N170" s="170">
        <v>8372.16</v>
      </c>
      <c r="O170" s="170">
        <v>6662.81</v>
      </c>
      <c r="P170" s="170">
        <v>7765.4775</v>
      </c>
      <c r="Q170" s="170">
        <v>7088.2</v>
      </c>
      <c r="R170" s="170">
        <v>6516</v>
      </c>
      <c r="S170" s="170">
        <v>6400</v>
      </c>
      <c r="T170" s="170">
        <v>7592.2059025540202</v>
      </c>
      <c r="U170" s="170">
        <v>8294</v>
      </c>
      <c r="V170" s="170">
        <v>9661.8340000000007</v>
      </c>
      <c r="W170" s="170">
        <v>6500.79</v>
      </c>
      <c r="X170" s="170">
        <v>7032.33</v>
      </c>
      <c r="Y170" s="170">
        <v>7642.26</v>
      </c>
      <c r="Z170" s="170">
        <v>7370</v>
      </c>
      <c r="AA170" s="170">
        <v>7507.2</v>
      </c>
      <c r="AB170" s="170">
        <v>10604.64</v>
      </c>
      <c r="AC170" s="32"/>
      <c r="AD170" s="32"/>
      <c r="AE170" s="32"/>
      <c r="AF170" s="1"/>
      <c r="AG170" s="4"/>
      <c r="AH170" s="4"/>
      <c r="AI170" s="4"/>
      <c r="AJ170" s="4"/>
      <c r="AK170" s="4"/>
      <c r="AL170" s="4"/>
      <c r="AM170" s="4"/>
      <c r="AN170" s="4"/>
      <c r="AO170" s="4"/>
      <c r="AP170" s="4"/>
      <c r="AQ170" s="4"/>
      <c r="AR170" s="4"/>
      <c r="AS170" s="4"/>
      <c r="AT170" s="4"/>
      <c r="AU170" s="4"/>
      <c r="AV170" s="4"/>
      <c r="AW170" s="4"/>
    </row>
    <row r="171" spans="1:49" ht="21" customHeight="1">
      <c r="A171" s="168">
        <v>41974</v>
      </c>
      <c r="B171" s="170">
        <v>10533.2</v>
      </c>
      <c r="C171" s="170">
        <v>8297.7885000000006</v>
      </c>
      <c r="D171" s="170">
        <v>11549.37</v>
      </c>
      <c r="E171" s="170">
        <v>6655</v>
      </c>
      <c r="F171" s="170">
        <v>9693.1926000000003</v>
      </c>
      <c r="G171" s="170">
        <v>8302</v>
      </c>
      <c r="H171" s="170">
        <v>9244.6044999999995</v>
      </c>
      <c r="I171" s="170">
        <v>5748.3053892243597</v>
      </c>
      <c r="J171" s="373">
        <v>6464.8053333333301</v>
      </c>
      <c r="K171" s="170">
        <v>6825.8699999999899</v>
      </c>
      <c r="L171" s="170">
        <v>7968.75</v>
      </c>
      <c r="M171" s="170">
        <v>6799.5456249999997</v>
      </c>
      <c r="N171" s="170">
        <v>8372.16</v>
      </c>
      <c r="O171" s="170">
        <v>6662.81</v>
      </c>
      <c r="P171" s="170">
        <v>7765.4775</v>
      </c>
      <c r="Q171" s="170">
        <v>7088.2</v>
      </c>
      <c r="R171" s="170">
        <v>6516</v>
      </c>
      <c r="S171" s="170">
        <v>6400</v>
      </c>
      <c r="T171" s="170">
        <v>7592.2059025540202</v>
      </c>
      <c r="U171" s="170">
        <v>8294</v>
      </c>
      <c r="V171" s="170">
        <v>9932.4759999999897</v>
      </c>
      <c r="W171" s="170">
        <v>6500.79</v>
      </c>
      <c r="X171" s="170">
        <v>7032.33</v>
      </c>
      <c r="Y171" s="170">
        <v>7642.26</v>
      </c>
      <c r="Z171" s="170">
        <v>7370</v>
      </c>
      <c r="AA171" s="170">
        <v>7507.2</v>
      </c>
      <c r="AB171" s="170">
        <v>10604.64</v>
      </c>
      <c r="AC171" s="32"/>
      <c r="AD171" s="32"/>
      <c r="AE171" s="32"/>
      <c r="AF171" s="1"/>
      <c r="AG171" s="4"/>
      <c r="AH171" s="4"/>
      <c r="AI171" s="4"/>
      <c r="AJ171" s="4"/>
      <c r="AK171" s="4"/>
      <c r="AL171" s="4"/>
      <c r="AM171" s="4"/>
      <c r="AN171" s="4"/>
      <c r="AO171" s="4"/>
      <c r="AP171" s="4"/>
      <c r="AQ171" s="4"/>
      <c r="AR171" s="4"/>
      <c r="AS171" s="4"/>
      <c r="AT171" s="4"/>
      <c r="AU171" s="4"/>
      <c r="AV171" s="4"/>
      <c r="AW171" s="4"/>
    </row>
    <row r="172" spans="1:49" ht="21" customHeight="1">
      <c r="A172" s="168">
        <v>42005</v>
      </c>
      <c r="B172" s="170">
        <v>10533.2</v>
      </c>
      <c r="C172" s="170">
        <v>8297.7885000000006</v>
      </c>
      <c r="D172" s="170">
        <v>14760.09</v>
      </c>
      <c r="E172" s="170">
        <v>7322</v>
      </c>
      <c r="F172" s="170">
        <v>9693.1926000000003</v>
      </c>
      <c r="G172" s="170">
        <v>8302</v>
      </c>
      <c r="H172" s="170">
        <v>9244.6044999999995</v>
      </c>
      <c r="I172" s="170">
        <v>6018.4757425179096</v>
      </c>
      <c r="J172" s="373">
        <v>6464.8053333333301</v>
      </c>
      <c r="K172" s="170">
        <v>6825.8699999999899</v>
      </c>
      <c r="L172" s="170">
        <v>9163.6</v>
      </c>
      <c r="M172" s="170">
        <v>6799.5456249999997</v>
      </c>
      <c r="N172" s="170">
        <v>8372.16</v>
      </c>
      <c r="O172" s="170">
        <v>6662.81</v>
      </c>
      <c r="P172" s="170">
        <v>7765.4775</v>
      </c>
      <c r="Q172" s="170">
        <v>7513.2</v>
      </c>
      <c r="R172" s="170">
        <v>6516</v>
      </c>
      <c r="S172" s="170">
        <v>6400</v>
      </c>
      <c r="T172" s="170">
        <v>7713.3409878192497</v>
      </c>
      <c r="U172" s="170">
        <v>8294</v>
      </c>
      <c r="V172" s="170">
        <v>10032.475999999901</v>
      </c>
      <c r="W172" s="170">
        <v>6500.79</v>
      </c>
      <c r="X172" s="170">
        <v>7032.33</v>
      </c>
      <c r="Y172" s="170">
        <v>7642.26</v>
      </c>
      <c r="Z172" s="170">
        <v>7920</v>
      </c>
      <c r="AA172" s="170">
        <v>7507.2</v>
      </c>
      <c r="AB172" s="170">
        <v>10748.07</v>
      </c>
      <c r="AC172" s="32"/>
      <c r="AD172" s="32"/>
      <c r="AE172" s="32"/>
      <c r="AF172" s="1"/>
      <c r="AG172" s="4"/>
      <c r="AH172" s="4"/>
      <c r="AI172" s="4"/>
      <c r="AJ172" s="4"/>
      <c r="AK172" s="4"/>
      <c r="AL172" s="4"/>
      <c r="AM172" s="4"/>
      <c r="AN172" s="4"/>
      <c r="AO172" s="4"/>
      <c r="AP172" s="4"/>
      <c r="AQ172" s="4"/>
      <c r="AR172" s="4"/>
      <c r="AS172" s="4"/>
      <c r="AT172" s="4"/>
      <c r="AU172" s="4"/>
      <c r="AV172" s="4"/>
      <c r="AW172" s="4"/>
    </row>
    <row r="173" spans="1:49" ht="21" customHeight="1">
      <c r="A173" s="168">
        <v>42036</v>
      </c>
      <c r="B173" s="170">
        <v>10533.2</v>
      </c>
      <c r="C173" s="170">
        <v>8297.7885000000006</v>
      </c>
      <c r="D173" s="170">
        <v>14760.09</v>
      </c>
      <c r="E173" s="170">
        <v>7322</v>
      </c>
      <c r="F173" s="170">
        <v>9693.1926000000003</v>
      </c>
      <c r="G173" s="170">
        <v>8302</v>
      </c>
      <c r="H173" s="170">
        <v>9244.6044999999995</v>
      </c>
      <c r="I173" s="170">
        <v>6018.4757425179096</v>
      </c>
      <c r="J173" s="373">
        <v>6464.8053333333301</v>
      </c>
      <c r="K173" s="170">
        <v>6825.8699999999899</v>
      </c>
      <c r="L173" s="170">
        <v>9163.6</v>
      </c>
      <c r="M173" s="170">
        <v>6799.5456249999997</v>
      </c>
      <c r="N173" s="170">
        <v>8372.16</v>
      </c>
      <c r="O173" s="170">
        <v>6662.81</v>
      </c>
      <c r="P173" s="170">
        <v>7765.4775</v>
      </c>
      <c r="Q173" s="170">
        <v>7513.2</v>
      </c>
      <c r="R173" s="170">
        <v>6878</v>
      </c>
      <c r="S173" s="170">
        <v>6400</v>
      </c>
      <c r="T173" s="170">
        <v>7713.3409878192497</v>
      </c>
      <c r="U173" s="170">
        <v>8294</v>
      </c>
      <c r="V173" s="170">
        <v>10032.475999999901</v>
      </c>
      <c r="W173" s="170">
        <v>6695.81</v>
      </c>
      <c r="X173" s="170">
        <v>7243.3</v>
      </c>
      <c r="Y173" s="170">
        <v>7642.26</v>
      </c>
      <c r="Z173" s="170">
        <v>7920</v>
      </c>
      <c r="AA173" s="170">
        <v>7507.2</v>
      </c>
      <c r="AB173" s="170">
        <v>10748.07</v>
      </c>
      <c r="AC173" s="32"/>
      <c r="AD173" s="32"/>
      <c r="AE173" s="32"/>
      <c r="AF173" s="1"/>
      <c r="AG173" s="4"/>
      <c r="AH173" s="4"/>
      <c r="AI173" s="4"/>
      <c r="AJ173" s="4"/>
      <c r="AK173" s="4"/>
      <c r="AL173" s="4"/>
      <c r="AM173" s="4"/>
      <c r="AN173" s="4"/>
      <c r="AO173" s="4"/>
      <c r="AP173" s="4"/>
      <c r="AQ173" s="4"/>
      <c r="AR173" s="4"/>
      <c r="AS173" s="4"/>
      <c r="AT173" s="4"/>
      <c r="AU173" s="4"/>
      <c r="AV173" s="4"/>
      <c r="AW173" s="4"/>
    </row>
    <row r="174" spans="1:49" ht="21" customHeight="1">
      <c r="A174" s="168">
        <v>42064</v>
      </c>
      <c r="B174" s="170">
        <v>10533.2</v>
      </c>
      <c r="C174" s="170">
        <v>8297.7885000000006</v>
      </c>
      <c r="D174" s="170">
        <v>14760.09</v>
      </c>
      <c r="E174" s="170">
        <v>7322</v>
      </c>
      <c r="F174" s="170">
        <v>10231.703299999999</v>
      </c>
      <c r="G174" s="170">
        <v>8302</v>
      </c>
      <c r="H174" s="170">
        <v>9244.6044999999995</v>
      </c>
      <c r="I174" s="170">
        <v>6018.4757425179096</v>
      </c>
      <c r="J174" s="373">
        <v>6464.8053333333301</v>
      </c>
      <c r="K174" s="170">
        <v>6825.8699999999899</v>
      </c>
      <c r="L174" s="170">
        <v>9163.6</v>
      </c>
      <c r="M174" s="170">
        <v>6799.5456249999997</v>
      </c>
      <c r="N174" s="170">
        <v>8372.16</v>
      </c>
      <c r="O174" s="170">
        <v>6662.81</v>
      </c>
      <c r="P174" s="170">
        <v>7765.4775</v>
      </c>
      <c r="Q174" s="170">
        <v>7513.2</v>
      </c>
      <c r="R174" s="170">
        <v>6878</v>
      </c>
      <c r="S174" s="170">
        <v>6400</v>
      </c>
      <c r="T174" s="170">
        <v>7713.3409878192497</v>
      </c>
      <c r="U174" s="170">
        <v>8294</v>
      </c>
      <c r="V174" s="170">
        <v>10032.475999999901</v>
      </c>
      <c r="W174" s="170">
        <v>6695.81</v>
      </c>
      <c r="X174" s="170">
        <v>7243.3</v>
      </c>
      <c r="Y174" s="170">
        <v>8134.76</v>
      </c>
      <c r="Z174" s="170">
        <v>7920</v>
      </c>
      <c r="AA174" s="170">
        <v>7507.2</v>
      </c>
      <c r="AB174" s="170">
        <v>10748.07</v>
      </c>
      <c r="AC174" s="32"/>
      <c r="AD174" s="32"/>
      <c r="AE174" s="32"/>
      <c r="AF174" s="1"/>
      <c r="AG174" s="4"/>
      <c r="AH174" s="4"/>
      <c r="AI174" s="4"/>
      <c r="AJ174" s="4"/>
      <c r="AK174" s="4"/>
      <c r="AL174" s="4"/>
      <c r="AM174" s="4"/>
      <c r="AN174" s="4"/>
      <c r="AO174" s="4"/>
      <c r="AP174" s="4"/>
      <c r="AQ174" s="4"/>
      <c r="AR174" s="4"/>
      <c r="AS174" s="4"/>
      <c r="AT174" s="4"/>
      <c r="AU174" s="4"/>
      <c r="AV174" s="4"/>
      <c r="AW174" s="4"/>
    </row>
    <row r="175" spans="1:49" ht="21" customHeight="1">
      <c r="A175" s="168">
        <v>42095</v>
      </c>
      <c r="B175" s="170">
        <v>14300</v>
      </c>
      <c r="C175" s="170">
        <v>8297.7885000000006</v>
      </c>
      <c r="D175" s="170">
        <v>14760.09</v>
      </c>
      <c r="E175" s="170">
        <v>7758</v>
      </c>
      <c r="F175" s="170">
        <v>10231.703299999999</v>
      </c>
      <c r="G175" s="170">
        <v>9382</v>
      </c>
      <c r="H175" s="170">
        <v>10816.200583333301</v>
      </c>
      <c r="I175" s="170">
        <v>6361.5288598414299</v>
      </c>
      <c r="J175" s="373">
        <v>7590.1386666666604</v>
      </c>
      <c r="K175" s="170">
        <v>6825.8699999999899</v>
      </c>
      <c r="L175" s="170">
        <v>9163.6</v>
      </c>
      <c r="M175" s="170">
        <v>7059.6156249999904</v>
      </c>
      <c r="N175" s="170">
        <v>8372.16</v>
      </c>
      <c r="O175" s="170">
        <v>7995.3720000000003</v>
      </c>
      <c r="P175" s="170">
        <v>8902.11</v>
      </c>
      <c r="Q175" s="170">
        <v>7513.2</v>
      </c>
      <c r="R175" s="170">
        <v>6878</v>
      </c>
      <c r="S175" s="170">
        <v>7520</v>
      </c>
      <c r="T175" s="170">
        <v>8199.17</v>
      </c>
      <c r="U175" s="170">
        <v>8294</v>
      </c>
      <c r="V175" s="170">
        <v>10032.475999999901</v>
      </c>
      <c r="W175" s="170">
        <v>6695.81</v>
      </c>
      <c r="X175" s="170">
        <v>7243.3</v>
      </c>
      <c r="Y175" s="170">
        <v>8134.76</v>
      </c>
      <c r="Z175" s="170">
        <v>7920</v>
      </c>
      <c r="AA175" s="170">
        <v>7507.2</v>
      </c>
      <c r="AB175" s="170">
        <v>10748.07</v>
      </c>
      <c r="AC175" s="32"/>
      <c r="AD175" s="32"/>
      <c r="AE175" s="32"/>
      <c r="AF175" s="1"/>
      <c r="AG175" s="4"/>
      <c r="AH175" s="4"/>
      <c r="AI175" s="4"/>
      <c r="AJ175" s="4"/>
      <c r="AK175" s="4"/>
      <c r="AL175" s="4"/>
      <c r="AM175" s="4"/>
      <c r="AN175" s="4"/>
      <c r="AO175" s="4"/>
      <c r="AP175" s="4"/>
      <c r="AQ175" s="4"/>
      <c r="AR175" s="4"/>
      <c r="AS175" s="4"/>
      <c r="AT175" s="4"/>
      <c r="AU175" s="4"/>
      <c r="AV175" s="4"/>
      <c r="AW175" s="4"/>
    </row>
    <row r="176" spans="1:49" ht="21" customHeight="1">
      <c r="A176" s="168">
        <v>42125</v>
      </c>
      <c r="B176" s="170">
        <v>14300</v>
      </c>
      <c r="C176" s="170">
        <v>9791.39</v>
      </c>
      <c r="D176" s="170">
        <v>14760.09</v>
      </c>
      <c r="E176" s="170">
        <v>7758</v>
      </c>
      <c r="F176" s="170">
        <v>10231.703299999999</v>
      </c>
      <c r="G176" s="170">
        <v>9382</v>
      </c>
      <c r="H176" s="170">
        <v>10816.200583333301</v>
      </c>
      <c r="I176" s="170">
        <v>6361.5288598414299</v>
      </c>
      <c r="J176" s="373">
        <v>7590.1386666666604</v>
      </c>
      <c r="K176" s="170">
        <v>6825.8699999999899</v>
      </c>
      <c r="L176" s="170">
        <v>9163.6</v>
      </c>
      <c r="M176" s="170">
        <v>7059.6156249999904</v>
      </c>
      <c r="N176" s="170">
        <v>8933.76</v>
      </c>
      <c r="O176" s="170">
        <v>7995.3720000000003</v>
      </c>
      <c r="P176" s="170">
        <v>8902.11</v>
      </c>
      <c r="Q176" s="170">
        <v>7513.2</v>
      </c>
      <c r="R176" s="170">
        <v>6878</v>
      </c>
      <c r="S176" s="170">
        <v>7520</v>
      </c>
      <c r="T176" s="170">
        <v>8199.17</v>
      </c>
      <c r="U176" s="170">
        <v>8294</v>
      </c>
      <c r="V176" s="170">
        <v>11606.6259999999</v>
      </c>
      <c r="W176" s="170">
        <v>6695.81</v>
      </c>
      <c r="X176" s="170">
        <v>7243.3</v>
      </c>
      <c r="Y176" s="170">
        <v>8134.76</v>
      </c>
      <c r="Z176" s="170">
        <v>7920</v>
      </c>
      <c r="AA176" s="170">
        <v>7507.2</v>
      </c>
      <c r="AB176" s="170">
        <v>10748.07</v>
      </c>
      <c r="AC176" s="32"/>
      <c r="AD176" s="32"/>
      <c r="AE176" s="32"/>
      <c r="AF176" s="1"/>
      <c r="AG176" s="4"/>
      <c r="AH176" s="4"/>
      <c r="AI176" s="4"/>
      <c r="AJ176" s="4"/>
      <c r="AK176" s="4"/>
      <c r="AL176" s="4"/>
      <c r="AM176" s="4"/>
      <c r="AN176" s="4"/>
      <c r="AO176" s="4"/>
      <c r="AP176" s="4"/>
      <c r="AQ176" s="4"/>
      <c r="AR176" s="4"/>
      <c r="AS176" s="4"/>
      <c r="AT176" s="4"/>
      <c r="AU176" s="4"/>
      <c r="AV176" s="4"/>
      <c r="AW176" s="4"/>
    </row>
    <row r="177" spans="1:49" ht="21" customHeight="1">
      <c r="A177" s="168">
        <v>42156</v>
      </c>
      <c r="B177" s="170">
        <v>14300</v>
      </c>
      <c r="C177" s="170">
        <v>9791.39</v>
      </c>
      <c r="D177" s="170">
        <v>14760.09</v>
      </c>
      <c r="E177" s="170">
        <v>8920</v>
      </c>
      <c r="F177" s="170">
        <v>10231.703299999999</v>
      </c>
      <c r="G177" s="170">
        <v>9382</v>
      </c>
      <c r="H177" s="170">
        <v>10816.200583333301</v>
      </c>
      <c r="I177" s="170">
        <v>6361.5288598414299</v>
      </c>
      <c r="J177" s="373">
        <v>7590.1386666666604</v>
      </c>
      <c r="K177" s="170">
        <v>8192.2000000000007</v>
      </c>
      <c r="L177" s="170">
        <v>9163.6</v>
      </c>
      <c r="M177" s="170">
        <v>7059.6156249999904</v>
      </c>
      <c r="N177" s="170">
        <v>10151.76</v>
      </c>
      <c r="O177" s="170">
        <v>7995.3720000000003</v>
      </c>
      <c r="P177" s="170">
        <v>8902.11</v>
      </c>
      <c r="Q177" s="170">
        <v>8510.4</v>
      </c>
      <c r="R177" s="170">
        <v>6878</v>
      </c>
      <c r="S177" s="170">
        <v>7520</v>
      </c>
      <c r="T177" s="170">
        <v>8199.17</v>
      </c>
      <c r="U177" s="170">
        <v>8294</v>
      </c>
      <c r="V177" s="170">
        <v>11606.6259999999</v>
      </c>
      <c r="W177" s="170">
        <v>6695.81</v>
      </c>
      <c r="X177" s="170">
        <v>7243.3</v>
      </c>
      <c r="Y177" s="170">
        <v>8134.76</v>
      </c>
      <c r="Z177" s="170">
        <v>7920</v>
      </c>
      <c r="AA177" s="170">
        <v>8863.2000000000007</v>
      </c>
      <c r="AB177" s="170">
        <v>13741.06</v>
      </c>
      <c r="AC177" s="32"/>
      <c r="AD177" s="32"/>
      <c r="AE177" s="32"/>
      <c r="AF177" s="1"/>
      <c r="AG177" s="4"/>
      <c r="AH177" s="4"/>
      <c r="AI177" s="4"/>
      <c r="AJ177" s="4"/>
      <c r="AK177" s="4"/>
      <c r="AL177" s="4"/>
      <c r="AM177" s="4"/>
      <c r="AN177" s="4"/>
      <c r="AO177" s="4"/>
      <c r="AP177" s="4"/>
      <c r="AQ177" s="4"/>
      <c r="AR177" s="4"/>
      <c r="AS177" s="4"/>
      <c r="AT177" s="4"/>
      <c r="AU177" s="4"/>
      <c r="AV177" s="4"/>
      <c r="AW177" s="4"/>
    </row>
    <row r="178" spans="1:49" ht="21" customHeight="1">
      <c r="A178" s="168">
        <v>42186</v>
      </c>
      <c r="B178" s="170">
        <v>14300</v>
      </c>
      <c r="C178" s="170">
        <v>9791.39</v>
      </c>
      <c r="D178" s="170">
        <v>14760.09</v>
      </c>
      <c r="E178" s="170">
        <v>8920</v>
      </c>
      <c r="F178" s="170">
        <v>12073.54</v>
      </c>
      <c r="G178" s="170">
        <v>9382</v>
      </c>
      <c r="H178" s="170">
        <v>10816.200583333301</v>
      </c>
      <c r="I178" s="170">
        <v>6838.64352432953</v>
      </c>
      <c r="J178" s="373">
        <v>8235.3439999999991</v>
      </c>
      <c r="K178" s="170">
        <v>8192.2000000000007</v>
      </c>
      <c r="L178" s="170">
        <v>9960.5499999999993</v>
      </c>
      <c r="M178" s="170">
        <v>7059.6156249999904</v>
      </c>
      <c r="N178" s="170">
        <v>10151.76</v>
      </c>
      <c r="O178" s="170">
        <v>7995.3720000000003</v>
      </c>
      <c r="P178" s="170">
        <v>8902.11</v>
      </c>
      <c r="Q178" s="170">
        <v>8510.4</v>
      </c>
      <c r="R178" s="170">
        <v>8103</v>
      </c>
      <c r="S178" s="170">
        <v>8160</v>
      </c>
      <c r="T178" s="170">
        <v>9599.17</v>
      </c>
      <c r="U178" s="170">
        <v>9870</v>
      </c>
      <c r="V178" s="170">
        <v>11947.806</v>
      </c>
      <c r="W178" s="170">
        <v>7901.06</v>
      </c>
      <c r="X178" s="170">
        <v>8547.0499999999993</v>
      </c>
      <c r="Y178" s="170">
        <v>9761.7099999999991</v>
      </c>
      <c r="Z178" s="170">
        <v>9780</v>
      </c>
      <c r="AA178" s="170">
        <v>8863.2000000000007</v>
      </c>
      <c r="AB178" s="170">
        <v>15404.47</v>
      </c>
      <c r="AC178" s="32"/>
      <c r="AD178" s="32"/>
      <c r="AE178" s="32"/>
      <c r="AF178" s="1"/>
      <c r="AG178" s="4"/>
      <c r="AH178" s="4"/>
      <c r="AI178" s="4"/>
      <c r="AJ178" s="4"/>
      <c r="AK178" s="4"/>
      <c r="AL178" s="4"/>
      <c r="AM178" s="4"/>
      <c r="AN178" s="4"/>
      <c r="AO178" s="4"/>
      <c r="AP178" s="4"/>
      <c r="AQ178" s="4"/>
      <c r="AR178" s="4"/>
      <c r="AS178" s="4"/>
      <c r="AT178" s="4"/>
      <c r="AU178" s="4"/>
      <c r="AV178" s="4"/>
      <c r="AW178" s="4"/>
    </row>
    <row r="179" spans="1:49" ht="21" customHeight="1">
      <c r="A179" s="168">
        <v>42217</v>
      </c>
      <c r="B179" s="170">
        <v>14300</v>
      </c>
      <c r="C179" s="170">
        <v>9791.39</v>
      </c>
      <c r="D179" s="170">
        <v>14760.09</v>
      </c>
      <c r="E179" s="170">
        <v>8920</v>
      </c>
      <c r="F179" s="170">
        <v>12073.54</v>
      </c>
      <c r="G179" s="170">
        <v>10424</v>
      </c>
      <c r="H179" s="170">
        <v>10816.200583333301</v>
      </c>
      <c r="I179" s="170">
        <v>6838.64352432953</v>
      </c>
      <c r="J179" s="373">
        <v>8235.3439999999991</v>
      </c>
      <c r="K179" s="170">
        <v>8192.2000000000007</v>
      </c>
      <c r="L179" s="170">
        <v>9960.5499999999993</v>
      </c>
      <c r="M179" s="170">
        <v>7059.6156249999904</v>
      </c>
      <c r="N179" s="170">
        <v>10151.76</v>
      </c>
      <c r="O179" s="170">
        <v>7995.3720000000003</v>
      </c>
      <c r="P179" s="170">
        <v>8902.11</v>
      </c>
      <c r="Q179" s="170">
        <v>8510.4</v>
      </c>
      <c r="R179" s="170">
        <v>8103</v>
      </c>
      <c r="S179" s="170">
        <v>8160</v>
      </c>
      <c r="T179" s="170">
        <v>9699.17</v>
      </c>
      <c r="U179" s="170">
        <v>9870</v>
      </c>
      <c r="V179" s="170">
        <v>11947.806</v>
      </c>
      <c r="W179" s="170">
        <v>7901.06</v>
      </c>
      <c r="X179" s="170">
        <v>8547.0499999999993</v>
      </c>
      <c r="Y179" s="170">
        <v>9761.7099999999991</v>
      </c>
      <c r="Z179" s="170">
        <v>9780</v>
      </c>
      <c r="AA179" s="170">
        <v>8863.2000000000007</v>
      </c>
      <c r="AB179" s="170">
        <v>15404.47</v>
      </c>
      <c r="AC179" s="32"/>
      <c r="AD179" s="32"/>
      <c r="AE179" s="32"/>
      <c r="AF179" s="1"/>
      <c r="AG179" s="4"/>
      <c r="AH179" s="4"/>
      <c r="AI179" s="4"/>
      <c r="AJ179" s="4"/>
      <c r="AK179" s="4"/>
      <c r="AL179" s="4"/>
      <c r="AM179" s="4"/>
      <c r="AN179" s="4"/>
      <c r="AO179" s="4"/>
      <c r="AP179" s="4"/>
      <c r="AQ179" s="4"/>
      <c r="AR179" s="4"/>
      <c r="AS179" s="4"/>
      <c r="AT179" s="4"/>
      <c r="AU179" s="4"/>
      <c r="AV179" s="4"/>
      <c r="AW179" s="4"/>
    </row>
    <row r="180" spans="1:49" ht="21" customHeight="1">
      <c r="A180" s="168">
        <v>42248</v>
      </c>
      <c r="B180" s="170">
        <v>14300</v>
      </c>
      <c r="C180" s="170">
        <v>9791.39</v>
      </c>
      <c r="D180" s="170">
        <v>14760.09</v>
      </c>
      <c r="E180" s="170">
        <v>8920</v>
      </c>
      <c r="F180" s="170">
        <v>12073.54</v>
      </c>
      <c r="G180" s="170">
        <v>10424</v>
      </c>
      <c r="H180" s="170">
        <v>10816.200583333301</v>
      </c>
      <c r="I180" s="170">
        <v>6838.64352432953</v>
      </c>
      <c r="J180" s="373">
        <v>8235.3439999999991</v>
      </c>
      <c r="K180" s="170">
        <v>8766.6</v>
      </c>
      <c r="L180" s="170">
        <v>9960.5499999999993</v>
      </c>
      <c r="M180" s="170">
        <v>7545.3687499999996</v>
      </c>
      <c r="N180" s="170">
        <v>10828.76</v>
      </c>
      <c r="O180" s="170">
        <v>8728.2811000000002</v>
      </c>
      <c r="P180" s="170">
        <v>8902.11</v>
      </c>
      <c r="Q180" s="170">
        <v>8510.4</v>
      </c>
      <c r="R180" s="170">
        <v>8790</v>
      </c>
      <c r="S180" s="170">
        <v>8160</v>
      </c>
      <c r="T180" s="170">
        <v>9799.17</v>
      </c>
      <c r="U180" s="170">
        <v>10326</v>
      </c>
      <c r="V180" s="170">
        <v>13165.468000000001</v>
      </c>
      <c r="W180" s="170">
        <v>7901.06</v>
      </c>
      <c r="X180" s="170">
        <v>8547.0499999999993</v>
      </c>
      <c r="Y180" s="170">
        <v>9761.7099999999991</v>
      </c>
      <c r="Z180" s="170">
        <v>9780</v>
      </c>
      <c r="AA180" s="170">
        <v>8863.2000000000007</v>
      </c>
      <c r="AB180" s="170">
        <v>15404.47</v>
      </c>
      <c r="AC180" s="32"/>
      <c r="AD180" s="32"/>
      <c r="AE180" s="32"/>
      <c r="AF180" s="1"/>
      <c r="AG180" s="4"/>
      <c r="AH180" s="4"/>
      <c r="AI180" s="4"/>
      <c r="AJ180" s="4"/>
      <c r="AK180" s="4"/>
      <c r="AL180" s="4"/>
      <c r="AM180" s="4"/>
      <c r="AN180" s="4"/>
      <c r="AO180" s="4"/>
      <c r="AP180" s="4"/>
      <c r="AQ180" s="4"/>
      <c r="AR180" s="4"/>
      <c r="AS180" s="4"/>
      <c r="AT180" s="4"/>
      <c r="AU180" s="4"/>
      <c r="AV180" s="4"/>
      <c r="AW180" s="4"/>
    </row>
    <row r="181" spans="1:49" ht="21" customHeight="1">
      <c r="A181" s="168">
        <v>42278</v>
      </c>
      <c r="B181" s="170">
        <v>14300</v>
      </c>
      <c r="C181" s="170">
        <v>9791.39</v>
      </c>
      <c r="D181" s="170">
        <v>14760.09</v>
      </c>
      <c r="E181" s="170">
        <v>8920</v>
      </c>
      <c r="F181" s="170">
        <v>12073.54</v>
      </c>
      <c r="G181" s="170">
        <v>10424</v>
      </c>
      <c r="H181" s="170">
        <v>10816.200583333301</v>
      </c>
      <c r="I181" s="170">
        <v>7351.54178865425</v>
      </c>
      <c r="J181" s="373">
        <v>8235.3439999999991</v>
      </c>
      <c r="K181" s="170">
        <v>8766.6</v>
      </c>
      <c r="L181" s="170">
        <v>10358.450000000001</v>
      </c>
      <c r="M181" s="170">
        <v>9125.4662499999995</v>
      </c>
      <c r="N181" s="170">
        <v>10828.76</v>
      </c>
      <c r="O181" s="170">
        <v>8728.2811000000002</v>
      </c>
      <c r="P181" s="170">
        <v>10008.8325</v>
      </c>
      <c r="Q181" s="170">
        <v>9086.4</v>
      </c>
      <c r="R181" s="170">
        <v>8790</v>
      </c>
      <c r="S181" s="170">
        <v>8160</v>
      </c>
      <c r="T181" s="170">
        <v>9799.17</v>
      </c>
      <c r="U181" s="170">
        <v>10326</v>
      </c>
      <c r="V181" s="170">
        <v>13165.468000000001</v>
      </c>
      <c r="W181" s="170">
        <v>7901.06</v>
      </c>
      <c r="X181" s="170">
        <v>8547.0499999999993</v>
      </c>
      <c r="Y181" s="170">
        <v>10697.21</v>
      </c>
      <c r="Z181" s="170">
        <v>9780</v>
      </c>
      <c r="AA181" s="170">
        <v>8863.2000000000007</v>
      </c>
      <c r="AB181" s="170">
        <v>15404.47</v>
      </c>
      <c r="AC181" s="32"/>
      <c r="AD181" s="32"/>
      <c r="AE181" s="32"/>
      <c r="AF181" s="1"/>
      <c r="AG181" s="4"/>
      <c r="AH181" s="4"/>
      <c r="AI181" s="4"/>
      <c r="AJ181" s="4"/>
      <c r="AK181" s="4"/>
      <c r="AL181" s="4"/>
      <c r="AM181" s="4"/>
      <c r="AN181" s="4"/>
      <c r="AO181" s="4"/>
      <c r="AP181" s="4"/>
      <c r="AQ181" s="4"/>
      <c r="AR181" s="4"/>
      <c r="AS181" s="4"/>
      <c r="AT181" s="4"/>
      <c r="AU181" s="4"/>
      <c r="AV181" s="4"/>
      <c r="AW181" s="4"/>
    </row>
    <row r="182" spans="1:49" ht="21" customHeight="1">
      <c r="A182" s="168">
        <v>42309</v>
      </c>
      <c r="B182" s="170">
        <v>14300</v>
      </c>
      <c r="C182" s="170">
        <v>11036.06</v>
      </c>
      <c r="D182" s="170">
        <v>14760.09</v>
      </c>
      <c r="E182" s="170">
        <v>8920</v>
      </c>
      <c r="F182" s="170">
        <v>12789.654124999999</v>
      </c>
      <c r="G182" s="170">
        <v>10424</v>
      </c>
      <c r="H182" s="170">
        <v>11740.667583333299</v>
      </c>
      <c r="I182" s="170">
        <v>7351.54178865425</v>
      </c>
      <c r="J182" s="373">
        <v>8235.3439999999991</v>
      </c>
      <c r="K182" s="170">
        <v>8766.6</v>
      </c>
      <c r="L182" s="170">
        <v>10358.450000000001</v>
      </c>
      <c r="M182" s="170">
        <v>9034.4662499999995</v>
      </c>
      <c r="N182" s="170">
        <v>10828.76</v>
      </c>
      <c r="O182" s="170">
        <v>8728.2811000000002</v>
      </c>
      <c r="P182" s="170">
        <v>10008.8325</v>
      </c>
      <c r="Q182" s="170">
        <v>9086.4</v>
      </c>
      <c r="R182" s="170">
        <v>8790</v>
      </c>
      <c r="S182" s="170">
        <v>8160</v>
      </c>
      <c r="T182" s="170">
        <v>10160.969999999999</v>
      </c>
      <c r="U182" s="170">
        <v>10600</v>
      </c>
      <c r="V182" s="170">
        <v>13165.468000000001</v>
      </c>
      <c r="W182" s="170">
        <v>8570.64</v>
      </c>
      <c r="X182" s="170">
        <v>9271.42</v>
      </c>
      <c r="Y182" s="170">
        <v>10697.21</v>
      </c>
      <c r="Z182" s="170">
        <v>9780</v>
      </c>
      <c r="AA182" s="170">
        <v>9532.7999999999993</v>
      </c>
      <c r="AB182" s="170">
        <v>15404.47</v>
      </c>
      <c r="AC182" s="32"/>
      <c r="AD182" s="32"/>
      <c r="AE182" s="32"/>
      <c r="AF182" s="1"/>
      <c r="AG182" s="4"/>
      <c r="AH182" s="4"/>
      <c r="AI182" s="4"/>
      <c r="AJ182" s="4"/>
      <c r="AK182" s="4"/>
      <c r="AL182" s="4"/>
      <c r="AM182" s="4"/>
      <c r="AN182" s="4"/>
      <c r="AO182" s="4"/>
      <c r="AP182" s="4"/>
      <c r="AQ182" s="4"/>
      <c r="AR182" s="4"/>
      <c r="AS182" s="4"/>
      <c r="AT182" s="4"/>
      <c r="AU182" s="4"/>
      <c r="AV182" s="4"/>
      <c r="AW182" s="4"/>
    </row>
    <row r="183" spans="1:49" ht="21" customHeight="1">
      <c r="A183" s="168">
        <v>42339</v>
      </c>
      <c r="B183" s="170">
        <v>14300</v>
      </c>
      <c r="C183" s="170">
        <v>11036.06</v>
      </c>
      <c r="D183" s="170">
        <v>19630.919999999998</v>
      </c>
      <c r="E183" s="170">
        <v>9790</v>
      </c>
      <c r="F183" s="170">
        <v>12789.654124999999</v>
      </c>
      <c r="G183" s="170">
        <v>11016</v>
      </c>
      <c r="H183" s="170">
        <v>11740.667583333299</v>
      </c>
      <c r="I183" s="170">
        <v>7351.54178865425</v>
      </c>
      <c r="J183" s="373">
        <v>8235.3439999999991</v>
      </c>
      <c r="K183" s="170">
        <v>8766.6</v>
      </c>
      <c r="L183" s="170">
        <v>10824.4</v>
      </c>
      <c r="M183" s="170">
        <v>9034.4662499999995</v>
      </c>
      <c r="N183" s="170">
        <v>10828.76</v>
      </c>
      <c r="O183" s="170">
        <v>8728.2811000000002</v>
      </c>
      <c r="P183" s="170">
        <v>10008.8325</v>
      </c>
      <c r="Q183" s="170">
        <v>9086.4</v>
      </c>
      <c r="R183" s="170">
        <v>8790</v>
      </c>
      <c r="S183" s="170">
        <v>8160</v>
      </c>
      <c r="T183" s="170">
        <v>10160.969999999999</v>
      </c>
      <c r="U183" s="170">
        <v>10600</v>
      </c>
      <c r="V183" s="170">
        <v>13165.468000000001</v>
      </c>
      <c r="W183" s="170">
        <v>8570.64</v>
      </c>
      <c r="X183" s="170">
        <v>9271.42</v>
      </c>
      <c r="Y183" s="170">
        <v>10697.21</v>
      </c>
      <c r="Z183" s="170">
        <v>9780</v>
      </c>
      <c r="AA183" s="170">
        <v>9532.7999999999993</v>
      </c>
      <c r="AB183" s="170">
        <v>15404.47</v>
      </c>
      <c r="AC183" s="32"/>
      <c r="AD183" s="32"/>
      <c r="AE183" s="32"/>
      <c r="AF183" s="1"/>
      <c r="AG183" s="4"/>
      <c r="AH183" s="4"/>
      <c r="AI183" s="4"/>
      <c r="AJ183" s="4"/>
      <c r="AK183" s="4"/>
      <c r="AL183" s="4"/>
      <c r="AM183" s="4"/>
      <c r="AN183" s="4"/>
      <c r="AO183" s="4"/>
      <c r="AP183" s="4"/>
      <c r="AQ183" s="4"/>
      <c r="AR183" s="4"/>
      <c r="AS183" s="4"/>
      <c r="AT183" s="4"/>
      <c r="AU183" s="4"/>
      <c r="AV183" s="4"/>
      <c r="AW183" s="4"/>
    </row>
    <row r="184" spans="1:49" ht="21" customHeight="1">
      <c r="A184" s="168">
        <v>42370</v>
      </c>
      <c r="B184" s="170">
        <v>14300</v>
      </c>
      <c r="C184" s="170">
        <v>11036.06</v>
      </c>
      <c r="D184" s="170">
        <v>19630.919999999998</v>
      </c>
      <c r="E184" s="170">
        <v>9790</v>
      </c>
      <c r="F184" s="170">
        <v>12789.654124999999</v>
      </c>
      <c r="G184" s="170">
        <v>11016</v>
      </c>
      <c r="H184" s="170">
        <v>11740.667583333299</v>
      </c>
      <c r="I184" s="170">
        <v>7877.1770265430296</v>
      </c>
      <c r="J184" s="373">
        <v>8235.3439999999991</v>
      </c>
      <c r="K184" s="170">
        <v>8766.6</v>
      </c>
      <c r="L184" s="170">
        <v>11907</v>
      </c>
      <c r="M184" s="170">
        <v>9034.4662499999995</v>
      </c>
      <c r="N184" s="170">
        <v>10828.76</v>
      </c>
      <c r="O184" s="170">
        <v>8728.2811000000002</v>
      </c>
      <c r="P184" s="170">
        <v>10008.8325</v>
      </c>
      <c r="Q184" s="170">
        <v>9648.4</v>
      </c>
      <c r="R184" s="170">
        <v>8790</v>
      </c>
      <c r="S184" s="170">
        <v>8160</v>
      </c>
      <c r="T184" s="170">
        <v>10507.17</v>
      </c>
      <c r="U184" s="170">
        <v>10600</v>
      </c>
      <c r="V184" s="170">
        <v>13165.468000000001</v>
      </c>
      <c r="W184" s="170">
        <v>8570.64</v>
      </c>
      <c r="X184" s="170">
        <v>9271.42</v>
      </c>
      <c r="Y184" s="170">
        <v>10697.21</v>
      </c>
      <c r="Z184" s="170">
        <v>10534</v>
      </c>
      <c r="AA184" s="170">
        <v>9532.7999999999993</v>
      </c>
      <c r="AB184" s="170">
        <v>16882.82</v>
      </c>
      <c r="AC184" s="32"/>
      <c r="AD184" s="32"/>
      <c r="AE184" s="32"/>
      <c r="AF184" s="1"/>
      <c r="AG184" s="4"/>
      <c r="AH184" s="4"/>
      <c r="AI184" s="4"/>
      <c r="AJ184" s="4"/>
      <c r="AK184" s="4"/>
      <c r="AL184" s="4"/>
      <c r="AM184" s="4"/>
      <c r="AN184" s="4"/>
      <c r="AO184" s="4"/>
      <c r="AP184" s="4"/>
      <c r="AQ184" s="4"/>
      <c r="AR184" s="4"/>
      <c r="AS184" s="4"/>
      <c r="AT184" s="4"/>
      <c r="AU184" s="4"/>
      <c r="AV184" s="4"/>
      <c r="AW184" s="4"/>
    </row>
    <row r="185" spans="1:49" ht="21" customHeight="1">
      <c r="A185" s="168">
        <v>42401</v>
      </c>
      <c r="B185" s="170">
        <v>14300</v>
      </c>
      <c r="C185" s="170">
        <v>11036.06</v>
      </c>
      <c r="D185" s="170">
        <v>19630.919999999998</v>
      </c>
      <c r="E185" s="170">
        <v>9790</v>
      </c>
      <c r="F185" s="170">
        <v>12789.654124999999</v>
      </c>
      <c r="G185" s="170">
        <v>11016</v>
      </c>
      <c r="H185" s="170">
        <v>11740.667583333299</v>
      </c>
      <c r="I185" s="170">
        <v>7877.1770265430296</v>
      </c>
      <c r="J185" s="373">
        <v>8235.3439999999991</v>
      </c>
      <c r="K185" s="170">
        <v>8766.6</v>
      </c>
      <c r="L185" s="170">
        <v>11907</v>
      </c>
      <c r="M185" s="170">
        <v>9034.4662499999995</v>
      </c>
      <c r="N185" s="170">
        <v>10828.76</v>
      </c>
      <c r="O185" s="170">
        <v>8728.2811000000002</v>
      </c>
      <c r="P185" s="170">
        <v>10008.8325</v>
      </c>
      <c r="Q185" s="170">
        <v>9648.4</v>
      </c>
      <c r="R185" s="170">
        <v>9134</v>
      </c>
      <c r="S185" s="170">
        <v>8160</v>
      </c>
      <c r="T185" s="170">
        <v>10507.17</v>
      </c>
      <c r="U185" s="170">
        <v>10600</v>
      </c>
      <c r="V185" s="170">
        <v>13165.468000000001</v>
      </c>
      <c r="W185" s="170">
        <v>8838.4699999999993</v>
      </c>
      <c r="X185" s="170">
        <v>9561.16</v>
      </c>
      <c r="Y185" s="170">
        <v>10697.21</v>
      </c>
      <c r="Z185" s="170">
        <v>10534</v>
      </c>
      <c r="AA185" s="170">
        <v>9532.7999999999993</v>
      </c>
      <c r="AB185" s="170">
        <v>15219.41</v>
      </c>
      <c r="AC185" s="32"/>
      <c r="AD185" s="32"/>
      <c r="AE185" s="32"/>
      <c r="AF185" s="1"/>
      <c r="AG185" s="4"/>
      <c r="AH185" s="4"/>
      <c r="AI185" s="4"/>
      <c r="AJ185" s="4"/>
      <c r="AK185" s="4"/>
      <c r="AL185" s="4"/>
      <c r="AM185" s="4"/>
      <c r="AN185" s="4"/>
      <c r="AO185" s="4"/>
      <c r="AP185" s="4"/>
      <c r="AQ185" s="4"/>
      <c r="AR185" s="4"/>
      <c r="AS185" s="4"/>
      <c r="AT185" s="4"/>
      <c r="AU185" s="4"/>
      <c r="AV185" s="4"/>
      <c r="AW185" s="4"/>
    </row>
    <row r="186" spans="1:49" ht="21" customHeight="1">
      <c r="A186" s="168">
        <v>42430</v>
      </c>
      <c r="B186" s="170">
        <v>14110</v>
      </c>
      <c r="C186" s="170">
        <v>11036.06</v>
      </c>
      <c r="D186" s="170">
        <v>19630.919999999998</v>
      </c>
      <c r="E186" s="170">
        <v>9790</v>
      </c>
      <c r="F186" s="170">
        <v>13454.596139499999</v>
      </c>
      <c r="G186" s="170">
        <v>11016</v>
      </c>
      <c r="H186" s="170">
        <v>11740.667583333299</v>
      </c>
      <c r="I186" s="170">
        <v>7877.1770265430296</v>
      </c>
      <c r="J186" s="373">
        <v>8235.3439999999991</v>
      </c>
      <c r="K186" s="170">
        <v>8766.6</v>
      </c>
      <c r="L186" s="170">
        <v>12448.3</v>
      </c>
      <c r="M186" s="170">
        <v>9034.4662499999995</v>
      </c>
      <c r="N186" s="170">
        <v>11234.76</v>
      </c>
      <c r="O186" s="170">
        <v>8728.2811000000002</v>
      </c>
      <c r="P186" s="170">
        <v>10008.8325</v>
      </c>
      <c r="Q186" s="170">
        <v>9648.4</v>
      </c>
      <c r="R186" s="170">
        <v>9477</v>
      </c>
      <c r="S186" s="170">
        <v>8160</v>
      </c>
      <c r="T186" s="170">
        <v>10905.3</v>
      </c>
      <c r="U186" s="170">
        <v>10600</v>
      </c>
      <c r="V186" s="170">
        <v>13165.468000000001</v>
      </c>
      <c r="W186" s="170">
        <v>8838.4699999999993</v>
      </c>
      <c r="X186" s="170">
        <v>9561.16</v>
      </c>
      <c r="Y186" s="170">
        <v>10697.21</v>
      </c>
      <c r="Z186" s="170">
        <v>10534</v>
      </c>
      <c r="AA186" s="170">
        <v>9532.7999999999993</v>
      </c>
      <c r="AB186" s="170">
        <v>15219.41</v>
      </c>
      <c r="AC186" s="32"/>
      <c r="AD186" s="32"/>
      <c r="AE186" s="32"/>
      <c r="AF186" s="1"/>
      <c r="AG186" s="4"/>
      <c r="AH186" s="4"/>
      <c r="AI186" s="4"/>
      <c r="AJ186" s="4"/>
      <c r="AK186" s="4"/>
      <c r="AL186" s="4"/>
      <c r="AM186" s="4"/>
      <c r="AN186" s="4"/>
      <c r="AO186" s="4"/>
      <c r="AP186" s="4"/>
      <c r="AQ186" s="4"/>
      <c r="AR186" s="4"/>
      <c r="AS186" s="4"/>
      <c r="AT186" s="4"/>
      <c r="AU186" s="4"/>
      <c r="AV186" s="4"/>
      <c r="AW186" s="4"/>
    </row>
    <row r="187" spans="1:49" ht="21" customHeight="1">
      <c r="A187" s="168">
        <v>42461</v>
      </c>
      <c r="B187" s="170">
        <v>19690</v>
      </c>
      <c r="C187" s="170">
        <v>11036.06</v>
      </c>
      <c r="D187" s="170">
        <v>19630.919999999998</v>
      </c>
      <c r="E187" s="170">
        <v>9790</v>
      </c>
      <c r="F187" s="170">
        <v>13454.596139499999</v>
      </c>
      <c r="G187" s="170">
        <v>12118.2</v>
      </c>
      <c r="H187" s="170">
        <v>14088.5041666666</v>
      </c>
      <c r="I187" s="170">
        <v>8767.2980305423898</v>
      </c>
      <c r="J187" s="373">
        <v>10046.624</v>
      </c>
      <c r="K187" s="170">
        <v>8766.6</v>
      </c>
      <c r="L187" s="170">
        <v>12448.3</v>
      </c>
      <c r="M187" s="170">
        <v>9500.3881249999995</v>
      </c>
      <c r="N187" s="170">
        <v>11234.76</v>
      </c>
      <c r="O187" s="170">
        <v>10910.3511</v>
      </c>
      <c r="P187" s="170">
        <v>11862.855794331201</v>
      </c>
      <c r="Q187" s="170">
        <v>9648.4</v>
      </c>
      <c r="R187" s="170">
        <v>9477</v>
      </c>
      <c r="S187" s="170">
        <v>9792</v>
      </c>
      <c r="T187" s="170">
        <v>10905.3</v>
      </c>
      <c r="U187" s="170">
        <v>12100</v>
      </c>
      <c r="V187" s="170">
        <v>13165.468000000001</v>
      </c>
      <c r="W187" s="170">
        <v>8838.4699999999993</v>
      </c>
      <c r="X187" s="170">
        <v>9561.16</v>
      </c>
      <c r="Y187" s="170">
        <v>10697.21</v>
      </c>
      <c r="Z187" s="170">
        <v>10534</v>
      </c>
      <c r="AA187" s="170">
        <v>9532.7999999999993</v>
      </c>
      <c r="AB187" s="170">
        <v>16784.97</v>
      </c>
      <c r="AC187" s="32"/>
      <c r="AD187" s="32"/>
      <c r="AE187" s="32"/>
      <c r="AF187" s="1"/>
      <c r="AG187" s="4"/>
      <c r="AH187" s="4"/>
      <c r="AI187" s="4"/>
      <c r="AJ187" s="4"/>
      <c r="AK187" s="4"/>
      <c r="AL187" s="4"/>
      <c r="AM187" s="4"/>
      <c r="AN187" s="4"/>
      <c r="AO187" s="4"/>
      <c r="AP187" s="4"/>
      <c r="AQ187" s="4"/>
      <c r="AR187" s="4"/>
      <c r="AS187" s="4"/>
      <c r="AT187" s="4"/>
      <c r="AU187" s="4"/>
      <c r="AV187" s="4"/>
      <c r="AW187" s="4"/>
    </row>
    <row r="188" spans="1:49" ht="21" customHeight="1">
      <c r="A188" s="168">
        <v>42491</v>
      </c>
      <c r="B188" s="170">
        <v>19690</v>
      </c>
      <c r="C188" s="170">
        <v>13463.99</v>
      </c>
      <c r="D188" s="170">
        <v>19630.919999999998</v>
      </c>
      <c r="E188" s="170">
        <v>9790</v>
      </c>
      <c r="F188" s="170">
        <v>13454.596139499999</v>
      </c>
      <c r="G188" s="170">
        <v>12118.2</v>
      </c>
      <c r="H188" s="170">
        <v>14088.5041666666</v>
      </c>
      <c r="I188" s="170">
        <v>8767.2980305423898</v>
      </c>
      <c r="J188" s="373">
        <v>10046.624</v>
      </c>
      <c r="K188" s="170">
        <v>8766.6</v>
      </c>
      <c r="L188" s="170">
        <v>12448.3</v>
      </c>
      <c r="M188" s="170">
        <v>11121.039375</v>
      </c>
      <c r="N188" s="170">
        <v>11435.1599999999</v>
      </c>
      <c r="O188" s="170">
        <v>10910.3511</v>
      </c>
      <c r="P188" s="170">
        <v>11862.855794331201</v>
      </c>
      <c r="Q188" s="170">
        <v>9648.4</v>
      </c>
      <c r="R188" s="170">
        <v>9477</v>
      </c>
      <c r="S188" s="170">
        <v>9792</v>
      </c>
      <c r="T188" s="170">
        <v>11905.3</v>
      </c>
      <c r="U188" s="170">
        <v>12100</v>
      </c>
      <c r="V188" s="170">
        <v>15812.788</v>
      </c>
      <c r="W188" s="170">
        <v>8838.4699999999993</v>
      </c>
      <c r="X188" s="170">
        <v>9561.16</v>
      </c>
      <c r="Y188" s="170">
        <v>10697.21</v>
      </c>
      <c r="Z188" s="170">
        <v>10534</v>
      </c>
      <c r="AA188" s="170">
        <v>9532.7999999999993</v>
      </c>
      <c r="AB188" s="170">
        <v>16784.97</v>
      </c>
      <c r="AC188" s="32"/>
      <c r="AD188" s="32"/>
      <c r="AE188" s="32"/>
      <c r="AF188" s="1"/>
      <c r="AG188" s="4"/>
      <c r="AH188" s="4"/>
      <c r="AI188" s="4"/>
      <c r="AJ188" s="4"/>
      <c r="AK188" s="4"/>
      <c r="AL188" s="4"/>
      <c r="AM188" s="4"/>
      <c r="AN188" s="4"/>
      <c r="AO188" s="4"/>
      <c r="AP188" s="4"/>
      <c r="AQ188" s="4"/>
      <c r="AR188" s="4"/>
      <c r="AS188" s="4"/>
      <c r="AT188" s="4"/>
      <c r="AU188" s="4"/>
      <c r="AV188" s="4"/>
      <c r="AW188" s="4"/>
    </row>
    <row r="189" spans="1:49" ht="21" customHeight="1">
      <c r="A189" s="168">
        <v>42522</v>
      </c>
      <c r="B189" s="170">
        <v>19690</v>
      </c>
      <c r="C189" s="170">
        <v>13463.99</v>
      </c>
      <c r="D189" s="170">
        <v>19630.919999999998</v>
      </c>
      <c r="E189" s="170">
        <v>12845</v>
      </c>
      <c r="F189" s="170">
        <v>13454.596139499999</v>
      </c>
      <c r="G189" s="170">
        <v>12118.2</v>
      </c>
      <c r="H189" s="170">
        <v>14088.5041666666</v>
      </c>
      <c r="I189" s="170">
        <v>8767.2980305423898</v>
      </c>
      <c r="J189" s="373">
        <v>10046.624</v>
      </c>
      <c r="K189" s="170">
        <v>10957.4</v>
      </c>
      <c r="L189" s="170">
        <v>12448.3</v>
      </c>
      <c r="M189" s="170">
        <v>11075.544374999999</v>
      </c>
      <c r="N189" s="170">
        <v>13168.1599999999</v>
      </c>
      <c r="O189" s="170">
        <v>10910.3511</v>
      </c>
      <c r="P189" s="170">
        <v>11862.855794331201</v>
      </c>
      <c r="Q189" s="170">
        <v>10757.8</v>
      </c>
      <c r="R189" s="170">
        <v>9477</v>
      </c>
      <c r="S189" s="170">
        <v>9792</v>
      </c>
      <c r="T189" s="170">
        <v>11905.3</v>
      </c>
      <c r="U189" s="170">
        <v>12600</v>
      </c>
      <c r="V189" s="170">
        <v>15812.788</v>
      </c>
      <c r="W189" s="170">
        <v>8838.4699999999993</v>
      </c>
      <c r="X189" s="170">
        <v>9561.16</v>
      </c>
      <c r="Y189" s="170">
        <v>12836.78</v>
      </c>
      <c r="Z189" s="170">
        <v>10534</v>
      </c>
      <c r="AA189" s="170">
        <v>11448</v>
      </c>
      <c r="AB189" s="170">
        <v>16784.969999999899</v>
      </c>
      <c r="AC189" s="32"/>
      <c r="AD189" s="32"/>
      <c r="AE189" s="32"/>
      <c r="AF189" s="1"/>
      <c r="AG189" s="4"/>
      <c r="AH189" s="4"/>
      <c r="AI189" s="4"/>
      <c r="AJ189" s="4"/>
      <c r="AK189" s="4"/>
      <c r="AL189" s="4"/>
      <c r="AM189" s="4"/>
      <c r="AN189" s="4"/>
      <c r="AO189" s="4"/>
      <c r="AP189" s="4"/>
      <c r="AQ189" s="4"/>
      <c r="AR189" s="4"/>
      <c r="AS189" s="4"/>
      <c r="AT189" s="4"/>
      <c r="AU189" s="4"/>
      <c r="AV189" s="4"/>
      <c r="AW189" s="4"/>
    </row>
    <row r="190" spans="1:49" ht="21" customHeight="1">
      <c r="A190" s="168">
        <v>42552</v>
      </c>
      <c r="B190" s="170">
        <v>19690</v>
      </c>
      <c r="C190" s="170">
        <v>13463.99</v>
      </c>
      <c r="D190" s="170">
        <v>19630.919999999998</v>
      </c>
      <c r="E190" s="170">
        <v>12845</v>
      </c>
      <c r="F190" s="170">
        <v>15472.948060425</v>
      </c>
      <c r="G190" s="170">
        <v>15470.4</v>
      </c>
      <c r="H190" s="170">
        <v>14088.5041666666</v>
      </c>
      <c r="I190" s="170">
        <v>9939.4857772259093</v>
      </c>
      <c r="J190" s="373">
        <v>10046.624</v>
      </c>
      <c r="K190" s="170">
        <v>10957.4</v>
      </c>
      <c r="L190" s="170">
        <v>13942</v>
      </c>
      <c r="M190" s="170">
        <v>11075.544374999999</v>
      </c>
      <c r="N190" s="170">
        <v>13168.1599999999</v>
      </c>
      <c r="O190" s="170">
        <v>10910.35</v>
      </c>
      <c r="P190" s="170">
        <v>12115.1953484243</v>
      </c>
      <c r="Q190" s="170">
        <v>10757.8</v>
      </c>
      <c r="R190" s="170">
        <v>10425</v>
      </c>
      <c r="S190" s="170">
        <v>10363</v>
      </c>
      <c r="T190" s="170">
        <v>12505.3</v>
      </c>
      <c r="U190" s="170">
        <v>12720</v>
      </c>
      <c r="V190" s="170">
        <v>16403.133999999998</v>
      </c>
      <c r="W190" s="170">
        <v>10606.16</v>
      </c>
      <c r="X190" s="170">
        <v>11473.39</v>
      </c>
      <c r="Y190" s="170">
        <v>12836.78</v>
      </c>
      <c r="Z190" s="170">
        <v>13090</v>
      </c>
      <c r="AA190" s="170">
        <v>11448</v>
      </c>
      <c r="AB190" s="170">
        <v>17534.969999999899</v>
      </c>
      <c r="AC190" s="32"/>
      <c r="AD190" s="32"/>
      <c r="AE190" s="32"/>
      <c r="AF190" s="1"/>
      <c r="AG190" s="4"/>
      <c r="AH190" s="4"/>
      <c r="AI190" s="4"/>
      <c r="AJ190" s="4"/>
      <c r="AK190" s="4"/>
      <c r="AL190" s="4"/>
      <c r="AM190" s="4"/>
      <c r="AN190" s="4"/>
      <c r="AO190" s="4"/>
      <c r="AP190" s="4"/>
      <c r="AQ190" s="4"/>
      <c r="AR190" s="4"/>
      <c r="AS190" s="4"/>
      <c r="AT190" s="4"/>
      <c r="AU190" s="4"/>
      <c r="AV190" s="4"/>
      <c r="AW190" s="4"/>
    </row>
    <row r="191" spans="1:49" ht="21" customHeight="1">
      <c r="A191" s="168">
        <v>42583</v>
      </c>
      <c r="B191" s="170">
        <v>19690</v>
      </c>
      <c r="C191" s="170">
        <v>13463.99</v>
      </c>
      <c r="D191" s="170">
        <v>19630.919999999998</v>
      </c>
      <c r="E191" s="170">
        <v>12845</v>
      </c>
      <c r="F191" s="170">
        <v>15472.948060425</v>
      </c>
      <c r="G191" s="170">
        <v>15470.4</v>
      </c>
      <c r="H191" s="170">
        <v>14088.5041666666</v>
      </c>
      <c r="I191" s="170">
        <v>9939.4857772259093</v>
      </c>
      <c r="J191" s="373">
        <v>10046.624</v>
      </c>
      <c r="K191" s="170">
        <v>10957.4</v>
      </c>
      <c r="L191" s="170">
        <v>13942</v>
      </c>
      <c r="M191" s="170">
        <v>11338.7243749999</v>
      </c>
      <c r="N191" s="170">
        <v>13168.1599999999</v>
      </c>
      <c r="O191" s="170">
        <v>10910.35</v>
      </c>
      <c r="P191" s="170">
        <v>12115.1953484243</v>
      </c>
      <c r="Q191" s="170">
        <v>10757.8</v>
      </c>
      <c r="R191" s="170">
        <v>10425</v>
      </c>
      <c r="S191" s="170">
        <v>10363</v>
      </c>
      <c r="T191" s="170">
        <v>12505.3</v>
      </c>
      <c r="U191" s="170">
        <v>13144</v>
      </c>
      <c r="V191" s="170">
        <v>16403.133999999998</v>
      </c>
      <c r="W191" s="170">
        <v>10606.16</v>
      </c>
      <c r="X191" s="170">
        <v>11473.39</v>
      </c>
      <c r="Y191" s="170">
        <v>12836.78</v>
      </c>
      <c r="Z191" s="170">
        <v>13090</v>
      </c>
      <c r="AA191" s="170">
        <v>11448</v>
      </c>
      <c r="AB191" s="170">
        <v>18709.139999999901</v>
      </c>
      <c r="AC191" s="32"/>
      <c r="AD191" s="32"/>
      <c r="AE191" s="32"/>
      <c r="AF191" s="1"/>
      <c r="AG191" s="4"/>
      <c r="AH191" s="4"/>
      <c r="AI191" s="4"/>
      <c r="AJ191" s="4"/>
      <c r="AK191" s="4"/>
      <c r="AL191" s="4"/>
      <c r="AM191" s="4"/>
      <c r="AN191" s="4"/>
      <c r="AO191" s="4"/>
      <c r="AP191" s="4"/>
      <c r="AQ191" s="4"/>
      <c r="AR191" s="4"/>
      <c r="AS191" s="4"/>
      <c r="AT191" s="4"/>
      <c r="AU191" s="4"/>
      <c r="AV191" s="4"/>
      <c r="AW191" s="4"/>
    </row>
    <row r="192" spans="1:49" ht="21" customHeight="1">
      <c r="A192" s="168">
        <v>42614</v>
      </c>
      <c r="B192" s="170">
        <v>19690</v>
      </c>
      <c r="C192" s="170">
        <v>13463.99</v>
      </c>
      <c r="D192" s="170">
        <v>19630.919999999998</v>
      </c>
      <c r="E192" s="170">
        <v>12845</v>
      </c>
      <c r="F192" s="170">
        <v>16683.70921298</v>
      </c>
      <c r="G192" s="170">
        <v>15470.4</v>
      </c>
      <c r="H192" s="170">
        <v>14088.5041666666</v>
      </c>
      <c r="I192" s="170">
        <v>9939.4857772259093</v>
      </c>
      <c r="J192" s="373">
        <v>10046.624</v>
      </c>
      <c r="K192" s="170">
        <v>10957.4</v>
      </c>
      <c r="L192" s="170">
        <v>15187.2</v>
      </c>
      <c r="M192" s="170">
        <v>11338.7243749999</v>
      </c>
      <c r="N192" s="170">
        <v>13168.1599999999</v>
      </c>
      <c r="O192" s="170">
        <v>10910.35</v>
      </c>
      <c r="P192" s="170">
        <v>12115.1953484243</v>
      </c>
      <c r="Q192" s="170">
        <v>11569.6</v>
      </c>
      <c r="R192" s="170">
        <v>11374</v>
      </c>
      <c r="S192" s="170">
        <v>10363</v>
      </c>
      <c r="T192" s="170">
        <v>13305.3</v>
      </c>
      <c r="U192" s="170">
        <v>13144</v>
      </c>
      <c r="V192" s="170">
        <v>18035.856</v>
      </c>
      <c r="W192" s="170">
        <v>10606.16</v>
      </c>
      <c r="X192" s="170">
        <v>11473.39</v>
      </c>
      <c r="Y192" s="170">
        <v>12836.78</v>
      </c>
      <c r="Z192" s="170">
        <v>13090</v>
      </c>
      <c r="AA192" s="170">
        <v>11448</v>
      </c>
      <c r="AB192" s="170">
        <v>18709.139999999901</v>
      </c>
      <c r="AC192" s="30"/>
      <c r="AD192" s="30"/>
      <c r="AE192" s="30"/>
      <c r="AF192" s="1"/>
      <c r="AG192" s="4"/>
      <c r="AH192" s="4"/>
      <c r="AI192" s="4"/>
      <c r="AJ192" s="4"/>
      <c r="AK192" s="4"/>
      <c r="AL192" s="4"/>
      <c r="AM192" s="4"/>
      <c r="AN192" s="4"/>
      <c r="AO192" s="4"/>
      <c r="AP192" s="4"/>
      <c r="AQ192" s="4"/>
      <c r="AR192" s="4"/>
      <c r="AS192" s="4"/>
      <c r="AT192" s="4"/>
      <c r="AU192" s="4"/>
      <c r="AV192" s="4"/>
      <c r="AW192" s="4"/>
    </row>
    <row r="193" spans="1:49" ht="21" customHeight="1">
      <c r="A193" s="168">
        <v>42644</v>
      </c>
      <c r="B193" s="170">
        <v>19690</v>
      </c>
      <c r="C193" s="170">
        <v>13463.99</v>
      </c>
      <c r="D193" s="170">
        <v>19630.919999999998</v>
      </c>
      <c r="E193" s="170">
        <v>12845</v>
      </c>
      <c r="F193" s="170">
        <v>16683.70921298</v>
      </c>
      <c r="G193" s="170">
        <v>15470.4</v>
      </c>
      <c r="H193" s="170">
        <v>15497.3842766666</v>
      </c>
      <c r="I193" s="170">
        <v>10287.3677794288</v>
      </c>
      <c r="J193" s="373">
        <v>11034.7626666666</v>
      </c>
      <c r="K193" s="170">
        <v>10957.4</v>
      </c>
      <c r="L193" s="170">
        <v>15187.2</v>
      </c>
      <c r="M193" s="170">
        <v>11338.7243749999</v>
      </c>
      <c r="N193" s="170">
        <v>13168.1599999999</v>
      </c>
      <c r="O193" s="170">
        <v>11783.18</v>
      </c>
      <c r="P193" s="170">
        <v>13345.25</v>
      </c>
      <c r="Q193" s="170">
        <v>11569.6</v>
      </c>
      <c r="R193" s="170">
        <v>11374</v>
      </c>
      <c r="S193" s="170">
        <v>10852</v>
      </c>
      <c r="T193" s="170">
        <v>13305.3</v>
      </c>
      <c r="U193" s="170">
        <v>14196</v>
      </c>
      <c r="V193" s="170">
        <v>18035.856</v>
      </c>
      <c r="W193" s="170">
        <v>10606.16</v>
      </c>
      <c r="X193" s="170">
        <v>11473.39</v>
      </c>
      <c r="Y193" s="170">
        <v>14441.48</v>
      </c>
      <c r="Z193" s="170">
        <v>13090</v>
      </c>
      <c r="AA193" s="170">
        <v>11448</v>
      </c>
      <c r="AB193" s="170">
        <v>18709.139999999901</v>
      </c>
      <c r="AC193" s="30"/>
      <c r="AD193" s="30"/>
      <c r="AE193" s="30"/>
      <c r="AF193" s="1"/>
      <c r="AG193" s="4"/>
      <c r="AH193" s="4"/>
      <c r="AI193" s="4"/>
      <c r="AJ193" s="4"/>
      <c r="AK193" s="4"/>
      <c r="AL193" s="4"/>
      <c r="AM193" s="4"/>
      <c r="AN193" s="4"/>
      <c r="AO193" s="4"/>
      <c r="AP193" s="4"/>
      <c r="AQ193" s="4"/>
      <c r="AR193" s="4"/>
      <c r="AS193" s="4"/>
      <c r="AT193" s="4"/>
      <c r="AU193" s="4"/>
      <c r="AV193" s="4"/>
      <c r="AW193" s="4"/>
    </row>
    <row r="194" spans="1:49" ht="21" customHeight="1">
      <c r="A194" s="168">
        <v>42675</v>
      </c>
      <c r="B194" s="170">
        <v>19690</v>
      </c>
      <c r="C194" s="170">
        <v>15064.22</v>
      </c>
      <c r="D194" s="170">
        <v>19630.919999999998</v>
      </c>
      <c r="E194" s="170">
        <v>12845</v>
      </c>
      <c r="F194" s="170">
        <v>17760.246904139902</v>
      </c>
      <c r="G194" s="170">
        <v>15470.4</v>
      </c>
      <c r="H194" s="170">
        <v>15497.3842766666</v>
      </c>
      <c r="I194" s="170">
        <v>10287.3677794288</v>
      </c>
      <c r="J194" s="373">
        <v>11034.7626666666</v>
      </c>
      <c r="K194" s="170">
        <v>10957.4</v>
      </c>
      <c r="L194" s="170">
        <v>15187.2</v>
      </c>
      <c r="M194" s="170">
        <v>11952.8143749999</v>
      </c>
      <c r="N194" s="170">
        <v>13168.1599999999</v>
      </c>
      <c r="O194" s="170">
        <v>11783.18</v>
      </c>
      <c r="P194" s="170">
        <v>13345.25</v>
      </c>
      <c r="Q194" s="170">
        <v>11948.199999999901</v>
      </c>
      <c r="R194" s="170">
        <v>11374</v>
      </c>
      <c r="S194" s="170">
        <v>10852</v>
      </c>
      <c r="T194" s="170">
        <v>13674.9</v>
      </c>
      <c r="U194" s="170">
        <v>14196</v>
      </c>
      <c r="V194" s="170">
        <v>18035.856</v>
      </c>
      <c r="W194" s="170">
        <v>11578.4</v>
      </c>
      <c r="X194" s="170">
        <v>12525.119999999901</v>
      </c>
      <c r="Y194" s="170">
        <v>14441.48</v>
      </c>
      <c r="Z194" s="170">
        <v>13090</v>
      </c>
      <c r="AA194" s="170">
        <v>11448</v>
      </c>
      <c r="AB194" s="170">
        <v>18709.139999999901</v>
      </c>
      <c r="AC194" s="30"/>
      <c r="AD194" s="30"/>
      <c r="AE194" s="30"/>
      <c r="AF194" s="1"/>
      <c r="AG194" s="4"/>
      <c r="AH194" s="4"/>
      <c r="AI194" s="4"/>
      <c r="AJ194" s="4"/>
      <c r="AK194" s="4"/>
      <c r="AL194" s="4"/>
      <c r="AM194" s="4"/>
      <c r="AN194" s="4"/>
      <c r="AO194" s="4"/>
      <c r="AP194" s="4"/>
      <c r="AQ194" s="4"/>
      <c r="AR194" s="4"/>
      <c r="AS194" s="4"/>
      <c r="AT194" s="4"/>
      <c r="AU194" s="4"/>
      <c r="AV194" s="4"/>
      <c r="AW194" s="4"/>
    </row>
    <row r="195" spans="1:49" ht="21" customHeight="1">
      <c r="A195" s="168">
        <v>42705</v>
      </c>
      <c r="B195" s="170">
        <v>19690</v>
      </c>
      <c r="C195" s="170">
        <v>15064.22</v>
      </c>
      <c r="D195" s="170">
        <v>19630.919999999998</v>
      </c>
      <c r="E195" s="170">
        <v>12845</v>
      </c>
      <c r="F195" s="170">
        <v>17760.246904139902</v>
      </c>
      <c r="G195" s="170">
        <v>15470.4</v>
      </c>
      <c r="H195" s="170">
        <v>15497.3842766666</v>
      </c>
      <c r="I195" s="170">
        <v>10287.3677794288</v>
      </c>
      <c r="J195" s="373">
        <v>11034.7626666666</v>
      </c>
      <c r="K195" s="170">
        <v>12272.3</v>
      </c>
      <c r="L195" s="170">
        <v>15187.2</v>
      </c>
      <c r="M195" s="170">
        <v>11952.8143749999</v>
      </c>
      <c r="N195" s="170">
        <v>13168.1599999999</v>
      </c>
      <c r="O195" s="170">
        <v>11783.18</v>
      </c>
      <c r="P195" s="170">
        <v>13345.25</v>
      </c>
      <c r="Q195" s="170">
        <v>12419</v>
      </c>
      <c r="R195" s="170">
        <v>11374</v>
      </c>
      <c r="S195" s="170">
        <v>10852</v>
      </c>
      <c r="T195" s="170">
        <v>14024.562</v>
      </c>
      <c r="U195" s="170">
        <v>14196</v>
      </c>
      <c r="V195" s="170">
        <v>18035.856</v>
      </c>
      <c r="W195" s="170">
        <v>11931.93</v>
      </c>
      <c r="X195" s="170">
        <v>12907.57</v>
      </c>
      <c r="Y195" s="170">
        <v>14441.48</v>
      </c>
      <c r="Z195" s="170">
        <v>13090</v>
      </c>
      <c r="AA195" s="170">
        <v>12393.6</v>
      </c>
      <c r="AB195" s="170">
        <v>19688.400000000001</v>
      </c>
      <c r="AC195" s="30"/>
      <c r="AD195" s="30"/>
      <c r="AE195" s="30"/>
      <c r="AF195" s="1"/>
      <c r="AG195" s="4"/>
      <c r="AH195" s="4"/>
      <c r="AI195" s="4"/>
      <c r="AJ195" s="4"/>
      <c r="AK195" s="4"/>
      <c r="AL195" s="4"/>
      <c r="AM195" s="4"/>
      <c r="AN195" s="4"/>
      <c r="AO195" s="4"/>
      <c r="AP195" s="4"/>
      <c r="AQ195" s="4"/>
      <c r="AR195" s="4"/>
      <c r="AS195" s="4"/>
      <c r="AT195" s="4"/>
      <c r="AU195" s="4"/>
      <c r="AV195" s="4"/>
      <c r="AW195" s="4"/>
    </row>
    <row r="196" spans="1:49" ht="21" customHeight="1">
      <c r="A196" s="168">
        <v>42736</v>
      </c>
      <c r="B196" s="170">
        <v>19690</v>
      </c>
      <c r="C196" s="170">
        <v>15064.22</v>
      </c>
      <c r="D196" s="170">
        <v>24397.3</v>
      </c>
      <c r="E196" s="170">
        <v>14001</v>
      </c>
      <c r="F196" s="170">
        <v>17760.246904139902</v>
      </c>
      <c r="G196" s="170">
        <v>15470.4</v>
      </c>
      <c r="H196" s="170">
        <v>16319.2134316666</v>
      </c>
      <c r="I196" s="170">
        <v>10922.098371419501</v>
      </c>
      <c r="J196" s="373">
        <v>11446.32</v>
      </c>
      <c r="K196" s="170">
        <v>12272.3</v>
      </c>
      <c r="L196" s="170">
        <v>16706.599999999999</v>
      </c>
      <c r="M196" s="170">
        <v>11952.8143749999</v>
      </c>
      <c r="N196" s="170">
        <v>14381.1599999999</v>
      </c>
      <c r="O196" s="170">
        <v>12158.5</v>
      </c>
      <c r="P196" s="170">
        <v>13345.25</v>
      </c>
      <c r="Q196" s="170">
        <v>12419</v>
      </c>
      <c r="R196" s="170">
        <v>12512</v>
      </c>
      <c r="S196" s="170">
        <v>10852</v>
      </c>
      <c r="T196" s="170">
        <v>14024.562</v>
      </c>
      <c r="U196" s="170">
        <v>14852</v>
      </c>
      <c r="V196" s="170">
        <v>18035.856</v>
      </c>
      <c r="W196" s="170">
        <v>11931.93</v>
      </c>
      <c r="X196" s="170">
        <v>12907.57</v>
      </c>
      <c r="Y196" s="170">
        <v>14441.48</v>
      </c>
      <c r="Z196" s="170">
        <v>14380</v>
      </c>
      <c r="AA196" s="170">
        <v>12393.6</v>
      </c>
      <c r="AB196" s="170">
        <v>19688.400000000001</v>
      </c>
      <c r="AC196" s="30"/>
      <c r="AD196" s="30"/>
      <c r="AE196" s="30"/>
      <c r="AF196" s="1"/>
      <c r="AG196" s="4"/>
      <c r="AH196" s="4"/>
      <c r="AI196" s="4"/>
      <c r="AJ196" s="4"/>
      <c r="AK196" s="4"/>
      <c r="AL196" s="4"/>
      <c r="AM196" s="4"/>
      <c r="AN196" s="4"/>
      <c r="AO196" s="4"/>
      <c r="AP196" s="4"/>
      <c r="AQ196" s="4"/>
      <c r="AR196" s="4"/>
      <c r="AS196" s="4"/>
      <c r="AT196" s="4"/>
      <c r="AU196" s="4"/>
      <c r="AV196" s="4"/>
      <c r="AW196" s="4"/>
    </row>
    <row r="197" spans="1:49" ht="21" customHeight="1">
      <c r="A197" s="168">
        <v>42767</v>
      </c>
      <c r="B197" s="170">
        <v>19690</v>
      </c>
      <c r="C197" s="170">
        <v>15064.22</v>
      </c>
      <c r="D197" s="170">
        <v>24397.3</v>
      </c>
      <c r="E197" s="170">
        <v>14001</v>
      </c>
      <c r="F197" s="170">
        <v>17760.246904139902</v>
      </c>
      <c r="G197" s="170">
        <v>15470.4</v>
      </c>
      <c r="H197" s="170">
        <v>16319.2134316666</v>
      </c>
      <c r="I197" s="170">
        <v>10922.098371419501</v>
      </c>
      <c r="J197" s="373">
        <v>11446.32</v>
      </c>
      <c r="K197" s="170">
        <v>12272.3</v>
      </c>
      <c r="L197" s="170">
        <v>16706.599999999999</v>
      </c>
      <c r="M197" s="170">
        <v>12303.7243749999</v>
      </c>
      <c r="N197" s="170">
        <v>14381.1599999999</v>
      </c>
      <c r="O197" s="170">
        <v>12158.5</v>
      </c>
      <c r="P197" s="170">
        <v>13345.25</v>
      </c>
      <c r="Q197" s="170">
        <v>12993</v>
      </c>
      <c r="R197" s="170">
        <v>13535</v>
      </c>
      <c r="S197" s="170">
        <v>10852</v>
      </c>
      <c r="T197" s="170">
        <v>14024.562</v>
      </c>
      <c r="U197" s="170">
        <v>14852</v>
      </c>
      <c r="V197" s="170">
        <v>18035.856</v>
      </c>
      <c r="W197" s="170">
        <v>11931.93</v>
      </c>
      <c r="X197" s="170">
        <v>12907.57</v>
      </c>
      <c r="Y197" s="170">
        <v>14441.48</v>
      </c>
      <c r="Z197" s="170">
        <v>14380</v>
      </c>
      <c r="AA197" s="170">
        <v>12393.6</v>
      </c>
      <c r="AB197" s="170">
        <v>19688.400000000001</v>
      </c>
      <c r="AC197" s="30"/>
      <c r="AD197" s="30"/>
      <c r="AE197" s="30"/>
      <c r="AF197" s="1"/>
      <c r="AG197" s="4"/>
      <c r="AH197" s="4"/>
      <c r="AI197" s="4"/>
      <c r="AJ197" s="4"/>
      <c r="AK197" s="4"/>
      <c r="AL197" s="4"/>
      <c r="AM197" s="4"/>
      <c r="AN197" s="4"/>
      <c r="AO197" s="4"/>
      <c r="AP197" s="4"/>
      <c r="AQ197" s="4"/>
      <c r="AR197" s="4"/>
      <c r="AS197" s="4"/>
      <c r="AT197" s="4"/>
      <c r="AU197" s="4"/>
      <c r="AV197" s="4"/>
      <c r="AW197" s="4"/>
    </row>
    <row r="198" spans="1:49" ht="21" customHeight="1">
      <c r="A198" s="168">
        <v>42795</v>
      </c>
      <c r="B198" s="170">
        <v>19690</v>
      </c>
      <c r="C198" s="170">
        <v>15064.22</v>
      </c>
      <c r="D198" s="170">
        <v>24397.3</v>
      </c>
      <c r="E198" s="170">
        <v>14001</v>
      </c>
      <c r="F198" s="170">
        <v>18433.114211115</v>
      </c>
      <c r="G198" s="170">
        <v>15470.4</v>
      </c>
      <c r="H198" s="170">
        <v>16319.2134316666</v>
      </c>
      <c r="I198" s="170">
        <v>10922.098371419501</v>
      </c>
      <c r="J198" s="373">
        <v>11446.32</v>
      </c>
      <c r="K198" s="170">
        <v>12272.3</v>
      </c>
      <c r="L198" s="170">
        <v>16706.599999999999</v>
      </c>
      <c r="M198" s="170">
        <v>12303.7243749999</v>
      </c>
      <c r="N198" s="170">
        <v>14381.1599999999</v>
      </c>
      <c r="O198" s="170">
        <v>12158.5</v>
      </c>
      <c r="P198" s="170">
        <v>13345.25</v>
      </c>
      <c r="Q198" s="170">
        <v>12993</v>
      </c>
      <c r="R198" s="170">
        <v>13535</v>
      </c>
      <c r="S198" s="170">
        <v>10852</v>
      </c>
      <c r="T198" s="170">
        <v>14831.2079999999</v>
      </c>
      <c r="U198" s="170">
        <v>14852</v>
      </c>
      <c r="V198" s="170">
        <v>18035.856</v>
      </c>
      <c r="W198" s="170">
        <v>11931.93</v>
      </c>
      <c r="X198" s="170">
        <v>12907.57</v>
      </c>
      <c r="Y198" s="170">
        <v>14441.48</v>
      </c>
      <c r="Z198" s="170">
        <v>14380</v>
      </c>
      <c r="AA198" s="170">
        <v>12393.6</v>
      </c>
      <c r="AB198" s="170">
        <v>21645.35</v>
      </c>
      <c r="AC198" s="30"/>
      <c r="AD198" s="30"/>
      <c r="AE198" s="30"/>
      <c r="AF198" s="1"/>
      <c r="AG198" s="4"/>
      <c r="AH198" s="4"/>
      <c r="AI198" s="4"/>
      <c r="AJ198" s="4"/>
      <c r="AK198" s="4"/>
      <c r="AL198" s="4"/>
      <c r="AM198" s="4"/>
      <c r="AN198" s="4"/>
      <c r="AO198" s="4"/>
      <c r="AP198" s="4"/>
      <c r="AQ198" s="4"/>
      <c r="AR198" s="4"/>
      <c r="AS198" s="4"/>
      <c r="AT198" s="4"/>
      <c r="AU198" s="4"/>
      <c r="AV198" s="4"/>
      <c r="AW198" s="4"/>
    </row>
    <row r="199" spans="1:49" ht="21" customHeight="1">
      <c r="A199" s="168">
        <v>42826</v>
      </c>
      <c r="B199" s="170">
        <v>25690</v>
      </c>
      <c r="C199" s="170">
        <v>15064.22</v>
      </c>
      <c r="D199" s="170">
        <v>24397.3</v>
      </c>
      <c r="E199" s="170">
        <v>14001</v>
      </c>
      <c r="F199" s="170">
        <v>18433.114211115</v>
      </c>
      <c r="G199" s="170">
        <v>17405</v>
      </c>
      <c r="H199" s="170">
        <v>17951.101391666602</v>
      </c>
      <c r="I199" s="170">
        <v>11622.2048770275</v>
      </c>
      <c r="J199" s="373">
        <v>12706.6826666666</v>
      </c>
      <c r="K199" s="170">
        <v>12272.3</v>
      </c>
      <c r="L199" s="170">
        <v>17465</v>
      </c>
      <c r="M199" s="170">
        <v>13818.824375</v>
      </c>
      <c r="N199" s="170">
        <v>15322.56</v>
      </c>
      <c r="O199" s="170">
        <v>13617.51</v>
      </c>
      <c r="P199" s="170">
        <v>15349.64</v>
      </c>
      <c r="Q199" s="170">
        <v>13576</v>
      </c>
      <c r="R199" s="170">
        <v>13535</v>
      </c>
      <c r="S199" s="170">
        <v>12220</v>
      </c>
      <c r="T199" s="170">
        <v>14831.2079999999</v>
      </c>
      <c r="U199" s="170">
        <v>14852</v>
      </c>
      <c r="V199" s="170">
        <v>18035.856</v>
      </c>
      <c r="W199" s="170">
        <v>11931.93</v>
      </c>
      <c r="X199" s="170">
        <v>12907.57</v>
      </c>
      <c r="Y199" s="170">
        <v>14441.48</v>
      </c>
      <c r="Z199" s="170">
        <v>14380</v>
      </c>
      <c r="AA199" s="170">
        <v>12393.6</v>
      </c>
      <c r="AB199" s="170">
        <v>21003.47</v>
      </c>
      <c r="AC199" s="30"/>
      <c r="AD199" s="30"/>
      <c r="AE199" s="30"/>
      <c r="AF199" s="1"/>
      <c r="AG199" s="4"/>
      <c r="AH199" s="4"/>
      <c r="AI199" s="4"/>
      <c r="AJ199" s="4"/>
      <c r="AK199" s="4"/>
      <c r="AL199" s="4"/>
      <c r="AM199" s="4"/>
      <c r="AN199" s="4"/>
      <c r="AO199" s="4"/>
      <c r="AP199" s="4"/>
      <c r="AQ199" s="4"/>
      <c r="AR199" s="4"/>
      <c r="AS199" s="4"/>
      <c r="AT199" s="4"/>
      <c r="AU199" s="4"/>
      <c r="AV199" s="4"/>
      <c r="AW199" s="4"/>
    </row>
    <row r="200" spans="1:49" ht="21" customHeight="1">
      <c r="A200" s="168">
        <v>42856</v>
      </c>
      <c r="B200" s="170">
        <v>25690</v>
      </c>
      <c r="C200" s="170">
        <v>16871.93</v>
      </c>
      <c r="D200" s="170">
        <v>24397.3</v>
      </c>
      <c r="E200" s="170">
        <v>14001</v>
      </c>
      <c r="F200" s="170">
        <v>18433.114211115</v>
      </c>
      <c r="G200" s="170">
        <v>17405</v>
      </c>
      <c r="H200" s="170">
        <v>17951.101391666602</v>
      </c>
      <c r="I200" s="170">
        <v>11622.2048770275</v>
      </c>
      <c r="J200" s="373">
        <v>12706.6826666666</v>
      </c>
      <c r="K200" s="170">
        <v>12272.3</v>
      </c>
      <c r="L200" s="170">
        <v>17465</v>
      </c>
      <c r="M200" s="170">
        <v>13959.564375</v>
      </c>
      <c r="N200" s="170">
        <v>15322.56</v>
      </c>
      <c r="O200" s="170">
        <v>13617.51</v>
      </c>
      <c r="P200" s="170">
        <v>15349.64</v>
      </c>
      <c r="Q200" s="170">
        <v>13576</v>
      </c>
      <c r="R200" s="170">
        <v>13535</v>
      </c>
      <c r="S200" s="170">
        <v>12220</v>
      </c>
      <c r="T200" s="170">
        <v>14831.2079999999</v>
      </c>
      <c r="U200" s="170">
        <v>16452</v>
      </c>
      <c r="V200" s="170">
        <v>20263.885999999999</v>
      </c>
      <c r="W200" s="170">
        <v>11931.93</v>
      </c>
      <c r="X200" s="170">
        <v>12907.57</v>
      </c>
      <c r="Y200" s="170">
        <v>14441.48</v>
      </c>
      <c r="Z200" s="170">
        <v>14380</v>
      </c>
      <c r="AA200" s="170">
        <v>12393.6</v>
      </c>
      <c r="AB200" s="170">
        <v>21003.47</v>
      </c>
      <c r="AC200" s="30"/>
      <c r="AD200" s="30"/>
      <c r="AE200" s="30"/>
      <c r="AF200" s="1"/>
      <c r="AG200" s="4"/>
      <c r="AH200" s="4"/>
      <c r="AI200" s="4"/>
      <c r="AJ200" s="4"/>
      <c r="AK200" s="4"/>
      <c r="AL200" s="4"/>
      <c r="AM200" s="4"/>
      <c r="AN200" s="4"/>
      <c r="AO200" s="4"/>
      <c r="AP200" s="4"/>
      <c r="AQ200" s="4"/>
      <c r="AR200" s="4"/>
      <c r="AS200" s="4"/>
      <c r="AT200" s="4"/>
      <c r="AU200" s="4"/>
      <c r="AV200" s="4"/>
      <c r="AW200" s="4"/>
    </row>
    <row r="201" spans="1:49" ht="21" customHeight="1">
      <c r="A201" s="168">
        <v>42887</v>
      </c>
      <c r="B201" s="170">
        <v>25690</v>
      </c>
      <c r="C201" s="170">
        <v>16871.93</v>
      </c>
      <c r="D201" s="170">
        <v>24397.3</v>
      </c>
      <c r="E201" s="170">
        <v>15682</v>
      </c>
      <c r="F201" s="170">
        <v>18433.114211115</v>
      </c>
      <c r="G201" s="170">
        <v>17700</v>
      </c>
      <c r="H201" s="170">
        <v>17951.101391666602</v>
      </c>
      <c r="I201" s="170">
        <v>11622.2048770275</v>
      </c>
      <c r="J201" s="373">
        <v>12706.6826666666</v>
      </c>
      <c r="K201" s="170">
        <v>13499.53</v>
      </c>
      <c r="L201" s="170">
        <v>17465</v>
      </c>
      <c r="M201" s="170">
        <v>13959.564375</v>
      </c>
      <c r="N201" s="170">
        <v>15322.56</v>
      </c>
      <c r="O201" s="170">
        <v>13617.51</v>
      </c>
      <c r="P201" s="170">
        <v>15349.64</v>
      </c>
      <c r="Q201" s="170">
        <v>14869</v>
      </c>
      <c r="R201" s="170">
        <v>13535</v>
      </c>
      <c r="S201" s="170">
        <v>12220</v>
      </c>
      <c r="T201" s="170">
        <v>14831.208000000001</v>
      </c>
      <c r="U201" s="170">
        <v>16452</v>
      </c>
      <c r="V201" s="170">
        <v>20263.885999999999</v>
      </c>
      <c r="W201" s="170">
        <v>11931.93</v>
      </c>
      <c r="X201" s="170">
        <v>12907.57</v>
      </c>
      <c r="Y201" s="170">
        <v>14441.48</v>
      </c>
      <c r="Z201" s="170">
        <v>14380</v>
      </c>
      <c r="AA201" s="170">
        <v>14252.4</v>
      </c>
      <c r="AB201" s="170">
        <v>21253.472000000002</v>
      </c>
      <c r="AC201" s="30"/>
      <c r="AD201" s="30"/>
      <c r="AE201" s="30"/>
      <c r="AF201" s="1"/>
      <c r="AG201" s="4"/>
      <c r="AH201" s="4"/>
      <c r="AI201" s="4"/>
      <c r="AJ201" s="4"/>
      <c r="AK201" s="4"/>
      <c r="AL201" s="4"/>
      <c r="AM201" s="4"/>
      <c r="AN201" s="4"/>
      <c r="AO201" s="4"/>
      <c r="AP201" s="4"/>
      <c r="AQ201" s="4"/>
      <c r="AR201" s="4"/>
      <c r="AS201" s="4"/>
      <c r="AT201" s="4"/>
      <c r="AU201" s="4"/>
      <c r="AV201" s="4"/>
      <c r="AW201" s="4"/>
    </row>
    <row r="202" spans="1:49" ht="21" customHeight="1">
      <c r="A202" s="168">
        <v>42917</v>
      </c>
      <c r="B202" s="170">
        <v>25690</v>
      </c>
      <c r="C202" s="170">
        <v>16871.93</v>
      </c>
      <c r="D202" s="170">
        <v>24397.3</v>
      </c>
      <c r="E202" s="170">
        <v>15682</v>
      </c>
      <c r="F202" s="170">
        <v>20460.45</v>
      </c>
      <c r="G202" s="170">
        <v>17700</v>
      </c>
      <c r="H202" s="170">
        <v>19583.019700000001</v>
      </c>
      <c r="I202" s="170">
        <v>12249.803940387001</v>
      </c>
      <c r="J202" s="373">
        <v>13977.791999999999</v>
      </c>
      <c r="K202" s="170">
        <v>13499.53</v>
      </c>
      <c r="L202" s="170">
        <v>18338.5</v>
      </c>
      <c r="M202" s="170">
        <v>13959.564375</v>
      </c>
      <c r="N202" s="170">
        <v>16715.560000000001</v>
      </c>
      <c r="O202" s="170">
        <v>13617.51</v>
      </c>
      <c r="P202" s="170">
        <v>15349.64</v>
      </c>
      <c r="Q202" s="170">
        <v>14869</v>
      </c>
      <c r="R202" s="170">
        <v>13535</v>
      </c>
      <c r="S202" s="170">
        <v>13565</v>
      </c>
      <c r="T202" s="170">
        <v>16630.488000000001</v>
      </c>
      <c r="U202" s="170">
        <v>16338</v>
      </c>
      <c r="V202" s="170">
        <v>20263.885999999999</v>
      </c>
      <c r="W202" s="170">
        <v>13483.08</v>
      </c>
      <c r="X202" s="170">
        <v>14585.55</v>
      </c>
      <c r="Y202" s="170">
        <v>17040.939999999999</v>
      </c>
      <c r="Z202" s="170">
        <v>16825</v>
      </c>
      <c r="AA202" s="170">
        <v>14252.4</v>
      </c>
      <c r="AB202" s="170">
        <v>21253.472000000002</v>
      </c>
      <c r="AC202" s="30"/>
      <c r="AD202" s="30"/>
      <c r="AE202" s="30"/>
      <c r="AF202" s="1"/>
      <c r="AG202" s="4"/>
      <c r="AH202" s="4"/>
      <c r="AI202" s="4"/>
      <c r="AJ202" s="4"/>
      <c r="AK202" s="4"/>
      <c r="AL202" s="4"/>
      <c r="AM202" s="4"/>
      <c r="AN202" s="4"/>
      <c r="AO202" s="4"/>
      <c r="AP202" s="4"/>
      <c r="AQ202" s="4"/>
      <c r="AR202" s="4"/>
      <c r="AS202" s="4"/>
      <c r="AT202" s="4"/>
      <c r="AU202" s="4"/>
      <c r="AV202" s="4"/>
      <c r="AW202" s="4"/>
    </row>
    <row r="203" spans="1:49" ht="21" customHeight="1">
      <c r="A203" s="168">
        <v>42948</v>
      </c>
      <c r="B203" s="170">
        <v>25690</v>
      </c>
      <c r="C203" s="170">
        <v>16871.93</v>
      </c>
      <c r="D203" s="170">
        <v>24397.3</v>
      </c>
      <c r="E203" s="170">
        <v>15682</v>
      </c>
      <c r="F203" s="170">
        <v>20460.45</v>
      </c>
      <c r="G203" s="170">
        <v>17700</v>
      </c>
      <c r="H203" s="170">
        <v>19583.019700000001</v>
      </c>
      <c r="I203" s="170">
        <v>12249.803940387001</v>
      </c>
      <c r="J203" s="373">
        <v>13977.791999999999</v>
      </c>
      <c r="K203" s="170">
        <v>14849.4829999999</v>
      </c>
      <c r="L203" s="170">
        <v>18338.5</v>
      </c>
      <c r="M203" s="170">
        <v>13959.564375</v>
      </c>
      <c r="N203" s="170">
        <v>16715.560000000001</v>
      </c>
      <c r="O203" s="170">
        <v>13617.51</v>
      </c>
      <c r="P203" s="170">
        <v>15349.64</v>
      </c>
      <c r="Q203" s="170">
        <v>14869</v>
      </c>
      <c r="R203" s="170">
        <v>14618</v>
      </c>
      <c r="S203" s="170">
        <v>13565</v>
      </c>
      <c r="T203" s="170">
        <v>16630.488000000001</v>
      </c>
      <c r="U203" s="170">
        <v>16338</v>
      </c>
      <c r="V203" s="170">
        <v>20263.885999999999</v>
      </c>
      <c r="W203" s="170">
        <v>13483.08</v>
      </c>
      <c r="X203" s="170">
        <v>14585.55</v>
      </c>
      <c r="Y203" s="170">
        <v>17040.939999999999</v>
      </c>
      <c r="Z203" s="170">
        <v>16825</v>
      </c>
      <c r="AA203" s="170">
        <v>14252.4</v>
      </c>
      <c r="AB203" s="170">
        <v>21253.472000000002</v>
      </c>
      <c r="AC203" s="30"/>
      <c r="AD203" s="30"/>
      <c r="AE203" s="30"/>
      <c r="AF203" s="1"/>
      <c r="AG203" s="4"/>
      <c r="AH203" s="4"/>
      <c r="AI203" s="4"/>
      <c r="AJ203" s="4"/>
      <c r="AK203" s="4"/>
      <c r="AL203" s="4"/>
      <c r="AM203" s="4"/>
      <c r="AN203" s="4"/>
      <c r="AO203" s="4"/>
      <c r="AP203" s="4"/>
      <c r="AQ203" s="4"/>
      <c r="AR203" s="4"/>
      <c r="AS203" s="4"/>
      <c r="AT203" s="4"/>
      <c r="AU203" s="4"/>
      <c r="AV203" s="4"/>
      <c r="AW203" s="4"/>
    </row>
    <row r="204" spans="1:49" ht="21" customHeight="1">
      <c r="A204" s="168">
        <v>42979</v>
      </c>
      <c r="B204" s="170">
        <v>25690</v>
      </c>
      <c r="C204" s="170">
        <v>18679.64</v>
      </c>
      <c r="D204" s="170">
        <v>24397.3</v>
      </c>
      <c r="E204" s="170">
        <v>15682</v>
      </c>
      <c r="F204" s="170">
        <v>20460.45</v>
      </c>
      <c r="G204" s="170">
        <v>17700</v>
      </c>
      <c r="H204" s="170">
        <v>19583.019700000001</v>
      </c>
      <c r="I204" s="170">
        <v>12249.803940387001</v>
      </c>
      <c r="J204" s="373">
        <v>13977.791999999999</v>
      </c>
      <c r="K204" s="170">
        <v>14849.4829999999</v>
      </c>
      <c r="L204" s="170">
        <v>19071.400000000001</v>
      </c>
      <c r="M204" s="170">
        <v>13959.564375</v>
      </c>
      <c r="N204" s="170">
        <v>16715.560000000001</v>
      </c>
      <c r="O204" s="170">
        <v>14918.479499999999</v>
      </c>
      <c r="P204" s="170">
        <v>15349.64</v>
      </c>
      <c r="Q204" s="170">
        <v>14869</v>
      </c>
      <c r="R204" s="170">
        <v>14618</v>
      </c>
      <c r="S204" s="170">
        <v>13565</v>
      </c>
      <c r="T204" s="170">
        <v>16630.488000000001</v>
      </c>
      <c r="U204" s="170">
        <v>17890</v>
      </c>
      <c r="V204" s="170">
        <v>22455.26</v>
      </c>
      <c r="W204" s="170">
        <v>13483.08</v>
      </c>
      <c r="X204" s="170">
        <v>14585.55</v>
      </c>
      <c r="Y204" s="170">
        <v>17040.939999999999</v>
      </c>
      <c r="Z204" s="170">
        <v>16825</v>
      </c>
      <c r="AA204" s="170">
        <v>14252.4</v>
      </c>
      <c r="AB204" s="170">
        <v>21253.472000000002</v>
      </c>
      <c r="AC204" s="30"/>
      <c r="AD204" s="30"/>
      <c r="AE204" s="30"/>
      <c r="AF204" s="1"/>
      <c r="AG204" s="4"/>
      <c r="AH204" s="4"/>
      <c r="AI204" s="4"/>
      <c r="AJ204" s="4"/>
      <c r="AK204" s="4"/>
      <c r="AL204" s="4"/>
      <c r="AM204" s="4"/>
      <c r="AN204" s="4"/>
      <c r="AO204" s="4"/>
      <c r="AP204" s="4"/>
      <c r="AQ204" s="4"/>
      <c r="AR204" s="4"/>
      <c r="AS204" s="4"/>
      <c r="AT204" s="4"/>
      <c r="AU204" s="4"/>
      <c r="AV204" s="4"/>
      <c r="AW204" s="4"/>
    </row>
    <row r="205" spans="1:49" ht="21" customHeight="1">
      <c r="A205" s="168">
        <v>43009</v>
      </c>
      <c r="B205" s="170">
        <v>25690</v>
      </c>
      <c r="C205" s="170">
        <v>18679.64</v>
      </c>
      <c r="D205" s="170">
        <v>24397.3</v>
      </c>
      <c r="E205" s="170">
        <v>15682</v>
      </c>
      <c r="F205" s="170">
        <v>20460.45</v>
      </c>
      <c r="G205" s="170">
        <v>19480</v>
      </c>
      <c r="H205" s="170">
        <v>19583.019700000001</v>
      </c>
      <c r="I205" s="170">
        <v>12881.893823711</v>
      </c>
      <c r="J205" s="373">
        <v>13977.791999999999</v>
      </c>
      <c r="K205" s="170">
        <v>14849.4829999999</v>
      </c>
      <c r="L205" s="170">
        <v>19071.400000000001</v>
      </c>
      <c r="M205" s="170">
        <v>13959.564375</v>
      </c>
      <c r="N205" s="170">
        <v>16715.560000000001</v>
      </c>
      <c r="O205" s="170">
        <v>14918.479499999999</v>
      </c>
      <c r="P205" s="170">
        <v>16694.474999999999</v>
      </c>
      <c r="Q205" s="170">
        <v>14869</v>
      </c>
      <c r="R205" s="170">
        <v>14618</v>
      </c>
      <c r="S205" s="170">
        <v>13565</v>
      </c>
      <c r="T205" s="170">
        <v>16630.488000000001</v>
      </c>
      <c r="U205" s="170">
        <v>17890</v>
      </c>
      <c r="V205" s="170">
        <v>22455.26</v>
      </c>
      <c r="W205" s="170">
        <v>14556.95</v>
      </c>
      <c r="X205" s="170">
        <v>15747.24</v>
      </c>
      <c r="Y205" s="170">
        <v>18051.86</v>
      </c>
      <c r="Z205" s="170">
        <v>16825</v>
      </c>
      <c r="AA205" s="170">
        <v>14252.4</v>
      </c>
      <c r="AB205" s="170">
        <v>22404.162</v>
      </c>
      <c r="AC205" s="30"/>
      <c r="AD205" s="30"/>
      <c r="AE205" s="30"/>
      <c r="AF205" s="1"/>
      <c r="AG205" s="4"/>
      <c r="AH205" s="4"/>
      <c r="AI205" s="4"/>
      <c r="AJ205" s="4"/>
      <c r="AK205" s="4"/>
      <c r="AL205" s="4"/>
      <c r="AM205" s="4"/>
      <c r="AN205" s="4"/>
      <c r="AO205" s="4"/>
      <c r="AP205" s="4"/>
      <c r="AQ205" s="4"/>
      <c r="AR205" s="4"/>
      <c r="AS205" s="4"/>
      <c r="AT205" s="4"/>
      <c r="AU205" s="4"/>
      <c r="AV205" s="4"/>
      <c r="AW205" s="4"/>
    </row>
    <row r="206" spans="1:49" ht="21" customHeight="1">
      <c r="A206" s="168">
        <v>43040</v>
      </c>
      <c r="B206" s="170">
        <v>25690</v>
      </c>
      <c r="C206" s="170">
        <v>18679.64</v>
      </c>
      <c r="D206" s="170">
        <v>25479.360000000001</v>
      </c>
      <c r="E206" s="170">
        <v>15682</v>
      </c>
      <c r="F206" s="170">
        <v>21688.14</v>
      </c>
      <c r="G206" s="170">
        <v>19480</v>
      </c>
      <c r="H206" s="170">
        <v>19583.022974999902</v>
      </c>
      <c r="I206" s="170">
        <v>12881.893823711</v>
      </c>
      <c r="J206" s="373">
        <v>13977.791999999999</v>
      </c>
      <c r="K206" s="170">
        <v>14849.4829999999</v>
      </c>
      <c r="L206" s="170">
        <v>19071.400000000001</v>
      </c>
      <c r="M206" s="170">
        <v>15428.994375</v>
      </c>
      <c r="N206" s="170">
        <v>16715.560000000001</v>
      </c>
      <c r="O206" s="170">
        <v>14918.479499999999</v>
      </c>
      <c r="P206" s="170">
        <v>16694.474999999999</v>
      </c>
      <c r="Q206" s="170">
        <v>14993</v>
      </c>
      <c r="R206" s="170">
        <v>15565</v>
      </c>
      <c r="S206" s="170">
        <v>13565</v>
      </c>
      <c r="T206" s="170">
        <v>17723.293559999998</v>
      </c>
      <c r="U206" s="170">
        <v>17970</v>
      </c>
      <c r="V206" s="170">
        <v>22455.26</v>
      </c>
      <c r="W206" s="170">
        <v>14556.95</v>
      </c>
      <c r="X206" s="170">
        <v>15747.24</v>
      </c>
      <c r="Y206" s="170">
        <v>18051.86</v>
      </c>
      <c r="Z206" s="170">
        <v>16825</v>
      </c>
      <c r="AA206" s="170">
        <v>14750.4</v>
      </c>
      <c r="AB206" s="170">
        <v>22404.162</v>
      </c>
      <c r="AC206" s="30"/>
      <c r="AD206" s="30"/>
      <c r="AE206" s="30"/>
      <c r="AF206" s="1"/>
      <c r="AG206" s="4"/>
      <c r="AH206" s="4"/>
      <c r="AI206" s="4"/>
      <c r="AJ206" s="4"/>
      <c r="AK206" s="4"/>
      <c r="AL206" s="4"/>
      <c r="AM206" s="4"/>
      <c r="AN206" s="4"/>
      <c r="AO206" s="4"/>
      <c r="AP206" s="4"/>
      <c r="AQ206" s="4"/>
      <c r="AR206" s="4"/>
      <c r="AS206" s="4"/>
      <c r="AT206" s="4"/>
      <c r="AU206" s="4"/>
      <c r="AV206" s="4"/>
      <c r="AW206" s="4"/>
    </row>
    <row r="207" spans="1:49" ht="21" customHeight="1">
      <c r="A207" s="168">
        <v>43070</v>
      </c>
      <c r="B207" s="170">
        <v>25690</v>
      </c>
      <c r="C207" s="170">
        <v>18679.64</v>
      </c>
      <c r="D207" s="170">
        <v>25479.360000000001</v>
      </c>
      <c r="E207" s="170">
        <v>15682</v>
      </c>
      <c r="F207" s="170">
        <v>21688.14</v>
      </c>
      <c r="G207" s="170">
        <v>19480</v>
      </c>
      <c r="H207" s="170">
        <v>19583.022974999902</v>
      </c>
      <c r="I207" s="170">
        <v>12881.893823711</v>
      </c>
      <c r="J207" s="373">
        <v>13977.791999999999</v>
      </c>
      <c r="K207" s="170">
        <v>14849.4829999999</v>
      </c>
      <c r="L207" s="170">
        <v>19071.400000000001</v>
      </c>
      <c r="M207" s="170">
        <v>15428.994375</v>
      </c>
      <c r="N207" s="170">
        <v>18108.560000000001</v>
      </c>
      <c r="O207" s="170">
        <v>14918.479499999999</v>
      </c>
      <c r="P207" s="170">
        <v>16694.474999999999</v>
      </c>
      <c r="Q207" s="170">
        <v>14993</v>
      </c>
      <c r="R207" s="170">
        <v>15565</v>
      </c>
      <c r="S207" s="170">
        <v>13565</v>
      </c>
      <c r="T207" s="170">
        <v>17723.293559999998</v>
      </c>
      <c r="U207" s="170">
        <v>17970</v>
      </c>
      <c r="V207" s="170">
        <v>22455.26</v>
      </c>
      <c r="W207" s="170">
        <v>14556.95</v>
      </c>
      <c r="X207" s="170">
        <v>15747.24</v>
      </c>
      <c r="Y207" s="170">
        <v>18051.86</v>
      </c>
      <c r="Z207" s="170">
        <v>16825</v>
      </c>
      <c r="AA207" s="170">
        <v>14997.6</v>
      </c>
      <c r="AB207" s="170">
        <v>22654.159999999902</v>
      </c>
      <c r="AC207" s="30"/>
      <c r="AD207" s="30"/>
      <c r="AE207" s="30"/>
      <c r="AF207" s="1"/>
      <c r="AG207" s="4"/>
      <c r="AH207" s="4"/>
      <c r="AI207" s="4"/>
      <c r="AJ207" s="4"/>
      <c r="AK207" s="4"/>
      <c r="AL207" s="4"/>
      <c r="AM207" s="4"/>
      <c r="AN207" s="4"/>
      <c r="AO207" s="4"/>
      <c r="AP207" s="4"/>
      <c r="AQ207" s="4"/>
      <c r="AR207" s="4"/>
      <c r="AS207" s="4"/>
      <c r="AT207" s="4"/>
      <c r="AU207" s="4"/>
      <c r="AV207" s="4"/>
      <c r="AW207" s="4"/>
    </row>
    <row r="208" spans="1:49" ht="21" customHeight="1">
      <c r="A208" s="168">
        <v>43101</v>
      </c>
      <c r="B208" s="170">
        <v>30440</v>
      </c>
      <c r="C208" s="170">
        <v>18679.64</v>
      </c>
      <c r="D208" s="170">
        <v>28027.3</v>
      </c>
      <c r="E208" s="170">
        <v>17221</v>
      </c>
      <c r="F208" s="170">
        <v>21688.14</v>
      </c>
      <c r="G208" s="170">
        <v>19480</v>
      </c>
      <c r="H208" s="170">
        <v>19909.403361666598</v>
      </c>
      <c r="I208" s="170">
        <v>13662.5365894279</v>
      </c>
      <c r="J208" s="373">
        <v>13977.791999999999</v>
      </c>
      <c r="K208" s="170">
        <v>15411.4</v>
      </c>
      <c r="L208" s="170">
        <v>20980</v>
      </c>
      <c r="M208" s="170">
        <v>15428.994375</v>
      </c>
      <c r="N208" s="170">
        <v>18554.319999999901</v>
      </c>
      <c r="O208" s="170">
        <v>14918.479499999999</v>
      </c>
      <c r="P208" s="170">
        <v>16694.474999999999</v>
      </c>
      <c r="Q208" s="170">
        <v>16627.599999999999</v>
      </c>
      <c r="R208" s="170">
        <v>15565</v>
      </c>
      <c r="S208" s="170">
        <v>13565</v>
      </c>
      <c r="T208" s="170">
        <v>17723.293559999998</v>
      </c>
      <c r="U208" s="170">
        <v>17970</v>
      </c>
      <c r="V208" s="170">
        <v>22455.26</v>
      </c>
      <c r="W208" s="170">
        <v>15129.69</v>
      </c>
      <c r="X208" s="170">
        <v>15747.24</v>
      </c>
      <c r="Y208" s="170">
        <v>18051.86</v>
      </c>
      <c r="Z208" s="170">
        <v>17544</v>
      </c>
      <c r="AA208" s="170">
        <v>14997.6</v>
      </c>
      <c r="AB208" s="170">
        <v>11360.9</v>
      </c>
      <c r="AC208" s="30"/>
      <c r="AD208" s="30"/>
      <c r="AE208" s="30"/>
      <c r="AF208" s="1"/>
      <c r="AG208" s="4"/>
      <c r="AH208" s="4"/>
      <c r="AI208" s="4"/>
      <c r="AJ208" s="4"/>
      <c r="AK208" s="4"/>
      <c r="AL208" s="4"/>
      <c r="AM208" s="4"/>
      <c r="AN208" s="4"/>
      <c r="AO208" s="4"/>
      <c r="AP208" s="4"/>
      <c r="AQ208" s="4"/>
      <c r="AR208" s="4"/>
      <c r="AS208" s="4"/>
      <c r="AT208" s="4"/>
      <c r="AU208" s="4"/>
      <c r="AV208" s="4"/>
      <c r="AW208" s="4"/>
    </row>
    <row r="209" spans="1:49" ht="21" customHeight="1">
      <c r="A209" s="168">
        <v>43132</v>
      </c>
      <c r="B209" s="170">
        <v>30440</v>
      </c>
      <c r="C209" s="170">
        <v>18679.64</v>
      </c>
      <c r="D209" s="170">
        <v>28027.3</v>
      </c>
      <c r="E209" s="170">
        <v>17221</v>
      </c>
      <c r="F209" s="170">
        <v>21688.14</v>
      </c>
      <c r="G209" s="170">
        <v>19480</v>
      </c>
      <c r="H209" s="170">
        <v>20235.787023333301</v>
      </c>
      <c r="I209" s="170">
        <v>13662.5365894279</v>
      </c>
      <c r="J209" s="373">
        <v>14185.722666666599</v>
      </c>
      <c r="K209" s="170">
        <v>15411.4</v>
      </c>
      <c r="L209" s="170">
        <v>20980</v>
      </c>
      <c r="M209" s="170">
        <v>15428.994375</v>
      </c>
      <c r="N209" s="170">
        <v>18554.319999999901</v>
      </c>
      <c r="O209" s="170">
        <v>14918.479499999999</v>
      </c>
      <c r="P209" s="170">
        <v>16694.474999999999</v>
      </c>
      <c r="Q209" s="170">
        <v>16627.599999999999</v>
      </c>
      <c r="R209" s="170">
        <v>16513</v>
      </c>
      <c r="S209" s="170">
        <v>13565</v>
      </c>
      <c r="T209" s="170">
        <v>17723.293559999998</v>
      </c>
      <c r="U209" s="170">
        <v>17970</v>
      </c>
      <c r="V209" s="170">
        <v>22455.26</v>
      </c>
      <c r="W209" s="170">
        <v>15129.69</v>
      </c>
      <c r="X209" s="170">
        <v>15747.24</v>
      </c>
      <c r="Y209" s="170">
        <v>18051.86</v>
      </c>
      <c r="Z209" s="170">
        <v>17544</v>
      </c>
      <c r="AA209" s="170">
        <v>14997.6</v>
      </c>
      <c r="AB209" s="170">
        <v>23840.464</v>
      </c>
      <c r="AC209" s="30"/>
      <c r="AD209" s="30"/>
      <c r="AE209" s="30"/>
      <c r="AF209" s="1"/>
      <c r="AG209" s="4"/>
      <c r="AH209" s="4"/>
      <c r="AI209" s="4"/>
      <c r="AJ209" s="4"/>
      <c r="AK209" s="4"/>
      <c r="AL209" s="4"/>
      <c r="AM209" s="4"/>
      <c r="AN209" s="4"/>
      <c r="AO209" s="4"/>
      <c r="AP209" s="4"/>
      <c r="AQ209" s="4"/>
      <c r="AR209" s="4"/>
      <c r="AS209" s="4"/>
      <c r="AT209" s="4"/>
      <c r="AU209" s="4"/>
      <c r="AV209" s="4"/>
      <c r="AW209" s="4"/>
    </row>
    <row r="210" spans="1:49" ht="21" customHeight="1">
      <c r="A210" s="168">
        <v>43160</v>
      </c>
      <c r="B210" s="170">
        <v>30440</v>
      </c>
      <c r="C210" s="170">
        <v>18679.64</v>
      </c>
      <c r="D210" s="170">
        <v>28027.3</v>
      </c>
      <c r="E210" s="170">
        <v>17221</v>
      </c>
      <c r="F210" s="170">
        <v>22989.46</v>
      </c>
      <c r="G210" s="170">
        <v>19480</v>
      </c>
      <c r="H210" s="170">
        <v>20562.170685000001</v>
      </c>
      <c r="I210" s="170">
        <v>13662.5365894279</v>
      </c>
      <c r="J210" s="373">
        <v>14395.791999999999</v>
      </c>
      <c r="K210" s="170">
        <v>15411.4</v>
      </c>
      <c r="L210" s="170">
        <v>20980</v>
      </c>
      <c r="M210" s="170">
        <v>15428.994375</v>
      </c>
      <c r="N210" s="170">
        <v>18554.319999999901</v>
      </c>
      <c r="O210" s="170">
        <v>15261.479499999999</v>
      </c>
      <c r="P210" s="170">
        <v>16694.474999999999</v>
      </c>
      <c r="Q210" s="170">
        <v>16627.599999999999</v>
      </c>
      <c r="R210" s="170">
        <v>16513</v>
      </c>
      <c r="S210" s="170">
        <v>13565</v>
      </c>
      <c r="T210" s="170">
        <v>18539.009999999998</v>
      </c>
      <c r="U210" s="170">
        <v>17970</v>
      </c>
      <c r="V210" s="170">
        <v>22455.26</v>
      </c>
      <c r="W210" s="170">
        <v>15129.69</v>
      </c>
      <c r="X210" s="170">
        <v>15747.24</v>
      </c>
      <c r="Y210" s="170">
        <v>18051.86</v>
      </c>
      <c r="Z210" s="170">
        <v>17544</v>
      </c>
      <c r="AA210" s="170">
        <v>14997.6</v>
      </c>
      <c r="AB210" s="170">
        <v>25861.309999999899</v>
      </c>
      <c r="AC210" s="30"/>
      <c r="AD210" s="30"/>
      <c r="AE210" s="30"/>
      <c r="AF210" s="1"/>
      <c r="AG210" s="4"/>
      <c r="AH210" s="4"/>
      <c r="AI210" s="4"/>
      <c r="AJ210" s="4"/>
      <c r="AK210" s="4"/>
      <c r="AL210" s="4"/>
      <c r="AM210" s="4"/>
      <c r="AN210" s="4"/>
      <c r="AO210" s="4"/>
      <c r="AP210" s="4"/>
      <c r="AQ210" s="4"/>
      <c r="AR210" s="4"/>
      <c r="AS210" s="4"/>
      <c r="AT210" s="4"/>
      <c r="AU210" s="4"/>
      <c r="AV210" s="4"/>
      <c r="AW210" s="4"/>
    </row>
    <row r="211" spans="1:49" ht="21" customHeight="1">
      <c r="A211" s="168">
        <v>43191</v>
      </c>
      <c r="B211" s="170">
        <v>30440</v>
      </c>
      <c r="C211" s="170">
        <v>18679.64</v>
      </c>
      <c r="D211" s="170">
        <v>28027.3</v>
      </c>
      <c r="E211" s="170">
        <v>17221</v>
      </c>
      <c r="F211" s="170">
        <v>22989.46</v>
      </c>
      <c r="G211" s="170">
        <v>21628</v>
      </c>
      <c r="H211" s="170">
        <v>22618.405416666599</v>
      </c>
      <c r="I211" s="170">
        <v>14594.321584826899</v>
      </c>
      <c r="J211" s="373">
        <v>15836.202666666601</v>
      </c>
      <c r="K211" s="170">
        <v>16644.900000000001</v>
      </c>
      <c r="L211" s="170">
        <v>20980</v>
      </c>
      <c r="M211" s="170">
        <v>18110.695</v>
      </c>
      <c r="N211" s="170">
        <v>18554.319999999901</v>
      </c>
      <c r="O211" s="170">
        <v>16902.64</v>
      </c>
      <c r="P211" s="170">
        <v>18518.684999999899</v>
      </c>
      <c r="Q211" s="170">
        <v>16627.599999999999</v>
      </c>
      <c r="R211" s="170">
        <v>16513</v>
      </c>
      <c r="S211" s="170">
        <v>15412</v>
      </c>
      <c r="T211" s="170">
        <v>18539.009999999998</v>
      </c>
      <c r="U211" s="170">
        <v>18970</v>
      </c>
      <c r="V211" s="170">
        <v>22455.26</v>
      </c>
      <c r="W211" s="170">
        <v>15129.69</v>
      </c>
      <c r="X211" s="170">
        <v>15747.24</v>
      </c>
      <c r="Y211" s="170">
        <v>18051.86</v>
      </c>
      <c r="Z211" s="170">
        <v>17544</v>
      </c>
      <c r="AA211" s="170">
        <v>14997.6</v>
      </c>
      <c r="AB211" s="170">
        <v>26086.32</v>
      </c>
      <c r="AC211" s="30"/>
      <c r="AD211" s="30"/>
      <c r="AE211" s="30"/>
      <c r="AF211" s="1"/>
      <c r="AG211" s="4"/>
      <c r="AH211" s="4"/>
      <c r="AI211" s="4"/>
      <c r="AJ211" s="4"/>
      <c r="AK211" s="4"/>
      <c r="AL211" s="4"/>
      <c r="AM211" s="4"/>
      <c r="AN211" s="4"/>
      <c r="AO211" s="4"/>
      <c r="AP211" s="4"/>
      <c r="AQ211" s="4"/>
      <c r="AR211" s="4"/>
      <c r="AS211" s="4"/>
      <c r="AT211" s="4"/>
      <c r="AU211" s="4"/>
      <c r="AV211" s="4"/>
      <c r="AW211" s="4"/>
    </row>
    <row r="212" spans="1:49" ht="21" customHeight="1">
      <c r="A212" s="168">
        <v>43221</v>
      </c>
      <c r="B212" s="170">
        <v>30440</v>
      </c>
      <c r="C212" s="170">
        <v>20985.29</v>
      </c>
      <c r="D212" s="170">
        <v>29301.27</v>
      </c>
      <c r="E212" s="170">
        <v>17221</v>
      </c>
      <c r="F212" s="170">
        <v>22989.46</v>
      </c>
      <c r="G212" s="170">
        <v>21628</v>
      </c>
      <c r="H212" s="170">
        <v>22618.405416666599</v>
      </c>
      <c r="I212" s="170">
        <v>14594.321584826899</v>
      </c>
      <c r="J212" s="373">
        <v>15836.202666666601</v>
      </c>
      <c r="K212" s="170">
        <v>16644.900000000001</v>
      </c>
      <c r="L212" s="170">
        <v>20980</v>
      </c>
      <c r="M212" s="170">
        <v>17375.982499999998</v>
      </c>
      <c r="N212" s="170">
        <v>19000.080000000002</v>
      </c>
      <c r="O212" s="170">
        <v>16902.64</v>
      </c>
      <c r="P212" s="170">
        <v>18518.684999999899</v>
      </c>
      <c r="Q212" s="170">
        <v>16627.599999999999</v>
      </c>
      <c r="R212" s="170">
        <v>16513</v>
      </c>
      <c r="S212" s="170">
        <v>15412</v>
      </c>
      <c r="T212" s="170">
        <v>18539.009999999998</v>
      </c>
      <c r="U212" s="170">
        <v>18970</v>
      </c>
      <c r="V212" s="170">
        <v>24274.66</v>
      </c>
      <c r="W212" s="170">
        <v>15129.69</v>
      </c>
      <c r="X212" s="170">
        <v>15747.24</v>
      </c>
      <c r="Y212" s="170">
        <v>18051.86</v>
      </c>
      <c r="Z212" s="170">
        <v>17544</v>
      </c>
      <c r="AA212" s="170">
        <v>14997.6</v>
      </c>
      <c r="AB212" s="170">
        <v>26086.32</v>
      </c>
      <c r="AC212" s="30"/>
      <c r="AD212" s="30"/>
      <c r="AE212" s="30"/>
      <c r="AF212" s="1"/>
      <c r="AG212" s="4"/>
      <c r="AH212" s="4"/>
      <c r="AI212" s="4"/>
      <c r="AJ212" s="4"/>
      <c r="AK212" s="4"/>
      <c r="AL212" s="4"/>
      <c r="AM212" s="4"/>
      <c r="AN212" s="4"/>
      <c r="AO212" s="4"/>
      <c r="AP212" s="4"/>
      <c r="AQ212" s="4"/>
      <c r="AR212" s="4"/>
      <c r="AS212" s="4"/>
      <c r="AT212" s="4"/>
      <c r="AU212" s="4"/>
      <c r="AV212" s="4"/>
      <c r="AW212" s="4"/>
    </row>
    <row r="213" spans="1:49" ht="21" customHeight="1">
      <c r="A213" s="168">
        <v>43252</v>
      </c>
      <c r="B213" s="170">
        <v>30440</v>
      </c>
      <c r="C213" s="170">
        <v>20985.29</v>
      </c>
      <c r="D213" s="170">
        <v>29301.27</v>
      </c>
      <c r="E213" s="170">
        <v>19287</v>
      </c>
      <c r="F213" s="170">
        <v>22989.46</v>
      </c>
      <c r="G213" s="170">
        <v>21628</v>
      </c>
      <c r="H213" s="170">
        <v>22618.405416666599</v>
      </c>
      <c r="I213" s="170">
        <v>14594.321584826899</v>
      </c>
      <c r="J213" s="373">
        <v>15836.202666666601</v>
      </c>
      <c r="K213" s="170">
        <v>16644.900000000001</v>
      </c>
      <c r="L213" s="170">
        <v>20980</v>
      </c>
      <c r="M213" s="170">
        <v>17375.982499999998</v>
      </c>
      <c r="N213" s="170">
        <v>19000.080000000002</v>
      </c>
      <c r="O213" s="170">
        <v>16902.64</v>
      </c>
      <c r="P213" s="170">
        <v>18518.684999999899</v>
      </c>
      <c r="Q213" s="170">
        <v>17987.599999999999</v>
      </c>
      <c r="R213" s="170">
        <v>16513</v>
      </c>
      <c r="S213" s="170">
        <v>15412</v>
      </c>
      <c r="T213" s="170">
        <v>18539.009999999998</v>
      </c>
      <c r="U213" s="170">
        <v>20184</v>
      </c>
      <c r="V213" s="170">
        <v>24274.66</v>
      </c>
      <c r="W213" s="170">
        <v>15129.69</v>
      </c>
      <c r="X213" s="170">
        <v>15747.24</v>
      </c>
      <c r="Y213" s="170">
        <v>18051.91</v>
      </c>
      <c r="Z213" s="170">
        <v>17544</v>
      </c>
      <c r="AA213" s="170">
        <v>17209.599999999999</v>
      </c>
      <c r="AB213" s="170">
        <v>26086.32</v>
      </c>
      <c r="AC213" s="30"/>
      <c r="AD213" s="30"/>
      <c r="AE213" s="30"/>
      <c r="AF213" s="1"/>
      <c r="AG213" s="4"/>
      <c r="AH213" s="4"/>
      <c r="AI213" s="4"/>
      <c r="AJ213" s="4"/>
      <c r="AK213" s="4"/>
      <c r="AL213" s="4"/>
      <c r="AM213" s="4"/>
      <c r="AN213" s="4"/>
      <c r="AO213" s="4"/>
      <c r="AP213" s="4"/>
      <c r="AQ213" s="4"/>
      <c r="AR213" s="4"/>
      <c r="AS213" s="4"/>
      <c r="AT213" s="4"/>
      <c r="AU213" s="4"/>
      <c r="AV213" s="4"/>
      <c r="AW213" s="4"/>
    </row>
    <row r="214" spans="1:49" ht="21" customHeight="1">
      <c r="A214" s="168">
        <v>43282</v>
      </c>
      <c r="B214" s="170">
        <v>30440</v>
      </c>
      <c r="C214" s="170">
        <v>20985.29</v>
      </c>
      <c r="D214" s="170">
        <v>30575.24</v>
      </c>
      <c r="E214" s="170">
        <v>19287</v>
      </c>
      <c r="F214" s="170">
        <v>24828.48</v>
      </c>
      <c r="G214" s="170">
        <v>21628</v>
      </c>
      <c r="H214" s="170">
        <v>22618.405416666599</v>
      </c>
      <c r="I214" s="170">
        <v>15890.297341559501</v>
      </c>
      <c r="J214" s="373">
        <v>15836.202666666601</v>
      </c>
      <c r="K214" s="170">
        <v>16644.900000000001</v>
      </c>
      <c r="L214" s="170">
        <v>20980</v>
      </c>
      <c r="M214" s="170">
        <v>17375.982499999998</v>
      </c>
      <c r="N214" s="170">
        <v>20727.36</v>
      </c>
      <c r="O214" s="170">
        <v>16902.64</v>
      </c>
      <c r="P214" s="170">
        <v>18518.684999999899</v>
      </c>
      <c r="Q214" s="170">
        <v>17987.599999999999</v>
      </c>
      <c r="R214" s="170">
        <v>18165</v>
      </c>
      <c r="S214" s="170">
        <v>16800</v>
      </c>
      <c r="T214" s="170">
        <v>20392.911</v>
      </c>
      <c r="U214" s="170">
        <v>20184</v>
      </c>
      <c r="V214" s="170">
        <v>24700.785999999898</v>
      </c>
      <c r="W214" s="170">
        <v>16642.659</v>
      </c>
      <c r="X214" s="170">
        <v>18003.48</v>
      </c>
      <c r="Y214" s="170">
        <v>20759.7</v>
      </c>
      <c r="Z214" s="170">
        <v>20166</v>
      </c>
      <c r="AA214" s="170">
        <v>17209.599999999999</v>
      </c>
      <c r="AB214" s="170">
        <v>26086.32</v>
      </c>
      <c r="AC214" s="30"/>
      <c r="AD214" s="30"/>
      <c r="AE214" s="30"/>
      <c r="AF214" s="1"/>
      <c r="AG214" s="4"/>
      <c r="AH214" s="4"/>
      <c r="AI214" s="4"/>
      <c r="AJ214" s="4"/>
      <c r="AK214" s="4"/>
      <c r="AL214" s="4"/>
      <c r="AM214" s="4"/>
      <c r="AN214" s="4"/>
      <c r="AO214" s="4"/>
      <c r="AP214" s="4"/>
      <c r="AQ214" s="4"/>
      <c r="AR214" s="4"/>
      <c r="AS214" s="4"/>
      <c r="AT214" s="4"/>
      <c r="AU214" s="4"/>
      <c r="AV214" s="4"/>
      <c r="AW214" s="4"/>
    </row>
    <row r="215" spans="1:49" ht="21" customHeight="1">
      <c r="A215" s="168">
        <v>43313</v>
      </c>
      <c r="B215" s="170">
        <v>31940</v>
      </c>
      <c r="C215" s="170">
        <v>20985.29</v>
      </c>
      <c r="D215" s="170">
        <v>31594.41</v>
      </c>
      <c r="E215" s="170">
        <v>19287</v>
      </c>
      <c r="F215" s="170">
        <v>24828.48</v>
      </c>
      <c r="G215" s="170">
        <v>21628</v>
      </c>
      <c r="H215" s="170">
        <v>23646.514704166599</v>
      </c>
      <c r="I215" s="170">
        <v>15890.297341559501</v>
      </c>
      <c r="J215" s="373">
        <v>16627.184000000001</v>
      </c>
      <c r="K215" s="170">
        <v>17976.8</v>
      </c>
      <c r="L215" s="170">
        <v>22506.3</v>
      </c>
      <c r="M215" s="170">
        <v>17375.982499999998</v>
      </c>
      <c r="N215" s="170">
        <v>21159.18</v>
      </c>
      <c r="O215" s="170">
        <v>17670.939999999999</v>
      </c>
      <c r="P215" s="170">
        <v>18518.684999999899</v>
      </c>
      <c r="Q215" s="170">
        <v>17987.599999999999</v>
      </c>
      <c r="R215" s="170">
        <v>18165</v>
      </c>
      <c r="S215" s="170">
        <v>16800</v>
      </c>
      <c r="T215" s="170">
        <v>20392.911</v>
      </c>
      <c r="U215" s="170">
        <v>21492</v>
      </c>
      <c r="V215" s="170">
        <v>24700.785999999898</v>
      </c>
      <c r="W215" s="170">
        <v>17399.143499999998</v>
      </c>
      <c r="X215" s="170">
        <v>18821.82</v>
      </c>
      <c r="Y215" s="170">
        <v>20759.7</v>
      </c>
      <c r="Z215" s="170">
        <v>21083</v>
      </c>
      <c r="AA215" s="170">
        <v>17209.599999999999</v>
      </c>
      <c r="AB215" s="170">
        <v>26826.83</v>
      </c>
      <c r="AC215" s="30"/>
      <c r="AD215" s="30"/>
      <c r="AE215" s="30"/>
      <c r="AF215" s="1"/>
      <c r="AG215" s="4"/>
      <c r="AH215" s="4"/>
      <c r="AI215" s="4"/>
      <c r="AJ215" s="4"/>
      <c r="AK215" s="4"/>
      <c r="AL215" s="4"/>
      <c r="AM215" s="4"/>
      <c r="AN215" s="4"/>
      <c r="AO215" s="4"/>
      <c r="AP215" s="4"/>
      <c r="AQ215" s="4"/>
      <c r="AR215" s="4"/>
      <c r="AS215" s="4"/>
      <c r="AT215" s="4"/>
      <c r="AU215" s="4"/>
      <c r="AV215" s="4"/>
      <c r="AW215" s="4"/>
    </row>
    <row r="216" spans="1:49" ht="21" customHeight="1">
      <c r="A216" s="168">
        <v>43344</v>
      </c>
      <c r="B216" s="170">
        <v>31940</v>
      </c>
      <c r="C216" s="170">
        <v>20985.29</v>
      </c>
      <c r="D216" s="170">
        <v>32613.59</v>
      </c>
      <c r="E216" s="170">
        <v>19287</v>
      </c>
      <c r="F216" s="170">
        <v>24828.48</v>
      </c>
      <c r="G216" s="170">
        <v>21752</v>
      </c>
      <c r="H216" s="170">
        <v>23646.514704166599</v>
      </c>
      <c r="I216" s="170">
        <v>15890.297341559501</v>
      </c>
      <c r="J216" s="373">
        <v>17293.776000000002</v>
      </c>
      <c r="K216" s="170">
        <v>17976.8</v>
      </c>
      <c r="L216" s="170">
        <v>22506.3</v>
      </c>
      <c r="M216" s="170">
        <v>18992.352500000001</v>
      </c>
      <c r="N216" s="170">
        <v>21159.18</v>
      </c>
      <c r="O216" s="170">
        <v>17670.939999999999</v>
      </c>
      <c r="P216" s="170">
        <v>18518.684999999899</v>
      </c>
      <c r="Q216" s="170">
        <v>17987.599999999999</v>
      </c>
      <c r="R216" s="170">
        <v>18991</v>
      </c>
      <c r="S216" s="170">
        <v>16800</v>
      </c>
      <c r="T216" s="170">
        <v>20392.911</v>
      </c>
      <c r="U216" s="170">
        <v>21492</v>
      </c>
      <c r="V216" s="170">
        <v>25823.678</v>
      </c>
      <c r="W216" s="170">
        <v>17399.143499999998</v>
      </c>
      <c r="X216" s="170">
        <v>18821.82</v>
      </c>
      <c r="Y216" s="170">
        <v>20759.7</v>
      </c>
      <c r="Z216" s="170">
        <v>21083</v>
      </c>
      <c r="AA216" s="170">
        <v>17992</v>
      </c>
      <c r="AB216" s="170">
        <v>27076.83</v>
      </c>
      <c r="AC216" s="30"/>
      <c r="AD216" s="30"/>
      <c r="AE216" s="30"/>
      <c r="AF216" s="1"/>
      <c r="AG216" s="4"/>
      <c r="AH216" s="4"/>
      <c r="AI216" s="4"/>
      <c r="AJ216" s="4"/>
      <c r="AK216" s="4"/>
      <c r="AL216" s="4"/>
      <c r="AM216" s="4"/>
      <c r="AN216" s="4"/>
      <c r="AO216" s="4"/>
      <c r="AP216" s="4"/>
      <c r="AQ216" s="4"/>
      <c r="AR216" s="4"/>
      <c r="AS216" s="4"/>
      <c r="AT216" s="4"/>
      <c r="AU216" s="4"/>
      <c r="AV216" s="4"/>
      <c r="AW216" s="4"/>
    </row>
    <row r="217" spans="1:49" ht="21" customHeight="1">
      <c r="A217" s="168">
        <v>43374</v>
      </c>
      <c r="B217" s="170">
        <v>31940</v>
      </c>
      <c r="C217" s="170">
        <v>22308.68</v>
      </c>
      <c r="D217" s="170">
        <v>35671.103999999999</v>
      </c>
      <c r="E217" s="170">
        <v>19287</v>
      </c>
      <c r="F217" s="170">
        <v>24828.48</v>
      </c>
      <c r="G217" s="170">
        <v>24799.8</v>
      </c>
      <c r="H217" s="170">
        <v>25702.734916666599</v>
      </c>
      <c r="I217" s="170">
        <v>18035.48748267</v>
      </c>
      <c r="J217" s="373">
        <v>17293.776000000002</v>
      </c>
      <c r="K217" s="170">
        <v>17976.8</v>
      </c>
      <c r="L217" s="170">
        <v>23856</v>
      </c>
      <c r="M217" s="170">
        <v>19286.2425</v>
      </c>
      <c r="N217" s="170">
        <v>22598.58</v>
      </c>
      <c r="O217" s="170">
        <v>18439.241694249999</v>
      </c>
      <c r="P217" s="170">
        <v>19218.310000000001</v>
      </c>
      <c r="Q217" s="170">
        <v>17987.599999999999</v>
      </c>
      <c r="R217" s="170">
        <v>19815</v>
      </c>
      <c r="S217" s="170">
        <v>16800</v>
      </c>
      <c r="T217" s="170">
        <v>20392.911</v>
      </c>
      <c r="U217" s="170">
        <v>22904</v>
      </c>
      <c r="V217" s="170">
        <v>25823.678</v>
      </c>
      <c r="W217" s="170">
        <v>18155.628000000001</v>
      </c>
      <c r="X217" s="170">
        <v>19640.16</v>
      </c>
      <c r="Y217" s="170">
        <v>22835.67</v>
      </c>
      <c r="Z217" s="170">
        <v>21083</v>
      </c>
      <c r="AA217" s="170">
        <v>17992</v>
      </c>
      <c r="AB217" s="170">
        <v>27076.83</v>
      </c>
      <c r="AC217" s="30"/>
      <c r="AD217" s="30"/>
      <c r="AE217" s="30"/>
      <c r="AF217" s="1"/>
      <c r="AG217" s="4"/>
      <c r="AH217" s="4"/>
      <c r="AI217" s="4"/>
      <c r="AJ217" s="4"/>
      <c r="AK217" s="4"/>
      <c r="AL217" s="4"/>
      <c r="AM217" s="4"/>
      <c r="AN217" s="4"/>
      <c r="AO217" s="4"/>
      <c r="AP217" s="4"/>
      <c r="AQ217" s="4"/>
      <c r="AR217" s="4"/>
      <c r="AS217" s="4"/>
      <c r="AT217" s="4"/>
      <c r="AU217" s="4"/>
      <c r="AV217" s="4"/>
      <c r="AW217" s="4"/>
    </row>
    <row r="218" spans="1:49" ht="21" customHeight="1">
      <c r="A218" s="168">
        <v>43405</v>
      </c>
      <c r="B218" s="170">
        <v>31940</v>
      </c>
      <c r="C218" s="170">
        <v>22308.68</v>
      </c>
      <c r="D218" s="170">
        <v>36664.799039999998</v>
      </c>
      <c r="E218" s="170">
        <v>19287</v>
      </c>
      <c r="F218" s="170">
        <v>27559.447800000002</v>
      </c>
      <c r="G218" s="170">
        <v>26000.75</v>
      </c>
      <c r="H218" s="170">
        <v>25702.734916666599</v>
      </c>
      <c r="I218" s="170">
        <v>18035.48748267</v>
      </c>
      <c r="J218" s="373">
        <v>18331.237333333302</v>
      </c>
      <c r="K218" s="170">
        <v>19770.7</v>
      </c>
      <c r="L218" s="170">
        <v>23856</v>
      </c>
      <c r="M218" s="170">
        <v>19580.122500000001</v>
      </c>
      <c r="N218" s="170">
        <v>22598.58</v>
      </c>
      <c r="O218" s="170">
        <v>18977.052880224899</v>
      </c>
      <c r="P218" s="170">
        <v>19218.310000000001</v>
      </c>
      <c r="Q218" s="170">
        <v>17987.599999999999</v>
      </c>
      <c r="R218" s="170">
        <v>19815</v>
      </c>
      <c r="S218" s="170">
        <v>16800</v>
      </c>
      <c r="T218" s="170">
        <v>20392.911</v>
      </c>
      <c r="U218" s="170">
        <v>22904</v>
      </c>
      <c r="V218" s="170">
        <v>26946.3119999999</v>
      </c>
      <c r="W218" s="170">
        <v>18912.112499999999</v>
      </c>
      <c r="X218" s="170">
        <v>20458.5</v>
      </c>
      <c r="Y218" s="170">
        <v>22835.67</v>
      </c>
      <c r="Z218" s="170">
        <v>21083</v>
      </c>
      <c r="AA218" s="170">
        <v>17992</v>
      </c>
      <c r="AB218" s="170">
        <v>30669.3656439156</v>
      </c>
      <c r="AC218" s="30"/>
      <c r="AD218" s="30"/>
      <c r="AE218" s="30"/>
      <c r="AF218" s="1"/>
      <c r="AG218" s="4"/>
      <c r="AH218" s="4"/>
      <c r="AI218" s="4"/>
      <c r="AJ218" s="4"/>
      <c r="AK218" s="4"/>
      <c r="AL218" s="4"/>
      <c r="AM218" s="4"/>
      <c r="AN218" s="4"/>
      <c r="AO218" s="4"/>
      <c r="AP218" s="4"/>
      <c r="AQ218" s="4"/>
      <c r="AR218" s="4"/>
      <c r="AS218" s="4"/>
      <c r="AT218" s="4"/>
      <c r="AU218" s="4"/>
      <c r="AV218" s="4"/>
      <c r="AW218" s="4"/>
    </row>
    <row r="219" spans="1:49" ht="21" customHeight="1">
      <c r="A219" s="168">
        <v>43435</v>
      </c>
      <c r="B219" s="170">
        <v>36627.5</v>
      </c>
      <c r="C219" s="170">
        <v>22308.68</v>
      </c>
      <c r="D219" s="170">
        <v>37199.865599999997</v>
      </c>
      <c r="E219" s="170">
        <v>20495</v>
      </c>
      <c r="F219" s="170">
        <v>27559.447800000002</v>
      </c>
      <c r="G219" s="170">
        <v>26803.02</v>
      </c>
      <c r="H219" s="170">
        <v>25702.734916666599</v>
      </c>
      <c r="I219" s="170">
        <v>18035.48748267</v>
      </c>
      <c r="J219" s="373">
        <v>18331.237333333302</v>
      </c>
      <c r="K219" s="170">
        <v>20878.099999999999</v>
      </c>
      <c r="L219" s="170">
        <v>24810.799999999999</v>
      </c>
      <c r="M219" s="170">
        <v>19874.012500000001</v>
      </c>
      <c r="N219" s="170">
        <v>22598.58</v>
      </c>
      <c r="O219" s="170">
        <v>19668.524405049899</v>
      </c>
      <c r="P219" s="170">
        <v>20243.37</v>
      </c>
      <c r="Q219" s="170">
        <v>18124.083999999999</v>
      </c>
      <c r="R219" s="170">
        <v>20805.75</v>
      </c>
      <c r="S219" s="170">
        <v>16800</v>
      </c>
      <c r="T219" s="170">
        <v>22246.812000000002</v>
      </c>
      <c r="U219" s="170">
        <v>24318</v>
      </c>
      <c r="V219" s="170">
        <v>28755.736000000001</v>
      </c>
      <c r="W219" s="170">
        <v>18912.112499999999</v>
      </c>
      <c r="X219" s="170">
        <v>20458.5</v>
      </c>
      <c r="Y219" s="170">
        <v>22835.67</v>
      </c>
      <c r="Z219" s="170">
        <v>21083</v>
      </c>
      <c r="AA219" s="170">
        <v>18776</v>
      </c>
      <c r="AB219" s="170">
        <v>30669.3656439156</v>
      </c>
      <c r="AC219" s="30"/>
      <c r="AD219" s="30"/>
      <c r="AE219" s="30"/>
      <c r="AF219" s="1"/>
      <c r="AG219" s="4"/>
      <c r="AH219" s="4"/>
      <c r="AI219" s="4"/>
      <c r="AJ219" s="4"/>
      <c r="AK219" s="4"/>
      <c r="AL219" s="4"/>
      <c r="AM219" s="4"/>
      <c r="AN219" s="4"/>
      <c r="AO219" s="4"/>
      <c r="AP219" s="4"/>
      <c r="AQ219" s="4"/>
      <c r="AR219" s="4"/>
      <c r="AS219" s="4"/>
      <c r="AT219" s="4"/>
      <c r="AU219" s="4"/>
      <c r="AV219" s="4"/>
      <c r="AW219" s="4"/>
    </row>
    <row r="220" spans="1:49" ht="21" customHeight="1">
      <c r="A220" s="168">
        <v>43466</v>
      </c>
      <c r="B220" s="170">
        <v>44821.83</v>
      </c>
      <c r="C220" s="170">
        <v>23443.02</v>
      </c>
      <c r="D220" s="170">
        <v>41452.370783999999</v>
      </c>
      <c r="E220" s="170">
        <v>20495</v>
      </c>
      <c r="F220" s="170">
        <v>30590.987057999999</v>
      </c>
      <c r="G220" s="170">
        <v>26803.02</v>
      </c>
      <c r="H220" s="170">
        <v>27142.065304200001</v>
      </c>
      <c r="I220" s="170">
        <v>20107.764994428799</v>
      </c>
      <c r="J220" s="373">
        <v>18879.989333333298</v>
      </c>
      <c r="K220" s="170">
        <v>21748.7</v>
      </c>
      <c r="L220" s="170">
        <v>26298.699999999899</v>
      </c>
      <c r="M220" s="170">
        <v>20314.8325</v>
      </c>
      <c r="N220" s="170">
        <v>22598.58</v>
      </c>
      <c r="O220" s="170">
        <v>19668.524405049899</v>
      </c>
      <c r="P220" s="170">
        <v>20243.37</v>
      </c>
      <c r="Q220" s="170">
        <v>18124.083999999999</v>
      </c>
      <c r="R220" s="170">
        <v>20805.75</v>
      </c>
      <c r="S220" s="170">
        <v>16800</v>
      </c>
      <c r="T220" s="170">
        <v>22246.812000000002</v>
      </c>
      <c r="U220" s="170">
        <v>24318</v>
      </c>
      <c r="V220" s="170">
        <v>28755.736000000001</v>
      </c>
      <c r="W220" s="170">
        <v>18912.112499999999</v>
      </c>
      <c r="X220" s="170">
        <v>20458.5</v>
      </c>
      <c r="Y220" s="170">
        <v>24088.3</v>
      </c>
      <c r="Z220" s="170">
        <v>24750</v>
      </c>
      <c r="AA220" s="170">
        <v>18776</v>
      </c>
      <c r="AB220" s="170">
        <v>31950.921886988799</v>
      </c>
      <c r="AC220" s="30"/>
      <c r="AD220" s="30"/>
      <c r="AE220" s="30"/>
      <c r="AF220" s="1"/>
      <c r="AG220" s="4"/>
      <c r="AH220" s="4"/>
      <c r="AI220" s="4"/>
      <c r="AJ220" s="4"/>
      <c r="AK220" s="4"/>
      <c r="AL220" s="4"/>
      <c r="AM220" s="4"/>
      <c r="AN220" s="4"/>
      <c r="AO220" s="4"/>
      <c r="AP220" s="4"/>
      <c r="AQ220" s="4"/>
      <c r="AR220" s="4"/>
      <c r="AS220" s="4"/>
      <c r="AT220" s="4"/>
      <c r="AU220" s="4"/>
      <c r="AV220" s="4"/>
      <c r="AW220" s="4"/>
    </row>
    <row r="221" spans="1:49" ht="21" customHeight="1">
      <c r="A221" s="168">
        <v>43497</v>
      </c>
      <c r="B221" s="170">
        <v>44821.83</v>
      </c>
      <c r="C221" s="170">
        <v>24577.3596</v>
      </c>
      <c r="D221" s="170">
        <v>41452.370783999999</v>
      </c>
      <c r="E221" s="170">
        <v>20495</v>
      </c>
      <c r="F221" s="170">
        <v>30590.987057999999</v>
      </c>
      <c r="G221" s="170">
        <v>27206.44</v>
      </c>
      <c r="H221" s="170">
        <v>28581.41725215</v>
      </c>
      <c r="I221" s="170">
        <v>20107.764994428799</v>
      </c>
      <c r="J221" s="373">
        <v>18879.989333333298</v>
      </c>
      <c r="K221" s="170">
        <v>22615.599999999999</v>
      </c>
      <c r="L221" s="170">
        <v>27787.9</v>
      </c>
      <c r="M221" s="170">
        <v>21269.962500000001</v>
      </c>
      <c r="N221" s="170">
        <v>22598.58</v>
      </c>
      <c r="O221" s="170">
        <v>19668.524405049899</v>
      </c>
      <c r="P221" s="170">
        <v>21222.983250000001</v>
      </c>
      <c r="Q221" s="170">
        <v>18124.083999999999</v>
      </c>
      <c r="R221" s="170">
        <v>21796.5</v>
      </c>
      <c r="S221" s="170">
        <v>17715</v>
      </c>
      <c r="T221" s="170">
        <v>22246.812000000002</v>
      </c>
      <c r="U221" s="170">
        <v>24318</v>
      </c>
      <c r="V221" s="170">
        <v>29865.47</v>
      </c>
      <c r="W221" s="170">
        <v>19290.354749999999</v>
      </c>
      <c r="X221" s="170">
        <v>20867.669999999998</v>
      </c>
      <c r="Y221" s="170">
        <v>25001.8999999999</v>
      </c>
      <c r="Z221" s="170">
        <v>24750</v>
      </c>
      <c r="AA221" s="170">
        <v>18776</v>
      </c>
      <c r="AB221" s="170">
        <v>31950.921886988799</v>
      </c>
      <c r="AC221" s="30"/>
      <c r="AD221" s="30"/>
      <c r="AE221" s="30"/>
      <c r="AF221" s="1"/>
      <c r="AG221" s="4"/>
      <c r="AH221" s="4"/>
      <c r="AI221" s="4"/>
      <c r="AJ221" s="4"/>
      <c r="AK221" s="4"/>
      <c r="AL221" s="4"/>
      <c r="AM221" s="4"/>
      <c r="AN221" s="4"/>
      <c r="AO221" s="4"/>
      <c r="AP221" s="4"/>
      <c r="AQ221" s="4"/>
      <c r="AR221" s="4"/>
      <c r="AS221" s="4"/>
      <c r="AT221" s="4"/>
      <c r="AU221" s="4"/>
      <c r="AV221" s="4"/>
      <c r="AW221" s="4"/>
    </row>
    <row r="222" spans="1:49" ht="21" customHeight="1">
      <c r="A222" s="168">
        <v>43525</v>
      </c>
      <c r="B222" s="170">
        <v>44821.83</v>
      </c>
      <c r="C222" s="170">
        <v>25617.170900000001</v>
      </c>
      <c r="D222" s="170">
        <v>41452.370783999999</v>
      </c>
      <c r="E222" s="170">
        <v>21527</v>
      </c>
      <c r="F222" s="170">
        <v>30590.987057999999</v>
      </c>
      <c r="G222" s="170">
        <v>27810.57</v>
      </c>
      <c r="H222" s="170">
        <v>29815.147493249999</v>
      </c>
      <c r="I222" s="170">
        <v>20107.764994428799</v>
      </c>
      <c r="J222" s="373">
        <v>20202.506666666599</v>
      </c>
      <c r="K222" s="170">
        <v>25217.7</v>
      </c>
      <c r="L222" s="170">
        <v>27787.9</v>
      </c>
      <c r="M222" s="170">
        <v>21269.962500000001</v>
      </c>
      <c r="N222" s="170">
        <v>23174.34</v>
      </c>
      <c r="O222" s="170">
        <v>19668.524405049899</v>
      </c>
      <c r="P222" s="170">
        <v>21222.983250000001</v>
      </c>
      <c r="Q222" s="170">
        <v>21283.328000000001</v>
      </c>
      <c r="R222" s="170">
        <v>22787.25</v>
      </c>
      <c r="S222" s="170">
        <v>19011</v>
      </c>
      <c r="T222" s="170">
        <v>24101.29</v>
      </c>
      <c r="U222" s="170">
        <v>25528</v>
      </c>
      <c r="V222" s="170">
        <v>30339.416000000001</v>
      </c>
      <c r="W222" s="170">
        <v>20198.14</v>
      </c>
      <c r="X222" s="170">
        <v>21849.68</v>
      </c>
      <c r="Y222" s="170">
        <v>25001.8999999999</v>
      </c>
      <c r="Z222" s="170">
        <v>24750</v>
      </c>
      <c r="AA222" s="170">
        <v>19245.2</v>
      </c>
      <c r="AB222" s="170">
        <v>31950.921886988799</v>
      </c>
      <c r="AC222" s="30"/>
      <c r="AD222" s="30"/>
      <c r="AE222" s="30"/>
      <c r="AF222" s="1"/>
      <c r="AG222" s="4"/>
      <c r="AH222" s="4"/>
      <c r="AI222" s="4"/>
      <c r="AJ222" s="4"/>
      <c r="AK222" s="4"/>
      <c r="AL222" s="4"/>
      <c r="AM222" s="4"/>
      <c r="AN222" s="4"/>
      <c r="AO222" s="4"/>
      <c r="AP222" s="4"/>
      <c r="AQ222" s="4"/>
      <c r="AR222" s="4"/>
      <c r="AS222" s="4"/>
      <c r="AT222" s="4"/>
      <c r="AU222" s="4"/>
      <c r="AV222" s="4"/>
      <c r="AW222" s="4"/>
    </row>
    <row r="223" spans="1:49" ht="21" customHeight="1">
      <c r="A223" s="168">
        <v>43556</v>
      </c>
      <c r="B223" s="170">
        <v>44821.83</v>
      </c>
      <c r="C223" s="170">
        <v>26373.397300000001</v>
      </c>
      <c r="D223" s="170">
        <v>45032.348260799998</v>
      </c>
      <c r="E223" s="170">
        <v>22734</v>
      </c>
      <c r="F223" s="170">
        <v>30590.987057999999</v>
      </c>
      <c r="G223" s="170">
        <v>32006</v>
      </c>
      <c r="H223" s="170">
        <v>29815.147493249999</v>
      </c>
      <c r="I223" s="170">
        <v>21869.205207940799</v>
      </c>
      <c r="J223" s="373">
        <v>22221.717333333301</v>
      </c>
      <c r="K223" s="170">
        <v>25217.7</v>
      </c>
      <c r="L223" s="170">
        <v>31956.084999999901</v>
      </c>
      <c r="M223" s="170">
        <v>25484.465625000001</v>
      </c>
      <c r="N223" s="170">
        <v>24613.74</v>
      </c>
      <c r="O223" s="170">
        <v>23663.684000000001</v>
      </c>
      <c r="P223" s="170">
        <v>24905.741239999999</v>
      </c>
      <c r="Q223" s="170">
        <v>22030.799999999999</v>
      </c>
      <c r="R223" s="170">
        <v>23778</v>
      </c>
      <c r="S223" s="170">
        <v>22243</v>
      </c>
      <c r="T223" s="170">
        <v>25954.614000000001</v>
      </c>
      <c r="U223" s="170">
        <v>25528</v>
      </c>
      <c r="V223" s="170">
        <v>30900.861999999899</v>
      </c>
      <c r="W223" s="170">
        <v>21257.21</v>
      </c>
      <c r="X223" s="170">
        <v>22995.35</v>
      </c>
      <c r="Y223" s="170">
        <v>25575.95</v>
      </c>
      <c r="Z223" s="170">
        <v>24750</v>
      </c>
      <c r="AA223" s="170">
        <v>19245.2</v>
      </c>
      <c r="AB223" s="170">
        <v>31950.921886988799</v>
      </c>
      <c r="AC223" s="30"/>
      <c r="AD223" s="30"/>
      <c r="AE223" s="30"/>
      <c r="AF223" s="1"/>
      <c r="AG223" s="4"/>
      <c r="AH223" s="4"/>
      <c r="AI223" s="4"/>
      <c r="AJ223" s="4"/>
      <c r="AK223" s="4"/>
      <c r="AL223" s="4"/>
      <c r="AM223" s="4"/>
      <c r="AN223" s="4"/>
      <c r="AO223" s="4"/>
      <c r="AP223" s="4"/>
      <c r="AQ223" s="4"/>
      <c r="AR223" s="4"/>
      <c r="AS223" s="4"/>
      <c r="AT223" s="4"/>
      <c r="AU223" s="4"/>
      <c r="AV223" s="4"/>
      <c r="AW223" s="4"/>
    </row>
    <row r="224" spans="1:49" ht="21" customHeight="1">
      <c r="A224" s="168">
        <v>43586</v>
      </c>
      <c r="B224" s="170">
        <v>44821.83</v>
      </c>
      <c r="C224" s="170">
        <v>29010.73703</v>
      </c>
      <c r="D224" s="170">
        <v>45032.348260799998</v>
      </c>
      <c r="E224" s="170">
        <v>23937</v>
      </c>
      <c r="F224" s="170">
        <v>32197.013878545</v>
      </c>
      <c r="G224" s="170">
        <v>32006</v>
      </c>
      <c r="H224" s="170">
        <v>31156.8291304462</v>
      </c>
      <c r="I224" s="170">
        <v>21869.205207940799</v>
      </c>
      <c r="J224" s="373">
        <v>23334.165333333302</v>
      </c>
      <c r="K224" s="170">
        <v>27818.799999999999</v>
      </c>
      <c r="L224" s="170">
        <v>31956.084999999901</v>
      </c>
      <c r="M224" s="170">
        <v>24070.143124999999</v>
      </c>
      <c r="N224" s="170">
        <v>25909.200000000001</v>
      </c>
      <c r="O224" s="170">
        <v>24739.305999999899</v>
      </c>
      <c r="P224" s="170">
        <v>24905.741239999999</v>
      </c>
      <c r="Q224" s="170">
        <v>22030.799999999999</v>
      </c>
      <c r="R224" s="170">
        <v>23778</v>
      </c>
      <c r="S224" s="170">
        <v>22243</v>
      </c>
      <c r="T224" s="170">
        <v>25954.614000000001</v>
      </c>
      <c r="U224" s="170">
        <v>30528</v>
      </c>
      <c r="V224" s="170">
        <v>35946.499920000002</v>
      </c>
      <c r="W224" s="170">
        <v>21258.21</v>
      </c>
      <c r="X224" s="170">
        <v>22995.35</v>
      </c>
      <c r="Y224" s="170">
        <v>26854.75</v>
      </c>
      <c r="Z224" s="170">
        <v>24750</v>
      </c>
      <c r="AA224" s="170">
        <v>19245.2</v>
      </c>
      <c r="AB224" s="170">
        <v>31950.921886988799</v>
      </c>
      <c r="AC224" s="30"/>
      <c r="AD224" s="30"/>
      <c r="AE224" s="30"/>
      <c r="AF224" s="1"/>
      <c r="AG224" s="4"/>
      <c r="AH224" s="4"/>
      <c r="AI224" s="4"/>
      <c r="AJ224" s="4"/>
      <c r="AK224" s="4"/>
      <c r="AL224" s="4"/>
      <c r="AM224" s="4"/>
      <c r="AN224" s="4"/>
      <c r="AO224" s="4"/>
      <c r="AP224" s="4"/>
      <c r="AQ224" s="4"/>
      <c r="AR224" s="4"/>
      <c r="AS224" s="4"/>
      <c r="AT224" s="4"/>
      <c r="AU224" s="4"/>
      <c r="AV224" s="4"/>
      <c r="AW224" s="4"/>
    </row>
    <row r="225" spans="1:49" ht="21" customHeight="1">
      <c r="A225" s="168">
        <v>43617</v>
      </c>
      <c r="B225" s="170">
        <v>44821.83</v>
      </c>
      <c r="C225" s="170">
        <v>29010.73703</v>
      </c>
      <c r="D225" s="170">
        <v>45032.348260799998</v>
      </c>
      <c r="E225" s="170">
        <v>25254</v>
      </c>
      <c r="F225" s="170">
        <v>32197.013878545</v>
      </c>
      <c r="G225" s="170">
        <v>32006</v>
      </c>
      <c r="H225" s="170">
        <v>31156.8291304462</v>
      </c>
      <c r="I225" s="170">
        <v>21869.205207940799</v>
      </c>
      <c r="J225" s="373">
        <v>23334.165333333302</v>
      </c>
      <c r="K225" s="170">
        <v>27818.799999999999</v>
      </c>
      <c r="L225" s="170">
        <v>31956.084999999901</v>
      </c>
      <c r="M225" s="170">
        <v>25438.033125000002</v>
      </c>
      <c r="N225" s="170">
        <v>28615.84</v>
      </c>
      <c r="O225" s="170">
        <v>24739.305999999899</v>
      </c>
      <c r="P225" s="170">
        <v>24905.741239999999</v>
      </c>
      <c r="Q225" s="170">
        <v>23792.799999999999</v>
      </c>
      <c r="R225" s="170">
        <v>23778</v>
      </c>
      <c r="S225" s="170">
        <v>22243</v>
      </c>
      <c r="T225" s="170">
        <v>25954.614000000001</v>
      </c>
      <c r="U225" s="170">
        <v>30528</v>
      </c>
      <c r="V225" s="170">
        <v>35946.499920000002</v>
      </c>
      <c r="W225" s="170">
        <v>21259.21</v>
      </c>
      <c r="X225" s="170">
        <v>22995.35</v>
      </c>
      <c r="Y225" s="170">
        <v>26854.75</v>
      </c>
      <c r="Z225" s="170">
        <v>24750</v>
      </c>
      <c r="AA225" s="170">
        <v>23129</v>
      </c>
      <c r="AB225" s="170">
        <v>37969.031517428499</v>
      </c>
      <c r="AC225" s="30"/>
      <c r="AD225" s="30"/>
      <c r="AE225" s="30"/>
      <c r="AF225" s="1"/>
      <c r="AG225" s="4"/>
      <c r="AH225" s="4"/>
      <c r="AI225" s="4"/>
      <c r="AJ225" s="4"/>
      <c r="AK225" s="4"/>
      <c r="AL225" s="4"/>
      <c r="AM225" s="4"/>
      <c r="AN225" s="4"/>
      <c r="AO225" s="4"/>
      <c r="AP225" s="4"/>
      <c r="AQ225" s="4"/>
      <c r="AR225" s="4"/>
      <c r="AS225" s="4"/>
      <c r="AT225" s="4"/>
      <c r="AU225" s="4"/>
      <c r="AV225" s="4"/>
      <c r="AW225" s="4"/>
    </row>
    <row r="226" spans="1:49" ht="21" customHeight="1">
      <c r="A226" s="168">
        <v>43647</v>
      </c>
      <c r="B226" s="170">
        <v>44821.83</v>
      </c>
      <c r="C226" s="170">
        <v>30329.406895</v>
      </c>
      <c r="D226" s="170">
        <v>48889.793165270399</v>
      </c>
      <c r="E226" s="170">
        <v>26222</v>
      </c>
      <c r="F226" s="170">
        <v>35899.670474577601</v>
      </c>
      <c r="G226" s="170">
        <v>32006</v>
      </c>
      <c r="H226" s="170">
        <v>32498.5107676425</v>
      </c>
      <c r="I226" s="170">
        <v>23981.7704310279</v>
      </c>
      <c r="J226" s="373">
        <v>24333.050666666601</v>
      </c>
      <c r="K226" s="170">
        <v>30459.9</v>
      </c>
      <c r="L226" s="170">
        <v>31956.084999999901</v>
      </c>
      <c r="M226" s="170">
        <v>25438.033125000002</v>
      </c>
      <c r="N226" s="170">
        <v>28615.84</v>
      </c>
      <c r="O226" s="170">
        <v>25384.679199999999</v>
      </c>
      <c r="P226" s="170">
        <v>24905.741239999999</v>
      </c>
      <c r="Q226" s="170">
        <v>23792.799999999999</v>
      </c>
      <c r="R226" s="170">
        <v>23778</v>
      </c>
      <c r="S226" s="170">
        <v>23764</v>
      </c>
      <c r="T226" s="170">
        <v>25954.614000000001</v>
      </c>
      <c r="U226" s="170">
        <v>30528</v>
      </c>
      <c r="V226" s="170">
        <v>35946.499920000002</v>
      </c>
      <c r="W226" s="170">
        <v>23382.93</v>
      </c>
      <c r="X226" s="170">
        <v>25294.89</v>
      </c>
      <c r="Y226" s="170">
        <v>28389.263799999899</v>
      </c>
      <c r="Z226" s="170">
        <v>29330</v>
      </c>
      <c r="AA226" s="170">
        <v>23129</v>
      </c>
      <c r="AB226" s="170">
        <v>37969.031517428499</v>
      </c>
      <c r="AC226" s="30"/>
      <c r="AD226" s="30"/>
      <c r="AE226" s="30"/>
      <c r="AF226" s="1"/>
      <c r="AG226" s="4"/>
      <c r="AH226" s="4"/>
      <c r="AI226" s="4"/>
      <c r="AJ226" s="4"/>
      <c r="AK226" s="4"/>
      <c r="AL226" s="4"/>
      <c r="AM226" s="4"/>
      <c r="AN226" s="4"/>
      <c r="AO226" s="4"/>
      <c r="AP226" s="4"/>
      <c r="AQ226" s="4"/>
      <c r="AR226" s="4"/>
      <c r="AS226" s="4"/>
      <c r="AT226" s="4"/>
      <c r="AU226" s="4"/>
      <c r="AV226" s="4"/>
      <c r="AW226" s="4"/>
    </row>
    <row r="227" spans="1:49" ht="21" customHeight="1">
      <c r="A227" s="168">
        <v>43678</v>
      </c>
      <c r="B227" s="170">
        <v>44821.83</v>
      </c>
      <c r="C227" s="170">
        <v>30329.406895</v>
      </c>
      <c r="D227" s="170">
        <v>48889.793165270399</v>
      </c>
      <c r="E227" s="170">
        <v>27194</v>
      </c>
      <c r="F227" s="170">
        <v>35899.670474577601</v>
      </c>
      <c r="G227" s="170">
        <v>34956</v>
      </c>
      <c r="H227" s="170">
        <v>32498.5107676425</v>
      </c>
      <c r="I227" s="170">
        <v>23981.7704310279</v>
      </c>
      <c r="J227" s="373">
        <v>25184.047999999999</v>
      </c>
      <c r="K227" s="170">
        <v>30459.9</v>
      </c>
      <c r="L227" s="170">
        <v>34456.995999999999</v>
      </c>
      <c r="M227" s="170">
        <v>26648.253124999999</v>
      </c>
      <c r="N227" s="170">
        <v>28615.84</v>
      </c>
      <c r="O227" s="170">
        <v>26030.052399999899</v>
      </c>
      <c r="P227" s="170">
        <v>26896.315363999998</v>
      </c>
      <c r="Q227" s="170">
        <v>23792.799999999999</v>
      </c>
      <c r="R227" s="170">
        <v>23778</v>
      </c>
      <c r="S227" s="170">
        <v>23764</v>
      </c>
      <c r="T227" s="170">
        <v>29588.560000000001</v>
      </c>
      <c r="U227" s="170">
        <v>31528</v>
      </c>
      <c r="V227" s="170">
        <v>38114.785259999997</v>
      </c>
      <c r="W227" s="170">
        <v>24870.9399999999</v>
      </c>
      <c r="X227" s="170">
        <v>26904.560000000001</v>
      </c>
      <c r="Y227" s="170">
        <v>28389.263799999899</v>
      </c>
      <c r="Z227" s="170">
        <v>29330</v>
      </c>
      <c r="AA227" s="170">
        <v>24068.2</v>
      </c>
      <c r="AB227" s="170">
        <v>37969.031517428499</v>
      </c>
      <c r="AC227" s="30"/>
      <c r="AD227" s="30"/>
      <c r="AE227" s="30"/>
      <c r="AF227" s="1"/>
      <c r="AG227" s="4"/>
      <c r="AH227" s="4"/>
      <c r="AI227" s="4"/>
      <c r="AJ227" s="4"/>
      <c r="AK227" s="4"/>
      <c r="AL227" s="4"/>
      <c r="AM227" s="4"/>
      <c r="AN227" s="4"/>
      <c r="AO227" s="4"/>
      <c r="AP227" s="4"/>
      <c r="AQ227" s="4"/>
      <c r="AR227" s="4"/>
      <c r="AS227" s="4"/>
      <c r="AT227" s="4"/>
      <c r="AU227" s="4"/>
      <c r="AV227" s="4"/>
      <c r="AW227" s="4"/>
    </row>
    <row r="228" spans="1:49" ht="21" customHeight="1">
      <c r="A228" s="168">
        <v>43709</v>
      </c>
      <c r="B228" s="170">
        <v>50518.31</v>
      </c>
      <c r="C228" s="170">
        <v>31911.810732999998</v>
      </c>
      <c r="D228" s="170">
        <v>52079.8118399999</v>
      </c>
      <c r="E228" s="170">
        <v>27924</v>
      </c>
      <c r="F228" s="170">
        <v>35899.670474577601</v>
      </c>
      <c r="G228" s="170">
        <v>34956</v>
      </c>
      <c r="H228" s="170">
        <v>34073.558499999999</v>
      </c>
      <c r="I228" s="170">
        <v>23981.7704310279</v>
      </c>
      <c r="J228" s="373">
        <v>25184.047999999999</v>
      </c>
      <c r="K228" s="170">
        <v>30459.9</v>
      </c>
      <c r="L228" s="170">
        <v>34456.995999999999</v>
      </c>
      <c r="M228" s="170">
        <v>26648.253124999999</v>
      </c>
      <c r="N228" s="170">
        <v>28615.84</v>
      </c>
      <c r="O228" s="170">
        <v>26460.3011999999</v>
      </c>
      <c r="P228" s="170">
        <v>26896.315363999998</v>
      </c>
      <c r="Q228" s="170">
        <v>25202.799999999999</v>
      </c>
      <c r="R228" s="170">
        <v>26156.28</v>
      </c>
      <c r="S228" s="170">
        <v>23764</v>
      </c>
      <c r="T228" s="170">
        <v>29588.560000000001</v>
      </c>
      <c r="U228" s="170">
        <v>31528</v>
      </c>
      <c r="V228" s="170">
        <v>38114.785259999997</v>
      </c>
      <c r="W228" s="170">
        <v>24870.9399999999</v>
      </c>
      <c r="X228" s="170">
        <v>26904.560000000001</v>
      </c>
      <c r="Y228" s="170">
        <v>30000.58</v>
      </c>
      <c r="Z228" s="170">
        <v>30320</v>
      </c>
      <c r="AA228" s="170">
        <v>24068.2</v>
      </c>
      <c r="AB228" s="170">
        <v>37969.031517428499</v>
      </c>
      <c r="AC228" s="30"/>
      <c r="AD228" s="30"/>
      <c r="AE228" s="30"/>
      <c r="AF228" s="1"/>
      <c r="AG228" s="4"/>
      <c r="AH228" s="4"/>
      <c r="AI228" s="4"/>
      <c r="AJ228" s="4"/>
      <c r="AK228" s="4"/>
      <c r="AL228" s="4"/>
      <c r="AM228" s="4"/>
      <c r="AN228" s="4"/>
      <c r="AO228" s="4"/>
      <c r="AP228" s="4"/>
      <c r="AQ228" s="4"/>
      <c r="AR228" s="4"/>
      <c r="AS228" s="4"/>
      <c r="AT228" s="4"/>
      <c r="AU228" s="4"/>
      <c r="AV228" s="4"/>
      <c r="AW228" s="4"/>
    </row>
    <row r="229" spans="1:49" ht="21" customHeight="1">
      <c r="A229" s="168">
        <v>43739</v>
      </c>
      <c r="B229" s="170">
        <v>52251.82</v>
      </c>
      <c r="C229" s="170">
        <v>31911.810732999998</v>
      </c>
      <c r="D229" s="170">
        <v>53939.805119999997</v>
      </c>
      <c r="E229" s="170">
        <v>28706</v>
      </c>
      <c r="F229" s="170">
        <v>39602.327070610299</v>
      </c>
      <c r="G229" s="170">
        <v>34956</v>
      </c>
      <c r="H229" s="170">
        <v>34073.558499999999</v>
      </c>
      <c r="I229" s="170">
        <v>27063.427931415001</v>
      </c>
      <c r="J229" s="373">
        <v>27151.770666666602</v>
      </c>
      <c r="K229" s="170">
        <v>30459.9</v>
      </c>
      <c r="L229" s="170">
        <v>36680.027999999998</v>
      </c>
      <c r="M229" s="170">
        <v>28003.363125</v>
      </c>
      <c r="N229" s="170">
        <v>31638.639999999999</v>
      </c>
      <c r="O229" s="170">
        <v>26460.3011999999</v>
      </c>
      <c r="P229" s="170">
        <v>26896.315363999998</v>
      </c>
      <c r="Q229" s="170">
        <v>25202.799999999999</v>
      </c>
      <c r="R229" s="170">
        <v>26156.28</v>
      </c>
      <c r="S229" s="170">
        <v>24714</v>
      </c>
      <c r="T229" s="170">
        <v>29588.560000000001</v>
      </c>
      <c r="U229" s="170">
        <v>32165.279999999999</v>
      </c>
      <c r="V229" s="170">
        <v>38114.785259999997</v>
      </c>
      <c r="W229" s="170">
        <v>25933.799999999901</v>
      </c>
      <c r="X229" s="170">
        <v>28054.33</v>
      </c>
      <c r="Y229" s="170">
        <v>30000.58</v>
      </c>
      <c r="Z229" s="170">
        <v>30320</v>
      </c>
      <c r="AA229" s="170">
        <v>25029</v>
      </c>
      <c r="AB229" s="170">
        <v>37969.031517428499</v>
      </c>
      <c r="AC229" s="30"/>
      <c r="AD229" s="30"/>
      <c r="AE229" s="30"/>
      <c r="AF229" s="1"/>
      <c r="AG229" s="4"/>
      <c r="AH229" s="4"/>
      <c r="AI229" s="4"/>
      <c r="AJ229" s="4"/>
      <c r="AK229" s="4"/>
      <c r="AL229" s="4"/>
      <c r="AM229" s="4"/>
      <c r="AN229" s="4"/>
      <c r="AO229" s="4"/>
      <c r="AP229" s="4"/>
      <c r="AQ229" s="4"/>
      <c r="AR229" s="4"/>
      <c r="AS229" s="4"/>
      <c r="AT229" s="4"/>
      <c r="AU229" s="4"/>
      <c r="AV229" s="4"/>
      <c r="AW229" s="4"/>
    </row>
    <row r="230" spans="1:49" ht="21" customHeight="1">
      <c r="A230" s="168">
        <v>43770</v>
      </c>
      <c r="B230" s="170">
        <v>54045.64</v>
      </c>
      <c r="C230" s="170">
        <v>33230.480598000002</v>
      </c>
      <c r="D230" s="170">
        <v>56411.31</v>
      </c>
      <c r="E230" s="170">
        <v>29381</v>
      </c>
      <c r="F230" s="170">
        <v>39602.327070610299</v>
      </c>
      <c r="G230" s="170">
        <v>34956</v>
      </c>
      <c r="H230" s="170">
        <v>35415.238666666599</v>
      </c>
      <c r="I230" s="170">
        <v>27063.427931415001</v>
      </c>
      <c r="J230" s="373">
        <v>28780.8373333333</v>
      </c>
      <c r="K230" s="170">
        <v>33103.699999999997</v>
      </c>
      <c r="L230" s="170">
        <v>36680.027999999998</v>
      </c>
      <c r="M230" s="170">
        <v>28003.363125</v>
      </c>
      <c r="N230" s="170">
        <v>31638.639999999999</v>
      </c>
      <c r="O230" s="170">
        <v>27535.923199999899</v>
      </c>
      <c r="P230" s="170">
        <v>26896.315363999998</v>
      </c>
      <c r="Q230" s="170">
        <v>25202.799999999999</v>
      </c>
      <c r="R230" s="170">
        <v>28533.559999999899</v>
      </c>
      <c r="S230" s="170">
        <v>24714</v>
      </c>
      <c r="T230" s="170">
        <v>32443.555999999899</v>
      </c>
      <c r="U230" s="170">
        <v>32165.279999999999</v>
      </c>
      <c r="V230" s="170">
        <v>38114.785259999997</v>
      </c>
      <c r="W230" s="170">
        <v>26996.659999999902</v>
      </c>
      <c r="X230" s="170">
        <v>29204.09</v>
      </c>
      <c r="Y230" s="170">
        <v>32405.629999999899</v>
      </c>
      <c r="Z230" s="170">
        <v>30320</v>
      </c>
      <c r="AA230" s="170">
        <v>25029</v>
      </c>
      <c r="AB230" s="170">
        <v>37969.031517428499</v>
      </c>
      <c r="AC230" s="30"/>
      <c r="AD230" s="30"/>
      <c r="AE230" s="30"/>
      <c r="AF230" s="1"/>
      <c r="AG230" s="4"/>
      <c r="AH230" s="4"/>
      <c r="AI230" s="4"/>
      <c r="AJ230" s="4"/>
      <c r="AK230" s="4"/>
      <c r="AL230" s="4"/>
      <c r="AM230" s="4"/>
      <c r="AN230" s="4"/>
      <c r="AO230" s="4"/>
      <c r="AP230" s="4"/>
      <c r="AQ230" s="4"/>
      <c r="AR230" s="4"/>
      <c r="AS230" s="4"/>
      <c r="AT230" s="4"/>
      <c r="AU230" s="4"/>
      <c r="AV230" s="4"/>
      <c r="AW230" s="4"/>
    </row>
    <row r="231" spans="1:49" ht="21" customHeight="1">
      <c r="A231" s="168">
        <v>43800</v>
      </c>
      <c r="B231" s="170">
        <v>55902.23</v>
      </c>
      <c r="C231" s="170">
        <v>33230.480598000002</v>
      </c>
      <c r="D231" s="170">
        <v>57840.4</v>
      </c>
      <c r="E231" s="170">
        <v>30108</v>
      </c>
      <c r="F231" s="170">
        <v>39602.327070610299</v>
      </c>
      <c r="G231" s="170">
        <v>37580</v>
      </c>
      <c r="H231" s="170">
        <v>35415.238666666599</v>
      </c>
      <c r="I231" s="170">
        <v>27063.427931415001</v>
      </c>
      <c r="J231" s="373">
        <v>28780.8373333333</v>
      </c>
      <c r="K231" s="170">
        <v>33103.699999999997</v>
      </c>
      <c r="L231" s="170">
        <v>39247.629959999998</v>
      </c>
      <c r="M231" s="170">
        <v>34433.546249999999</v>
      </c>
      <c r="N231" s="170">
        <v>31638.639999999999</v>
      </c>
      <c r="O231" s="170">
        <v>27535.923199999899</v>
      </c>
      <c r="P231" s="170">
        <v>28648.02059312</v>
      </c>
      <c r="Q231" s="170">
        <v>27317.3999999999</v>
      </c>
      <c r="R231" s="170">
        <v>28533.559999999899</v>
      </c>
      <c r="S231" s="170">
        <v>24714</v>
      </c>
      <c r="T231" s="170">
        <v>32443.555999999899</v>
      </c>
      <c r="U231" s="170">
        <v>32165.279999999999</v>
      </c>
      <c r="V231" s="170">
        <v>40284.8705999999</v>
      </c>
      <c r="W231" s="170">
        <v>27634.37</v>
      </c>
      <c r="X231" s="170">
        <v>29893.96</v>
      </c>
      <c r="Y231" s="170">
        <v>34500.67</v>
      </c>
      <c r="Z231" s="170">
        <v>30320</v>
      </c>
      <c r="AA231" s="170">
        <v>25029</v>
      </c>
      <c r="AB231" s="170">
        <v>44915.92</v>
      </c>
      <c r="AC231" s="30"/>
      <c r="AD231" s="30"/>
      <c r="AE231" s="30"/>
      <c r="AF231" s="1"/>
      <c r="AG231" s="4"/>
      <c r="AH231" s="4"/>
      <c r="AI231" s="4"/>
      <c r="AJ231" s="4"/>
      <c r="AK231" s="4"/>
      <c r="AL231" s="4"/>
      <c r="AM231" s="4"/>
      <c r="AN231" s="4"/>
      <c r="AO231" s="4"/>
      <c r="AP231" s="4"/>
      <c r="AQ231" s="4"/>
      <c r="AR231" s="4"/>
      <c r="AS231" s="4"/>
      <c r="AT231" s="4"/>
      <c r="AU231" s="4"/>
      <c r="AV231" s="4"/>
      <c r="AW231" s="4"/>
    </row>
    <row r="232" spans="1:49" ht="21" customHeight="1">
      <c r="A232" s="168">
        <v>43831</v>
      </c>
      <c r="B232" s="170">
        <v>55902.23</v>
      </c>
      <c r="C232" s="170">
        <v>38076.618409000002</v>
      </c>
      <c r="D232" s="170">
        <v>61889.22</v>
      </c>
      <c r="E232" s="170">
        <v>33108</v>
      </c>
      <c r="F232" s="170">
        <v>42602.327070610299</v>
      </c>
      <c r="G232" s="170">
        <v>39043.699999999997</v>
      </c>
      <c r="H232" s="170">
        <v>39756.9188333333</v>
      </c>
      <c r="I232" s="170">
        <v>29499.1364452423</v>
      </c>
      <c r="J232" s="373">
        <v>33540.629333333301</v>
      </c>
      <c r="K232" s="170">
        <v>36103.699999999997</v>
      </c>
      <c r="L232" s="170">
        <v>40817.535158400002</v>
      </c>
      <c r="M232" s="170">
        <v>33466.863749999997</v>
      </c>
      <c r="N232" s="170">
        <v>34638.639999999999</v>
      </c>
      <c r="O232" s="170">
        <v>30535.923199999899</v>
      </c>
      <c r="P232" s="170">
        <v>31648.02059312</v>
      </c>
      <c r="Q232" s="170">
        <v>30317.4</v>
      </c>
      <c r="R232" s="170">
        <v>31533.559999999899</v>
      </c>
      <c r="S232" s="170">
        <v>25855</v>
      </c>
      <c r="T232" s="170">
        <v>35443.555999999997</v>
      </c>
      <c r="U232" s="170">
        <v>36186.400000000001</v>
      </c>
      <c r="V232" s="170">
        <v>40284.8705999999</v>
      </c>
      <c r="W232" s="170">
        <v>27634.37</v>
      </c>
      <c r="X232" s="170">
        <v>32893.96</v>
      </c>
      <c r="Y232" s="170">
        <v>37500.67</v>
      </c>
      <c r="Z232" s="170">
        <v>35180</v>
      </c>
      <c r="AA232" s="170">
        <v>28059</v>
      </c>
      <c r="AB232" s="170">
        <v>47915.92</v>
      </c>
      <c r="AC232" s="30"/>
      <c r="AD232" s="30"/>
      <c r="AE232" s="30"/>
      <c r="AF232" s="1"/>
      <c r="AG232" s="4"/>
      <c r="AH232" s="4"/>
      <c r="AI232" s="4"/>
      <c r="AJ232" s="4"/>
      <c r="AK232" s="4"/>
      <c r="AL232" s="4"/>
      <c r="AM232" s="4"/>
      <c r="AN232" s="4"/>
      <c r="AO232" s="4"/>
      <c r="AP232" s="4"/>
      <c r="AQ232" s="4"/>
      <c r="AR232" s="4"/>
      <c r="AS232" s="4"/>
      <c r="AT232" s="4"/>
      <c r="AU232" s="4"/>
      <c r="AV232" s="4"/>
      <c r="AW232" s="4"/>
    </row>
    <row r="233" spans="1:49" ht="21" customHeight="1">
      <c r="A233" s="168">
        <v>43862</v>
      </c>
      <c r="B233" s="170">
        <v>55902.23</v>
      </c>
      <c r="C233" s="170">
        <v>39076.618409000002</v>
      </c>
      <c r="D233" s="170">
        <v>61889.22</v>
      </c>
      <c r="E233" s="170">
        <v>34108</v>
      </c>
      <c r="F233" s="170">
        <v>44914.834360570203</v>
      </c>
      <c r="G233" s="170">
        <v>40507.43</v>
      </c>
      <c r="H233" s="170">
        <v>41756.9188333333</v>
      </c>
      <c r="I233" s="170">
        <v>29499.1364452423</v>
      </c>
      <c r="J233" s="373">
        <v>35760.330666666603</v>
      </c>
      <c r="K233" s="170">
        <v>37103.699999999997</v>
      </c>
      <c r="L233" s="170">
        <v>42507.417105920002</v>
      </c>
      <c r="M233" s="170">
        <v>34821.973749999997</v>
      </c>
      <c r="N233" s="170">
        <v>36243.199999999997</v>
      </c>
      <c r="O233" s="170">
        <v>31535.923199999899</v>
      </c>
      <c r="P233" s="170">
        <v>32648.02059312</v>
      </c>
      <c r="Q233" s="170">
        <v>32138</v>
      </c>
      <c r="R233" s="170">
        <v>34911.199999999997</v>
      </c>
      <c r="S233" s="170">
        <v>25855</v>
      </c>
      <c r="T233" s="170">
        <v>39038.902000000002</v>
      </c>
      <c r="U233" s="170">
        <v>37186.400000000001</v>
      </c>
      <c r="V233" s="170">
        <v>40284.8705999999</v>
      </c>
      <c r="W233" s="170">
        <v>28059.519999999899</v>
      </c>
      <c r="X233" s="170">
        <v>34353.86</v>
      </c>
      <c r="Y233" s="170">
        <v>38500.67</v>
      </c>
      <c r="Z233" s="170">
        <v>36180</v>
      </c>
      <c r="AA233" s="170">
        <v>29059</v>
      </c>
      <c r="AB233" s="170">
        <v>48915.92</v>
      </c>
      <c r="AC233" s="30"/>
      <c r="AD233" s="30"/>
      <c r="AE233" s="30"/>
      <c r="AF233" s="1"/>
      <c r="AG233" s="4"/>
      <c r="AH233" s="4"/>
      <c r="AI233" s="4"/>
      <c r="AJ233" s="4"/>
      <c r="AK233" s="4"/>
      <c r="AL233" s="4"/>
      <c r="AM233" s="4"/>
      <c r="AN233" s="4"/>
      <c r="AO233" s="4"/>
      <c r="AP233" s="4"/>
      <c r="AQ233" s="4"/>
      <c r="AR233" s="4"/>
      <c r="AS233" s="4"/>
      <c r="AT233" s="4"/>
      <c r="AU233" s="4"/>
      <c r="AV233" s="4"/>
      <c r="AW233" s="4"/>
    </row>
    <row r="234" spans="1:49" ht="21" customHeight="1">
      <c r="A234" s="168">
        <v>43891</v>
      </c>
      <c r="B234" s="170">
        <v>55902.23</v>
      </c>
      <c r="C234" s="170">
        <v>40395.288273999999</v>
      </c>
      <c r="D234" s="170">
        <v>61889.22</v>
      </c>
      <c r="E234" s="170">
        <v>34108</v>
      </c>
      <c r="F234" s="170">
        <v>44914.834360570203</v>
      </c>
      <c r="G234" s="170">
        <v>42556.24</v>
      </c>
      <c r="H234" s="170">
        <v>43993.053424797501</v>
      </c>
      <c r="I234" s="170">
        <v>29499.1364452423</v>
      </c>
      <c r="J234" s="373">
        <v>35760.330666666603</v>
      </c>
      <c r="K234" s="170">
        <v>39747.158000000003</v>
      </c>
      <c r="L234" s="170">
        <v>42507.417105920002</v>
      </c>
      <c r="M234" s="170">
        <v>34821.973749999997</v>
      </c>
      <c r="N234" s="170">
        <v>38049.4</v>
      </c>
      <c r="O234" s="170">
        <v>31535.923200000001</v>
      </c>
      <c r="P234" s="170">
        <v>32648.02059312</v>
      </c>
      <c r="Q234" s="170">
        <v>33460.199999999997</v>
      </c>
      <c r="R234" s="170">
        <v>34858.699200000003</v>
      </c>
      <c r="S234" s="170">
        <v>27946</v>
      </c>
      <c r="T234" s="170">
        <v>39038.902000000002</v>
      </c>
      <c r="U234" s="170">
        <v>37186.400000000001</v>
      </c>
      <c r="V234" s="170">
        <v>40284.8705999999</v>
      </c>
      <c r="W234" s="170">
        <v>32059.519999999899</v>
      </c>
      <c r="X234" s="170">
        <v>34353.86</v>
      </c>
      <c r="Y234" s="170">
        <v>37260.723599999998</v>
      </c>
      <c r="Z234" s="170">
        <v>36180</v>
      </c>
      <c r="AA234" s="170">
        <v>29059</v>
      </c>
      <c r="AB234" s="170">
        <v>48915.92</v>
      </c>
      <c r="AC234" s="30"/>
      <c r="AD234" s="30"/>
      <c r="AE234" s="30"/>
      <c r="AF234" s="1"/>
      <c r="AG234" s="4"/>
      <c r="AH234" s="4"/>
      <c r="AI234" s="4"/>
      <c r="AJ234" s="4"/>
      <c r="AK234" s="4"/>
      <c r="AL234" s="4"/>
      <c r="AM234" s="4"/>
      <c r="AN234" s="4"/>
      <c r="AO234" s="4"/>
      <c r="AP234" s="4"/>
      <c r="AQ234" s="4"/>
      <c r="AR234" s="4"/>
      <c r="AS234" s="4"/>
      <c r="AT234" s="4"/>
      <c r="AU234" s="4"/>
      <c r="AV234" s="4"/>
      <c r="AW234" s="4"/>
    </row>
    <row r="235" spans="1:49" ht="21" customHeight="1">
      <c r="A235" s="168">
        <v>43922</v>
      </c>
      <c r="B235" s="170">
        <v>55902.23</v>
      </c>
      <c r="C235" s="170">
        <v>40750</v>
      </c>
      <c r="D235" s="170">
        <v>65359.65</v>
      </c>
      <c r="E235" s="170">
        <v>34108</v>
      </c>
      <c r="F235" s="170">
        <v>48134.5357484247</v>
      </c>
      <c r="G235" s="170">
        <v>42556.24</v>
      </c>
      <c r="H235" s="170">
        <v>45070.8373333333</v>
      </c>
      <c r="I235" s="170">
        <v>29499.1364452423</v>
      </c>
      <c r="J235" s="373">
        <v>35760.330666666603</v>
      </c>
      <c r="K235" s="170">
        <v>39747.158000000003</v>
      </c>
      <c r="L235" s="170">
        <v>46758.158816511997</v>
      </c>
      <c r="M235" s="170">
        <v>37662.608124999999</v>
      </c>
      <c r="N235" s="170">
        <v>38049.4</v>
      </c>
      <c r="O235" s="170">
        <v>31535.923200000001</v>
      </c>
      <c r="P235" s="170">
        <v>32648.02059312</v>
      </c>
      <c r="Q235" s="170">
        <v>34280.799999999901</v>
      </c>
      <c r="R235" s="170">
        <v>34858.699200000003</v>
      </c>
      <c r="S235" s="170">
        <v>27946</v>
      </c>
      <c r="T235" s="170">
        <v>39038.902000000002</v>
      </c>
      <c r="U235" s="170">
        <v>37186.400000000001</v>
      </c>
      <c r="V235" s="170">
        <v>40284.8705999999</v>
      </c>
      <c r="W235" s="170">
        <v>32059.519999999899</v>
      </c>
      <c r="X235" s="170">
        <v>34353.86</v>
      </c>
      <c r="Y235" s="170">
        <v>38123.24035</v>
      </c>
      <c r="Z235" s="170">
        <v>36180</v>
      </c>
      <c r="AA235" s="170">
        <v>29059</v>
      </c>
      <c r="AB235" s="170">
        <v>48915.92</v>
      </c>
      <c r="AC235" s="30"/>
      <c r="AD235" s="30"/>
      <c r="AE235" s="30"/>
      <c r="AF235" s="1"/>
      <c r="AG235" s="4"/>
      <c r="AH235" s="4"/>
      <c r="AI235" s="4"/>
      <c r="AJ235" s="4"/>
      <c r="AK235" s="4"/>
      <c r="AL235" s="4"/>
      <c r="AM235" s="4"/>
      <c r="AN235" s="4"/>
      <c r="AO235" s="4"/>
      <c r="AP235" s="4"/>
      <c r="AQ235" s="4"/>
      <c r="AR235" s="4"/>
      <c r="AS235" s="4"/>
      <c r="AT235" s="4"/>
      <c r="AU235" s="4"/>
      <c r="AV235" s="4"/>
      <c r="AW235" s="4"/>
    </row>
    <row r="236" spans="1:49" ht="21" customHeight="1">
      <c r="A236" s="168">
        <v>43952</v>
      </c>
      <c r="B236" s="170">
        <v>69678</v>
      </c>
      <c r="C236" s="170">
        <v>40750</v>
      </c>
      <c r="D236" s="170">
        <v>65359.65</v>
      </c>
      <c r="E236" s="170">
        <v>34108</v>
      </c>
      <c r="F236" s="170">
        <v>48134.5357484247</v>
      </c>
      <c r="G236" s="170">
        <v>45108</v>
      </c>
      <c r="H236" s="170">
        <v>45070.8373333333</v>
      </c>
      <c r="I236" s="170">
        <v>29499.1364452423</v>
      </c>
      <c r="J236" s="373">
        <v>35760.330666666603</v>
      </c>
      <c r="K236" s="170">
        <v>39747.158000000003</v>
      </c>
      <c r="L236" s="170">
        <v>48883.529671807999</v>
      </c>
      <c r="M236" s="170">
        <v>35390.100624999999</v>
      </c>
      <c r="N236" s="170">
        <v>38049.4</v>
      </c>
      <c r="O236" s="170">
        <v>31535.923200000001</v>
      </c>
      <c r="P236" s="170">
        <v>32648.02059312</v>
      </c>
      <c r="Q236" s="170">
        <v>35101.4</v>
      </c>
      <c r="R236" s="170">
        <v>34858.699200000003</v>
      </c>
      <c r="S236" s="170">
        <v>27946</v>
      </c>
      <c r="T236" s="170">
        <v>39038.902000000002</v>
      </c>
      <c r="U236" s="170">
        <v>37186.400000000001</v>
      </c>
      <c r="V236" s="170">
        <v>42453.955939999898</v>
      </c>
      <c r="W236" s="170">
        <v>32693.59</v>
      </c>
      <c r="X236" s="170">
        <v>35366.85</v>
      </c>
      <c r="Y236" s="170">
        <v>38123.24035</v>
      </c>
      <c r="Z236" s="170">
        <v>36180</v>
      </c>
      <c r="AA236" s="170">
        <v>29786.400000000001</v>
      </c>
      <c r="AB236" s="170">
        <v>48915.92</v>
      </c>
      <c r="AC236" s="30"/>
      <c r="AD236" s="30"/>
      <c r="AE236" s="30"/>
      <c r="AF236" s="1"/>
      <c r="AG236" s="4"/>
      <c r="AH236" s="4"/>
      <c r="AI236" s="4"/>
      <c r="AJ236" s="4"/>
      <c r="AK236" s="4"/>
      <c r="AL236" s="4"/>
      <c r="AM236" s="4"/>
      <c r="AN236" s="4"/>
      <c r="AO236" s="4"/>
      <c r="AP236" s="4"/>
      <c r="AQ236" s="4"/>
      <c r="AR236" s="4"/>
      <c r="AS236" s="4"/>
      <c r="AT236" s="4"/>
      <c r="AU236" s="4"/>
      <c r="AV236" s="4"/>
      <c r="AW236" s="4"/>
    </row>
    <row r="237" spans="1:49" ht="21" customHeight="1">
      <c r="A237" s="168">
        <v>43983</v>
      </c>
      <c r="B237" s="170">
        <v>69678</v>
      </c>
      <c r="C237" s="170">
        <v>40750</v>
      </c>
      <c r="D237" s="170">
        <v>65359.65</v>
      </c>
      <c r="E237" s="170">
        <v>34108</v>
      </c>
      <c r="F237" s="170">
        <v>48134.5357484247</v>
      </c>
      <c r="G237" s="170">
        <v>47662.239999999998</v>
      </c>
      <c r="H237" s="170">
        <v>45070.8373333333</v>
      </c>
      <c r="I237" s="170">
        <v>29499.1364452423</v>
      </c>
      <c r="J237" s="373">
        <v>35760.330666666603</v>
      </c>
      <c r="K237" s="170">
        <v>39747.158000000003</v>
      </c>
      <c r="L237" s="170">
        <v>48883.529671807999</v>
      </c>
      <c r="M237" s="170">
        <v>35390.100624999999</v>
      </c>
      <c r="N237" s="170">
        <v>38049.4</v>
      </c>
      <c r="O237" s="170">
        <v>31535.923200000001</v>
      </c>
      <c r="P237" s="170">
        <v>32648.02059312</v>
      </c>
      <c r="Q237" s="170">
        <v>35101.4</v>
      </c>
      <c r="R237" s="170">
        <v>34858.699200000003</v>
      </c>
      <c r="S237" s="170">
        <v>27946</v>
      </c>
      <c r="T237" s="170">
        <v>39038.902000000002</v>
      </c>
      <c r="U237" s="170">
        <v>37186.400000000001</v>
      </c>
      <c r="V237" s="170">
        <v>42453.955939999898</v>
      </c>
      <c r="W237" s="170">
        <v>32693.59</v>
      </c>
      <c r="X237" s="170">
        <v>35366.85</v>
      </c>
      <c r="Y237" s="170">
        <v>38123.24035</v>
      </c>
      <c r="Z237" s="170">
        <v>36180</v>
      </c>
      <c r="AA237" s="170">
        <v>29786.400000000001</v>
      </c>
      <c r="AB237" s="170">
        <v>48915.92</v>
      </c>
      <c r="AC237" s="30"/>
      <c r="AD237" s="30"/>
      <c r="AE237" s="30"/>
      <c r="AF237" s="1"/>
      <c r="AG237" s="4"/>
      <c r="AH237" s="4"/>
      <c r="AI237" s="4"/>
      <c r="AJ237" s="4"/>
      <c r="AK237" s="4"/>
      <c r="AL237" s="4"/>
      <c r="AM237" s="4"/>
      <c r="AN237" s="4"/>
      <c r="AO237" s="4"/>
      <c r="AP237" s="4"/>
      <c r="AQ237" s="4"/>
      <c r="AR237" s="4"/>
      <c r="AS237" s="4"/>
      <c r="AT237" s="4"/>
      <c r="AU237" s="4"/>
      <c r="AV237" s="4"/>
      <c r="AW237" s="4"/>
    </row>
    <row r="238" spans="1:49" ht="21" customHeight="1">
      <c r="A238" s="168">
        <v>44013</v>
      </c>
      <c r="B238" s="170">
        <v>69678</v>
      </c>
      <c r="C238" s="170">
        <v>40750</v>
      </c>
      <c r="D238" s="170">
        <v>69408.479999999996</v>
      </c>
      <c r="E238" s="170">
        <v>34108</v>
      </c>
      <c r="F238" s="170">
        <v>48134.5357484247</v>
      </c>
      <c r="G238" s="170">
        <v>49790.714999999997</v>
      </c>
      <c r="H238" s="170">
        <v>45070.8373333333</v>
      </c>
      <c r="I238" s="170">
        <v>29499.1364452423</v>
      </c>
      <c r="J238" s="373">
        <v>35760.330666666603</v>
      </c>
      <c r="K238" s="170">
        <v>41109.231699999997</v>
      </c>
      <c r="L238" s="170">
        <v>51008.900527104001</v>
      </c>
      <c r="M238" s="170">
        <v>37574.100624999999</v>
      </c>
      <c r="N238" s="170">
        <v>38049.4</v>
      </c>
      <c r="O238" s="170">
        <v>31535.923200000001</v>
      </c>
      <c r="P238" s="170">
        <v>32648.02059312</v>
      </c>
      <c r="Q238" s="170">
        <v>36313.199999999997</v>
      </c>
      <c r="R238" s="170">
        <v>34858.699200000003</v>
      </c>
      <c r="S238" s="170">
        <v>27946</v>
      </c>
      <c r="T238" s="170">
        <v>39038.902000000002</v>
      </c>
      <c r="U238" s="170">
        <v>42396</v>
      </c>
      <c r="V238" s="170">
        <v>52492.68</v>
      </c>
      <c r="W238" s="170">
        <v>36693.589999999997</v>
      </c>
      <c r="X238" s="170">
        <v>39366.85</v>
      </c>
      <c r="Y238" s="170">
        <v>38123.24035</v>
      </c>
      <c r="Z238" s="170">
        <v>36180</v>
      </c>
      <c r="AA238" s="170">
        <v>29786.400000000001</v>
      </c>
      <c r="AB238" s="170">
        <v>48915.92</v>
      </c>
      <c r="AC238" s="30"/>
      <c r="AD238" s="30"/>
      <c r="AE238" s="30"/>
      <c r="AF238" s="1"/>
      <c r="AG238" s="4"/>
      <c r="AH238" s="4"/>
      <c r="AI238" s="4"/>
      <c r="AJ238" s="4"/>
      <c r="AK238" s="4"/>
      <c r="AL238" s="4"/>
      <c r="AM238" s="4"/>
      <c r="AN238" s="4"/>
      <c r="AO238" s="4"/>
      <c r="AP238" s="4"/>
      <c r="AQ238" s="4"/>
      <c r="AR238" s="4"/>
      <c r="AS238" s="4"/>
      <c r="AT238" s="4"/>
      <c r="AU238" s="4"/>
      <c r="AV238" s="4"/>
      <c r="AW238" s="4"/>
    </row>
    <row r="239" spans="1:49" ht="21" customHeight="1">
      <c r="A239" s="168">
        <v>44044</v>
      </c>
      <c r="B239" s="170">
        <v>69678</v>
      </c>
      <c r="C239" s="170">
        <v>43195.233200000002</v>
      </c>
      <c r="D239" s="170">
        <v>69408.479999999996</v>
      </c>
      <c r="E239" s="170">
        <v>34108</v>
      </c>
      <c r="F239" s="170">
        <v>51985.298608298697</v>
      </c>
      <c r="G239" s="170">
        <v>49790.714999999997</v>
      </c>
      <c r="H239" s="170">
        <v>45070.8373333333</v>
      </c>
      <c r="I239" s="170">
        <v>32862.038</v>
      </c>
      <c r="J239" s="373">
        <v>35760.330666666603</v>
      </c>
      <c r="K239" s="170">
        <v>41109.231699999997</v>
      </c>
      <c r="L239" s="170">
        <v>51008.900527104001</v>
      </c>
      <c r="M239" s="170">
        <v>38302.100624999999</v>
      </c>
      <c r="N239" s="170">
        <v>38049.4</v>
      </c>
      <c r="O239" s="170">
        <v>31535.923200000001</v>
      </c>
      <c r="P239" s="170">
        <v>32648.02059312</v>
      </c>
      <c r="Q239" s="170">
        <v>36313.199999999997</v>
      </c>
      <c r="R239" s="170">
        <v>34858.699200000003</v>
      </c>
      <c r="S239" s="170">
        <v>27946</v>
      </c>
      <c r="T239" s="170">
        <v>39038.902000000002</v>
      </c>
      <c r="U239" s="170">
        <v>44396</v>
      </c>
      <c r="V239" s="170">
        <v>52492.68</v>
      </c>
      <c r="W239" s="170">
        <v>37193.589999999997</v>
      </c>
      <c r="X239" s="170">
        <v>39866.85</v>
      </c>
      <c r="Y239" s="170">
        <v>40029.4</v>
      </c>
      <c r="Z239" s="170">
        <v>36180</v>
      </c>
      <c r="AA239" s="170">
        <v>32368.799999999999</v>
      </c>
      <c r="AB239" s="170">
        <v>48915.92</v>
      </c>
      <c r="AC239" s="30"/>
      <c r="AD239" s="30"/>
      <c r="AE239" s="30"/>
      <c r="AF239" s="1"/>
      <c r="AG239" s="4"/>
      <c r="AH239" s="4"/>
      <c r="AI239" s="4"/>
      <c r="AJ239" s="4"/>
      <c r="AK239" s="4"/>
      <c r="AL239" s="4"/>
      <c r="AM239" s="4"/>
      <c r="AN239" s="4"/>
      <c r="AO239" s="4"/>
      <c r="AP239" s="4"/>
      <c r="AQ239" s="4"/>
      <c r="AR239" s="4"/>
      <c r="AS239" s="4"/>
      <c r="AT239" s="4"/>
      <c r="AU239" s="4"/>
      <c r="AV239" s="4"/>
      <c r="AW239" s="4"/>
    </row>
    <row r="240" spans="1:49" ht="21" customHeight="1">
      <c r="A240" s="168">
        <v>44075</v>
      </c>
      <c r="B240" s="170">
        <v>69678</v>
      </c>
      <c r="C240" s="170">
        <v>43398.75</v>
      </c>
      <c r="D240" s="170">
        <v>69408.479999999996</v>
      </c>
      <c r="E240" s="170">
        <v>34108</v>
      </c>
      <c r="F240" s="170">
        <v>51985.298608298697</v>
      </c>
      <c r="G240" s="170">
        <v>49194.2</v>
      </c>
      <c r="H240" s="170">
        <v>45620.8373333333</v>
      </c>
      <c r="I240" s="170">
        <v>32862.038</v>
      </c>
      <c r="J240" s="373">
        <v>35760.330666666603</v>
      </c>
      <c r="K240" s="170">
        <v>41109.231699999997</v>
      </c>
      <c r="L240" s="170">
        <v>51008.900527104001</v>
      </c>
      <c r="M240" s="170">
        <v>38664.100624999999</v>
      </c>
      <c r="N240" s="170">
        <v>38049.4</v>
      </c>
      <c r="O240" s="170">
        <v>33535.93</v>
      </c>
      <c r="P240" s="170">
        <v>32648.02059312</v>
      </c>
      <c r="Q240" s="170">
        <v>37556.199999999997</v>
      </c>
      <c r="R240" s="170">
        <v>34858.699200000003</v>
      </c>
      <c r="S240" s="170">
        <v>27946</v>
      </c>
      <c r="T240" s="170">
        <v>40224.978000000003</v>
      </c>
      <c r="U240" s="170">
        <v>45396</v>
      </c>
      <c r="V240" s="170">
        <v>54352.160000000003</v>
      </c>
      <c r="W240" s="170">
        <v>37193.589999999997</v>
      </c>
      <c r="X240" s="170">
        <v>39866.85</v>
      </c>
      <c r="Y240" s="170">
        <v>41173.1</v>
      </c>
      <c r="Z240" s="170">
        <v>39500</v>
      </c>
      <c r="AA240" s="170">
        <v>32948.800000000003</v>
      </c>
      <c r="AB240" s="170">
        <v>58380.11</v>
      </c>
      <c r="AC240" s="30"/>
      <c r="AD240" s="30"/>
      <c r="AE240" s="30"/>
      <c r="AF240" s="1"/>
      <c r="AG240" s="4"/>
      <c r="AH240" s="4"/>
      <c r="AI240" s="4"/>
      <c r="AJ240" s="4"/>
      <c r="AK240" s="4"/>
      <c r="AL240" s="4"/>
      <c r="AM240" s="4"/>
      <c r="AN240" s="4"/>
      <c r="AO240" s="4"/>
      <c r="AP240" s="4"/>
      <c r="AQ240" s="4"/>
      <c r="AR240" s="4"/>
      <c r="AS240" s="4"/>
      <c r="AT240" s="4"/>
      <c r="AU240" s="4"/>
      <c r="AV240" s="4"/>
      <c r="AW240" s="4"/>
    </row>
    <row r="241" spans="1:49" ht="21" customHeight="1">
      <c r="A241" s="168">
        <v>44105</v>
      </c>
      <c r="B241" s="170">
        <v>69678</v>
      </c>
      <c r="C241" s="170">
        <v>47066</v>
      </c>
      <c r="D241" s="170">
        <v>72878.899999999994</v>
      </c>
      <c r="E241" s="170">
        <v>39022</v>
      </c>
      <c r="F241" s="170">
        <v>55354.716110688401</v>
      </c>
      <c r="G241" s="170">
        <v>49194.2</v>
      </c>
      <c r="H241" s="170">
        <v>51079.1706666666</v>
      </c>
      <c r="I241" s="170">
        <v>36095.663999999997</v>
      </c>
      <c r="J241" s="373">
        <v>35760.330666666603</v>
      </c>
      <c r="K241" s="170">
        <v>41109.231699999997</v>
      </c>
      <c r="L241" s="170">
        <v>51008.900527104001</v>
      </c>
      <c r="M241" s="170">
        <v>39758.100624999999</v>
      </c>
      <c r="N241" s="170">
        <v>39902.28</v>
      </c>
      <c r="O241" s="170">
        <v>33535.93</v>
      </c>
      <c r="P241" s="170">
        <v>34877.294999999998</v>
      </c>
      <c r="Q241" s="170">
        <v>38799.199999999997</v>
      </c>
      <c r="R241" s="170">
        <v>34858.699200000003</v>
      </c>
      <c r="S241" s="170">
        <v>27946</v>
      </c>
      <c r="T241" s="170">
        <v>43040.737999999998</v>
      </c>
      <c r="U241" s="170">
        <v>47396</v>
      </c>
      <c r="V241" s="170">
        <v>54352.160000000003</v>
      </c>
      <c r="W241" s="170">
        <v>38693.589999999997</v>
      </c>
      <c r="X241" s="170">
        <v>41366.85</v>
      </c>
      <c r="Y241" s="170">
        <v>42698.03</v>
      </c>
      <c r="Z241" s="170">
        <v>39500</v>
      </c>
      <c r="AA241" s="170">
        <v>38948.800000000003</v>
      </c>
      <c r="AB241" s="170">
        <v>58380.11</v>
      </c>
      <c r="AC241" s="30"/>
      <c r="AD241" s="30"/>
      <c r="AE241" s="30"/>
      <c r="AF241" s="1"/>
      <c r="AG241" s="4"/>
      <c r="AH241" s="4"/>
      <c r="AI241" s="4"/>
      <c r="AJ241" s="4"/>
      <c r="AK241" s="4"/>
      <c r="AL241" s="4"/>
      <c r="AM241" s="4"/>
      <c r="AN241" s="4"/>
      <c r="AO241" s="4"/>
      <c r="AP241" s="4"/>
      <c r="AQ241" s="4"/>
      <c r="AR241" s="4"/>
      <c r="AS241" s="4"/>
      <c r="AT241" s="4"/>
      <c r="AU241" s="4"/>
      <c r="AV241" s="4"/>
      <c r="AW241" s="4"/>
    </row>
    <row r="242" spans="1:49" ht="21" customHeight="1">
      <c r="A242" s="168">
        <v>44136</v>
      </c>
      <c r="B242" s="170">
        <v>69678</v>
      </c>
      <c r="C242" s="170">
        <v>47066</v>
      </c>
      <c r="D242" s="170">
        <v>72878.899999999994</v>
      </c>
      <c r="E242" s="170">
        <v>39022</v>
      </c>
      <c r="F242" s="170">
        <v>55354.716110688401</v>
      </c>
      <c r="G242" s="170">
        <v>50820.800000000003</v>
      </c>
      <c r="H242" s="170">
        <v>51079.1706666666</v>
      </c>
      <c r="I242" s="170">
        <v>36095.663999999997</v>
      </c>
      <c r="J242" s="373">
        <v>39701.983999999997</v>
      </c>
      <c r="K242" s="170">
        <v>43969.00434</v>
      </c>
      <c r="L242" s="170">
        <v>51008.900527104001</v>
      </c>
      <c r="M242" s="170">
        <v>40850.100624999999</v>
      </c>
      <c r="N242" s="170">
        <v>39902.28</v>
      </c>
      <c r="O242" s="170">
        <v>33743.445099999997</v>
      </c>
      <c r="P242" s="170">
        <v>34877.294999999998</v>
      </c>
      <c r="Q242" s="170">
        <v>40042.199999999997</v>
      </c>
      <c r="R242" s="170">
        <v>34858.699200000003</v>
      </c>
      <c r="S242" s="170">
        <v>27946</v>
      </c>
      <c r="T242" s="170">
        <v>43040.737999999998</v>
      </c>
      <c r="U242" s="170">
        <v>47396</v>
      </c>
      <c r="V242" s="170">
        <v>55744.44</v>
      </c>
      <c r="W242" s="170">
        <v>38693.589999999997</v>
      </c>
      <c r="X242" s="170">
        <v>41366.85</v>
      </c>
      <c r="Y242" s="170">
        <v>42698.03</v>
      </c>
      <c r="Z242" s="170">
        <v>39500</v>
      </c>
      <c r="AA242" s="170">
        <v>38948.800000000003</v>
      </c>
      <c r="AB242" s="170">
        <v>58380.11</v>
      </c>
      <c r="AC242" s="30"/>
      <c r="AD242" s="30"/>
      <c r="AE242" s="30"/>
      <c r="AF242" s="1"/>
      <c r="AG242" s="4"/>
      <c r="AH242" s="4"/>
      <c r="AI242" s="4"/>
      <c r="AJ242" s="4"/>
      <c r="AK242" s="4"/>
      <c r="AL242" s="4"/>
      <c r="AM242" s="4"/>
      <c r="AN242" s="4"/>
      <c r="AO242" s="4"/>
      <c r="AP242" s="4"/>
      <c r="AQ242" s="4"/>
      <c r="AR242" s="4"/>
      <c r="AS242" s="4"/>
      <c r="AT242" s="4"/>
      <c r="AU242" s="4"/>
      <c r="AV242" s="4"/>
      <c r="AW242" s="4"/>
    </row>
    <row r="243" spans="1:49" ht="21" customHeight="1">
      <c r="A243" s="168">
        <v>44166</v>
      </c>
      <c r="B243" s="170">
        <v>69678</v>
      </c>
      <c r="C243" s="170">
        <v>49918</v>
      </c>
      <c r="D243" s="170">
        <v>78720.780269058203</v>
      </c>
      <c r="E243" s="170">
        <v>39022</v>
      </c>
      <c r="F243" s="170">
        <v>55354.716110688401</v>
      </c>
      <c r="G243" s="170">
        <v>50820.800000000003</v>
      </c>
      <c r="H243" s="170">
        <v>51079.1706666666</v>
      </c>
      <c r="I243" s="170">
        <v>36095.663999999997</v>
      </c>
      <c r="J243" s="373">
        <v>39701.983999999997</v>
      </c>
      <c r="K243" s="170">
        <v>43969.00434</v>
      </c>
      <c r="L243" s="170">
        <v>53558.800527104002</v>
      </c>
      <c r="M243" s="170">
        <v>41942.100624999999</v>
      </c>
      <c r="N243" s="170">
        <v>39902.28</v>
      </c>
      <c r="O243" s="170">
        <v>33743.445099999997</v>
      </c>
      <c r="P243" s="170">
        <v>34877.294999999998</v>
      </c>
      <c r="Q243" s="170">
        <v>41285.199999999997</v>
      </c>
      <c r="R243" s="170">
        <v>34858.699200000003</v>
      </c>
      <c r="S243" s="170">
        <v>27946</v>
      </c>
      <c r="T243" s="170">
        <v>43040.737999999998</v>
      </c>
      <c r="U243" s="170">
        <v>47396</v>
      </c>
      <c r="V243" s="170">
        <v>55744.44</v>
      </c>
      <c r="W243" s="170">
        <v>39693.589999999997</v>
      </c>
      <c r="X243" s="170">
        <v>42366.85</v>
      </c>
      <c r="Y243" s="170">
        <v>46113.88</v>
      </c>
      <c r="Z243" s="170">
        <v>39500</v>
      </c>
      <c r="AA243" s="170">
        <v>39948.800000000003</v>
      </c>
      <c r="AB243" s="170">
        <v>58380.11</v>
      </c>
      <c r="AC243" s="30"/>
      <c r="AD243" s="30"/>
      <c r="AE243" s="30"/>
      <c r="AF243" s="1"/>
      <c r="AG243" s="4"/>
      <c r="AH243" s="4"/>
      <c r="AI243" s="4"/>
      <c r="AJ243" s="4"/>
      <c r="AK243" s="4"/>
      <c r="AL243" s="4"/>
      <c r="AM243" s="4"/>
      <c r="AN243" s="4"/>
      <c r="AO243" s="4"/>
      <c r="AP243" s="4"/>
      <c r="AQ243" s="4"/>
      <c r="AR243" s="4"/>
      <c r="AS243" s="4"/>
      <c r="AT243" s="4"/>
      <c r="AU243" s="4"/>
      <c r="AV243" s="4"/>
      <c r="AW243" s="4"/>
    </row>
    <row r="244" spans="1:49" ht="21" customHeight="1">
      <c r="A244" s="168">
        <v>44197</v>
      </c>
      <c r="B244" s="170">
        <v>93647.51</v>
      </c>
      <c r="C244" s="170">
        <v>52364</v>
      </c>
      <c r="D244" s="170">
        <v>87773.67</v>
      </c>
      <c r="E244" s="170">
        <v>39022</v>
      </c>
      <c r="F244" s="170">
        <v>55354.716110688401</v>
      </c>
      <c r="G244" s="170">
        <v>52040.800000000003</v>
      </c>
      <c r="H244" s="170">
        <v>54654.7126133333</v>
      </c>
      <c r="I244" s="170">
        <v>40899.996878399899</v>
      </c>
      <c r="J244" s="373">
        <v>39701.983999999997</v>
      </c>
      <c r="K244" s="170">
        <v>43969.00434</v>
      </c>
      <c r="L244" s="170">
        <v>56558.400527104001</v>
      </c>
      <c r="M244" s="170">
        <v>44730.200624999998</v>
      </c>
      <c r="N244" s="170">
        <v>43529.760000000002</v>
      </c>
      <c r="O244" s="170">
        <v>36266.319499999998</v>
      </c>
      <c r="P244" s="170">
        <v>40384.0625</v>
      </c>
      <c r="Q244" s="170">
        <v>41285.199999999997</v>
      </c>
      <c r="R244" s="170">
        <v>35956</v>
      </c>
      <c r="S244" s="170">
        <v>40000</v>
      </c>
      <c r="T244" s="170">
        <v>46875.008000000002</v>
      </c>
      <c r="U244" s="170">
        <v>47764</v>
      </c>
      <c r="V244" s="170">
        <v>56673.68</v>
      </c>
      <c r="W244" s="170">
        <v>39693.593593516503</v>
      </c>
      <c r="X244" s="170">
        <v>42366.85</v>
      </c>
      <c r="Y244" s="170">
        <v>47394.81</v>
      </c>
      <c r="Z244" s="170">
        <v>45300</v>
      </c>
      <c r="AA244" s="170">
        <v>44628.800000000003</v>
      </c>
      <c r="AB244" s="170">
        <v>58380.11</v>
      </c>
      <c r="AC244" s="30"/>
      <c r="AD244" s="30"/>
      <c r="AE244" s="30"/>
      <c r="AF244" s="1"/>
      <c r="AG244" s="4"/>
      <c r="AH244" s="4"/>
      <c r="AI244" s="4"/>
      <c r="AJ244" s="4"/>
      <c r="AK244" s="4"/>
      <c r="AL244" s="4"/>
      <c r="AM244" s="4"/>
      <c r="AN244" s="4"/>
      <c r="AO244" s="4"/>
      <c r="AP244" s="4"/>
      <c r="AQ244" s="4"/>
      <c r="AR244" s="4"/>
      <c r="AS244" s="4"/>
      <c r="AT244" s="4"/>
      <c r="AU244" s="4"/>
      <c r="AV244" s="4"/>
      <c r="AW244" s="4"/>
    </row>
    <row r="245" spans="1:49" ht="21" customHeight="1">
      <c r="A245" s="168">
        <v>44228</v>
      </c>
      <c r="B245" s="170">
        <v>93647.51</v>
      </c>
      <c r="C245" s="170">
        <v>52364</v>
      </c>
      <c r="D245" s="170">
        <v>87773.67</v>
      </c>
      <c r="E245" s="170">
        <v>39522</v>
      </c>
      <c r="F245" s="170">
        <v>59205.478970562399</v>
      </c>
      <c r="G245" s="170">
        <v>54072.112000000001</v>
      </c>
      <c r="H245" s="170">
        <v>58230.254560000001</v>
      </c>
      <c r="I245" s="170">
        <v>40899.996878399899</v>
      </c>
      <c r="J245" s="373">
        <v>42242.037333333297</v>
      </c>
      <c r="K245" s="170">
        <v>46113.83382</v>
      </c>
      <c r="L245" s="170">
        <v>56558.400527104001</v>
      </c>
      <c r="M245" s="170">
        <v>44702.600624999999</v>
      </c>
      <c r="N245" s="170">
        <v>43529.760000000002</v>
      </c>
      <c r="O245" s="170">
        <v>36266.319499999998</v>
      </c>
      <c r="P245" s="170">
        <v>40384.0625</v>
      </c>
      <c r="Q245" s="170">
        <v>42839.199999999997</v>
      </c>
      <c r="R245" s="170">
        <v>37666</v>
      </c>
      <c r="S245" s="170">
        <v>44000</v>
      </c>
      <c r="T245" s="170">
        <v>46875.008000000002</v>
      </c>
      <c r="U245" s="170">
        <v>47764</v>
      </c>
      <c r="V245" s="170">
        <v>57603.92</v>
      </c>
      <c r="W245" s="170">
        <v>39693.604036266697</v>
      </c>
      <c r="X245" s="170">
        <v>42366.85</v>
      </c>
      <c r="Y245" s="170">
        <v>49102.74</v>
      </c>
      <c r="Z245" s="170">
        <v>45300</v>
      </c>
      <c r="AA245" s="170">
        <v>44628.800000000003</v>
      </c>
      <c r="AB245" s="170">
        <v>58380.11</v>
      </c>
      <c r="AC245" s="30"/>
      <c r="AD245" s="30"/>
      <c r="AE245" s="30"/>
      <c r="AF245" s="1"/>
      <c r="AG245" s="4"/>
      <c r="AH245" s="4"/>
      <c r="AI245" s="4"/>
      <c r="AJ245" s="4"/>
      <c r="AK245" s="4"/>
      <c r="AL245" s="4"/>
      <c r="AM245" s="4"/>
      <c r="AN245" s="4"/>
      <c r="AO245" s="4"/>
      <c r="AP245" s="4"/>
      <c r="AQ245" s="4"/>
      <c r="AR245" s="4"/>
      <c r="AS245" s="4"/>
      <c r="AT245" s="4"/>
      <c r="AU245" s="4"/>
      <c r="AV245" s="4"/>
      <c r="AW245" s="4"/>
    </row>
    <row r="246" spans="1:49" ht="21" customHeight="1">
      <c r="A246" s="168">
        <v>44256</v>
      </c>
      <c r="B246" s="170">
        <v>93647.51</v>
      </c>
      <c r="C246" s="170">
        <v>53790</v>
      </c>
      <c r="D246" s="170">
        <v>87773.67</v>
      </c>
      <c r="E246" s="170">
        <v>39522</v>
      </c>
      <c r="F246" s="170">
        <v>59205.478970562399</v>
      </c>
      <c r="G246" s="170">
        <v>56105.423999999999</v>
      </c>
      <c r="H246" s="170">
        <v>61805.7965066666</v>
      </c>
      <c r="I246" s="170">
        <v>40899.996878399899</v>
      </c>
      <c r="J246" s="373">
        <v>42242.037333333297</v>
      </c>
      <c r="K246" s="170">
        <v>46113.83382</v>
      </c>
      <c r="L246" s="170">
        <v>62214.8999999999</v>
      </c>
      <c r="M246" s="170">
        <v>45956.050625000003</v>
      </c>
      <c r="N246" s="170">
        <v>46552.66</v>
      </c>
      <c r="O246" s="170">
        <v>38789.193899999998</v>
      </c>
      <c r="P246" s="170">
        <v>40384.0625</v>
      </c>
      <c r="Q246" s="170">
        <v>44537.2</v>
      </c>
      <c r="R246" s="170">
        <v>39378</v>
      </c>
      <c r="S246" s="170">
        <v>44000</v>
      </c>
      <c r="T246" s="170">
        <v>50683.472280000002</v>
      </c>
      <c r="U246" s="170">
        <v>47922</v>
      </c>
      <c r="V246" s="170">
        <v>61558.06</v>
      </c>
      <c r="W246" s="170">
        <v>39693.587588437498</v>
      </c>
      <c r="X246" s="170">
        <v>42366.85</v>
      </c>
      <c r="Y246" s="170">
        <v>50810.66</v>
      </c>
      <c r="Z246" s="170">
        <v>45300</v>
      </c>
      <c r="AA246" s="170">
        <v>47478.400000000001</v>
      </c>
      <c r="AB246" s="170">
        <v>58380.11</v>
      </c>
      <c r="AC246" s="30"/>
      <c r="AD246" s="30"/>
      <c r="AE246" s="30"/>
      <c r="AF246" s="1"/>
      <c r="AG246" s="4"/>
      <c r="AH246" s="4"/>
      <c r="AI246" s="4"/>
      <c r="AJ246" s="4"/>
      <c r="AK246" s="4"/>
      <c r="AL246" s="4"/>
      <c r="AM246" s="4"/>
      <c r="AN246" s="4"/>
      <c r="AO246" s="4"/>
      <c r="AP246" s="4"/>
      <c r="AQ246" s="4"/>
      <c r="AR246" s="4"/>
      <c r="AS246" s="4"/>
      <c r="AT246" s="4"/>
      <c r="AU246" s="4"/>
      <c r="AV246" s="4"/>
      <c r="AW246" s="4"/>
    </row>
    <row r="247" spans="1:49" ht="21" customHeight="1">
      <c r="A247" s="168">
        <v>44287</v>
      </c>
      <c r="B247" s="170">
        <v>93647.51</v>
      </c>
      <c r="C247" s="170">
        <v>57457.8102</v>
      </c>
      <c r="D247" s="170">
        <v>96826.559999999998</v>
      </c>
      <c r="E247" s="170">
        <v>44206</v>
      </c>
      <c r="F247" s="170">
        <v>62574.896472952198</v>
      </c>
      <c r="G247" s="170">
        <v>63398</v>
      </c>
      <c r="H247" s="170">
        <v>61805.7965066666</v>
      </c>
      <c r="I247" s="170">
        <v>46450.126454798803</v>
      </c>
      <c r="J247" s="373">
        <v>47311.081813333301</v>
      </c>
      <c r="K247" s="170">
        <v>49341.802187399997</v>
      </c>
      <c r="L247" s="170">
        <v>62214.8999999999</v>
      </c>
      <c r="M247" s="170">
        <v>50346.628750000003</v>
      </c>
      <c r="N247" s="170">
        <v>46552.66</v>
      </c>
      <c r="O247" s="170">
        <v>40728.65</v>
      </c>
      <c r="P247" s="170">
        <v>46454.171874999898</v>
      </c>
      <c r="Q247" s="170">
        <v>46233.2</v>
      </c>
      <c r="R247" s="170">
        <v>41090</v>
      </c>
      <c r="S247" s="170">
        <v>51920</v>
      </c>
      <c r="T247" s="170">
        <v>52292.4713999999</v>
      </c>
      <c r="U247" s="170">
        <v>47922</v>
      </c>
      <c r="V247" s="170">
        <v>64597.3</v>
      </c>
      <c r="W247" s="170">
        <v>44495.98</v>
      </c>
      <c r="X247" s="170">
        <v>48134.28</v>
      </c>
      <c r="Y247" s="170">
        <v>50810.66</v>
      </c>
      <c r="Z247" s="170">
        <v>45300</v>
      </c>
      <c r="AA247" s="170">
        <v>49017.2</v>
      </c>
      <c r="AB247" s="170">
        <v>58380.11</v>
      </c>
      <c r="AC247" s="30"/>
      <c r="AD247" s="30"/>
      <c r="AE247" s="30"/>
      <c r="AF247" s="1"/>
      <c r="AG247" s="4"/>
      <c r="AH247" s="4"/>
      <c r="AI247" s="4"/>
      <c r="AJ247" s="4"/>
      <c r="AK247" s="4"/>
      <c r="AL247" s="4"/>
      <c r="AM247" s="4"/>
      <c r="AN247" s="4"/>
      <c r="AO247" s="4"/>
      <c r="AP247" s="4"/>
      <c r="AQ247" s="4"/>
      <c r="AR247" s="4"/>
      <c r="AS247" s="4"/>
      <c r="AT247" s="4"/>
      <c r="AU247" s="4"/>
      <c r="AV247" s="4"/>
      <c r="AW247" s="4"/>
    </row>
    <row r="248" spans="1:49" ht="21" customHeight="1">
      <c r="A248" s="168">
        <v>44317</v>
      </c>
      <c r="B248" s="170">
        <v>93647.51</v>
      </c>
      <c r="C248" s="170">
        <v>64367.376399999899</v>
      </c>
      <c r="D248" s="170">
        <v>96826.559999999998</v>
      </c>
      <c r="E248" s="170">
        <v>44206</v>
      </c>
      <c r="F248" s="170">
        <v>62574.896472952198</v>
      </c>
      <c r="G248" s="170">
        <v>64522</v>
      </c>
      <c r="H248" s="170">
        <v>66335.033133333302</v>
      </c>
      <c r="I248" s="170">
        <v>46450.126454798803</v>
      </c>
      <c r="J248" s="373">
        <v>47311.081813333301</v>
      </c>
      <c r="K248" s="170">
        <v>49341.802187399997</v>
      </c>
      <c r="L248" s="170">
        <v>62214.8999999999</v>
      </c>
      <c r="M248" s="170">
        <v>50903.766250000001</v>
      </c>
      <c r="N248" s="170">
        <v>50180.14</v>
      </c>
      <c r="O248" s="170">
        <v>43443.8999999999</v>
      </c>
      <c r="P248" s="170">
        <v>46454.171874999898</v>
      </c>
      <c r="Q248" s="170">
        <v>47929.2</v>
      </c>
      <c r="R248" s="170">
        <v>41090</v>
      </c>
      <c r="S248" s="170">
        <v>51920</v>
      </c>
      <c r="T248" s="170">
        <v>52292.4713999999</v>
      </c>
      <c r="U248" s="170">
        <v>54922</v>
      </c>
      <c r="V248" s="170">
        <v>65499.27</v>
      </c>
      <c r="W248" s="170">
        <v>44495.98</v>
      </c>
      <c r="X248" s="170">
        <v>48134.28</v>
      </c>
      <c r="Y248" s="170">
        <v>55422.05</v>
      </c>
      <c r="Z248" s="170">
        <v>45300</v>
      </c>
      <c r="AA248" s="170">
        <v>49017.2</v>
      </c>
      <c r="AB248" s="170">
        <v>72642.039999999994</v>
      </c>
      <c r="AC248" s="30"/>
      <c r="AD248" s="30"/>
      <c r="AE248" s="30"/>
      <c r="AF248" s="1"/>
      <c r="AG248" s="4"/>
      <c r="AH248" s="4"/>
      <c r="AI248" s="4"/>
      <c r="AJ248" s="4"/>
      <c r="AK248" s="4"/>
      <c r="AL248" s="4"/>
      <c r="AM248" s="4"/>
      <c r="AN248" s="4"/>
      <c r="AO248" s="4"/>
      <c r="AP248" s="4"/>
      <c r="AQ248" s="4"/>
      <c r="AR248" s="4"/>
      <c r="AS248" s="4"/>
      <c r="AT248" s="4"/>
      <c r="AU248" s="4"/>
      <c r="AV248" s="4"/>
      <c r="AW248" s="4"/>
    </row>
    <row r="249" spans="1:49" ht="21" customHeight="1">
      <c r="A249" s="168">
        <v>44348</v>
      </c>
      <c r="B249" s="170">
        <v>93647.51</v>
      </c>
      <c r="C249" s="170">
        <v>64367.376399999899</v>
      </c>
      <c r="D249" s="170">
        <v>96826.559999999998</v>
      </c>
      <c r="E249" s="170">
        <v>51683.72</v>
      </c>
      <c r="F249" s="170">
        <v>62574.896472952198</v>
      </c>
      <c r="G249" s="170">
        <v>64522</v>
      </c>
      <c r="H249" s="170">
        <v>66335.033133333302</v>
      </c>
      <c r="I249" s="170">
        <v>46450.126454798803</v>
      </c>
      <c r="J249" s="373">
        <v>47311.081813333301</v>
      </c>
      <c r="K249" s="170">
        <v>49341.802187399997</v>
      </c>
      <c r="L249" s="170">
        <v>67870.100000000006</v>
      </c>
      <c r="M249" s="170">
        <v>52722.966249999998</v>
      </c>
      <c r="N249" s="170">
        <v>50180.14</v>
      </c>
      <c r="O249" s="170">
        <v>43443.8999999999</v>
      </c>
      <c r="P249" s="170">
        <v>46454.171874999898</v>
      </c>
      <c r="Q249" s="170">
        <v>52569.599999999999</v>
      </c>
      <c r="R249" s="170">
        <v>41090</v>
      </c>
      <c r="S249" s="170">
        <v>51920</v>
      </c>
      <c r="T249" s="170">
        <v>52292.4713999999</v>
      </c>
      <c r="U249" s="170">
        <v>54922</v>
      </c>
      <c r="V249" s="170">
        <v>65499.27</v>
      </c>
      <c r="W249" s="170">
        <v>44495.98</v>
      </c>
      <c r="X249" s="170">
        <v>48134.28</v>
      </c>
      <c r="Y249" s="170">
        <v>55422.05</v>
      </c>
      <c r="Z249" s="170">
        <v>45300</v>
      </c>
      <c r="AA249" s="170">
        <v>54043.6</v>
      </c>
      <c r="AB249" s="170">
        <v>74073.710000000006</v>
      </c>
      <c r="AC249" s="30"/>
      <c r="AD249" s="30"/>
      <c r="AE249" s="30"/>
      <c r="AF249" s="1"/>
      <c r="AG249" s="4"/>
      <c r="AH249" s="4"/>
      <c r="AI249" s="4"/>
      <c r="AJ249" s="4"/>
      <c r="AK249" s="4"/>
      <c r="AL249" s="4"/>
      <c r="AM249" s="4"/>
      <c r="AN249" s="4"/>
      <c r="AO249" s="4"/>
      <c r="AP249" s="4"/>
      <c r="AQ249" s="4"/>
      <c r="AR249" s="4"/>
      <c r="AS249" s="4"/>
      <c r="AT249" s="4"/>
      <c r="AU249" s="4"/>
      <c r="AV249" s="4"/>
      <c r="AW249" s="4"/>
    </row>
    <row r="250" spans="1:49" ht="21" customHeight="1">
      <c r="A250" s="168">
        <v>44378</v>
      </c>
      <c r="B250" s="170">
        <v>101059.31</v>
      </c>
      <c r="C250" s="170">
        <v>64367.376399999899</v>
      </c>
      <c r="D250" s="170">
        <v>101549.81</v>
      </c>
      <c r="E250" s="170">
        <v>51683.72</v>
      </c>
      <c r="F250" s="170">
        <v>75089.875767542602</v>
      </c>
      <c r="G250" s="170">
        <v>68728</v>
      </c>
      <c r="H250" s="170">
        <v>66335.033133333302</v>
      </c>
      <c r="I250" s="170">
        <v>51698.990744191098</v>
      </c>
      <c r="J250" s="373">
        <v>51535.285546666601</v>
      </c>
      <c r="K250" s="170">
        <v>53953.185569399997</v>
      </c>
      <c r="L250" s="170">
        <v>67870.100000000006</v>
      </c>
      <c r="M250" s="170">
        <v>56794.466249999998</v>
      </c>
      <c r="N250" s="170">
        <v>51824.69</v>
      </c>
      <c r="O250" s="170">
        <v>46159.14</v>
      </c>
      <c r="P250" s="170">
        <v>50606.797343749997</v>
      </c>
      <c r="Q250" s="170">
        <v>52569.599999999999</v>
      </c>
      <c r="R250" s="170">
        <v>46030</v>
      </c>
      <c r="S250" s="170">
        <v>56320</v>
      </c>
      <c r="T250" s="170">
        <v>54907.094969999998</v>
      </c>
      <c r="U250" s="170">
        <v>60672</v>
      </c>
      <c r="V250" s="170">
        <v>79909.919999999998</v>
      </c>
      <c r="W250" s="170">
        <v>51170.377</v>
      </c>
      <c r="X250" s="170">
        <v>55354.41</v>
      </c>
      <c r="Y250" s="170">
        <v>58188.88</v>
      </c>
      <c r="Z250" s="170">
        <v>57800</v>
      </c>
      <c r="AA250" s="170">
        <v>54043.6</v>
      </c>
      <c r="AB250" s="170">
        <v>81901.320000000007</v>
      </c>
      <c r="AC250" s="30"/>
      <c r="AD250" s="30"/>
      <c r="AE250" s="30"/>
      <c r="AF250" s="1"/>
      <c r="AG250" s="4"/>
      <c r="AH250" s="4"/>
      <c r="AI250" s="4"/>
      <c r="AJ250" s="4"/>
      <c r="AK250" s="4"/>
      <c r="AL250" s="4"/>
      <c r="AM250" s="4"/>
      <c r="AN250" s="4"/>
      <c r="AO250" s="4"/>
      <c r="AP250" s="4"/>
      <c r="AQ250" s="4"/>
      <c r="AR250" s="4"/>
      <c r="AS250" s="4"/>
      <c r="AT250" s="4"/>
      <c r="AU250" s="4"/>
      <c r="AV250" s="4"/>
      <c r="AW250" s="4"/>
    </row>
    <row r="251" spans="1:49" ht="21" customHeight="1">
      <c r="A251" s="168">
        <v>44409</v>
      </c>
      <c r="B251" s="170">
        <v>111065.24</v>
      </c>
      <c r="C251" s="170">
        <v>70063.604399999997</v>
      </c>
      <c r="D251" s="170">
        <v>107060.27</v>
      </c>
      <c r="E251" s="170">
        <v>51683.72</v>
      </c>
      <c r="F251" s="170">
        <v>75089.875767542602</v>
      </c>
      <c r="G251" s="170">
        <v>68728</v>
      </c>
      <c r="H251" s="170">
        <v>66335.033133333302</v>
      </c>
      <c r="I251" s="170">
        <v>51698.990744191098</v>
      </c>
      <c r="J251" s="373">
        <v>51535.285546666601</v>
      </c>
      <c r="K251" s="170">
        <v>61953.185569399997</v>
      </c>
      <c r="L251" s="170">
        <v>73526.600000000006</v>
      </c>
      <c r="M251" s="170">
        <v>56878.666250000002</v>
      </c>
      <c r="N251" s="170">
        <v>53469.24</v>
      </c>
      <c r="O251" s="170">
        <v>48874.38</v>
      </c>
      <c r="P251" s="170">
        <v>50606.797343749997</v>
      </c>
      <c r="Q251" s="170">
        <v>52569.599999999999</v>
      </c>
      <c r="R251" s="170">
        <v>46030</v>
      </c>
      <c r="S251" s="170">
        <v>56320</v>
      </c>
      <c r="T251" s="170">
        <v>57521.718540000002</v>
      </c>
      <c r="U251" s="170">
        <v>60672</v>
      </c>
      <c r="V251" s="170">
        <v>79909.919999999998</v>
      </c>
      <c r="W251" s="170">
        <v>51170.377</v>
      </c>
      <c r="X251" s="170">
        <v>55354.41</v>
      </c>
      <c r="Y251" s="170">
        <v>58188.88</v>
      </c>
      <c r="Z251" s="170">
        <v>57800</v>
      </c>
      <c r="AA251" s="170">
        <v>57426.8</v>
      </c>
      <c r="AB251" s="170">
        <v>81901.320000000007</v>
      </c>
      <c r="AC251" s="30"/>
      <c r="AD251" s="30"/>
      <c r="AE251" s="30"/>
      <c r="AF251" s="1"/>
      <c r="AG251" s="4"/>
      <c r="AH251" s="4"/>
      <c r="AI251" s="4"/>
      <c r="AJ251" s="4"/>
      <c r="AK251" s="4"/>
      <c r="AL251" s="4"/>
      <c r="AM251" s="4"/>
      <c r="AN251" s="4"/>
      <c r="AO251" s="4"/>
      <c r="AP251" s="4"/>
      <c r="AQ251" s="4"/>
      <c r="AR251" s="4"/>
      <c r="AS251" s="4"/>
      <c r="AT251" s="4"/>
      <c r="AU251" s="4"/>
      <c r="AV251" s="4"/>
      <c r="AW251" s="4"/>
    </row>
    <row r="252" spans="1:49" ht="21" customHeight="1">
      <c r="A252" s="168">
        <v>44440</v>
      </c>
      <c r="B252" s="170">
        <v>111065.24</v>
      </c>
      <c r="C252" s="170">
        <v>70063.604399999997</v>
      </c>
      <c r="D252" s="170">
        <v>107060.27</v>
      </c>
      <c r="E252" s="170">
        <v>51683.72</v>
      </c>
      <c r="F252" s="170">
        <v>75089.875767542602</v>
      </c>
      <c r="G252" s="170">
        <v>68728</v>
      </c>
      <c r="H252" s="170">
        <v>70864.309933333294</v>
      </c>
      <c r="I252" s="170">
        <v>51698.990744191098</v>
      </c>
      <c r="J252" s="373">
        <v>53647.387413333301</v>
      </c>
      <c r="K252" s="170">
        <v>61953.185569399997</v>
      </c>
      <c r="L252" s="170">
        <v>73526.600000000006</v>
      </c>
      <c r="M252" s="170">
        <v>58334.166250000002</v>
      </c>
      <c r="N252" s="170">
        <v>54980.24</v>
      </c>
      <c r="O252" s="170">
        <v>51201.74</v>
      </c>
      <c r="P252" s="170">
        <v>50606.797343749997</v>
      </c>
      <c r="Q252" s="170">
        <v>52569.599999999999</v>
      </c>
      <c r="R252" s="170">
        <v>50952</v>
      </c>
      <c r="S252" s="170">
        <v>56320</v>
      </c>
      <c r="T252" s="170">
        <v>60136.093999999997</v>
      </c>
      <c r="U252" s="170">
        <v>66424</v>
      </c>
      <c r="V252" s="170">
        <v>79909.919999999998</v>
      </c>
      <c r="W252" s="170">
        <v>57844.773999999998</v>
      </c>
      <c r="X252" s="170">
        <v>62574.559999999998</v>
      </c>
      <c r="Y252" s="170">
        <v>60494.57</v>
      </c>
      <c r="Z252" s="170">
        <v>57800</v>
      </c>
      <c r="AA252" s="170">
        <v>57426.8</v>
      </c>
      <c r="AB252" s="170">
        <v>83332.77</v>
      </c>
      <c r="AC252" s="30"/>
      <c r="AD252" s="30"/>
      <c r="AE252" s="30"/>
      <c r="AF252" s="1"/>
      <c r="AG252" s="4"/>
      <c r="AH252" s="4"/>
      <c r="AI252" s="4"/>
      <c r="AJ252" s="4"/>
      <c r="AK252" s="4"/>
      <c r="AL252" s="4"/>
      <c r="AM252" s="4"/>
      <c r="AN252" s="4"/>
      <c r="AO252" s="4"/>
      <c r="AP252" s="4"/>
      <c r="AQ252" s="4"/>
      <c r="AR252" s="4"/>
      <c r="AS252" s="4"/>
      <c r="AT252" s="4"/>
      <c r="AU252" s="4"/>
      <c r="AV252" s="4"/>
      <c r="AW252" s="4"/>
    </row>
    <row r="253" spans="1:49" ht="21" customHeight="1">
      <c r="A253" s="168">
        <v>44470</v>
      </c>
      <c r="B253" s="170">
        <v>111065.24</v>
      </c>
      <c r="C253" s="170">
        <v>70063.604399999997</v>
      </c>
      <c r="D253" s="170">
        <v>112570.72</v>
      </c>
      <c r="E253" s="170">
        <v>57667.574999999997</v>
      </c>
      <c r="F253" s="170">
        <v>75089.875767542602</v>
      </c>
      <c r="G253" s="170">
        <v>72936</v>
      </c>
      <c r="H253" s="170">
        <v>70864.309933333294</v>
      </c>
      <c r="I253" s="170">
        <v>57297.987999999998</v>
      </c>
      <c r="J253" s="373">
        <v>56604.330026666597</v>
      </c>
      <c r="K253" s="170">
        <v>66564.568951399997</v>
      </c>
      <c r="L253" s="170">
        <v>77485.008722132494</v>
      </c>
      <c r="M253" s="170">
        <v>60918.771249999998</v>
      </c>
      <c r="N253" s="170">
        <v>56491.24</v>
      </c>
      <c r="O253" s="170">
        <v>53529.087581999898</v>
      </c>
      <c r="P253" s="170">
        <v>55163.409104687402</v>
      </c>
      <c r="Q253" s="170">
        <v>60874.8</v>
      </c>
      <c r="R253" s="170">
        <v>50952</v>
      </c>
      <c r="S253" s="170">
        <v>60720</v>
      </c>
      <c r="T253" s="170">
        <v>69156.508099999905</v>
      </c>
      <c r="U253" s="170">
        <v>65174</v>
      </c>
      <c r="V253" s="170">
        <v>84495</v>
      </c>
      <c r="W253" s="170">
        <v>57844.773999999998</v>
      </c>
      <c r="X253" s="170">
        <v>62574.559999999998</v>
      </c>
      <c r="Y253" s="170">
        <v>64183.68</v>
      </c>
      <c r="Z253" s="170">
        <v>60800</v>
      </c>
      <c r="AA253" s="170">
        <v>60807.6</v>
      </c>
      <c r="AB253" s="170">
        <v>83332.77</v>
      </c>
      <c r="AC253" s="30"/>
      <c r="AD253" s="30"/>
      <c r="AE253" s="30"/>
      <c r="AF253" s="1"/>
      <c r="AG253" s="4"/>
      <c r="AH253" s="4"/>
      <c r="AI253" s="4"/>
      <c r="AJ253" s="4"/>
      <c r="AK253" s="4"/>
      <c r="AL253" s="4"/>
      <c r="AM253" s="4"/>
      <c r="AN253" s="4"/>
      <c r="AO253" s="4"/>
      <c r="AP253" s="4"/>
      <c r="AQ253" s="4"/>
      <c r="AR253" s="4"/>
      <c r="AS253" s="4"/>
      <c r="AT253" s="4"/>
      <c r="AU253" s="4"/>
      <c r="AV253" s="4"/>
      <c r="AW253" s="4"/>
    </row>
    <row r="254" spans="1:49" ht="21" customHeight="1">
      <c r="A254" s="168">
        <v>44501</v>
      </c>
      <c r="B254" s="170">
        <v>111065.24</v>
      </c>
      <c r="C254" s="170">
        <v>75190.209600000002</v>
      </c>
      <c r="D254" s="170">
        <v>112570.72</v>
      </c>
      <c r="E254" s="170">
        <v>57667.574999999997</v>
      </c>
      <c r="F254" s="170">
        <v>82911.7378266616</v>
      </c>
      <c r="G254" s="170">
        <v>72936</v>
      </c>
      <c r="H254" s="170">
        <v>75959.7463333333</v>
      </c>
      <c r="I254" s="170">
        <v>57297.987999999998</v>
      </c>
      <c r="J254" s="373">
        <v>56604.330026666597</v>
      </c>
      <c r="K254" s="170">
        <v>66564.568951399997</v>
      </c>
      <c r="L254" s="170">
        <v>77485.008722132494</v>
      </c>
      <c r="M254" s="170">
        <v>60700.251250000001</v>
      </c>
      <c r="N254" s="170">
        <v>58002.239999999998</v>
      </c>
      <c r="O254" s="170">
        <v>53529.087581999898</v>
      </c>
      <c r="P254" s="170">
        <v>55163.409104687402</v>
      </c>
      <c r="Q254" s="170">
        <v>63524.800000000003</v>
      </c>
      <c r="R254" s="170">
        <v>53828</v>
      </c>
      <c r="S254" s="170">
        <v>60720</v>
      </c>
      <c r="T254" s="170">
        <v>69156.508099999905</v>
      </c>
      <c r="U254" s="170">
        <v>74174</v>
      </c>
      <c r="V254" s="170">
        <v>84495</v>
      </c>
      <c r="W254" s="170">
        <v>62294.372000000003</v>
      </c>
      <c r="X254" s="170">
        <v>67387.990000000005</v>
      </c>
      <c r="Y254" s="170">
        <v>64183.68</v>
      </c>
      <c r="Z254" s="170">
        <v>60800</v>
      </c>
      <c r="AA254" s="170">
        <v>60807.6</v>
      </c>
      <c r="AB254" s="170">
        <v>83332.77</v>
      </c>
      <c r="AC254" s="30"/>
      <c r="AD254" s="30"/>
      <c r="AE254" s="30"/>
      <c r="AF254" s="1"/>
      <c r="AG254" s="4"/>
      <c r="AH254" s="4"/>
      <c r="AI254" s="4"/>
      <c r="AJ254" s="4"/>
      <c r="AK254" s="4"/>
      <c r="AL254" s="4"/>
      <c r="AM254" s="4"/>
      <c r="AN254" s="4"/>
      <c r="AO254" s="4"/>
      <c r="AP254" s="4"/>
      <c r="AQ254" s="4"/>
      <c r="AR254" s="4"/>
      <c r="AS254" s="4"/>
      <c r="AT254" s="4"/>
      <c r="AU254" s="4"/>
      <c r="AV254" s="4"/>
      <c r="AW254" s="4"/>
    </row>
    <row r="255" spans="1:49" ht="21" customHeight="1">
      <c r="A255" s="168">
        <v>44531</v>
      </c>
      <c r="B255" s="170">
        <v>111065.24</v>
      </c>
      <c r="C255" s="170">
        <v>75190.209600000002</v>
      </c>
      <c r="D255" s="170">
        <v>118868.38</v>
      </c>
      <c r="E255" s="170">
        <v>57667.574999999997</v>
      </c>
      <c r="F255" s="170">
        <v>82911.7378266616</v>
      </c>
      <c r="G255" s="170">
        <v>72936</v>
      </c>
      <c r="H255" s="170">
        <v>75959.7463333333</v>
      </c>
      <c r="I255" s="170">
        <v>57297.987999999998</v>
      </c>
      <c r="J255" s="373">
        <v>56604.330026666597</v>
      </c>
      <c r="K255" s="170">
        <v>58564.568951399997</v>
      </c>
      <c r="L255" s="170">
        <v>83140.848774842802</v>
      </c>
      <c r="M255" s="170">
        <v>61209.751250000001</v>
      </c>
      <c r="N255" s="170">
        <v>58002.239999999998</v>
      </c>
      <c r="O255" s="170">
        <v>53529.087581999898</v>
      </c>
      <c r="P255" s="170">
        <v>55163.409104687402</v>
      </c>
      <c r="Q255" s="170">
        <v>63524.800000000003</v>
      </c>
      <c r="R255" s="170">
        <v>53828</v>
      </c>
      <c r="S255" s="170">
        <v>60720</v>
      </c>
      <c r="T255" s="170">
        <v>69156.508099999905</v>
      </c>
      <c r="U255" s="170">
        <v>74174</v>
      </c>
      <c r="V255" s="170">
        <v>88424.7</v>
      </c>
      <c r="W255" s="170">
        <v>62294.372000000003</v>
      </c>
      <c r="X255" s="170">
        <v>67387.990000000005</v>
      </c>
      <c r="Y255" s="170">
        <v>67872.789999999994</v>
      </c>
      <c r="Z255" s="170">
        <v>60800</v>
      </c>
      <c r="AA255" s="170">
        <v>64190.8</v>
      </c>
      <c r="AB255" s="170">
        <v>92591.966666666602</v>
      </c>
      <c r="AC255" s="30"/>
      <c r="AD255" s="30"/>
      <c r="AE255" s="30"/>
      <c r="AF255" s="1"/>
      <c r="AG255" s="4"/>
      <c r="AH255" s="4"/>
      <c r="AI255" s="4"/>
      <c r="AJ255" s="4"/>
      <c r="AK255" s="4"/>
      <c r="AL255" s="4"/>
      <c r="AM255" s="4"/>
      <c r="AN255" s="4"/>
      <c r="AO255" s="4"/>
      <c r="AP255" s="4"/>
      <c r="AQ255" s="4"/>
      <c r="AR255" s="4"/>
      <c r="AS255" s="4"/>
      <c r="AT255" s="4"/>
      <c r="AU255" s="4"/>
      <c r="AV255" s="4"/>
      <c r="AW255" s="4"/>
    </row>
    <row r="256" spans="1:49" ht="21" customHeight="1">
      <c r="A256" s="168">
        <v>44562</v>
      </c>
      <c r="B256" s="170">
        <v>154000</v>
      </c>
      <c r="C256" s="170">
        <v>75190.209600000002</v>
      </c>
      <c r="D256" s="170">
        <v>138006.18917999999</v>
      </c>
      <c r="E256" s="170">
        <v>57667.574999999997</v>
      </c>
      <c r="F256" s="170">
        <v>82911.7378266616</v>
      </c>
      <c r="G256" s="170">
        <v>75742</v>
      </c>
      <c r="H256" s="170">
        <v>81786.472216666603</v>
      </c>
      <c r="I256" s="170">
        <v>64231.0459999999</v>
      </c>
      <c r="J256" s="373">
        <v>58716.431893333298</v>
      </c>
      <c r="K256" s="170">
        <v>66564.568951399997</v>
      </c>
      <c r="L256" s="170">
        <v>83140.848774842802</v>
      </c>
      <c r="M256" s="170">
        <v>63092.973124999997</v>
      </c>
      <c r="N256" s="170">
        <v>68462.12</v>
      </c>
      <c r="O256" s="170">
        <v>55856.439215999999</v>
      </c>
      <c r="P256" s="170">
        <v>59605.481833062498</v>
      </c>
      <c r="Q256" s="170">
        <v>66793.2</v>
      </c>
      <c r="R256" s="170">
        <v>59211</v>
      </c>
      <c r="S256" s="170">
        <v>61688</v>
      </c>
      <c r="T256" s="170">
        <v>69156.508099999905</v>
      </c>
      <c r="U256" s="170">
        <v>73508</v>
      </c>
      <c r="V256" s="170">
        <v>91043.34</v>
      </c>
      <c r="W256" s="170">
        <v>62294.372000000003</v>
      </c>
      <c r="X256" s="170">
        <v>67387.990000000005</v>
      </c>
      <c r="Y256" s="170">
        <v>67872.789999999994</v>
      </c>
      <c r="Z256" s="170">
        <v>65700</v>
      </c>
      <c r="AA256" s="170">
        <v>64244.800000000003</v>
      </c>
      <c r="AB256" s="170">
        <v>92591.966666666602</v>
      </c>
      <c r="AC256" s="30"/>
      <c r="AD256" s="30"/>
      <c r="AE256" s="30"/>
      <c r="AF256" s="1"/>
      <c r="AG256" s="4"/>
      <c r="AH256" s="4"/>
      <c r="AI256" s="4"/>
      <c r="AJ256" s="4"/>
      <c r="AK256" s="4"/>
      <c r="AL256" s="4"/>
      <c r="AM256" s="4"/>
      <c r="AN256" s="4"/>
      <c r="AO256" s="4"/>
      <c r="AP256" s="4"/>
      <c r="AQ256" s="4"/>
      <c r="AR256" s="4"/>
      <c r="AS256" s="4"/>
      <c r="AT256" s="4"/>
      <c r="AU256" s="4"/>
      <c r="AV256" s="4"/>
      <c r="AW256" s="4"/>
    </row>
    <row r="257" spans="1:49" ht="21" customHeight="1">
      <c r="A257" s="168">
        <v>44593</v>
      </c>
      <c r="B257" s="170">
        <v>154000</v>
      </c>
      <c r="C257" s="170">
        <v>80886.437599999903</v>
      </c>
      <c r="D257" s="170">
        <v>138006.18917999999</v>
      </c>
      <c r="E257" s="170">
        <v>62223.86</v>
      </c>
      <c r="F257" s="170">
        <v>82911.7378266616</v>
      </c>
      <c r="G257" s="170">
        <v>78548.399999999994</v>
      </c>
      <c r="H257" s="170">
        <v>88014.227816666593</v>
      </c>
      <c r="I257" s="170">
        <v>64231.0459999999</v>
      </c>
      <c r="J257" s="373">
        <v>61588.890432</v>
      </c>
      <c r="K257" s="170">
        <v>68870.260642399997</v>
      </c>
      <c r="L257" s="170">
        <v>83140.848774842802</v>
      </c>
      <c r="M257" s="170">
        <v>64622.035624999997</v>
      </c>
      <c r="N257" s="170">
        <v>68462.12</v>
      </c>
      <c r="O257" s="170">
        <v>58183.790849999903</v>
      </c>
      <c r="P257" s="170">
        <v>59605.481833062498</v>
      </c>
      <c r="Q257" s="170">
        <v>66793.2</v>
      </c>
      <c r="R257" s="170">
        <v>64603.999999999898</v>
      </c>
      <c r="S257" s="170">
        <v>63888</v>
      </c>
      <c r="T257" s="170">
        <v>78177.326099999904</v>
      </c>
      <c r="U257" s="170">
        <v>72842</v>
      </c>
      <c r="V257" s="170">
        <v>93665.06</v>
      </c>
      <c r="W257" s="170">
        <v>65854.050399999993</v>
      </c>
      <c r="X257" s="170">
        <v>71238.734400000001</v>
      </c>
      <c r="Y257" s="170">
        <v>72623.89</v>
      </c>
      <c r="Z257" s="170">
        <v>65700</v>
      </c>
      <c r="AA257" s="170">
        <v>67524</v>
      </c>
      <c r="AB257" s="170">
        <v>92591.966666666602</v>
      </c>
      <c r="AC257" s="30"/>
      <c r="AD257" s="30"/>
      <c r="AE257" s="30"/>
      <c r="AF257" s="1"/>
      <c r="AG257" s="4"/>
      <c r="AH257" s="4"/>
      <c r="AI257" s="4"/>
      <c r="AJ257" s="4"/>
      <c r="AK257" s="4"/>
      <c r="AL257" s="4"/>
      <c r="AM257" s="4"/>
      <c r="AN257" s="4"/>
      <c r="AO257" s="4"/>
      <c r="AP257" s="4"/>
      <c r="AQ257" s="4"/>
      <c r="AR257" s="4"/>
      <c r="AS257" s="4"/>
      <c r="AT257" s="4"/>
      <c r="AU257" s="4"/>
      <c r="AV257" s="4"/>
      <c r="AW257" s="4"/>
    </row>
    <row r="258" spans="1:49" ht="21" customHeight="1">
      <c r="A258" s="168">
        <v>44621</v>
      </c>
      <c r="B258" s="170">
        <v>154000</v>
      </c>
      <c r="C258" s="170">
        <v>83601.113840999999</v>
      </c>
      <c r="D258" s="170">
        <v>138006.18917999999</v>
      </c>
      <c r="E258" s="170">
        <v>64204.794399999999</v>
      </c>
      <c r="F258" s="170">
        <v>90733.599885780699</v>
      </c>
      <c r="G258" s="170">
        <v>81352</v>
      </c>
      <c r="H258" s="170">
        <v>93675.823816666598</v>
      </c>
      <c r="I258" s="170">
        <v>64231.0459999999</v>
      </c>
      <c r="J258" s="373">
        <v>65053.221333333298</v>
      </c>
      <c r="K258" s="170">
        <v>69331.725007999994</v>
      </c>
      <c r="L258" s="170">
        <v>93117.750627824003</v>
      </c>
      <c r="M258" s="170">
        <v>70808.725625000006</v>
      </c>
      <c r="N258" s="170">
        <v>74993.119999999995</v>
      </c>
      <c r="O258" s="170">
        <v>58183.790849999903</v>
      </c>
      <c r="P258" s="170">
        <v>59605.481833062498</v>
      </c>
      <c r="Q258" s="170">
        <v>69710.399999999994</v>
      </c>
      <c r="R258" s="170">
        <v>64603.999999999898</v>
      </c>
      <c r="S258" s="170">
        <v>66088</v>
      </c>
      <c r="T258" s="170">
        <v>78177.326099999904</v>
      </c>
      <c r="U258" s="170">
        <v>72842</v>
      </c>
      <c r="V258" s="170">
        <v>98575.5</v>
      </c>
      <c r="W258" s="170">
        <v>68523.809200000003</v>
      </c>
      <c r="X258" s="170">
        <v>74126.791200000007</v>
      </c>
      <c r="Y258" s="170">
        <v>72623.89</v>
      </c>
      <c r="Z258" s="170">
        <v>70000</v>
      </c>
      <c r="AA258" s="170">
        <v>71024.399999999994</v>
      </c>
      <c r="AB258" s="170">
        <v>92591.966666666602</v>
      </c>
      <c r="AC258" s="30"/>
      <c r="AD258" s="30"/>
      <c r="AE258" s="30"/>
      <c r="AF258" s="1"/>
      <c r="AG258" s="4"/>
      <c r="AH258" s="4"/>
      <c r="AI258" s="4"/>
      <c r="AJ258" s="4"/>
      <c r="AK258" s="4"/>
      <c r="AL258" s="4"/>
      <c r="AM258" s="4"/>
      <c r="AN258" s="4"/>
      <c r="AO258" s="4"/>
      <c r="AP258" s="4"/>
      <c r="AQ258" s="4"/>
      <c r="AR258" s="4"/>
      <c r="AS258" s="4"/>
      <c r="AT258" s="4"/>
      <c r="AU258" s="4"/>
      <c r="AV258" s="4"/>
      <c r="AW258" s="4"/>
    </row>
    <row r="259" spans="1:49" ht="21" customHeight="1">
      <c r="A259" s="168">
        <v>44652</v>
      </c>
      <c r="B259" s="170">
        <v>154000</v>
      </c>
      <c r="C259" s="170">
        <v>87738.076175399998</v>
      </c>
      <c r="D259" s="170">
        <v>159402.49758</v>
      </c>
      <c r="E259" s="170">
        <v>65530.974399999897</v>
      </c>
      <c r="F259" s="170">
        <v>90733.599885780699</v>
      </c>
      <c r="G259" s="170">
        <v>92370</v>
      </c>
      <c r="H259" s="170">
        <v>100412.179457333</v>
      </c>
      <c r="I259" s="170">
        <v>74180.435025400002</v>
      </c>
      <c r="J259" s="373">
        <v>65053.221333333298</v>
      </c>
      <c r="K259" s="170">
        <v>79617.678759200004</v>
      </c>
      <c r="L259" s="170">
        <v>93117.750627824003</v>
      </c>
      <c r="M259" s="170">
        <v>81793.441249999902</v>
      </c>
      <c r="N259" s="170">
        <v>74993.119999999995</v>
      </c>
      <c r="O259" s="170">
        <v>70402.386928499996</v>
      </c>
      <c r="P259" s="170">
        <v>80599.495606861994</v>
      </c>
      <c r="Q259" s="170">
        <v>74128.399999999994</v>
      </c>
      <c r="R259" s="170">
        <v>64603.999999999898</v>
      </c>
      <c r="S259" s="170">
        <v>77984</v>
      </c>
      <c r="T259" s="170">
        <v>81784.741639999993</v>
      </c>
      <c r="U259" s="170">
        <v>86842</v>
      </c>
      <c r="V259" s="170">
        <v>103488.02</v>
      </c>
      <c r="W259" s="170">
        <v>68523.809200000003</v>
      </c>
      <c r="X259" s="170">
        <v>74126.791200000007</v>
      </c>
      <c r="Y259" s="170">
        <v>83517.459805595805</v>
      </c>
      <c r="Z259" s="170">
        <v>70000</v>
      </c>
      <c r="AA259" s="170">
        <v>73025.2</v>
      </c>
      <c r="AB259" s="170">
        <v>112036.47411111101</v>
      </c>
      <c r="AC259" s="30"/>
      <c r="AD259" s="30"/>
      <c r="AE259" s="30"/>
      <c r="AF259" s="1"/>
      <c r="AG259" s="4"/>
      <c r="AH259" s="4"/>
      <c r="AI259" s="4"/>
      <c r="AJ259" s="4"/>
      <c r="AK259" s="4"/>
      <c r="AL259" s="4"/>
      <c r="AM259" s="4"/>
      <c r="AN259" s="4"/>
      <c r="AO259" s="4"/>
      <c r="AP259" s="4"/>
      <c r="AQ259" s="4"/>
      <c r="AR259" s="4"/>
      <c r="AS259" s="4"/>
      <c r="AT259" s="4"/>
      <c r="AU259" s="4"/>
      <c r="AV259" s="4"/>
      <c r="AW259" s="4"/>
    </row>
    <row r="260" spans="1:49" ht="21" customHeight="1">
      <c r="A260" s="168">
        <v>44682</v>
      </c>
      <c r="B260" s="170">
        <v>154000</v>
      </c>
      <c r="C260" s="170">
        <v>101951.644515814</v>
      </c>
      <c r="D260" s="170">
        <v>159402.49758</v>
      </c>
      <c r="E260" s="170">
        <v>66857.154399999999</v>
      </c>
      <c r="F260" s="170">
        <v>104342.953742506</v>
      </c>
      <c r="G260" s="170">
        <v>92370</v>
      </c>
      <c r="H260" s="170">
        <v>105643.494161333</v>
      </c>
      <c r="I260" s="170">
        <v>74180.435025400002</v>
      </c>
      <c r="J260" s="373">
        <v>71558.543466666597</v>
      </c>
      <c r="K260" s="170">
        <v>79617.678759200004</v>
      </c>
      <c r="L260" s="170">
        <v>99769.018529811394</v>
      </c>
      <c r="M260" s="170">
        <v>83163.659375000003</v>
      </c>
      <c r="N260" s="170">
        <v>81524.12</v>
      </c>
      <c r="O260" s="170">
        <v>70402.386928499996</v>
      </c>
      <c r="P260" s="170">
        <v>80599.495606861994</v>
      </c>
      <c r="Q260" s="170">
        <v>80137.2</v>
      </c>
      <c r="R260" s="170">
        <v>64603.999999999898</v>
      </c>
      <c r="S260" s="170">
        <v>77984</v>
      </c>
      <c r="T260" s="170">
        <v>90805.1557399999</v>
      </c>
      <c r="U260" s="170">
        <v>89842</v>
      </c>
      <c r="V260" s="170">
        <v>124186.14</v>
      </c>
      <c r="W260" s="170">
        <v>76061.428211999999</v>
      </c>
      <c r="X260" s="170">
        <v>82280.738232000003</v>
      </c>
      <c r="Y260" s="170">
        <v>83517.468499999901</v>
      </c>
      <c r="Z260" s="170">
        <v>90000</v>
      </c>
      <c r="AA260" s="170">
        <v>75026</v>
      </c>
      <c r="AB260" s="170">
        <v>117594.408777777</v>
      </c>
      <c r="AC260" s="30"/>
      <c r="AD260" s="30"/>
      <c r="AE260" s="30"/>
      <c r="AF260" s="1"/>
      <c r="AG260" s="4"/>
      <c r="AH260" s="4"/>
      <c r="AI260" s="4"/>
      <c r="AJ260" s="4"/>
      <c r="AK260" s="4"/>
      <c r="AL260" s="4"/>
      <c r="AM260" s="4"/>
      <c r="AN260" s="4"/>
      <c r="AO260" s="4"/>
      <c r="AP260" s="4"/>
      <c r="AQ260" s="4"/>
      <c r="AR260" s="4"/>
      <c r="AS260" s="4"/>
      <c r="AT260" s="4"/>
      <c r="AU260" s="4"/>
      <c r="AV260" s="4"/>
      <c r="AW260" s="4"/>
    </row>
    <row r="261" spans="1:49" ht="21" customHeight="1">
      <c r="A261" s="168">
        <v>44713</v>
      </c>
      <c r="B261" s="170">
        <v>154000</v>
      </c>
      <c r="C261" s="170">
        <v>101951.644515814</v>
      </c>
      <c r="D261" s="170">
        <v>159402.49758</v>
      </c>
      <c r="E261" s="170">
        <v>80994.532059999998</v>
      </c>
      <c r="F261" s="170">
        <v>104342.953742506</v>
      </c>
      <c r="G261" s="170">
        <v>104970</v>
      </c>
      <c r="H261" s="170">
        <v>110874.80886533301</v>
      </c>
      <c r="I261" s="170">
        <v>74180.435025400002</v>
      </c>
      <c r="J261" s="373">
        <v>78063.865600000005</v>
      </c>
      <c r="K261" s="170">
        <v>89299.261810304</v>
      </c>
      <c r="L261" s="170">
        <v>103926.06096855301</v>
      </c>
      <c r="M261" s="170">
        <v>87008.098750000005</v>
      </c>
      <c r="N261" s="170">
        <v>81524.12</v>
      </c>
      <c r="O261" s="170">
        <v>70402.386928499996</v>
      </c>
      <c r="P261" s="170">
        <v>80599.495606861994</v>
      </c>
      <c r="Q261" s="170">
        <v>88734.14</v>
      </c>
      <c r="R261" s="170">
        <v>64603.999999999898</v>
      </c>
      <c r="S261" s="170">
        <v>77984</v>
      </c>
      <c r="T261" s="170">
        <v>96217.750400000004</v>
      </c>
      <c r="U261" s="170">
        <v>92842</v>
      </c>
      <c r="V261" s="170">
        <v>124186.14</v>
      </c>
      <c r="W261" s="170">
        <v>83599.047223999994</v>
      </c>
      <c r="X261" s="170">
        <v>90434.685264</v>
      </c>
      <c r="Y261" s="170">
        <v>88601.1238889534</v>
      </c>
      <c r="Z261" s="170">
        <v>90000</v>
      </c>
      <c r="AA261" s="170">
        <v>110213.2</v>
      </c>
      <c r="AB261" s="170">
        <v>127773.747333333</v>
      </c>
      <c r="AC261" s="30"/>
      <c r="AD261" s="30"/>
      <c r="AE261" s="30"/>
      <c r="AF261" s="1"/>
      <c r="AG261" s="4"/>
      <c r="AH261" s="4"/>
      <c r="AI261" s="4"/>
      <c r="AJ261" s="4"/>
      <c r="AK261" s="4"/>
      <c r="AL261" s="4"/>
      <c r="AM261" s="4"/>
      <c r="AN261" s="4"/>
      <c r="AO261" s="4"/>
      <c r="AP261" s="4"/>
      <c r="AQ261" s="4"/>
      <c r="AR261" s="4"/>
      <c r="AS261" s="4"/>
      <c r="AT261" s="4"/>
      <c r="AU261" s="4"/>
      <c r="AV261" s="4"/>
      <c r="AW261" s="4"/>
    </row>
    <row r="262" spans="1:49" ht="21" customHeight="1">
      <c r="A262" s="168">
        <v>44743</v>
      </c>
      <c r="B262" s="170">
        <v>185000</v>
      </c>
      <c r="C262" s="170">
        <v>101951.644515814</v>
      </c>
      <c r="D262" s="170">
        <v>179610.12218000001</v>
      </c>
      <c r="E262" s="170">
        <v>80994.532059999998</v>
      </c>
      <c r="F262" s="170">
        <v>104342.953742506</v>
      </c>
      <c r="G262" s="170">
        <v>104970</v>
      </c>
      <c r="H262" s="170">
        <v>110874.80886533301</v>
      </c>
      <c r="I262" s="170">
        <v>84873.513819370695</v>
      </c>
      <c r="J262" s="373">
        <v>78063.865600000005</v>
      </c>
      <c r="K262" s="170">
        <v>89299.261810304</v>
      </c>
      <c r="L262" s="170">
        <v>110577.32887054099</v>
      </c>
      <c r="M262" s="170">
        <v>95690.888749999998</v>
      </c>
      <c r="N262" s="170">
        <v>87758.32</v>
      </c>
      <c r="O262" s="170">
        <v>78548.117647499996</v>
      </c>
      <c r="P262" s="170">
        <v>95100.4048160971</v>
      </c>
      <c r="Q262" s="170">
        <v>96800.879999999903</v>
      </c>
      <c r="R262" s="170">
        <v>77524</v>
      </c>
      <c r="S262" s="170">
        <v>87897</v>
      </c>
      <c r="T262" s="170">
        <v>105839.52544</v>
      </c>
      <c r="U262" s="170">
        <v>93892</v>
      </c>
      <c r="V262" s="170">
        <v>124186.14</v>
      </c>
      <c r="W262" s="170">
        <v>83599.047223999994</v>
      </c>
      <c r="X262" s="170">
        <v>90434.685264</v>
      </c>
      <c r="Y262" s="170">
        <v>88601.137799999997</v>
      </c>
      <c r="Z262" s="170">
        <v>99000</v>
      </c>
      <c r="AA262" s="170">
        <v>110213.2</v>
      </c>
      <c r="AB262" s="170">
        <v>127773.747333333</v>
      </c>
      <c r="AC262" s="30"/>
      <c r="AD262" s="30"/>
      <c r="AE262" s="30"/>
      <c r="AF262" s="1"/>
      <c r="AG262" s="4"/>
      <c r="AH262" s="4"/>
      <c r="AI262" s="4"/>
      <c r="AJ262" s="4"/>
      <c r="AK262" s="4"/>
      <c r="AL262" s="4"/>
      <c r="AM262" s="4"/>
      <c r="AN262" s="4"/>
      <c r="AO262" s="4"/>
      <c r="AP262" s="4"/>
      <c r="AQ262" s="4"/>
      <c r="AR262" s="4"/>
      <c r="AS262" s="4"/>
      <c r="AT262" s="4"/>
      <c r="AU262" s="4"/>
      <c r="AV262" s="4"/>
      <c r="AW262" s="4"/>
    </row>
    <row r="263" spans="1:49" ht="21" customHeight="1">
      <c r="A263" s="168">
        <v>44774</v>
      </c>
      <c r="B263" s="170">
        <v>185000</v>
      </c>
      <c r="C263" s="170">
        <v>113796.28479949301</v>
      </c>
      <c r="D263" s="170">
        <v>179610.12218000001</v>
      </c>
      <c r="E263" s="170">
        <v>88062.846890000001</v>
      </c>
      <c r="F263" s="170">
        <v>104342.953742506</v>
      </c>
      <c r="G263" s="170">
        <v>104970</v>
      </c>
      <c r="H263" s="170">
        <v>128748.46743733301</v>
      </c>
      <c r="I263" s="170">
        <v>84873.513819370695</v>
      </c>
      <c r="J263" s="373">
        <v>83268.123306666603</v>
      </c>
      <c r="K263" s="170">
        <v>101299.261810304</v>
      </c>
      <c r="L263" s="170">
        <v>127163.92820112201</v>
      </c>
      <c r="M263" s="170">
        <v>98484.048750000002</v>
      </c>
      <c r="N263" s="170">
        <v>104721</v>
      </c>
      <c r="O263" s="170">
        <v>78548.117647499996</v>
      </c>
      <c r="P263" s="170">
        <v>95100.4048160971</v>
      </c>
      <c r="Q263" s="170">
        <v>96800.879999999903</v>
      </c>
      <c r="R263" s="170">
        <v>77524</v>
      </c>
      <c r="S263" s="170">
        <v>95828</v>
      </c>
      <c r="T263" s="170">
        <v>105839.52544</v>
      </c>
      <c r="U263" s="170">
        <v>108892</v>
      </c>
      <c r="V263" s="170">
        <v>137640.29</v>
      </c>
      <c r="W263" s="170">
        <v>96618.570972000001</v>
      </c>
      <c r="X263" s="170">
        <v>104518.77559200001</v>
      </c>
      <c r="Y263" s="170">
        <v>99494.729300000006</v>
      </c>
      <c r="Z263" s="170">
        <v>99000</v>
      </c>
      <c r="AA263" s="170">
        <v>110213.2</v>
      </c>
      <c r="AB263" s="170">
        <v>138892.116666666</v>
      </c>
      <c r="AC263" s="30"/>
      <c r="AD263" s="30"/>
      <c r="AE263" s="30"/>
      <c r="AF263" s="1"/>
      <c r="AG263" s="4"/>
      <c r="AH263" s="4"/>
      <c r="AI263" s="4"/>
      <c r="AJ263" s="4"/>
      <c r="AK263" s="4"/>
      <c r="AL263" s="4"/>
      <c r="AM263" s="4"/>
      <c r="AN263" s="4"/>
      <c r="AO263" s="4"/>
      <c r="AP263" s="4"/>
      <c r="AQ263" s="4"/>
      <c r="AR263" s="4"/>
      <c r="AS263" s="4"/>
      <c r="AT263" s="4"/>
      <c r="AU263" s="4"/>
      <c r="AV263" s="4"/>
      <c r="AW263" s="4"/>
    </row>
    <row r="264" spans="1:49" ht="21" customHeight="1">
      <c r="A264" s="168">
        <v>44805</v>
      </c>
      <c r="B264" s="170">
        <v>185000</v>
      </c>
      <c r="C264" s="170">
        <v>118534.140912965</v>
      </c>
      <c r="D264" s="170">
        <v>196251.69537999999</v>
      </c>
      <c r="E264" s="170">
        <v>88062.846890000001</v>
      </c>
      <c r="F264" s="170">
        <v>118860.351654507</v>
      </c>
      <c r="G264" s="170">
        <v>117479.999999999</v>
      </c>
      <c r="H264" s="170">
        <v>137467.325277333</v>
      </c>
      <c r="I264" s="170">
        <v>84873.513819370695</v>
      </c>
      <c r="J264" s="373">
        <v>91725.042079999999</v>
      </c>
      <c r="K264" s="170">
        <v>101299.261810304</v>
      </c>
      <c r="L264" s="170">
        <v>127163.92820112201</v>
      </c>
      <c r="M264" s="170">
        <v>104671.23875</v>
      </c>
      <c r="N264" s="170">
        <v>104721</v>
      </c>
      <c r="O264" s="170">
        <v>99999.990399999995</v>
      </c>
      <c r="P264" s="170">
        <v>95100.4048160971</v>
      </c>
      <c r="Q264" s="170">
        <v>109707.664</v>
      </c>
      <c r="R264" s="170">
        <v>83985</v>
      </c>
      <c r="S264" s="170">
        <v>95828</v>
      </c>
      <c r="T264" s="170">
        <v>115461.30048000001</v>
      </c>
      <c r="U264" s="170">
        <v>102634</v>
      </c>
      <c r="V264" s="170">
        <v>137640.29</v>
      </c>
      <c r="W264" s="170">
        <v>96618.570972000001</v>
      </c>
      <c r="X264" s="170">
        <v>104518.77559200001</v>
      </c>
      <c r="Y264" s="170">
        <v>112567.0295</v>
      </c>
      <c r="Z264" s="170">
        <v>99000</v>
      </c>
      <c r="AA264" s="170">
        <v>121070</v>
      </c>
      <c r="AB264" s="170">
        <v>138892.116666666</v>
      </c>
      <c r="AC264" s="30"/>
      <c r="AD264" s="30"/>
      <c r="AE264" s="30"/>
      <c r="AF264" s="1"/>
      <c r="AG264" s="4"/>
      <c r="AH264" s="4"/>
      <c r="AI264" s="4"/>
      <c r="AJ264" s="4"/>
      <c r="AK264" s="4"/>
      <c r="AL264" s="4"/>
      <c r="AM264" s="4"/>
      <c r="AN264" s="4"/>
      <c r="AO264" s="4"/>
      <c r="AP264" s="4"/>
      <c r="AQ264" s="4"/>
      <c r="AR264" s="4"/>
      <c r="AS264" s="4"/>
      <c r="AT264" s="4"/>
      <c r="AU264" s="4"/>
      <c r="AV264" s="4"/>
      <c r="AW264" s="4"/>
    </row>
    <row r="265" spans="1:49" ht="21" customHeight="1">
      <c r="A265" s="168">
        <v>44835</v>
      </c>
      <c r="B265" s="170">
        <v>222720</v>
      </c>
      <c r="C265" s="170">
        <v>123271.997026436</v>
      </c>
      <c r="D265" s="170">
        <v>208138.53338000001</v>
      </c>
      <c r="E265" s="170">
        <v>88062.846890000001</v>
      </c>
      <c r="F265" s="170">
        <v>118860.351654507</v>
      </c>
      <c r="G265" s="170">
        <v>118280.799999999</v>
      </c>
      <c r="H265" s="170">
        <v>137467.325277333</v>
      </c>
      <c r="I265" s="170">
        <v>102728.606854415</v>
      </c>
      <c r="J265" s="373">
        <v>100181.960853333</v>
      </c>
      <c r="K265" s="170">
        <v>121590</v>
      </c>
      <c r="L265" s="170">
        <v>127163.92820112201</v>
      </c>
      <c r="M265" s="170">
        <v>121005.77</v>
      </c>
      <c r="N265" s="170">
        <v>104721</v>
      </c>
      <c r="O265" s="170">
        <v>99999.990399999995</v>
      </c>
      <c r="P265" s="170">
        <v>95100.4048160971</v>
      </c>
      <c r="Q265" s="170">
        <v>118581.07799999999</v>
      </c>
      <c r="R265" s="170">
        <v>83985</v>
      </c>
      <c r="S265" s="170">
        <v>103416</v>
      </c>
      <c r="T265" s="170">
        <v>115461.30048000001</v>
      </c>
      <c r="U265" s="170">
        <v>117634</v>
      </c>
      <c r="V265" s="170">
        <v>145920.56</v>
      </c>
      <c r="W265" s="170">
        <v>101415.237616</v>
      </c>
      <c r="X265" s="170">
        <v>109707.650976</v>
      </c>
      <c r="Y265" s="170">
        <v>112567.0295</v>
      </c>
      <c r="Z265" s="170">
        <v>108900</v>
      </c>
      <c r="AA265" s="170">
        <v>121070</v>
      </c>
      <c r="AB265" s="170">
        <v>152683.82833333299</v>
      </c>
      <c r="AC265" s="30"/>
      <c r="AD265" s="30"/>
      <c r="AE265" s="30"/>
      <c r="AF265" s="1"/>
      <c r="AG265" s="4"/>
      <c r="AH265" s="4"/>
      <c r="AI265" s="4"/>
      <c r="AJ265" s="4"/>
      <c r="AK265" s="4"/>
      <c r="AL265" s="4"/>
      <c r="AM265" s="4"/>
      <c r="AN265" s="4"/>
      <c r="AO265" s="4"/>
      <c r="AP265" s="4"/>
      <c r="AQ265" s="4"/>
      <c r="AR265" s="4"/>
      <c r="AS265" s="4"/>
      <c r="AT265" s="4"/>
      <c r="AU265" s="4"/>
      <c r="AV265" s="4"/>
      <c r="AW265" s="4"/>
    </row>
    <row r="266" spans="1:49" ht="21" customHeight="1">
      <c r="A266" s="168">
        <v>44866</v>
      </c>
      <c r="B266" s="170">
        <v>222720</v>
      </c>
      <c r="C266" s="170">
        <v>137222.351138325</v>
      </c>
      <c r="D266" s="170">
        <v>220025.37138</v>
      </c>
      <c r="E266" s="170">
        <v>105733.633965</v>
      </c>
      <c r="F266" s="170">
        <v>150952.646601224</v>
      </c>
      <c r="G266" s="170">
        <v>134628.4</v>
      </c>
      <c r="H266" s="170">
        <v>147058.068901333</v>
      </c>
      <c r="I266" s="170">
        <v>102728.606854415</v>
      </c>
      <c r="J266" s="373">
        <v>107988.347413333</v>
      </c>
      <c r="K266" s="170">
        <v>138164.4</v>
      </c>
      <c r="L266" s="170">
        <v>138221.66108817601</v>
      </c>
      <c r="M266" s="170">
        <v>121825.075</v>
      </c>
      <c r="N266" s="170">
        <v>104721</v>
      </c>
      <c r="O266" s="170">
        <v>99999.990439999994</v>
      </c>
      <c r="P266" s="170">
        <v>124283.026260926</v>
      </c>
      <c r="Q266" s="170">
        <v>118581.07799999999</v>
      </c>
      <c r="R266" s="170">
        <v>90445.599999999904</v>
      </c>
      <c r="S266" s="170">
        <v>109045.2</v>
      </c>
      <c r="T266" s="170">
        <v>139515.73808000001</v>
      </c>
      <c r="U266" s="170">
        <v>120633.999999999</v>
      </c>
      <c r="V266" s="170">
        <v>160408.47999999899</v>
      </c>
      <c r="W266" s="170">
        <v>112379.047087999</v>
      </c>
      <c r="X266" s="170">
        <v>121567.93756799999</v>
      </c>
      <c r="Y266" s="170">
        <v>127091.8075</v>
      </c>
      <c r="Z266" s="170">
        <v>120000</v>
      </c>
      <c r="AA266" s="170">
        <v>121070</v>
      </c>
      <c r="AB266" s="170">
        <v>166575.54</v>
      </c>
      <c r="AC266" s="30"/>
      <c r="AD266" s="30"/>
      <c r="AE266" s="30"/>
      <c r="AF266" s="1"/>
      <c r="AG266" s="4"/>
      <c r="AH266" s="4"/>
      <c r="AI266" s="4"/>
      <c r="AJ266" s="4"/>
      <c r="AK266" s="4"/>
      <c r="AL266" s="4"/>
      <c r="AM266" s="4"/>
      <c r="AN266" s="4"/>
      <c r="AO266" s="4"/>
      <c r="AP266" s="4"/>
      <c r="AQ266" s="4"/>
      <c r="AR266" s="4"/>
      <c r="AS266" s="4"/>
      <c r="AT266" s="4"/>
      <c r="AU266" s="4"/>
      <c r="AV266" s="4"/>
      <c r="AW266" s="4"/>
    </row>
    <row r="267" spans="1:49" ht="21" customHeight="1">
      <c r="A267" s="168">
        <v>44896</v>
      </c>
      <c r="B267" s="170">
        <v>230940</v>
      </c>
      <c r="C267" s="170">
        <v>139503.541118886</v>
      </c>
      <c r="D267" s="170">
        <v>231555.60423999999</v>
      </c>
      <c r="E267" s="170">
        <v>105733.633965</v>
      </c>
      <c r="F267" s="170">
        <v>150952.646601224</v>
      </c>
      <c r="G267" s="170">
        <v>143026</v>
      </c>
      <c r="H267" s="170">
        <v>147058.068901333</v>
      </c>
      <c r="I267" s="170">
        <v>102728.606854415</v>
      </c>
      <c r="J267" s="373">
        <v>113192.60511999999</v>
      </c>
      <c r="K267" s="170">
        <v>120164.4</v>
      </c>
      <c r="L267" s="170">
        <v>151490.940552641</v>
      </c>
      <c r="M267" s="170">
        <v>128359.784999999</v>
      </c>
      <c r="N267" s="170">
        <v>114494.96</v>
      </c>
      <c r="O267" s="170">
        <v>99999.990439999994</v>
      </c>
      <c r="P267" s="170">
        <v>124283.026260926</v>
      </c>
      <c r="Q267" s="170">
        <v>129874.514</v>
      </c>
      <c r="R267" s="170">
        <v>96906</v>
      </c>
      <c r="S267" s="170">
        <v>116314.88</v>
      </c>
      <c r="T267" s="170">
        <v>139515.73808000001</v>
      </c>
      <c r="U267" s="170">
        <v>130832</v>
      </c>
      <c r="V267" s="170">
        <v>168686.18</v>
      </c>
      <c r="W267" s="170">
        <v>123342.85656</v>
      </c>
      <c r="X267" s="170">
        <v>133428.22415999899</v>
      </c>
      <c r="Y267" s="170">
        <v>127091.8075</v>
      </c>
      <c r="Z267" s="170">
        <v>132000</v>
      </c>
      <c r="AA267" s="170">
        <v>133596</v>
      </c>
      <c r="AB267" s="170">
        <v>185081.15555555499</v>
      </c>
      <c r="AC267" s="30"/>
      <c r="AD267" s="30"/>
      <c r="AE267" s="30"/>
      <c r="AF267" s="1"/>
      <c r="AG267" s="4"/>
      <c r="AH267" s="4"/>
      <c r="AI267" s="4"/>
      <c r="AJ267" s="4"/>
      <c r="AK267" s="4"/>
      <c r="AL267" s="4"/>
      <c r="AM267" s="4"/>
      <c r="AN267" s="4"/>
      <c r="AO267" s="4"/>
      <c r="AP267" s="4"/>
      <c r="AQ267" s="4"/>
      <c r="AR267" s="4"/>
      <c r="AS267" s="4"/>
      <c r="AT267" s="4"/>
      <c r="AU267" s="4"/>
      <c r="AV267" s="4"/>
      <c r="AW267" s="4"/>
    </row>
    <row r="268" spans="1:49" ht="21" customHeight="1">
      <c r="A268" s="168">
        <v>44927</v>
      </c>
      <c r="B268" s="170">
        <v>295284</v>
      </c>
      <c r="C268" s="170">
        <v>148979.253345829</v>
      </c>
      <c r="D268" s="170">
        <v>245448.94049440001</v>
      </c>
      <c r="E268" s="170">
        <v>105733.633965</v>
      </c>
      <c r="F268" s="170">
        <v>150952.646601224</v>
      </c>
      <c r="G268" s="170">
        <v>151471.6</v>
      </c>
      <c r="H268" s="170">
        <v>147058.068901333</v>
      </c>
      <c r="I268" s="170">
        <v>125061.496706947</v>
      </c>
      <c r="J268" s="373">
        <v>121649.523893333</v>
      </c>
      <c r="K268" s="170">
        <v>163390.704</v>
      </c>
      <c r="L268" s="170">
        <v>157019.80699616799</v>
      </c>
      <c r="M268" s="170">
        <v>143323.26449999999</v>
      </c>
      <c r="N268" s="170">
        <v>131250.32</v>
      </c>
      <c r="O268" s="170">
        <v>105894.499347</v>
      </c>
      <c r="P268" s="170">
        <v>124283.026260926</v>
      </c>
      <c r="Q268" s="170">
        <v>135117.89499999999</v>
      </c>
      <c r="R268" s="170">
        <v>109826.8</v>
      </c>
      <c r="S268" s="170">
        <v>123584.56</v>
      </c>
      <c r="T268" s="170">
        <v>158759.28816</v>
      </c>
      <c r="U268" s="170">
        <v>137832</v>
      </c>
      <c r="V268" s="170">
        <v>168686.18</v>
      </c>
      <c r="W268" s="170">
        <v>123342.85656</v>
      </c>
      <c r="X268" s="170">
        <v>133428.22415999899</v>
      </c>
      <c r="Y268" s="170">
        <v>142342.82440000001</v>
      </c>
      <c r="Z268" s="170">
        <v>142000</v>
      </c>
      <c r="AA268" s="170">
        <v>138248</v>
      </c>
      <c r="AB268" s="170">
        <v>203586.77111111101</v>
      </c>
      <c r="AC268" s="30"/>
      <c r="AD268" s="30"/>
      <c r="AE268" s="30"/>
      <c r="AF268" s="1"/>
      <c r="AG268" s="4"/>
      <c r="AH268" s="4"/>
      <c r="AI268" s="4"/>
      <c r="AJ268" s="4"/>
      <c r="AK268" s="4"/>
      <c r="AL268" s="4"/>
      <c r="AM268" s="4"/>
      <c r="AN268" s="4"/>
      <c r="AO268" s="4"/>
      <c r="AP268" s="4"/>
      <c r="AQ268" s="4"/>
      <c r="AR268" s="4"/>
      <c r="AS268" s="4"/>
      <c r="AT268" s="4"/>
      <c r="AU268" s="4"/>
      <c r="AV268" s="4"/>
      <c r="AW268" s="4"/>
    </row>
    <row r="269" spans="1:49" ht="21" customHeight="1">
      <c r="A269" s="168">
        <v>44958</v>
      </c>
      <c r="B269" s="170">
        <v>295284</v>
      </c>
      <c r="C269" s="170">
        <v>159507.822486877</v>
      </c>
      <c r="D269" s="170">
        <v>261889.38839544001</v>
      </c>
      <c r="E269" s="170">
        <v>121015.97779600001</v>
      </c>
      <c r="F269" s="170">
        <v>183044.94154793999</v>
      </c>
      <c r="G269" s="170">
        <v>159821.20000000001</v>
      </c>
      <c r="H269" s="170">
        <v>166793.82120793601</v>
      </c>
      <c r="I269" s="170">
        <v>125061.496706947</v>
      </c>
      <c r="J269" s="373">
        <v>130106.442666666</v>
      </c>
      <c r="K269" s="170">
        <v>163390.704</v>
      </c>
      <c r="L269" s="170">
        <v>164760.22001710601</v>
      </c>
      <c r="M269" s="170">
        <v>144249.55650000001</v>
      </c>
      <c r="N269" s="170">
        <v>131250.32</v>
      </c>
      <c r="O269" s="170">
        <v>115203.905883</v>
      </c>
      <c r="P269" s="170">
        <v>147689.631513111</v>
      </c>
      <c r="Q269" s="170">
        <v>140361.27600000001</v>
      </c>
      <c r="R269" s="170">
        <v>116287.2</v>
      </c>
      <c r="S269" s="170">
        <v>130854.24</v>
      </c>
      <c r="T269" s="170">
        <v>158759.28816</v>
      </c>
      <c r="U269" s="170">
        <v>148400</v>
      </c>
      <c r="V269" s="170">
        <v>181622.18</v>
      </c>
      <c r="W269" s="170">
        <v>128139.523204</v>
      </c>
      <c r="X269" s="170">
        <v>138617.099544</v>
      </c>
      <c r="Y269" s="170">
        <v>142342.82440000001</v>
      </c>
      <c r="Z269" s="170">
        <v>142000</v>
      </c>
      <c r="AA269" s="170">
        <v>152185.60000000001</v>
      </c>
      <c r="AB269" s="170">
        <v>203586.77111111101</v>
      </c>
      <c r="AC269" s="30"/>
      <c r="AD269" s="30"/>
      <c r="AE269" s="30"/>
      <c r="AF269" s="1"/>
      <c r="AG269" s="4"/>
      <c r="AH269" s="4"/>
      <c r="AI269" s="4"/>
      <c r="AJ269" s="4"/>
      <c r="AK269" s="4"/>
      <c r="AL269" s="4"/>
      <c r="AM269" s="4"/>
      <c r="AN269" s="4"/>
      <c r="AO269" s="4"/>
      <c r="AP269" s="4"/>
      <c r="AQ269" s="4"/>
      <c r="AR269" s="4"/>
      <c r="AS269" s="4"/>
      <c r="AT269" s="4"/>
      <c r="AU269" s="4"/>
      <c r="AV269" s="4"/>
      <c r="AW269" s="4"/>
    </row>
    <row r="270" spans="1:49" ht="21" customHeight="1">
      <c r="A270" s="168">
        <v>44986</v>
      </c>
      <c r="B270" s="170">
        <v>295284</v>
      </c>
      <c r="C270" s="170">
        <v>166877.82088561001</v>
      </c>
      <c r="D270" s="170">
        <v>287360.50486183999</v>
      </c>
      <c r="E270" s="170">
        <v>129497.955592</v>
      </c>
      <c r="F270" s="170">
        <v>183044.94154793999</v>
      </c>
      <c r="G270" s="170">
        <v>169897.52</v>
      </c>
      <c r="H270" s="170">
        <v>183777.19513516501</v>
      </c>
      <c r="I270" s="170">
        <v>125061.496706947</v>
      </c>
      <c r="J270" s="373">
        <v>133359.103733333</v>
      </c>
      <c r="K270" s="170">
        <v>165390.704</v>
      </c>
      <c r="L270" s="170">
        <v>164760.22001710601</v>
      </c>
      <c r="M270" s="170">
        <v>150453.83849999899</v>
      </c>
      <c r="N270" s="170">
        <v>148005.68</v>
      </c>
      <c r="O270" s="170">
        <v>119858.609151</v>
      </c>
      <c r="P270" s="170">
        <v>147689.631513111</v>
      </c>
      <c r="Q270" s="170">
        <v>151654.712</v>
      </c>
      <c r="R270" s="170">
        <v>122747.599999999</v>
      </c>
      <c r="S270" s="170">
        <v>138784.79999999999</v>
      </c>
      <c r="T270" s="170">
        <v>168381.0632</v>
      </c>
      <c r="U270" s="170">
        <v>159228</v>
      </c>
      <c r="V270" s="170">
        <v>194042.59999999899</v>
      </c>
      <c r="W270" s="170">
        <v>134306.66603200001</v>
      </c>
      <c r="X270" s="170">
        <v>145288.510752</v>
      </c>
      <c r="Y270" s="170">
        <v>157593.8413</v>
      </c>
      <c r="Z270" s="170">
        <v>183000</v>
      </c>
      <c r="AA270" s="170">
        <v>165185.60000000001</v>
      </c>
      <c r="AB270" s="170">
        <v>224082.94822222201</v>
      </c>
      <c r="AC270" s="30"/>
      <c r="AD270" s="30"/>
      <c r="AE270" s="30"/>
      <c r="AF270" s="1"/>
      <c r="AG270" s="4"/>
      <c r="AH270" s="4"/>
      <c r="AI270" s="4"/>
      <c r="AJ270" s="4"/>
      <c r="AK270" s="4"/>
      <c r="AL270" s="4"/>
      <c r="AM270" s="4"/>
      <c r="AN270" s="4"/>
      <c r="AO270" s="4"/>
      <c r="AP270" s="4"/>
      <c r="AQ270" s="4"/>
      <c r="AR270" s="4"/>
      <c r="AS270" s="4"/>
      <c r="AT270" s="4"/>
      <c r="AU270" s="4"/>
      <c r="AV270" s="4"/>
      <c r="AW270" s="4"/>
    </row>
    <row r="271" spans="1:49" ht="21" customHeight="1">
      <c r="A271" s="168">
        <v>45017</v>
      </c>
      <c r="B271" s="170">
        <v>320184</v>
      </c>
      <c r="C271" s="170">
        <v>177143.175798132</v>
      </c>
      <c r="D271" s="170">
        <v>301253.84111624002</v>
      </c>
      <c r="E271" s="170">
        <v>137979.93338799899</v>
      </c>
      <c r="F271" s="170">
        <v>183044.94154793999</v>
      </c>
      <c r="G271" s="170">
        <v>191984.197599999</v>
      </c>
      <c r="H271" s="170">
        <v>200787.22487390001</v>
      </c>
      <c r="I271" s="170">
        <v>152387.43373741399</v>
      </c>
      <c r="J271" s="373">
        <v>146695.014106666</v>
      </c>
      <c r="K271" s="170">
        <v>167268.70000000001</v>
      </c>
      <c r="L271" s="170">
        <v>194417.059620185</v>
      </c>
      <c r="M271" s="170">
        <v>168828.52087499999</v>
      </c>
      <c r="N271" s="170">
        <v>154288.94</v>
      </c>
      <c r="O271" s="170">
        <v>137837.40052364999</v>
      </c>
      <c r="P271" s="170">
        <v>147689.631513111</v>
      </c>
      <c r="Q271" s="170">
        <v>151654.712</v>
      </c>
      <c r="R271" s="170">
        <v>129207.999999999</v>
      </c>
      <c r="S271" s="170">
        <v>152663.28</v>
      </c>
      <c r="T271" s="170">
        <v>168381.0632</v>
      </c>
      <c r="U271" s="170">
        <v>152968</v>
      </c>
      <c r="V271" s="170">
        <v>206460.44</v>
      </c>
      <c r="W271" s="170">
        <v>146394.26597487999</v>
      </c>
      <c r="X271" s="170">
        <v>158364.47671968001</v>
      </c>
      <c r="Y271" s="170">
        <v>157593.8413</v>
      </c>
      <c r="Z271" s="170">
        <v>183000</v>
      </c>
      <c r="AA271" s="170">
        <v>166185.60000000001</v>
      </c>
      <c r="AB271" s="170">
        <v>242588.56377777699</v>
      </c>
      <c r="AC271" s="30"/>
      <c r="AD271" s="30"/>
      <c r="AE271" s="30"/>
      <c r="AF271" s="1"/>
      <c r="AG271" s="4"/>
      <c r="AH271" s="4"/>
      <c r="AI271" s="4"/>
      <c r="AJ271" s="4"/>
      <c r="AK271" s="4"/>
      <c r="AL271" s="4"/>
      <c r="AM271" s="4"/>
      <c r="AN271" s="4"/>
      <c r="AO271" s="4"/>
      <c r="AP271" s="4"/>
      <c r="AQ271" s="4"/>
      <c r="AR271" s="4"/>
      <c r="AS271" s="4"/>
      <c r="AT271" s="4"/>
      <c r="AU271" s="4"/>
      <c r="AV271" s="4"/>
      <c r="AW271" s="4"/>
    </row>
    <row r="272" spans="1:49" ht="21" customHeight="1">
      <c r="A272" s="168">
        <v>45047</v>
      </c>
      <c r="B272" s="170">
        <v>320184</v>
      </c>
      <c r="C272" s="170">
        <v>205833.526707488</v>
      </c>
      <c r="D272" s="170">
        <v>333671.62570983998</v>
      </c>
      <c r="E272" s="170">
        <v>142439</v>
      </c>
      <c r="F272" s="170">
        <v>215137.236494657</v>
      </c>
      <c r="G272" s="170">
        <v>191984.197599999</v>
      </c>
      <c r="H272" s="170">
        <v>213041.844232401</v>
      </c>
      <c r="I272" s="170">
        <v>152387.43373741399</v>
      </c>
      <c r="J272" s="373">
        <v>157363.742405333</v>
      </c>
      <c r="K272" s="170">
        <v>175632.28704</v>
      </c>
      <c r="L272" s="170">
        <v>222426.29702309301</v>
      </c>
      <c r="M272" s="170">
        <v>172184.00237499899</v>
      </c>
      <c r="N272" s="170">
        <v>189838.22880000001</v>
      </c>
      <c r="O272" s="170">
        <v>149823.26143874999</v>
      </c>
      <c r="P272" s="170">
        <v>197090.645366696</v>
      </c>
      <c r="Q272" s="170">
        <v>173434.91</v>
      </c>
      <c r="R272" s="170">
        <v>142129</v>
      </c>
      <c r="S272" s="170">
        <v>164876.34239999999</v>
      </c>
      <c r="T272" s="170">
        <v>195322.033311999</v>
      </c>
      <c r="U272" s="170">
        <v>187968</v>
      </c>
      <c r="V272" s="170">
        <v>247753.04399999999</v>
      </c>
      <c r="W272" s="170">
        <v>158481.86591776001</v>
      </c>
      <c r="X272" s="170">
        <v>171440.44268735999</v>
      </c>
      <c r="Y272" s="170">
        <v>174115.77627500001</v>
      </c>
      <c r="Z272" s="170">
        <v>206000</v>
      </c>
      <c r="AA272" s="170">
        <v>167185.60000000001</v>
      </c>
      <c r="AB272" s="170">
        <v>262959.74088888802</v>
      </c>
      <c r="AC272" s="30"/>
      <c r="AD272" s="30"/>
      <c r="AE272" s="30"/>
      <c r="AF272" s="1"/>
      <c r="AG272" s="4"/>
      <c r="AH272" s="4"/>
      <c r="AI272" s="4"/>
      <c r="AJ272" s="4"/>
      <c r="AK272" s="4"/>
      <c r="AL272" s="4"/>
      <c r="AM272" s="4"/>
      <c r="AN272" s="4"/>
      <c r="AO272" s="4"/>
      <c r="AP272" s="4"/>
      <c r="AQ272" s="4"/>
      <c r="AR272" s="4"/>
      <c r="AS272" s="4"/>
      <c r="AT272" s="4"/>
      <c r="AU272" s="4"/>
      <c r="AV272" s="4"/>
      <c r="AW272" s="4"/>
    </row>
    <row r="273" spans="1:49" ht="21" customHeight="1">
      <c r="A273" s="168">
        <v>45078</v>
      </c>
      <c r="B273" s="170">
        <v>399981.25</v>
      </c>
      <c r="C273" s="170">
        <v>221942.237493291</v>
      </c>
      <c r="D273" s="170">
        <v>361226.74261439999</v>
      </c>
      <c r="E273" s="170">
        <v>170439</v>
      </c>
      <c r="F273" s="170">
        <v>215137.236494657</v>
      </c>
      <c r="G273" s="170">
        <v>208973.94959999999</v>
      </c>
      <c r="H273" s="170">
        <v>225296.46359090201</v>
      </c>
      <c r="I273" s="170">
        <v>152387.43373741399</v>
      </c>
      <c r="J273" s="373">
        <v>162698.10655466601</v>
      </c>
      <c r="K273" s="170">
        <v>175632.28704</v>
      </c>
      <c r="L273" s="170">
        <v>222426.29702309301</v>
      </c>
      <c r="M273" s="170">
        <v>186743.56137499999</v>
      </c>
      <c r="N273" s="170">
        <v>189838.22880000001</v>
      </c>
      <c r="O273" s="170">
        <v>149823.26143874999</v>
      </c>
      <c r="P273" s="170">
        <v>197090.645366696</v>
      </c>
      <c r="Q273" s="170">
        <v>189044.05189999999</v>
      </c>
      <c r="R273" s="170">
        <v>142129</v>
      </c>
      <c r="S273" s="170">
        <v>164876.34239999999</v>
      </c>
      <c r="T273" s="170">
        <v>195322.033311999</v>
      </c>
      <c r="U273" s="170">
        <v>207968</v>
      </c>
      <c r="V273" s="170">
        <v>264270.60159999999</v>
      </c>
      <c r="W273" s="170">
        <v>169226.39920032001</v>
      </c>
      <c r="X273" s="170">
        <v>183063.52354751999</v>
      </c>
      <c r="Y273" s="170">
        <v>191908.62932499999</v>
      </c>
      <c r="Z273" s="170">
        <v>206000</v>
      </c>
      <c r="AA273" s="170">
        <v>209098</v>
      </c>
      <c r="AB273" s="170">
        <v>296289.84888888802</v>
      </c>
      <c r="AC273" s="30"/>
      <c r="AD273" s="30"/>
      <c r="AE273" s="30"/>
      <c r="AF273" s="1"/>
      <c r="AG273" s="4"/>
      <c r="AH273" s="4"/>
      <c r="AI273" s="4"/>
      <c r="AJ273" s="4"/>
      <c r="AK273" s="4"/>
      <c r="AL273" s="4"/>
      <c r="AM273" s="4"/>
      <c r="AN273" s="4"/>
      <c r="AO273" s="4"/>
      <c r="AP273" s="4"/>
      <c r="AQ273" s="4"/>
      <c r="AR273" s="4"/>
      <c r="AS273" s="4"/>
      <c r="AT273" s="4"/>
      <c r="AU273" s="4"/>
      <c r="AV273" s="4"/>
      <c r="AW273" s="4"/>
    </row>
    <row r="274" spans="1:49" ht="21" customHeight="1">
      <c r="A274" s="168">
        <v>45108</v>
      </c>
      <c r="B274" s="170">
        <v>399981.25</v>
      </c>
      <c r="C274" s="170">
        <v>241630.66178705101</v>
      </c>
      <c r="D274" s="170">
        <v>384382.30303840002</v>
      </c>
      <c r="E274" s="170">
        <v>170439</v>
      </c>
      <c r="F274" s="170">
        <v>215137.236494657</v>
      </c>
      <c r="G274" s="170">
        <v>229361.652</v>
      </c>
      <c r="H274" s="170">
        <v>253092.414786429</v>
      </c>
      <c r="I274" s="170">
        <v>189768.071233202</v>
      </c>
      <c r="J274" s="373">
        <v>178967.91721013299</v>
      </c>
      <c r="K274" s="170">
        <v>183995.72928</v>
      </c>
      <c r="L274" s="170">
        <v>243845.12562531701</v>
      </c>
      <c r="M274" s="170">
        <v>225392.889999999</v>
      </c>
      <c r="N274" s="170">
        <v>232983.28080000001</v>
      </c>
      <c r="O274" s="170">
        <v>167802.05281139899</v>
      </c>
      <c r="P274" s="170">
        <v>197090.645366696</v>
      </c>
      <c r="Q274" s="170">
        <v>205520.36835</v>
      </c>
      <c r="R274" s="170">
        <v>167971</v>
      </c>
      <c r="S274" s="170">
        <v>197852.4</v>
      </c>
      <c r="T274" s="170">
        <v>234386.43997439899</v>
      </c>
      <c r="U274" s="170">
        <v>203561.60000000001</v>
      </c>
      <c r="V274" s="170">
        <v>282851.88640000002</v>
      </c>
      <c r="W274" s="170">
        <v>179970.93248287999</v>
      </c>
      <c r="X274" s="170">
        <v>194686.60440767999</v>
      </c>
      <c r="Y274" s="170">
        <v>211099.458500793</v>
      </c>
      <c r="Z274" s="170">
        <v>250000</v>
      </c>
      <c r="AA274" s="170">
        <v>229098</v>
      </c>
      <c r="AB274" s="170">
        <v>320342.14911111101</v>
      </c>
      <c r="AC274" s="30"/>
      <c r="AD274" s="30"/>
      <c r="AE274" s="30"/>
      <c r="AF274" s="1"/>
      <c r="AG274" s="4"/>
      <c r="AH274" s="4"/>
      <c r="AI274" s="4"/>
      <c r="AJ274" s="4"/>
      <c r="AK274" s="4"/>
      <c r="AL274" s="4"/>
      <c r="AM274" s="4"/>
      <c r="AN274" s="4"/>
      <c r="AO274" s="4"/>
      <c r="AP274" s="4"/>
      <c r="AQ274" s="4"/>
      <c r="AR274" s="4"/>
      <c r="AS274" s="4"/>
      <c r="AT274" s="4"/>
      <c r="AU274" s="4"/>
      <c r="AV274" s="4"/>
      <c r="AW274" s="4"/>
    </row>
    <row r="275" spans="1:49" ht="21" customHeight="1">
      <c r="A275" s="168">
        <v>45139</v>
      </c>
      <c r="B275" s="170">
        <v>399981.25</v>
      </c>
      <c r="C275" s="170">
        <v>261319.08608081099</v>
      </c>
      <c r="D275" s="170">
        <v>417263.19884048001</v>
      </c>
      <c r="E275" s="170">
        <v>170439</v>
      </c>
      <c r="F275" s="170">
        <v>246040.92792482901</v>
      </c>
      <c r="G275" s="170">
        <v>238892.77199999901</v>
      </c>
      <c r="H275" s="170">
        <v>270750.02512036602</v>
      </c>
      <c r="I275" s="170">
        <v>189768.071233202</v>
      </c>
      <c r="J275" s="373">
        <v>195075.02975904499</v>
      </c>
      <c r="K275" s="170">
        <v>192359.17152</v>
      </c>
      <c r="L275" s="170">
        <v>280421.89446911402</v>
      </c>
      <c r="M275" s="170">
        <v>225554.16749999899</v>
      </c>
      <c r="N275" s="170">
        <v>232983.28080000001</v>
      </c>
      <c r="O275" s="170">
        <v>179787.9137265</v>
      </c>
      <c r="P275" s="170">
        <v>251305.12332660201</v>
      </c>
      <c r="Q275" s="170">
        <v>221996.68479999999</v>
      </c>
      <c r="R275" s="170">
        <v>193813</v>
      </c>
      <c r="S275" s="170">
        <v>215659.12</v>
      </c>
      <c r="T275" s="170">
        <v>234386.43997439899</v>
      </c>
      <c r="U275" s="170">
        <v>216917.76000000001</v>
      </c>
      <c r="V275" s="170">
        <v>324142.89039999997</v>
      </c>
      <c r="W275" s="170">
        <v>196087.73240672</v>
      </c>
      <c r="X275" s="170">
        <v>212121.22569791999</v>
      </c>
      <c r="Y275" s="170">
        <v>228371.25179928599</v>
      </c>
      <c r="Z275" s="170">
        <v>250000</v>
      </c>
      <c r="AA275" s="170">
        <v>239098</v>
      </c>
      <c r="AB275" s="170">
        <v>346260.01088888798</v>
      </c>
      <c r="AC275" s="30"/>
      <c r="AD275" s="30"/>
      <c r="AE275" s="30"/>
      <c r="AF275" s="1"/>
      <c r="AG275" s="4"/>
      <c r="AH275" s="4"/>
      <c r="AI275" s="4"/>
      <c r="AJ275" s="4"/>
      <c r="AK275" s="4"/>
      <c r="AL275" s="4"/>
      <c r="AM275" s="4"/>
      <c r="AN275" s="4"/>
      <c r="AO275" s="4"/>
      <c r="AP275" s="4"/>
      <c r="AQ275" s="4"/>
      <c r="AR275" s="4"/>
      <c r="AS275" s="4"/>
      <c r="AT275" s="4"/>
      <c r="AU275" s="4"/>
      <c r="AV275" s="4"/>
      <c r="AW275" s="4"/>
    </row>
    <row r="276" spans="1:49" ht="21" customHeight="1">
      <c r="A276" s="168">
        <v>45170</v>
      </c>
      <c r="B276" s="170">
        <v>509302.10723043402</v>
      </c>
      <c r="C276" s="170">
        <v>281007.51037457102</v>
      </c>
      <c r="D276" s="170">
        <v>456164.54035279999</v>
      </c>
      <c r="E276" s="170">
        <v>241878</v>
      </c>
      <c r="F276" s="170">
        <v>307551.15990603698</v>
      </c>
      <c r="G276" s="170">
        <v>271836.03200000001</v>
      </c>
      <c r="H276" s="170">
        <v>288407.635454303</v>
      </c>
      <c r="I276" s="170">
        <v>220492.29637580001</v>
      </c>
      <c r="J276" s="373">
        <v>210681.032139769</v>
      </c>
      <c r="K276" s="170">
        <v>233518.6803872</v>
      </c>
      <c r="L276" s="170">
        <v>280421.89446911402</v>
      </c>
      <c r="M276" s="170">
        <v>236998.7775</v>
      </c>
      <c r="N276" s="170">
        <v>232983.28080000001</v>
      </c>
      <c r="O276" s="170">
        <v>201362.46337367999</v>
      </c>
      <c r="P276" s="170">
        <v>251305.12332660201</v>
      </c>
      <c r="Q276" s="170">
        <v>255296.18752000001</v>
      </c>
      <c r="R276" s="170">
        <v>219654</v>
      </c>
      <c r="S276" s="170">
        <v>235068.44</v>
      </c>
      <c r="T276" s="170">
        <v>267200.54157081601</v>
      </c>
      <c r="U276" s="170">
        <v>237110.015868243</v>
      </c>
      <c r="V276" s="170">
        <v>348918.14679999999</v>
      </c>
      <c r="W276" s="170">
        <v>218919.865632159</v>
      </c>
      <c r="X276" s="170">
        <v>236820.27252576</v>
      </c>
      <c r="Y276" s="170">
        <v>245643.01770897</v>
      </c>
      <c r="Z276" s="170">
        <v>310000</v>
      </c>
      <c r="AA276" s="170">
        <v>239098</v>
      </c>
      <c r="AB276" s="170">
        <v>374018.43422222201</v>
      </c>
      <c r="AC276" s="30"/>
      <c r="AD276" s="30"/>
      <c r="AE276" s="30"/>
      <c r="AF276" s="1"/>
      <c r="AG276" s="4"/>
      <c r="AH276" s="4"/>
      <c r="AI276" s="4"/>
      <c r="AJ276" s="4"/>
      <c r="AK276" s="4"/>
      <c r="AL276" s="4"/>
      <c r="AM276" s="4"/>
      <c r="AN276" s="4"/>
      <c r="AO276" s="4"/>
      <c r="AP276" s="4"/>
      <c r="AQ276" s="4"/>
      <c r="AR276" s="4"/>
      <c r="AS276" s="4"/>
      <c r="AT276" s="4"/>
      <c r="AU276" s="4"/>
      <c r="AV276" s="4"/>
      <c r="AW276" s="4"/>
    </row>
    <row r="277" spans="1:49" ht="21" customHeight="1">
      <c r="A277" s="168">
        <v>45200</v>
      </c>
      <c r="B277" s="170">
        <v>509302.10723043402</v>
      </c>
      <c r="C277" s="170">
        <v>302485.791422309</v>
      </c>
      <c r="D277" s="170">
        <v>521000.10953999998</v>
      </c>
      <c r="E277" s="170">
        <v>241878</v>
      </c>
      <c r="F277" s="170">
        <v>307551.15990603698</v>
      </c>
      <c r="G277" s="170">
        <v>305815.53600000002</v>
      </c>
      <c r="H277" s="170">
        <v>348944.39813616098</v>
      </c>
      <c r="I277" s="170">
        <v>220492.29637580001</v>
      </c>
      <c r="J277" s="373">
        <v>235962.755996541</v>
      </c>
      <c r="K277" s="170">
        <v>273448.90000000002</v>
      </c>
      <c r="L277" s="170">
        <v>309683.309544152</v>
      </c>
      <c r="M277" s="170">
        <v>313207.88</v>
      </c>
      <c r="N277" s="170">
        <v>276128.33279999997</v>
      </c>
      <c r="O277" s="170">
        <v>216944.08256330999</v>
      </c>
      <c r="P277" s="170">
        <v>251305.12332660201</v>
      </c>
      <c r="Q277" s="170">
        <v>290815.65708799998</v>
      </c>
      <c r="R277" s="170">
        <v>231654</v>
      </c>
      <c r="S277" s="170">
        <v>251523.23079999999</v>
      </c>
      <c r="T277" s="170">
        <v>296889.49063423998</v>
      </c>
      <c r="U277" s="170">
        <v>284320.91748251702</v>
      </c>
      <c r="V277" s="170">
        <v>369564.1888</v>
      </c>
      <c r="W277" s="170">
        <v>231007.46557504</v>
      </c>
      <c r="X277" s="170">
        <v>249896.23849344</v>
      </c>
      <c r="Y277" s="170">
        <v>284024.73494649603</v>
      </c>
      <c r="Z277" s="170">
        <v>350000</v>
      </c>
      <c r="AA277" s="170">
        <v>321227.2</v>
      </c>
      <c r="AB277" s="170">
        <v>418892.64632888802</v>
      </c>
      <c r="AC277" s="30"/>
      <c r="AD277" s="30"/>
      <c r="AE277" s="30"/>
      <c r="AF277" s="1"/>
      <c r="AG277" s="4"/>
      <c r="AH277" s="4"/>
      <c r="AI277" s="4"/>
      <c r="AJ277" s="4"/>
      <c r="AK277" s="4"/>
      <c r="AL277" s="4"/>
      <c r="AM277" s="4"/>
      <c r="AN277" s="4"/>
      <c r="AO277" s="4"/>
      <c r="AP277" s="4"/>
      <c r="AQ277" s="4"/>
      <c r="AR277" s="4"/>
      <c r="AS277" s="4"/>
      <c r="AT277" s="4"/>
      <c r="AU277" s="4"/>
      <c r="AV277" s="4"/>
      <c r="AW277" s="4"/>
    </row>
    <row r="278" spans="1:49" ht="21" customHeight="1">
      <c r="A278" s="168">
        <v>45231</v>
      </c>
      <c r="B278" s="170">
        <v>509302.10723043402</v>
      </c>
      <c r="C278" s="170">
        <v>345442.40363377298</v>
      </c>
      <c r="D278" s="170">
        <v>574721.00972367998</v>
      </c>
      <c r="E278" s="170">
        <v>259878</v>
      </c>
      <c r="F278" s="170">
        <v>351838.52693250601</v>
      </c>
      <c r="G278" s="170">
        <v>339795.04</v>
      </c>
      <c r="H278" s="170">
        <v>391383.58169326198</v>
      </c>
      <c r="I278" s="170">
        <v>268738.23758788302</v>
      </c>
      <c r="J278" s="373">
        <v>261918.65915615999</v>
      </c>
      <c r="K278" s="170">
        <v>291191.43</v>
      </c>
      <c r="L278" s="170">
        <v>346260.07838795002</v>
      </c>
      <c r="M278" s="170">
        <v>322568.75</v>
      </c>
      <c r="N278" s="170">
        <v>276128.33279999997</v>
      </c>
      <c r="O278" s="170">
        <v>232525.70175293999</v>
      </c>
      <c r="P278" s="170">
        <v>306592.25045845401</v>
      </c>
      <c r="Q278" s="170">
        <v>319675.226112</v>
      </c>
      <c r="R278" s="170">
        <v>231654</v>
      </c>
      <c r="S278" s="170">
        <v>272399.6589564</v>
      </c>
      <c r="T278" s="170">
        <v>339860.33796287997</v>
      </c>
      <c r="U278" s="170">
        <v>314320.91748251702</v>
      </c>
      <c r="V278" s="170">
        <v>443456.373188</v>
      </c>
      <c r="W278" s="170">
        <v>271433.76634829299</v>
      </c>
      <c r="X278" s="170">
        <v>293628.074061147</v>
      </c>
      <c r="Y278" s="170">
        <v>313712.997954291</v>
      </c>
      <c r="Z278" s="170">
        <v>380000</v>
      </c>
      <c r="AA278" s="170">
        <v>349012</v>
      </c>
      <c r="AB278" s="170">
        <v>460786.91096177697</v>
      </c>
      <c r="AC278" s="30"/>
      <c r="AD278" s="30"/>
      <c r="AE278" s="30"/>
      <c r="AF278" s="1"/>
      <c r="AG278" s="4"/>
      <c r="AH278" s="4"/>
      <c r="AI278" s="4"/>
      <c r="AJ278" s="4"/>
      <c r="AK278" s="4"/>
      <c r="AL278" s="4"/>
      <c r="AM278" s="4"/>
      <c r="AN278" s="4"/>
      <c r="AO278" s="4"/>
      <c r="AP278" s="4"/>
      <c r="AQ278" s="4"/>
      <c r="AR278" s="4"/>
      <c r="AS278" s="4"/>
      <c r="AT278" s="4"/>
      <c r="AU278" s="4"/>
      <c r="AV278" s="4"/>
      <c r="AW278" s="4"/>
    </row>
    <row r="279" spans="1:49" ht="21" customHeight="1">
      <c r="A279" s="168">
        <v>45261</v>
      </c>
      <c r="B279" s="170">
        <v>631294.61999999895</v>
      </c>
      <c r="C279" s="170">
        <v>384819.20210236299</v>
      </c>
      <c r="D279" s="170">
        <v>721064.15160335996</v>
      </c>
      <c r="E279" s="170">
        <v>284305</v>
      </c>
      <c r="F279" s="170">
        <v>351838.52693250601</v>
      </c>
      <c r="G279" s="170">
        <v>365279.66800000001</v>
      </c>
      <c r="H279" s="170">
        <v>433822.76525036298</v>
      </c>
      <c r="I279" s="170">
        <v>268738.23758788302</v>
      </c>
      <c r="J279" s="373">
        <v>290729.71166333801</v>
      </c>
      <c r="K279" s="170">
        <v>290175.40000000002</v>
      </c>
      <c r="L279" s="170">
        <v>412098.26230678498</v>
      </c>
      <c r="M279" s="170">
        <v>348118.75</v>
      </c>
      <c r="N279" s="170">
        <v>276128.33279999997</v>
      </c>
      <c r="O279" s="170">
        <v>264887.52622370998</v>
      </c>
      <c r="P279" s="170">
        <v>340317.39800888498</v>
      </c>
      <c r="Q279" s="170">
        <v>399597</v>
      </c>
      <c r="R279" s="170">
        <v>231654</v>
      </c>
      <c r="S279" s="170">
        <v>307266.81530281901</v>
      </c>
      <c r="T279" s="170">
        <v>390644.06662400003</v>
      </c>
      <c r="U279" s="170">
        <v>345968.85515979299</v>
      </c>
      <c r="V279" s="170">
        <v>504656.70530737098</v>
      </c>
      <c r="W279" s="170">
        <v>318924.60376145499</v>
      </c>
      <c r="X279" s="170">
        <v>345002.09179217799</v>
      </c>
      <c r="Y279" s="170">
        <v>359387.17710324703</v>
      </c>
      <c r="Z279" s="170">
        <v>417000</v>
      </c>
      <c r="AA279" s="170">
        <v>377037.2</v>
      </c>
      <c r="AB279" s="170">
        <v>497655.675971333</v>
      </c>
      <c r="AC279" s="30"/>
      <c r="AD279" s="30"/>
      <c r="AE279" s="30"/>
      <c r="AF279" s="1"/>
      <c r="AG279" s="4"/>
      <c r="AH279" s="4"/>
      <c r="AI279" s="4"/>
      <c r="AJ279" s="4"/>
      <c r="AK279" s="4"/>
      <c r="AL279" s="4"/>
      <c r="AM279" s="4"/>
      <c r="AN279" s="4"/>
      <c r="AO279" s="4"/>
      <c r="AP279" s="4"/>
      <c r="AQ279" s="4"/>
      <c r="AR279" s="4"/>
      <c r="AS279" s="4"/>
      <c r="AT279" s="4"/>
      <c r="AU279" s="4"/>
      <c r="AV279" s="4"/>
      <c r="AW279" s="4"/>
    </row>
    <row r="280" spans="1:49" ht="21" customHeight="1">
      <c r="A280" s="168">
        <v>45292</v>
      </c>
      <c r="B280" s="170">
        <v>915759.19</v>
      </c>
      <c r="C280" s="170">
        <v>516001.44142230903</v>
      </c>
      <c r="D280" s="170">
        <v>869603.36683365202</v>
      </c>
      <c r="E280" s="170">
        <v>377489.45</v>
      </c>
      <c r="F280" s="170">
        <v>440114.70732891798</v>
      </c>
      <c r="G280" s="170">
        <v>390764.29599999997</v>
      </c>
      <c r="H280" s="170">
        <v>577851.92331348301</v>
      </c>
      <c r="I280" s="170">
        <v>359560.274285133</v>
      </c>
      <c r="J280" s="373">
        <v>348961.6</v>
      </c>
      <c r="K280" s="170">
        <v>342094.64</v>
      </c>
      <c r="L280" s="170">
        <v>461550.05378359999</v>
      </c>
      <c r="M280" s="170">
        <v>438501.875</v>
      </c>
      <c r="N280" s="170">
        <v>319273.3848</v>
      </c>
      <c r="O280" s="170">
        <v>292455.00632843998</v>
      </c>
      <c r="P280" s="170">
        <v>395224.68468986201</v>
      </c>
      <c r="Q280" s="170">
        <v>471524.46</v>
      </c>
      <c r="R280" s="170">
        <v>289568</v>
      </c>
      <c r="S280" s="170">
        <v>385619.86</v>
      </c>
      <c r="T280" s="170">
        <v>484398.64261375897</v>
      </c>
      <c r="U280" s="170">
        <v>419385.07030913001</v>
      </c>
      <c r="V280" s="170">
        <v>633344.16516075097</v>
      </c>
      <c r="W280" s="170">
        <v>318924.60376145499</v>
      </c>
      <c r="X280" s="170">
        <v>345002.09179217799</v>
      </c>
      <c r="Y280" s="170">
        <v>474391.11777628597</v>
      </c>
      <c r="Z280" s="170">
        <v>490000</v>
      </c>
      <c r="AA280" s="170">
        <v>486240</v>
      </c>
      <c r="AB280" s="170">
        <v>552695.12433333299</v>
      </c>
      <c r="AC280" s="30"/>
      <c r="AD280" s="30"/>
      <c r="AE280" s="30"/>
      <c r="AF280" s="1"/>
      <c r="AG280" s="4"/>
      <c r="AH280" s="4"/>
      <c r="AI280" s="4"/>
      <c r="AJ280" s="4"/>
      <c r="AK280" s="4"/>
      <c r="AL280" s="4"/>
      <c r="AM280" s="4"/>
      <c r="AN280" s="4"/>
      <c r="AO280" s="4"/>
      <c r="AP280" s="4"/>
      <c r="AQ280" s="4"/>
      <c r="AR280" s="4"/>
      <c r="AS280" s="4"/>
      <c r="AT280" s="4"/>
      <c r="AU280" s="4"/>
      <c r="AV280" s="4"/>
      <c r="AW280" s="4"/>
    </row>
    <row r="281" spans="1:49" ht="21" customHeight="1">
      <c r="A281" s="168">
        <v>45323</v>
      </c>
      <c r="B281" s="170">
        <v>915759.19</v>
      </c>
      <c r="C281" s="170">
        <v>623997.96742230898</v>
      </c>
      <c r="D281" s="170">
        <v>991347.83819036302</v>
      </c>
      <c r="E281" s="170">
        <v>410554.9</v>
      </c>
      <c r="F281" s="170">
        <v>514053.99358592898</v>
      </c>
      <c r="G281" s="170">
        <v>492702.80799999897</v>
      </c>
      <c r="H281" s="170">
        <v>662603.538732794</v>
      </c>
      <c r="I281" s="170">
        <v>359560.274285133</v>
      </c>
      <c r="J281" s="373">
        <v>397621.33333333302</v>
      </c>
      <c r="K281" s="170">
        <v>467037.09299999999</v>
      </c>
      <c r="L281" s="170">
        <v>515123.7</v>
      </c>
      <c r="M281" s="170">
        <v>485769.375</v>
      </c>
      <c r="N281" s="170">
        <v>362418.43680000002</v>
      </c>
      <c r="O281" s="170">
        <v>365568.75791054999</v>
      </c>
      <c r="P281" s="170">
        <v>481830.56143517798</v>
      </c>
      <c r="Q281" s="170">
        <v>535459.98</v>
      </c>
      <c r="R281" s="170">
        <v>324316</v>
      </c>
      <c r="S281" s="170">
        <v>475855</v>
      </c>
      <c r="T281" s="170">
        <v>557058.944624</v>
      </c>
      <c r="U281" s="170">
        <v>521731.33788641199</v>
      </c>
      <c r="V281" s="170">
        <v>757479.39788744401</v>
      </c>
      <c r="W281" s="170">
        <v>414601.98488989199</v>
      </c>
      <c r="X281" s="170">
        <v>448502.71932983201</v>
      </c>
      <c r="Y281" s="170">
        <v>553456.34073900105</v>
      </c>
      <c r="Z281" s="170">
        <v>490000</v>
      </c>
      <c r="AA281" s="170">
        <v>506240</v>
      </c>
      <c r="AB281" s="170">
        <v>682284.43322222203</v>
      </c>
      <c r="AC281" s="30"/>
      <c r="AD281" s="30"/>
      <c r="AE281" s="30"/>
      <c r="AF281" s="1"/>
      <c r="AG281" s="4"/>
      <c r="AH281" s="4"/>
      <c r="AI281" s="4"/>
      <c r="AJ281" s="4"/>
      <c r="AK281" s="4"/>
      <c r="AL281" s="4"/>
      <c r="AM281" s="4"/>
      <c r="AN281" s="4"/>
      <c r="AO281" s="4"/>
      <c r="AP281" s="4"/>
      <c r="AQ281" s="4"/>
      <c r="AR281" s="4"/>
      <c r="AS281" s="4"/>
      <c r="AT281" s="4"/>
      <c r="AU281" s="4"/>
      <c r="AV281" s="4"/>
      <c r="AW281" s="4"/>
    </row>
    <row r="282" spans="1:49" ht="21" customHeight="1">
      <c r="A282" s="168">
        <v>45352</v>
      </c>
      <c r="B282" s="170">
        <v>1123617.1099999901</v>
      </c>
      <c r="C282" s="170">
        <v>680157.76705031598</v>
      </c>
      <c r="D282" s="170">
        <v>1080569.1436274899</v>
      </c>
      <c r="E282" s="170">
        <v>460518</v>
      </c>
      <c r="F282" s="170">
        <v>642567.49198241101</v>
      </c>
      <c r="G282" s="170">
        <v>560661.81599999999</v>
      </c>
      <c r="H282" s="170">
        <v>662603.538732794</v>
      </c>
      <c r="I282" s="170">
        <v>454638.89987700799</v>
      </c>
      <c r="J282" s="373">
        <v>397621.33333333302</v>
      </c>
      <c r="K282" s="170">
        <v>513739.1</v>
      </c>
      <c r="L282" s="170">
        <v>592392.09999999905</v>
      </c>
      <c r="M282" s="170">
        <v>643528.99974999996</v>
      </c>
      <c r="N282" s="170">
        <v>383990.96279999998</v>
      </c>
      <c r="O282" s="170">
        <v>438682.50949266</v>
      </c>
      <c r="P282" s="170">
        <v>566683.55112422304</v>
      </c>
      <c r="Q282" s="170">
        <v>594360.57779999997</v>
      </c>
      <c r="R282" s="170">
        <v>359064</v>
      </c>
      <c r="S282" s="170">
        <v>547580</v>
      </c>
      <c r="T282" s="170">
        <v>623905.54862400005</v>
      </c>
      <c r="U282" s="170">
        <v>602241.03856937401</v>
      </c>
      <c r="V282" s="170">
        <v>834743.06693196297</v>
      </c>
      <c r="W282" s="170">
        <v>464354.22307667899</v>
      </c>
      <c r="X282" s="170">
        <v>502323.04564941197</v>
      </c>
      <c r="Y282" s="170">
        <v>553456.34073900105</v>
      </c>
      <c r="Z282" s="170">
        <v>635000</v>
      </c>
      <c r="AA282" s="170">
        <v>561800</v>
      </c>
      <c r="AB282" s="170">
        <v>682284.43322222203</v>
      </c>
      <c r="AC282" s="30"/>
      <c r="AD282" s="30"/>
      <c r="AE282" s="30"/>
      <c r="AF282" s="1"/>
      <c r="AG282" s="4"/>
      <c r="AH282" s="4"/>
      <c r="AI282" s="4"/>
      <c r="AJ282" s="4"/>
      <c r="AK282" s="4"/>
      <c r="AL282" s="4"/>
      <c r="AM282" s="4"/>
      <c r="AN282" s="4"/>
      <c r="AO282" s="4"/>
      <c r="AP282" s="4"/>
      <c r="AQ282" s="4"/>
      <c r="AR282" s="4"/>
      <c r="AS282" s="4"/>
      <c r="AT282" s="4"/>
      <c r="AU282" s="4"/>
      <c r="AV282" s="4"/>
      <c r="AW282" s="4"/>
    </row>
    <row r="283" spans="1:49" ht="21" customHeight="1">
      <c r="A283" s="168">
        <v>45383</v>
      </c>
      <c r="B283" s="170">
        <v>1241202.3633653801</v>
      </c>
      <c r="C283" s="170">
        <v>723837.62364987796</v>
      </c>
      <c r="D283" s="170">
        <v>1189755.95512633</v>
      </c>
      <c r="E283" s="170">
        <v>515820</v>
      </c>
      <c r="F283" s="170">
        <v>745378.29069959698</v>
      </c>
      <c r="G283" s="170">
        <v>704947</v>
      </c>
      <c r="H283" s="170">
        <v>715611.82183141797</v>
      </c>
      <c r="I283" s="170">
        <v>454638.89987700799</v>
      </c>
      <c r="J283" s="373">
        <v>453288.31999999902</v>
      </c>
      <c r="K283" s="170">
        <v>534290</v>
      </c>
      <c r="L283" s="170">
        <v>695417.1</v>
      </c>
      <c r="M283" s="170">
        <v>741242.56410750002</v>
      </c>
      <c r="N283" s="170">
        <v>491853.59279999998</v>
      </c>
      <c r="O283" s="170">
        <v>495711.235726705</v>
      </c>
      <c r="P283" s="170">
        <v>614464.29499828303</v>
      </c>
      <c r="Q283" s="170">
        <v>637197.37619999901</v>
      </c>
      <c r="R283" s="170">
        <v>430876.6</v>
      </c>
      <c r="S283" s="170">
        <v>595791</v>
      </c>
      <c r="T283" s="170">
        <v>680057.03461375996</v>
      </c>
      <c r="U283" s="170">
        <v>644397.91126922995</v>
      </c>
      <c r="V283" s="170">
        <v>901522.50948651996</v>
      </c>
      <c r="W283" s="170">
        <v>464354.22307667899</v>
      </c>
      <c r="X283" s="170">
        <v>502323.04564941197</v>
      </c>
      <c r="Y283" s="170">
        <v>619871.10162768106</v>
      </c>
      <c r="Z283" s="170">
        <v>742000</v>
      </c>
      <c r="AA283" s="170">
        <v>601800</v>
      </c>
      <c r="AB283" s="170">
        <v>682284.43322222203</v>
      </c>
      <c r="AC283" s="30"/>
      <c r="AD283" s="30"/>
      <c r="AE283" s="30"/>
      <c r="AF283" s="1"/>
      <c r="AG283" s="4"/>
      <c r="AH283" s="4"/>
      <c r="AI283" s="4"/>
      <c r="AJ283" s="4"/>
      <c r="AK283" s="4"/>
      <c r="AL283" s="4"/>
      <c r="AM283" s="4"/>
      <c r="AN283" s="4"/>
      <c r="AO283" s="4"/>
      <c r="AP283" s="4"/>
      <c r="AQ283" s="4"/>
      <c r="AR283" s="4"/>
      <c r="AS283" s="4"/>
      <c r="AT283" s="4"/>
      <c r="AU283" s="4"/>
      <c r="AV283" s="4"/>
      <c r="AW283" s="4"/>
    </row>
    <row r="284" spans="1:49" ht="21" customHeight="1">
      <c r="A284" s="168">
        <v>45413</v>
      </c>
      <c r="B284" s="170">
        <v>1241202.3633653801</v>
      </c>
      <c r="C284" s="170">
        <v>760029.50483237195</v>
      </c>
      <c r="D284" s="170">
        <v>1239509.3965741401</v>
      </c>
      <c r="E284" s="170">
        <v>572718</v>
      </c>
      <c r="F284" s="170">
        <v>745378.29069959698</v>
      </c>
      <c r="G284" s="170">
        <v>747243</v>
      </c>
      <c r="H284" s="170">
        <v>761994.06954271405</v>
      </c>
      <c r="I284" s="170">
        <v>521452.65388013597</v>
      </c>
      <c r="J284" s="373">
        <v>503150.03519999899</v>
      </c>
      <c r="K284" s="170">
        <v>534290</v>
      </c>
      <c r="L284" s="170">
        <v>798442.1</v>
      </c>
      <c r="M284" s="170">
        <v>686243.50635749998</v>
      </c>
      <c r="N284" s="170">
        <v>604030.728</v>
      </c>
      <c r="O284" s="170">
        <v>550239.47165664297</v>
      </c>
      <c r="P284" s="170">
        <v>643721.41553609003</v>
      </c>
      <c r="Q284" s="170">
        <v>680034.17460000003</v>
      </c>
      <c r="R284" s="170">
        <v>491918</v>
      </c>
      <c r="S284" s="170">
        <v>620688</v>
      </c>
      <c r="T284" s="170">
        <v>741262.73262400005</v>
      </c>
      <c r="U284" s="170">
        <v>683061.78594538395</v>
      </c>
      <c r="V284" s="170">
        <v>955609.45039999997</v>
      </c>
      <c r="W284" s="170">
        <v>510789.64538434701</v>
      </c>
      <c r="X284" s="170">
        <v>552555.35021435295</v>
      </c>
      <c r="Y284" s="170">
        <v>680751.29910897103</v>
      </c>
      <c r="Z284" s="170">
        <v>840000</v>
      </c>
      <c r="AA284" s="170">
        <v>638040</v>
      </c>
      <c r="AB284" s="170">
        <v>682284.43322222203</v>
      </c>
      <c r="AC284" s="30"/>
      <c r="AD284" s="30"/>
      <c r="AE284" s="30"/>
      <c r="AF284" s="1"/>
      <c r="AG284" s="4"/>
      <c r="AH284" s="4"/>
      <c r="AI284" s="4"/>
      <c r="AJ284" s="4"/>
      <c r="AK284" s="4"/>
      <c r="AL284" s="4"/>
      <c r="AM284" s="4"/>
      <c r="AN284" s="4"/>
      <c r="AO284" s="4"/>
      <c r="AP284" s="4"/>
      <c r="AQ284" s="4"/>
      <c r="AR284" s="4"/>
      <c r="AS284" s="4"/>
      <c r="AT284" s="4"/>
      <c r="AU284" s="4"/>
      <c r="AV284" s="4"/>
      <c r="AW284" s="4"/>
    </row>
    <row r="285" spans="1:49" ht="21" customHeight="1">
      <c r="A285" s="168">
        <v>45444</v>
      </c>
      <c r="B285" s="170">
        <v>1241202.3633653801</v>
      </c>
      <c r="C285" s="170">
        <v>796358.91516335995</v>
      </c>
      <c r="D285" s="170">
        <v>1296473.45927</v>
      </c>
      <c r="E285" s="170">
        <v>630069.80000000005</v>
      </c>
      <c r="F285" s="170">
        <v>782647.20523457695</v>
      </c>
      <c r="G285" s="170">
        <v>784604</v>
      </c>
      <c r="H285" s="170">
        <v>800093.77301984897</v>
      </c>
      <c r="I285" s="170">
        <v>521452.65388013597</v>
      </c>
      <c r="J285" s="373">
        <v>558496.53907199996</v>
      </c>
      <c r="K285" s="170">
        <v>557798.76</v>
      </c>
      <c r="L285" s="170">
        <v>838364.20499999996</v>
      </c>
      <c r="M285" s="170">
        <v>739409.95918749995</v>
      </c>
      <c r="N285" s="170">
        <v>645449.97791999998</v>
      </c>
      <c r="O285" s="170">
        <v>599761.02410574094</v>
      </c>
      <c r="P285" s="170">
        <v>679524.84859231301</v>
      </c>
      <c r="Q285" s="170">
        <v>714035.88332999998</v>
      </c>
      <c r="R285" s="170">
        <v>491918</v>
      </c>
      <c r="S285" s="170">
        <v>646440</v>
      </c>
      <c r="T285" s="170">
        <v>741262.73262399901</v>
      </c>
      <c r="U285" s="170">
        <v>717214.87524265295</v>
      </c>
      <c r="V285" s="170">
        <v>995745.04731679999</v>
      </c>
      <c r="W285" s="170">
        <v>556760.70775468997</v>
      </c>
      <c r="X285" s="170">
        <v>602285.32555216097</v>
      </c>
      <c r="Y285" s="170">
        <v>680751.29910897103</v>
      </c>
      <c r="Z285" s="170">
        <v>840000</v>
      </c>
      <c r="AA285" s="170">
        <v>657360</v>
      </c>
      <c r="AB285" s="170">
        <v>925780.77777777798</v>
      </c>
      <c r="AC285" s="30"/>
      <c r="AD285" s="30"/>
      <c r="AE285" s="30"/>
      <c r="AF285" s="1"/>
      <c r="AG285" s="4"/>
      <c r="AH285" s="4"/>
      <c r="AI285" s="4"/>
      <c r="AJ285" s="4"/>
      <c r="AK285" s="4"/>
      <c r="AL285" s="4"/>
      <c r="AM285" s="4"/>
      <c r="AN285" s="4"/>
      <c r="AO285" s="4"/>
      <c r="AP285" s="4"/>
      <c r="AQ285" s="4"/>
      <c r="AR285" s="4"/>
      <c r="AS285" s="4"/>
      <c r="AT285" s="4"/>
      <c r="AU285" s="4"/>
      <c r="AV285" s="4"/>
      <c r="AW285" s="4"/>
    </row>
    <row r="286" spans="1:49" ht="21" customHeight="1">
      <c r="A286" s="168">
        <v>45474</v>
      </c>
      <c r="B286" s="170">
        <v>1427232.71787019</v>
      </c>
      <c r="C286" s="170">
        <v>829009.63068505703</v>
      </c>
      <c r="D286" s="170">
        <v>1348389.9634982799</v>
      </c>
      <c r="E286" s="170">
        <v>668933.02399999998</v>
      </c>
      <c r="F286" s="170">
        <v>834823.68558354897</v>
      </c>
      <c r="G286" s="170">
        <v>823834.2</v>
      </c>
      <c r="H286" s="170">
        <v>834383.50614927197</v>
      </c>
      <c r="I286" s="170">
        <v>597545.10037702904</v>
      </c>
      <c r="J286" s="373">
        <v>558496.53907199996</v>
      </c>
      <c r="K286" s="170">
        <v>585688.69799999997</v>
      </c>
      <c r="L286" s="170">
        <v>886270.73100000003</v>
      </c>
      <c r="M286" s="170">
        <v>767471.39918749896</v>
      </c>
      <c r="N286" s="170">
        <v>706572.13491999998</v>
      </c>
      <c r="O286" s="170">
        <v>626750.27019049902</v>
      </c>
      <c r="P286" s="170">
        <v>709705.610628539</v>
      </c>
      <c r="Q286" s="170">
        <v>754837.93380600004</v>
      </c>
      <c r="R286" s="170">
        <v>549174.45600000001</v>
      </c>
      <c r="S286" s="170">
        <v>669326.44769999897</v>
      </c>
      <c r="T286" s="170">
        <v>741262.73262399901</v>
      </c>
      <c r="U286" s="170">
        <v>745903.83025235997</v>
      </c>
      <c r="V286" s="170">
        <v>1041549.31949337</v>
      </c>
      <c r="W286" s="170">
        <v>598552.59119291301</v>
      </c>
      <c r="X286" s="170">
        <v>647494.40329677495</v>
      </c>
      <c r="Y286" s="170">
        <v>735211.40303768904</v>
      </c>
      <c r="Z286" s="170">
        <v>1014000</v>
      </c>
      <c r="AA286" s="170">
        <v>695240</v>
      </c>
      <c r="AB286" s="170">
        <v>981372.62444444397</v>
      </c>
      <c r="AC286" s="30"/>
      <c r="AD286" s="30"/>
      <c r="AE286" s="30"/>
      <c r="AF286" s="1"/>
      <c r="AG286" s="4"/>
      <c r="AH286" s="4"/>
      <c r="AI286" s="4"/>
      <c r="AJ286" s="4"/>
      <c r="AK286" s="4"/>
      <c r="AL286" s="4"/>
      <c r="AM286" s="4"/>
      <c r="AN286" s="4"/>
      <c r="AO286" s="4"/>
      <c r="AP286" s="4"/>
      <c r="AQ286" s="4"/>
      <c r="AR286" s="4"/>
      <c r="AS286" s="4"/>
      <c r="AT286" s="4"/>
      <c r="AU286" s="4"/>
      <c r="AV286" s="4"/>
      <c r="AW286" s="4"/>
    </row>
    <row r="287" spans="1:49" ht="21" customHeight="1">
      <c r="A287" s="168">
        <v>45505</v>
      </c>
      <c r="B287" s="170">
        <v>1489242.83603846</v>
      </c>
      <c r="C287" s="170">
        <v>886542.89905460004</v>
      </c>
      <c r="D287" s="170">
        <v>1404632.96732334</v>
      </c>
      <c r="E287" s="170">
        <v>707796.24800000002</v>
      </c>
      <c r="F287" s="170">
        <v>872092.600118528</v>
      </c>
      <c r="G287" s="170">
        <v>856787.56799999997</v>
      </c>
      <c r="H287" s="170">
        <v>864863.26893098</v>
      </c>
      <c r="I287" s="170">
        <v>597545.10037702904</v>
      </c>
      <c r="J287" s="373">
        <v>586421.3660256</v>
      </c>
      <c r="K287" s="170">
        <v>612044.68940999999</v>
      </c>
      <c r="L287" s="170">
        <v>934177.25699999998</v>
      </c>
      <c r="M287" s="170">
        <v>842506.42975000001</v>
      </c>
      <c r="N287" s="170">
        <v>726131.22515999898</v>
      </c>
      <c r="O287" s="170">
        <v>648686.52964716696</v>
      </c>
      <c r="P287" s="170">
        <v>742027.53466280596</v>
      </c>
      <c r="Q287" s="170">
        <v>785031.45115823997</v>
      </c>
      <c r="R287" s="170">
        <v>577289.68967999995</v>
      </c>
      <c r="S287" s="170">
        <v>692752.87336949899</v>
      </c>
      <c r="T287" s="170">
        <v>785738.49658143905</v>
      </c>
      <c r="U287" s="170">
        <v>768280.29515993095</v>
      </c>
      <c r="V287" s="170">
        <v>1083211.2922731</v>
      </c>
      <c r="W287" s="170">
        <v>625487.45779659494</v>
      </c>
      <c r="X287" s="170">
        <v>676631.65144513</v>
      </c>
      <c r="Y287" s="170">
        <v>735211.40303768904</v>
      </c>
      <c r="Z287" s="170">
        <v>1090000</v>
      </c>
      <c r="AA287" s="170">
        <v>730960</v>
      </c>
      <c r="AB287" s="170">
        <v>981372.62444444397</v>
      </c>
      <c r="AC287" s="30"/>
      <c r="AD287" s="30"/>
      <c r="AE287" s="30"/>
      <c r="AF287" s="1"/>
      <c r="AG287" s="4"/>
      <c r="AH287" s="4"/>
      <c r="AI287" s="4"/>
      <c r="AJ287" s="4"/>
      <c r="AK287" s="4"/>
      <c r="AL287" s="4"/>
      <c r="AM287" s="4"/>
      <c r="AN287" s="4"/>
      <c r="AO287" s="4"/>
      <c r="AP287" s="4"/>
      <c r="AQ287" s="4"/>
      <c r="AR287" s="4"/>
      <c r="AS287" s="4"/>
      <c r="AT287" s="4"/>
      <c r="AU287" s="4"/>
      <c r="AV287" s="4"/>
      <c r="AW287" s="4"/>
    </row>
    <row r="288" spans="1:49" ht="21" customHeight="1">
      <c r="A288" s="168">
        <v>45536</v>
      </c>
      <c r="B288" s="170">
        <v>1489242.83603846</v>
      </c>
      <c r="C288" s="170">
        <v>892088.275464918</v>
      </c>
      <c r="D288" s="170">
        <v>1453665.32963237</v>
      </c>
      <c r="E288" s="170">
        <v>736332</v>
      </c>
      <c r="F288" s="170">
        <v>906976.30412326904</v>
      </c>
      <c r="G288" s="170">
        <v>882491.19504000002</v>
      </c>
      <c r="H288" s="170">
        <v>901619.957860547</v>
      </c>
      <c r="I288" s="170">
        <v>649071.32339748705</v>
      </c>
      <c r="J288" s="373">
        <v>609878.22066662402</v>
      </c>
      <c r="K288" s="170">
        <v>636526.47698639997</v>
      </c>
      <c r="L288" s="170">
        <v>980886.65700000001</v>
      </c>
      <c r="M288" s="170">
        <v>847991.31240022997</v>
      </c>
      <c r="N288" s="170">
        <v>808646.13710999896</v>
      </c>
      <c r="O288" s="170">
        <v>668147.12553658197</v>
      </c>
      <c r="P288" s="170">
        <v>767611.14845582796</v>
      </c>
      <c r="Q288" s="170">
        <v>815224.96851048002</v>
      </c>
      <c r="R288" s="170">
        <v>611381.61219040002</v>
      </c>
      <c r="S288" s="170">
        <v>710071.69520373701</v>
      </c>
      <c r="T288" s="170">
        <v>816871.53135164804</v>
      </c>
      <c r="U288" s="170">
        <v>799021</v>
      </c>
      <c r="V288" s="170">
        <v>1128706.1665485699</v>
      </c>
      <c r="W288" s="170">
        <v>649429.56144431105</v>
      </c>
      <c r="X288" s="170">
        <v>702531.42757700104</v>
      </c>
      <c r="Y288" s="170">
        <v>790352.25826551497</v>
      </c>
      <c r="Z288" s="170">
        <v>1090000</v>
      </c>
      <c r="AA288" s="170">
        <v>764480</v>
      </c>
      <c r="AB288" s="170">
        <v>981372.62444444397</v>
      </c>
      <c r="AC288" s="30"/>
      <c r="AD288" s="30"/>
      <c r="AE288" s="30"/>
      <c r="AF288" s="1"/>
      <c r="AG288" s="4"/>
      <c r="AH288" s="4"/>
      <c r="AI288" s="4"/>
      <c r="AJ288" s="4"/>
      <c r="AK288" s="4"/>
      <c r="AL288" s="4"/>
      <c r="AM288" s="4"/>
      <c r="AN288" s="4"/>
      <c r="AO288" s="4"/>
      <c r="AP288" s="4"/>
      <c r="AQ288" s="4"/>
      <c r="AR288" s="4"/>
      <c r="AS288" s="4"/>
      <c r="AT288" s="4"/>
      <c r="AU288" s="4"/>
      <c r="AV288" s="4"/>
      <c r="AW288" s="4"/>
    </row>
    <row r="289" spans="1:49" ht="21" customHeight="1">
      <c r="A289" s="168">
        <v>45566</v>
      </c>
      <c r="B289" s="170">
        <v>1563654.9069394199</v>
      </c>
      <c r="C289" s="170">
        <v>922418.284830419</v>
      </c>
      <c r="D289" s="170">
        <v>1492602.79381895</v>
      </c>
      <c r="E289" s="170">
        <v>764690</v>
      </c>
      <c r="F289" s="170">
        <v>941860.00812801102</v>
      </c>
      <c r="G289" s="170">
        <v>917792.28</v>
      </c>
      <c r="H289" s="170">
        <v>934052.330445459</v>
      </c>
      <c r="I289" s="170">
        <v>649071.32339748705</v>
      </c>
      <c r="J289" s="373">
        <v>634273.34949328902</v>
      </c>
      <c r="K289" s="170">
        <v>660714.48311188305</v>
      </c>
      <c r="L289" s="170">
        <v>1027596.057</v>
      </c>
      <c r="M289" s="170">
        <v>852085.83125000005</v>
      </c>
      <c r="N289" s="170">
        <v>871357.47019199899</v>
      </c>
      <c r="O289" s="170">
        <v>693536.71630697197</v>
      </c>
      <c r="P289" s="170">
        <v>800638.40681587602</v>
      </c>
      <c r="Q289" s="170">
        <v>843757.84240834694</v>
      </c>
      <c r="R289" s="170">
        <v>632392.47203571198</v>
      </c>
      <c r="S289" s="170">
        <v>727823.48758383002</v>
      </c>
      <c r="T289" s="170">
        <v>841333.20152823895</v>
      </c>
      <c r="U289" s="170">
        <v>830982</v>
      </c>
      <c r="V289" s="170">
        <v>1168210.88237777</v>
      </c>
      <c r="W289" s="170">
        <v>675406.74622679397</v>
      </c>
      <c r="X289" s="170">
        <v>730632.68468008097</v>
      </c>
      <c r="Y289" s="170">
        <v>790352.25826551497</v>
      </c>
      <c r="Z289" s="170">
        <v>1155000</v>
      </c>
      <c r="AA289" s="170">
        <v>781160</v>
      </c>
      <c r="AB289" s="170">
        <v>981372.62444444397</v>
      </c>
      <c r="AC289" s="30"/>
      <c r="AD289" s="30"/>
      <c r="AE289" s="30"/>
      <c r="AF289" s="1"/>
      <c r="AG289" s="4"/>
      <c r="AH289" s="4"/>
      <c r="AI289" s="4"/>
      <c r="AJ289" s="4"/>
      <c r="AK289" s="4"/>
      <c r="AL289" s="4"/>
      <c r="AM289" s="4"/>
      <c r="AN289" s="4"/>
      <c r="AO289" s="4"/>
      <c r="AP289" s="4"/>
      <c r="AQ289" s="4"/>
      <c r="AR289" s="4"/>
      <c r="AS289" s="4"/>
      <c r="AT289" s="4"/>
      <c r="AU289" s="4"/>
      <c r="AV289" s="4"/>
      <c r="AW289" s="4"/>
    </row>
    <row r="290" spans="1:49" ht="21" customHeight="1">
      <c r="A290" s="168">
        <v>45597</v>
      </c>
      <c r="B290" s="170">
        <v>1563654.9069394199</v>
      </c>
      <c r="C290" s="170">
        <v>951014.29366048402</v>
      </c>
      <c r="D290" s="170">
        <v>1528656.0013991201</v>
      </c>
      <c r="E290" s="170">
        <v>792823</v>
      </c>
      <c r="F290" s="170">
        <v>968022.78613156604</v>
      </c>
      <c r="G290" s="170">
        <v>945326.2</v>
      </c>
      <c r="H290" s="170">
        <v>957403.63870659505</v>
      </c>
      <c r="I290" s="170">
        <v>717324.83900000004</v>
      </c>
      <c r="J290" s="373">
        <v>659644.28347301995</v>
      </c>
      <c r="K290" s="170">
        <v>683839.49002079898</v>
      </c>
      <c r="L290" s="170">
        <v>1074305.4569999999</v>
      </c>
      <c r="M290" s="170">
        <v>917143.87728036195</v>
      </c>
      <c r="N290" s="170">
        <v>906211.76899967995</v>
      </c>
      <c r="O290" s="170">
        <v>717810.50137771596</v>
      </c>
      <c r="P290" s="170">
        <v>823598.77844238305</v>
      </c>
      <c r="Q290" s="170">
        <v>868214.59146366105</v>
      </c>
      <c r="R290" s="170">
        <v>653936.08767638297</v>
      </c>
      <c r="S290" s="170">
        <v>767853.77940094098</v>
      </c>
      <c r="T290" s="170">
        <v>862829.820774336</v>
      </c>
      <c r="U290" s="170">
        <v>855911</v>
      </c>
      <c r="V290" s="170">
        <v>1199752.57620197</v>
      </c>
      <c r="W290" s="170">
        <v>700085.069659548</v>
      </c>
      <c r="X290" s="170">
        <v>757328.87894199195</v>
      </c>
      <c r="Y290" s="170">
        <v>821966.34859613597</v>
      </c>
      <c r="Z290" s="170">
        <v>1210000</v>
      </c>
      <c r="AA290" s="170">
        <v>798320</v>
      </c>
      <c r="AB290" s="170">
        <v>1055496.1621383601</v>
      </c>
      <c r="AC290" s="30"/>
      <c r="AD290" s="30"/>
      <c r="AE290" s="30"/>
      <c r="AF290" s="1"/>
      <c r="AG290" s="4"/>
      <c r="AH290" s="4"/>
      <c r="AI290" s="4"/>
      <c r="AJ290" s="4"/>
      <c r="AK290" s="4"/>
      <c r="AL290" s="4"/>
      <c r="AM290" s="4"/>
      <c r="AN290" s="4"/>
      <c r="AO290" s="4"/>
      <c r="AP290" s="4"/>
      <c r="AQ290" s="4"/>
      <c r="AR290" s="4"/>
      <c r="AS290" s="4"/>
      <c r="AT290" s="4"/>
      <c r="AU290" s="4"/>
      <c r="AV290" s="4"/>
      <c r="AW290" s="4"/>
    </row>
    <row r="291" spans="1:49" ht="21" customHeight="1">
      <c r="A291" s="168">
        <v>45627</v>
      </c>
      <c r="B291" s="170">
        <v>1563654.97784038</v>
      </c>
      <c r="C291" s="170">
        <v>978594.30217682105</v>
      </c>
      <c r="D291" s="170">
        <v>1570477.72219211</v>
      </c>
      <c r="E291" s="170">
        <v>821358</v>
      </c>
      <c r="F291" s="170">
        <v>989319.287426461</v>
      </c>
      <c r="G291" s="170">
        <v>973685.82</v>
      </c>
      <c r="H291" s="170">
        <v>980754.946967731</v>
      </c>
      <c r="I291" s="170">
        <v>717324.83900000004</v>
      </c>
      <c r="J291" s="373">
        <v>686030.05481194099</v>
      </c>
      <c r="K291" s="170">
        <v>683839.49002079898</v>
      </c>
      <c r="L291" s="170">
        <v>1121016.5</v>
      </c>
      <c r="M291" s="170">
        <v>940801.43756029301</v>
      </c>
      <c r="N291" s="170">
        <v>924336.00437967305</v>
      </c>
      <c r="O291" s="170">
        <v>735037.95341078099</v>
      </c>
      <c r="P291" s="170">
        <v>848290.74179565394</v>
      </c>
      <c r="Q291" s="170">
        <v>894261.02920757094</v>
      </c>
      <c r="R291" s="170">
        <v>671682.81041631103</v>
      </c>
      <c r="S291" s="170">
        <v>783210.85498895997</v>
      </c>
      <c r="T291" s="170">
        <v>862829.820774336</v>
      </c>
      <c r="U291" s="170">
        <v>881589</v>
      </c>
      <c r="V291" s="170">
        <v>1228546.6380308201</v>
      </c>
      <c r="W291" s="170">
        <v>723464.53113367397</v>
      </c>
      <c r="X291" s="170">
        <v>782620.00728597795</v>
      </c>
      <c r="Y291" s="170">
        <v>861483.96150941204</v>
      </c>
      <c r="Z291" s="170">
        <v>1210000</v>
      </c>
      <c r="AA291" s="170">
        <v>813040</v>
      </c>
      <c r="AB291" s="170">
        <v>1074026.79656184</v>
      </c>
      <c r="AC291" s="30"/>
      <c r="AD291" s="30"/>
      <c r="AE291" s="30"/>
      <c r="AF291" s="1"/>
      <c r="AG291" s="4"/>
      <c r="AH291" s="4"/>
      <c r="AI291" s="4"/>
      <c r="AJ291" s="4"/>
      <c r="AK291" s="4"/>
      <c r="AL291" s="4"/>
      <c r="AM291" s="4"/>
      <c r="AN291" s="4"/>
      <c r="AO291" s="4"/>
      <c r="AP291" s="4"/>
      <c r="AQ291" s="4"/>
      <c r="AR291" s="4"/>
      <c r="AS291" s="4"/>
      <c r="AT291" s="4"/>
      <c r="AU291" s="4"/>
      <c r="AV291" s="4"/>
      <c r="AW291" s="4"/>
    </row>
    <row r="292" spans="1:49" ht="21" customHeight="1">
      <c r="A292" s="168">
        <v>45658</v>
      </c>
      <c r="B292" s="170">
        <v>1563654.97784038</v>
      </c>
      <c r="C292" s="170">
        <v>978594.30217682105</v>
      </c>
      <c r="D292" s="170">
        <v>1605028.2320803399</v>
      </c>
      <c r="E292" s="170">
        <v>821358</v>
      </c>
      <c r="F292" s="170">
        <v>1007127.03460013</v>
      </c>
      <c r="G292" s="170">
        <v>998028.26</v>
      </c>
      <c r="H292" s="170">
        <v>997427.781066183</v>
      </c>
      <c r="I292" s="170">
        <v>773296.25854095095</v>
      </c>
      <c r="J292" s="373">
        <v>698378.59579855599</v>
      </c>
      <c r="K292" s="170">
        <v>696148.60084117297</v>
      </c>
      <c r="L292" s="170">
        <v>1121016.5</v>
      </c>
      <c r="M292" s="170">
        <v>992665.85381029302</v>
      </c>
      <c r="N292" s="170">
        <v>943244.15870812302</v>
      </c>
      <c r="O292" s="170">
        <v>747533.59861876396</v>
      </c>
      <c r="P292" s="170">
        <v>865283.05663156696</v>
      </c>
      <c r="Q292" s="170">
        <v>916617.55493776</v>
      </c>
      <c r="R292" s="170">
        <v>671682.81041631103</v>
      </c>
      <c r="S292" s="170">
        <v>797308.650378761</v>
      </c>
      <c r="T292" s="170">
        <v>887851.88557679101</v>
      </c>
      <c r="U292" s="170">
        <v>901838</v>
      </c>
      <c r="V292" s="170">
        <v>1261717.39725765</v>
      </c>
      <c r="W292" s="170">
        <v>723464.53113367397</v>
      </c>
      <c r="X292" s="170">
        <v>782620.00728597795</v>
      </c>
      <c r="Y292" s="170">
        <v>861483.96150941204</v>
      </c>
      <c r="Z292" s="170">
        <v>1210000</v>
      </c>
      <c r="AA292" s="170">
        <v>825040</v>
      </c>
      <c r="AB292" s="170">
        <v>1111088.0654088</v>
      </c>
      <c r="AC292" s="30"/>
      <c r="AD292" s="30"/>
      <c r="AE292" s="30"/>
      <c r="AF292" s="1"/>
      <c r="AG292" s="4"/>
      <c r="AH292" s="4"/>
      <c r="AI292" s="4"/>
      <c r="AJ292" s="4"/>
      <c r="AK292" s="4"/>
      <c r="AL292" s="4"/>
      <c r="AM292" s="4"/>
      <c r="AN292" s="4"/>
      <c r="AO292" s="4"/>
      <c r="AP292" s="4"/>
      <c r="AQ292" s="4"/>
      <c r="AR292" s="4"/>
      <c r="AS292" s="4"/>
      <c r="AT292" s="4"/>
      <c r="AU292" s="4"/>
      <c r="AV292" s="4"/>
      <c r="AW292" s="4"/>
    </row>
    <row r="293" spans="1:49" ht="21" customHeight="1">
      <c r="A293" s="168">
        <v>45689</v>
      </c>
      <c r="B293" s="170">
        <v>1563654.97784038</v>
      </c>
      <c r="C293" s="170">
        <v>998165.58234017098</v>
      </c>
      <c r="D293" s="170">
        <v>1644290.1751351401</v>
      </c>
      <c r="E293" s="170">
        <v>854060</v>
      </c>
      <c r="F293" s="170">
        <v>1022233.94011913</v>
      </c>
      <c r="G293" s="170">
        <v>1012999.46389999</v>
      </c>
      <c r="H293" s="170">
        <v>1014384.0533443</v>
      </c>
      <c r="I293" s="170">
        <v>773296.25854095095</v>
      </c>
      <c r="J293" s="373">
        <v>731954.66666666605</v>
      </c>
      <c r="K293" s="170">
        <v>706590.82985379105</v>
      </c>
      <c r="L293" s="170">
        <v>1121016.5</v>
      </c>
      <c r="M293" s="170">
        <v>989026.40881029295</v>
      </c>
      <c r="N293" s="170">
        <v>979671.84731524496</v>
      </c>
      <c r="O293" s="170">
        <v>758746.60259804595</v>
      </c>
      <c r="P293" s="170">
        <v>880144.49102000694</v>
      </c>
      <c r="Q293" s="170">
        <v>938974.08066794905</v>
      </c>
      <c r="R293" s="170">
        <v>718646.95068000001</v>
      </c>
      <c r="S293" s="170">
        <v>809268.28013444203</v>
      </c>
      <c r="T293" s="170">
        <v>905626.17988474295</v>
      </c>
      <c r="U293" s="170">
        <v>922548</v>
      </c>
      <c r="V293" s="170">
        <v>1289475.1799973201</v>
      </c>
      <c r="W293" s="170">
        <v>737210.35722521401</v>
      </c>
      <c r="X293" s="170">
        <v>797489.78742441104</v>
      </c>
      <c r="Y293" s="170">
        <v>895943.31996978796</v>
      </c>
      <c r="Z293" s="170">
        <v>1265250</v>
      </c>
      <c r="AA293" s="170">
        <v>833920</v>
      </c>
      <c r="AB293" s="170">
        <v>1111086.9333333301</v>
      </c>
      <c r="AC293" s="30"/>
      <c r="AD293" s="30"/>
      <c r="AE293" s="30"/>
      <c r="AF293" s="1"/>
      <c r="AG293" s="4"/>
      <c r="AH293" s="4"/>
      <c r="AI293" s="4"/>
      <c r="AJ293" s="4"/>
      <c r="AK293" s="4"/>
      <c r="AL293" s="4"/>
      <c r="AM293" s="4"/>
      <c r="AN293" s="4"/>
      <c r="AO293" s="4"/>
      <c r="AP293" s="4"/>
      <c r="AQ293" s="4"/>
      <c r="AR293" s="4"/>
      <c r="AS293" s="4"/>
      <c r="AT293" s="4"/>
      <c r="AU293" s="4"/>
      <c r="AV293" s="4"/>
      <c r="AW293" s="4"/>
    </row>
    <row r="294" spans="1:49" ht="21" customHeight="1">
      <c r="A294" s="168">
        <v>45717</v>
      </c>
      <c r="B294" s="170">
        <v>1563654.97784038</v>
      </c>
      <c r="C294" s="170">
        <v>1017130.77208098</v>
      </c>
      <c r="D294" s="170">
        <v>1705538.8063006401</v>
      </c>
      <c r="E294" s="170">
        <v>870993</v>
      </c>
      <c r="F294" s="170">
        <v>1034500.74740056</v>
      </c>
      <c r="G294" s="170">
        <v>1028193.2658585</v>
      </c>
      <c r="H294" s="170">
        <v>1031628.5822511601</v>
      </c>
      <c r="I294" s="170">
        <v>773296.25854095095</v>
      </c>
      <c r="J294" s="373">
        <v>739274.21333333303</v>
      </c>
      <c r="K294" s="170">
        <v>764363.32898218196</v>
      </c>
      <c r="L294" s="170">
        <v>1177067.325</v>
      </c>
      <c r="M294" s="170">
        <v>1003584.64881029</v>
      </c>
      <c r="N294" s="170">
        <v>981987.21377159702</v>
      </c>
      <c r="O294" s="170">
        <v>768610.30843182001</v>
      </c>
      <c r="P294" s="170">
        <v>900200.07211948198</v>
      </c>
      <c r="Q294" s="170">
        <v>957753.562281308</v>
      </c>
      <c r="R294" s="170">
        <v>740116.95068000001</v>
      </c>
      <c r="S294" s="170">
        <v>817360.96293578704</v>
      </c>
      <c r="T294" s="170">
        <v>920096.03841521405</v>
      </c>
      <c r="U294" s="170">
        <v>943724</v>
      </c>
      <c r="V294" s="170">
        <v>1320422.58431726</v>
      </c>
      <c r="W294" s="170">
        <v>749742.93329804298</v>
      </c>
      <c r="X294" s="170">
        <v>811047.11381062598</v>
      </c>
      <c r="Y294" s="170">
        <v>895943.31996978796</v>
      </c>
      <c r="Z294" s="170">
        <v>1272205</v>
      </c>
      <c r="AA294" s="170">
        <v>843360</v>
      </c>
      <c r="AB294" s="170">
        <v>1111086.9333333301</v>
      </c>
      <c r="AC294" s="30"/>
      <c r="AD294" s="30"/>
      <c r="AE294" s="30"/>
      <c r="AF294" s="16"/>
      <c r="AG294" s="4"/>
      <c r="AH294" s="4"/>
      <c r="AI294" s="4"/>
      <c r="AJ294" s="4"/>
      <c r="AK294" s="4"/>
      <c r="AL294" s="4"/>
      <c r="AM294" s="4"/>
      <c r="AN294" s="4"/>
      <c r="AO294" s="4"/>
      <c r="AP294" s="4"/>
      <c r="AQ294" s="4"/>
      <c r="AR294" s="4"/>
      <c r="AS294" s="4"/>
      <c r="AT294" s="4"/>
      <c r="AU294" s="4"/>
      <c r="AV294" s="4"/>
      <c r="AW294" s="4"/>
    </row>
    <row r="295" spans="1:49" ht="21" customHeight="1">
      <c r="A295" s="168">
        <v>45748</v>
      </c>
      <c r="B295" s="170">
        <v>1750974</v>
      </c>
      <c r="C295" s="170">
        <v>1035439.1374699801</v>
      </c>
      <c r="D295" s="170">
        <v>1752653.1379664</v>
      </c>
      <c r="E295" s="170">
        <v>888326</v>
      </c>
      <c r="F295" s="170">
        <v>1064294.36053676</v>
      </c>
      <c r="G295" s="170">
        <v>1069321</v>
      </c>
      <c r="H295" s="170">
        <v>1089437.8586472599</v>
      </c>
      <c r="I295" s="170">
        <v>833940.03716962598</v>
      </c>
      <c r="J295" s="373">
        <v>739274.21333333303</v>
      </c>
      <c r="K295" s="170">
        <v>764363.32898218196</v>
      </c>
      <c r="L295" s="170">
        <v>1177067.325</v>
      </c>
      <c r="M295" s="170">
        <v>1058178.7769352901</v>
      </c>
      <c r="N295" s="170">
        <v>983858.02986832999</v>
      </c>
      <c r="O295" s="170">
        <v>803197.77231125196</v>
      </c>
      <c r="P295" s="170">
        <v>913193.32335255796</v>
      </c>
      <c r="Q295" s="170">
        <v>976533.04389466695</v>
      </c>
      <c r="R295" s="170">
        <v>740116.95068000001</v>
      </c>
      <c r="S295" s="170">
        <v>877796</v>
      </c>
      <c r="T295" s="170">
        <v>933909.66716053803</v>
      </c>
      <c r="U295" s="170">
        <v>968724</v>
      </c>
      <c r="V295" s="170">
        <v>1369278.219937</v>
      </c>
      <c r="W295" s="170">
        <v>761738.82023081102</v>
      </c>
      <c r="X295" s="170">
        <v>824023.86763159605</v>
      </c>
      <c r="Y295" s="170">
        <v>930402.67843016505</v>
      </c>
      <c r="Z295" s="170">
        <v>1303875</v>
      </c>
      <c r="AA295" s="170">
        <v>852240</v>
      </c>
      <c r="AB295" s="170">
        <v>1111086.9333333301</v>
      </c>
      <c r="AC295" s="30"/>
      <c r="AD295" s="30"/>
      <c r="AE295" s="30"/>
      <c r="AF295" s="16"/>
      <c r="AG295" s="4"/>
      <c r="AH295" s="4"/>
      <c r="AI295" s="4"/>
      <c r="AJ295" s="4"/>
      <c r="AK295" s="4"/>
      <c r="AL295" s="4"/>
      <c r="AM295" s="4"/>
      <c r="AN295" s="4"/>
      <c r="AO295" s="4"/>
      <c r="AP295" s="4"/>
      <c r="AQ295" s="4"/>
      <c r="AR295" s="4"/>
      <c r="AS295" s="4"/>
      <c r="AT295" s="4"/>
      <c r="AU295" s="4"/>
      <c r="AV295" s="4"/>
      <c r="AW295" s="4"/>
    </row>
    <row r="296" spans="1:49" ht="21" customHeight="1">
      <c r="A296" s="168">
        <v>45778</v>
      </c>
      <c r="B296" s="170">
        <v>1782227</v>
      </c>
      <c r="C296" s="170">
        <v>1054078.06448938</v>
      </c>
      <c r="D296" s="170">
        <v>1779351.2592436599</v>
      </c>
      <c r="E296" s="170">
        <v>905259</v>
      </c>
      <c r="F296" s="170">
        <v>1074937.3106114699</v>
      </c>
      <c r="G296" s="170">
        <v>1090707.4116</v>
      </c>
      <c r="H296" s="170">
        <v>1113465.50646112</v>
      </c>
      <c r="I296" s="170">
        <v>833940.03716962598</v>
      </c>
      <c r="J296" s="373">
        <v>788627.03158650198</v>
      </c>
      <c r="K296" s="170">
        <v>764363.32898218196</v>
      </c>
      <c r="L296" s="170">
        <v>1205092.7375</v>
      </c>
      <c r="M296" s="170">
        <v>1072505.3746549301</v>
      </c>
      <c r="N296" s="170">
        <v>985036.64400927105</v>
      </c>
      <c r="O296" s="170">
        <v>839341.67206525803</v>
      </c>
      <c r="P296" s="170">
        <v>929624.853172904</v>
      </c>
      <c r="Q296" s="170">
        <v>996063.70477256004</v>
      </c>
      <c r="R296" s="170">
        <v>782247.95068000001</v>
      </c>
      <c r="S296" s="170">
        <v>882351</v>
      </c>
      <c r="T296" s="170">
        <v>946913.91279940098</v>
      </c>
      <c r="U296" s="170">
        <v>967317.1</v>
      </c>
      <c r="V296" s="170">
        <v>1369278.219937</v>
      </c>
      <c r="W296" s="170">
        <v>798164.90253427299</v>
      </c>
      <c r="X296" s="170">
        <v>861384.22564606997</v>
      </c>
      <c r="Y296" s="170">
        <v>930402.67843016505</v>
      </c>
      <c r="Z296" s="170">
        <v>1321000</v>
      </c>
      <c r="AA296" s="170">
        <v>861360</v>
      </c>
      <c r="AB296" s="170">
        <v>1226631.5877777699</v>
      </c>
      <c r="AC296" s="30"/>
      <c r="AD296" s="30"/>
      <c r="AE296" s="30"/>
      <c r="AF296" s="16"/>
      <c r="AG296" s="4"/>
      <c r="AH296" s="4"/>
      <c r="AI296" s="4"/>
      <c r="AJ296" s="4"/>
      <c r="AK296" s="4"/>
      <c r="AL296" s="4"/>
      <c r="AM296" s="4"/>
      <c r="AN296" s="4"/>
      <c r="AO296" s="4"/>
      <c r="AP296" s="4"/>
      <c r="AQ296" s="4"/>
      <c r="AR296" s="4"/>
      <c r="AS296" s="4"/>
      <c r="AT296" s="4"/>
      <c r="AU296" s="4"/>
      <c r="AV296" s="4"/>
      <c r="AW296" s="4"/>
    </row>
    <row r="297" spans="1:49" ht="21" customHeight="1">
      <c r="A297" s="168">
        <v>45809</v>
      </c>
      <c r="B297" s="170">
        <v>1813480</v>
      </c>
      <c r="C297" s="170">
        <v>1073051.4696501901</v>
      </c>
      <c r="D297" s="170">
        <v>1807619.8582431199</v>
      </c>
      <c r="E297" s="170">
        <v>923328.179999999</v>
      </c>
      <c r="F297" s="170">
        <v>1085686.6837175901</v>
      </c>
      <c r="G297" s="170">
        <v>1112521.5656320001</v>
      </c>
      <c r="H297" s="170">
        <v>1131003.19235939</v>
      </c>
      <c r="I297" s="170">
        <v>833940.03716962598</v>
      </c>
      <c r="J297" s="373">
        <v>796183.97431219497</v>
      </c>
      <c r="K297" s="170">
        <v>772220.38744961098</v>
      </c>
      <c r="L297" s="170">
        <v>1233118.1499999999</v>
      </c>
      <c r="M297" s="170">
        <v>1076604.5387500001</v>
      </c>
      <c r="N297" s="170">
        <v>1019857.12</v>
      </c>
      <c r="O297" s="170">
        <v>860325.21386688994</v>
      </c>
      <c r="P297" s="170">
        <v>961490.516158215</v>
      </c>
      <c r="Q297" s="170">
        <v>996063.70477256004</v>
      </c>
      <c r="R297" s="170">
        <v>804812.95068000001</v>
      </c>
      <c r="S297" s="170">
        <v>891750</v>
      </c>
      <c r="T297" s="170">
        <v>960171.03582000395</v>
      </c>
      <c r="U297" s="170">
        <v>1011990.2709999901</v>
      </c>
      <c r="V297" s="170">
        <v>1369278.219937</v>
      </c>
      <c r="W297" s="170">
        <v>824762.37607228698</v>
      </c>
      <c r="X297" s="170">
        <v>888929.98903076095</v>
      </c>
      <c r="Y297" s="170">
        <v>964827.36211507302</v>
      </c>
      <c r="Z297" s="170">
        <v>1321000</v>
      </c>
      <c r="AA297" s="170">
        <v>874320</v>
      </c>
      <c r="AB297" s="170">
        <v>1260115.01111111</v>
      </c>
      <c r="AC297" s="176"/>
      <c r="AD297" s="176"/>
      <c r="AE297" s="176"/>
      <c r="AF297" s="58"/>
      <c r="AG297" s="164"/>
      <c r="AH297" s="164"/>
      <c r="AI297" s="164"/>
      <c r="AJ297" s="164"/>
      <c r="AK297" s="164"/>
      <c r="AL297" s="164"/>
      <c r="AM297" s="164"/>
      <c r="AN297" s="164"/>
      <c r="AO297" s="164"/>
      <c r="AP297" s="164"/>
      <c r="AQ297" s="164"/>
      <c r="AR297" s="164"/>
      <c r="AS297" s="164"/>
      <c r="AT297" s="164"/>
      <c r="AU297" s="164"/>
      <c r="AV297" s="164"/>
      <c r="AW297" s="164"/>
    </row>
    <row r="298" spans="1:49" ht="21" customHeight="1">
      <c r="A298" s="168">
        <v>45839</v>
      </c>
      <c r="B298" s="170">
        <v>1876186</v>
      </c>
      <c r="C298" s="170">
        <v>1092366.3961038899</v>
      </c>
      <c r="D298" s="170">
        <v>1842170.36813135</v>
      </c>
      <c r="E298" s="170">
        <v>941882.74360000005</v>
      </c>
      <c r="F298" s="170">
        <v>1154758.6513554701</v>
      </c>
      <c r="G298" s="170">
        <v>1133659.475379</v>
      </c>
      <c r="H298" s="170">
        <v>1141876.55761631</v>
      </c>
      <c r="I298" s="170">
        <v>898181.16432946804</v>
      </c>
      <c r="J298" s="373">
        <v>811578.998029629</v>
      </c>
      <c r="K298" s="170">
        <v>783053.69326135505</v>
      </c>
      <c r="L298" s="170">
        <v>1257780.513</v>
      </c>
      <c r="M298" s="170">
        <v>1102081.0843750001</v>
      </c>
      <c r="N298" s="170">
        <v>1033573.36</v>
      </c>
      <c r="O298" s="170">
        <v>882143.10600555898</v>
      </c>
      <c r="P298" s="170">
        <v>961490.516158215</v>
      </c>
      <c r="Q298" s="170">
        <v>1015984.97886801</v>
      </c>
      <c r="R298" s="170">
        <v>804812.95068000001</v>
      </c>
      <c r="S298" s="170">
        <v>900389</v>
      </c>
      <c r="T298" s="170">
        <v>979447.12890611903</v>
      </c>
      <c r="U298" s="170">
        <v>986760.17371</v>
      </c>
      <c r="V298" s="170">
        <v>1451587.3789456901</v>
      </c>
      <c r="W298" s="170">
        <v>856533.81171337201</v>
      </c>
      <c r="X298" s="170">
        <v>921663.93886622204</v>
      </c>
      <c r="Y298" s="170">
        <v>998596.30171249202</v>
      </c>
      <c r="Z298" s="170">
        <v>1359210</v>
      </c>
      <c r="AA298" s="170">
        <v>887520</v>
      </c>
      <c r="AB298" s="170">
        <v>1317615.01111111</v>
      </c>
      <c r="AC298" s="176"/>
      <c r="AD298" s="176"/>
      <c r="AE298" s="176"/>
      <c r="AF298" s="58"/>
      <c r="AG298" s="164"/>
      <c r="AH298" s="164"/>
      <c r="AI298" s="164"/>
      <c r="AJ298" s="164"/>
      <c r="AK298" s="164"/>
      <c r="AL298" s="164"/>
      <c r="AM298" s="164"/>
      <c r="AN298" s="164"/>
      <c r="AO298" s="164"/>
      <c r="AP298" s="164"/>
      <c r="AQ298" s="164"/>
      <c r="AR298" s="164"/>
      <c r="AS298" s="164"/>
      <c r="AT298" s="164"/>
      <c r="AU298" s="164"/>
      <c r="AV298" s="164"/>
      <c r="AW298" s="164"/>
    </row>
    <row r="299" spans="1:49" ht="21" customHeight="1">
      <c r="A299" s="168">
        <v>45870</v>
      </c>
      <c r="B299" s="170">
        <v>1876186</v>
      </c>
      <c r="C299" s="170">
        <v>1117366.36248206</v>
      </c>
      <c r="D299" s="170">
        <v>1876720.8780195799</v>
      </c>
      <c r="E299" s="170">
        <v>960524.39847200003</v>
      </c>
      <c r="F299" s="170">
        <v>1166306.46036903</v>
      </c>
      <c r="G299" s="170">
        <v>1175199.0054112</v>
      </c>
      <c r="H299" s="170">
        <v>1152749.92287324</v>
      </c>
      <c r="I299" s="170">
        <v>898181.16432946804</v>
      </c>
      <c r="J299" s="373">
        <v>820066.36700795405</v>
      </c>
      <c r="K299" s="170">
        <v>793316.44496701402</v>
      </c>
      <c r="L299" s="170">
        <v>1282442.8759999999</v>
      </c>
      <c r="M299" s="170">
        <v>1116639.5518749999</v>
      </c>
      <c r="N299" s="170">
        <v>1047386.28</v>
      </c>
      <c r="O299" s="170">
        <v>890964.54066561395</v>
      </c>
      <c r="P299" s="170">
        <v>999951.13680454297</v>
      </c>
      <c r="Q299" s="170">
        <v>1036304.6784453701</v>
      </c>
      <c r="R299" s="170">
        <v>826489.27023919998</v>
      </c>
      <c r="S299" s="170">
        <v>909114</v>
      </c>
      <c r="T299" s="170">
        <v>998844.79913318902</v>
      </c>
      <c r="U299" s="170">
        <v>1041627.77544709</v>
      </c>
      <c r="V299" s="170">
        <v>1451587.3789456901</v>
      </c>
      <c r="W299" s="170">
        <v>871667.95413592597</v>
      </c>
      <c r="X299" s="170">
        <v>938035.55370468099</v>
      </c>
      <c r="Y299" s="170">
        <v>1022562.62522377</v>
      </c>
      <c r="Z299" s="170">
        <v>1398550</v>
      </c>
      <c r="AA299" s="170">
        <v>900480</v>
      </c>
      <c r="AB299" s="170">
        <v>1330115.01111111</v>
      </c>
      <c r="AC299" s="176"/>
      <c r="AD299" s="176"/>
      <c r="AE299" s="176"/>
      <c r="AF299" s="58"/>
      <c r="AG299" s="164"/>
      <c r="AH299" s="164"/>
      <c r="AI299" s="164"/>
      <c r="AJ299" s="164"/>
      <c r="AK299" s="164"/>
      <c r="AL299" s="164"/>
      <c r="AM299" s="164"/>
      <c r="AN299" s="164"/>
      <c r="AO299" s="164"/>
      <c r="AP299" s="164"/>
      <c r="AQ299" s="164"/>
      <c r="AR299" s="164"/>
      <c r="AS299" s="164"/>
      <c r="AT299" s="164"/>
      <c r="AU299" s="164"/>
      <c r="AV299" s="164"/>
      <c r="AW299" s="164"/>
    </row>
    <row r="300" spans="1:49" ht="21" customHeight="1">
      <c r="A300" s="168">
        <v>45901</v>
      </c>
      <c r="B300" s="170">
        <v>1876186</v>
      </c>
      <c r="C300" s="170">
        <v>1117366.36248206</v>
      </c>
      <c r="D300" s="170">
        <v>1915982.8210743801</v>
      </c>
      <c r="E300" s="170">
        <v>979854.88644143997</v>
      </c>
      <c r="F300" s="170">
        <v>1180302.0643265699</v>
      </c>
      <c r="G300" s="170">
        <v>1197147.7865140201</v>
      </c>
      <c r="H300" s="170">
        <v>1163623.28813017</v>
      </c>
      <c r="I300" s="170">
        <v>898181.16432946804</v>
      </c>
      <c r="J300" s="373">
        <v>852007.22977905802</v>
      </c>
      <c r="K300" s="170">
        <v>806696.85829077696</v>
      </c>
      <c r="L300" s="170">
        <v>1307105.2390000001</v>
      </c>
      <c r="M300" s="170">
        <v>1116639.5518749999</v>
      </c>
      <c r="N300" s="170">
        <v>1078103.3999999999</v>
      </c>
      <c r="O300" s="170">
        <v>899874.18817227101</v>
      </c>
      <c r="P300" s="170">
        <v>999951.13680454297</v>
      </c>
      <c r="Q300" s="170">
        <v>1056624.3780227299</v>
      </c>
      <c r="R300" s="170">
        <v>836524.59048667201</v>
      </c>
      <c r="S300" s="170">
        <v>909114</v>
      </c>
      <c r="T300" s="170">
        <v>1018434.76782808</v>
      </c>
      <c r="U300" s="170">
        <v>1069584</v>
      </c>
      <c r="V300" s="170">
        <v>1451587.3789456901</v>
      </c>
      <c r="W300" s="170">
        <v>885466.30935623602</v>
      </c>
      <c r="X300" s="170">
        <v>952962.15811765997</v>
      </c>
      <c r="Y300" s="170">
        <v>1041991.30918704</v>
      </c>
      <c r="Z300" s="170">
        <v>1411000</v>
      </c>
      <c r="AA300" s="170">
        <v>913720</v>
      </c>
      <c r="AB300" s="170">
        <v>1330115.01111111</v>
      </c>
      <c r="AC300" s="176"/>
      <c r="AD300" s="176"/>
      <c r="AE300" s="176"/>
      <c r="AF300" s="58"/>
      <c r="AG300" s="164"/>
      <c r="AH300" s="164"/>
      <c r="AI300" s="164"/>
      <c r="AJ300" s="164"/>
      <c r="AK300" s="164"/>
      <c r="AL300" s="164"/>
      <c r="AM300" s="164"/>
      <c r="AN300" s="164"/>
      <c r="AO300" s="164"/>
      <c r="AP300" s="164"/>
      <c r="AQ300" s="164"/>
      <c r="AR300" s="164"/>
      <c r="AS300" s="164"/>
      <c r="AT300" s="164"/>
      <c r="AU300" s="164"/>
      <c r="AV300" s="164"/>
      <c r="AW300" s="164"/>
    </row>
    <row r="301" spans="1:49" ht="21" customHeight="1">
      <c r="A301" s="168">
        <v>45931</v>
      </c>
      <c r="B301" s="170">
        <v>1876186</v>
      </c>
      <c r="C301" s="170">
        <v>1117366.36248206</v>
      </c>
      <c r="D301" s="170">
        <v>1959956.19729576</v>
      </c>
      <c r="E301" s="170">
        <v>995076</v>
      </c>
      <c r="F301" s="170">
        <v>1225943.37764652</v>
      </c>
      <c r="G301" s="170">
        <v>1208919.26437916</v>
      </c>
      <c r="H301" s="170">
        <v>1174496.65338709</v>
      </c>
      <c r="I301" s="170">
        <v>968537.66788939398</v>
      </c>
      <c r="J301" s="373">
        <v>861489.71653640701</v>
      </c>
      <c r="K301" s="170">
        <v>819560.70488172001</v>
      </c>
      <c r="L301" s="170">
        <v>1331767.602</v>
      </c>
      <c r="M301" s="170">
        <v>1166683.93499999</v>
      </c>
      <c r="N301" s="170">
        <v>1120588.8400000001</v>
      </c>
      <c r="O301" s="170">
        <v>920571.41098233499</v>
      </c>
      <c r="P301" s="170">
        <v>1019960.6595406299</v>
      </c>
      <c r="Q301" s="170">
        <v>1073530.36807109</v>
      </c>
      <c r="R301" s="170">
        <v>864892</v>
      </c>
      <c r="S301" s="170">
        <v>949608</v>
      </c>
      <c r="T301" s="170">
        <v>1038218.51206271</v>
      </c>
      <c r="U301" s="170">
        <v>1081700</v>
      </c>
      <c r="V301" s="170">
        <v>1538898.34959361</v>
      </c>
      <c r="W301" s="170">
        <v>898673.77030593599</v>
      </c>
      <c r="X301" s="170">
        <v>967249.55264754302</v>
      </c>
      <c r="Y301" s="170">
        <v>1057621.1938886901</v>
      </c>
      <c r="Z301" s="170">
        <v>1450900</v>
      </c>
      <c r="AA301" s="170">
        <v>926680</v>
      </c>
      <c r="AB301" s="170">
        <v>1342615.01111111</v>
      </c>
      <c r="AC301" s="176"/>
      <c r="AD301" s="176"/>
      <c r="AE301" s="176"/>
      <c r="AF301" s="58"/>
      <c r="AG301" s="164"/>
      <c r="AH301" s="164"/>
      <c r="AI301" s="164"/>
      <c r="AJ301" s="164"/>
      <c r="AK301" s="164"/>
      <c r="AL301" s="164"/>
      <c r="AM301" s="164"/>
      <c r="AN301" s="164"/>
      <c r="AO301" s="164"/>
      <c r="AP301" s="164"/>
      <c r="AQ301" s="164"/>
      <c r="AR301" s="164"/>
      <c r="AS301" s="164"/>
      <c r="AT301" s="164"/>
      <c r="AU301" s="164"/>
      <c r="AV301" s="164"/>
      <c r="AW301" s="164"/>
    </row>
    <row r="302" spans="1:49" ht="21" customHeight="1">
      <c r="A302" s="168">
        <v>45962</v>
      </c>
      <c r="B302" s="170">
        <v>1976186.0395210299</v>
      </c>
      <c r="C302" s="170">
        <v>1191998.2523288501</v>
      </c>
      <c r="D302" s="170">
        <v>2008641.00668371</v>
      </c>
      <c r="E302" s="170">
        <v>1010373</v>
      </c>
      <c r="F302" s="170">
        <v>1238202.8115125599</v>
      </c>
      <c r="G302" s="170">
        <v>1238642.24598864</v>
      </c>
      <c r="H302" s="170">
        <v>1185370.01864402</v>
      </c>
      <c r="I302" s="170">
        <v>968537.66788939398</v>
      </c>
      <c r="J302" s="373">
        <v>894085.37256791606</v>
      </c>
      <c r="K302" s="170">
        <v>831873.67615982797</v>
      </c>
      <c r="L302" s="170">
        <v>1358402.95404</v>
      </c>
      <c r="M302" s="170">
        <v>1192161.1424999901</v>
      </c>
      <c r="N302" s="170">
        <v>1133695.1200000001</v>
      </c>
      <c r="O302" s="170">
        <v>940823.98202394601</v>
      </c>
      <c r="P302" s="170">
        <v>1038751.8121736801</v>
      </c>
      <c r="Q302" s="170">
        <v>1096247.79219858</v>
      </c>
      <c r="R302" s="170">
        <v>873356.78883396299</v>
      </c>
      <c r="S302" s="170">
        <v>964651</v>
      </c>
      <c r="T302" s="170">
        <v>1069365.0771548799</v>
      </c>
      <c r="U302" s="170">
        <v>1092938</v>
      </c>
      <c r="V302" s="170">
        <v>1538898.34959361</v>
      </c>
      <c r="W302" s="170">
        <v>917253.87686052499</v>
      </c>
      <c r="X302" s="170">
        <v>986858.29593725596</v>
      </c>
      <c r="Y302" s="170">
        <v>1057621.1938886901</v>
      </c>
      <c r="Z302" s="170">
        <v>1459000</v>
      </c>
      <c r="AA302" s="170">
        <v>939640</v>
      </c>
      <c r="AB302" s="170">
        <v>1397409.66555555</v>
      </c>
      <c r="AC302" s="176"/>
      <c r="AD302" s="176"/>
      <c r="AE302" s="176"/>
      <c r="AF302" s="58"/>
      <c r="AG302" s="164"/>
      <c r="AH302" s="164"/>
      <c r="AI302" s="164"/>
      <c r="AJ302" s="164"/>
      <c r="AK302" s="164"/>
      <c r="AL302" s="164"/>
      <c r="AM302" s="164"/>
      <c r="AN302" s="164"/>
      <c r="AO302" s="164"/>
      <c r="AP302" s="164"/>
      <c r="AQ302" s="164"/>
      <c r="AR302" s="164"/>
      <c r="AS302" s="164"/>
      <c r="AT302" s="164"/>
      <c r="AU302" s="164"/>
      <c r="AV302" s="164"/>
      <c r="AW302" s="164"/>
    </row>
    <row r="303" spans="1:49" ht="21" customHeight="1">
      <c r="A303" s="168">
        <v>45992</v>
      </c>
      <c r="B303" s="170">
        <v>2061000.0401093001</v>
      </c>
      <c r="C303" s="170">
        <v>1221798.2086370699</v>
      </c>
      <c r="D303" s="170">
        <v>2065178.20468263</v>
      </c>
      <c r="E303" s="170">
        <v>1025470</v>
      </c>
      <c r="F303" s="170">
        <v>1250584.83953811</v>
      </c>
      <c r="G303" s="170">
        <v>1263015.09090841</v>
      </c>
      <c r="H303" s="170">
        <v>1261743.38390095</v>
      </c>
      <c r="I303" s="170">
        <v>968537.66788939398</v>
      </c>
      <c r="J303" s="373">
        <v>904626.88241129904</v>
      </c>
      <c r="K303" s="170">
        <v>834769.7</v>
      </c>
      <c r="L303" s="170">
        <v>1398354.51421502</v>
      </c>
      <c r="M303" s="170">
        <v>1213998.7524999899</v>
      </c>
      <c r="N303" s="170">
        <v>1145852.32</v>
      </c>
      <c r="O303" s="170">
        <v>960581.28564644896</v>
      </c>
      <c r="P303" s="170">
        <v>1049129.58029542</v>
      </c>
      <c r="Q303" s="170">
        <v>1118842.11958603</v>
      </c>
      <c r="R303" s="170">
        <v>901893.96672230295</v>
      </c>
      <c r="S303" s="170">
        <v>987791</v>
      </c>
      <c r="T303" s="170">
        <v>1096150.7746935999</v>
      </c>
      <c r="U303" s="170">
        <v>1105162</v>
      </c>
      <c r="V303" s="170">
        <v>1538898.34959361</v>
      </c>
      <c r="W303" s="170">
        <v>930022.68501343299</v>
      </c>
      <c r="X303" s="170">
        <v>1000671.17037631</v>
      </c>
      <c r="Y303" s="170">
        <v>1115790.3595525699</v>
      </c>
      <c r="Z303" s="170">
        <v>1492000</v>
      </c>
      <c r="AA303" s="170">
        <v>954040</v>
      </c>
      <c r="AB303" s="170">
        <v>1397409.66555555</v>
      </c>
      <c r="AC303" s="176"/>
      <c r="AD303" s="176"/>
      <c r="AE303" s="176"/>
      <c r="AF303" s="58"/>
      <c r="AG303" s="164"/>
      <c r="AH303" s="164"/>
      <c r="AI303" s="164"/>
      <c r="AJ303" s="164"/>
      <c r="AK303" s="164"/>
      <c r="AL303" s="164"/>
      <c r="AM303" s="164"/>
      <c r="AN303" s="164"/>
      <c r="AO303" s="164"/>
      <c r="AP303" s="164"/>
      <c r="AQ303" s="164"/>
      <c r="AR303" s="164"/>
      <c r="AS303" s="164"/>
      <c r="AT303" s="164"/>
      <c r="AU303" s="164"/>
      <c r="AV303" s="164"/>
      <c r="AW303" s="164"/>
    </row>
    <row r="304" spans="1:49" ht="21" customHeight="1">
      <c r="A304" s="168">
        <v>46023</v>
      </c>
      <c r="B304" s="170">
        <f ca="1">IFERROR(__xludf.DUMMYFUNCTION("""COMPUTED_VALUE"""),2101000.04260869)</f>
        <v>2101000.04260869</v>
      </c>
      <c r="C304" s="170">
        <f ca="1">IFERROR(__xludf.DUMMYFUNCTION("""COMPUTED_VALUE"""),1221798.20863707)</f>
        <v>1221798.2086370699</v>
      </c>
      <c r="D304" s="170">
        <v>2125068.3726184298</v>
      </c>
      <c r="E304" s="170">
        <f ca="1">IFERROR(__xludf.DUMMYFUNCTION("""COMPUTED_VALUE"""),1025470)</f>
        <v>1025470</v>
      </c>
      <c r="F304" s="170">
        <f ca="1">IFERROR(__xludf.DUMMYFUNCTION("""COMPUTED_VALUE"""),1309406.71369174)</f>
        <v>1309406.7136917401</v>
      </c>
      <c r="G304" s="170">
        <f ca="1">IFERROR(__xludf.DUMMYFUNCTION("""COMPUTED_VALUE"""),1285389.36254476)</f>
        <v>1285389.3625447601</v>
      </c>
      <c r="H304" s="170">
        <f ca="1">IFERROR(__xludf.DUMMYFUNCTION("""COMPUTED_VALUE"""),1261743.38390095)</f>
        <v>1261743.38390095</v>
      </c>
      <c r="I304" s="170">
        <f ca="1">IFERROR(__xludf.DUMMYFUNCTION("""COMPUTED_VALUE"""),1026168.51160816)</f>
        <v>1026168.51160816</v>
      </c>
      <c r="J304" s="373">
        <f ca="1">IFERROR(__xludf.DUMMYFUNCTION("""COMPUTED_VALUE"""),934655.420059525)</f>
        <v>934655.42005952494</v>
      </c>
      <c r="K304" s="170">
        <f ca="1">IFERROR(__xludf.DUMMYFUNCTION("""COMPUTED_VALUE"""),971465.093999999)</f>
        <v>971465.09399999899</v>
      </c>
      <c r="L304" s="170">
        <f ca="1">IFERROR(__xludf.DUMMYFUNCTION("""COMPUTED_VALUE"""),1438307.16428119)</f>
        <v>1438307.1642811899</v>
      </c>
      <c r="M304" s="170">
        <f ca="1">IFERROR(__xludf.DUMMYFUNCTION("""COMPUTED_VALUE"""),1235836.36249999)</f>
        <v>1235836.36249999</v>
      </c>
      <c r="N304" s="170">
        <f ca="1">IFERROR(__xludf.DUMMYFUNCTION("""COMPUTED_VALUE"""),1167763)</f>
        <v>1167763</v>
      </c>
      <c r="O304" s="170">
        <f ca="1">IFERROR(__xludf.DUMMYFUNCTION("""COMPUTED_VALUE"""),979792.911359378)</f>
        <v>979792.91135937802</v>
      </c>
      <c r="P304" s="170">
        <f ca="1">IFERROR(__xludf.DUMMYFUNCTION("""COMPUTED_VALUE"""),1059614.12609837)</f>
        <v>1059614.1260983699</v>
      </c>
      <c r="Q304" s="170">
        <f ca="1">IFERROR(__xludf.DUMMYFUNCTION("""COMPUTED_VALUE"""),1140598.01552952)</f>
        <v>1140598.0155295201</v>
      </c>
      <c r="R304" s="170">
        <f ca="1">IFERROR(__xludf.DUMMYFUNCTION("""COMPUTED_VALUE"""),910539.516389526)</f>
        <v>910539.51638952596</v>
      </c>
      <c r="S304" s="170">
        <v>1004438</v>
      </c>
      <c r="T304" s="170">
        <f ca="1">IFERROR(__xludf.DUMMYFUNCTION("""COMPUTED_VALUE"""),1118056.96431525)</f>
        <v>1118056.9643152501</v>
      </c>
      <c r="U304" s="170">
        <f ca="1">IFERROR(__xludf.DUMMYFUNCTION("""COMPUTED_VALUE"""),1114914)</f>
        <v>1114914</v>
      </c>
      <c r="V304" s="170">
        <f ca="1">IFERROR(__xludf.DUMMYFUNCTION("""COMPUTED_VALUE"""),1658932.41786191)</f>
        <v>1658932.4178619101</v>
      </c>
      <c r="W304" s="170">
        <f ca="1">IFERROR(__xludf.DUMMYFUNCTION("""COMPUTED_VALUE"""),946983.025288634)</f>
        <v>946983.025288634</v>
      </c>
      <c r="X304" s="170">
        <f ca="1">IFERROR(__xludf.DUMMYFUNCTION("""COMPUTED_VALUE"""),1018691.23793195)</f>
        <v>1018691.23793195</v>
      </c>
      <c r="Y304" s="170">
        <f ca="1">IFERROR(__xludf.DUMMYFUNCTION("""COMPUTED_VALUE"""),1115790.35955257)</f>
        <v>1115790.3595525699</v>
      </c>
      <c r="Z304" s="170">
        <f ca="1">IFERROR(__xludf.DUMMYFUNCTION("""COMPUTED_VALUE"""),1516000)</f>
        <v>1516000</v>
      </c>
      <c r="AA304" s="170">
        <f ca="1">IFERROR(__xludf.DUMMYFUNCTION("""COMPUTED_VALUE"""),969000)</f>
        <v>969000</v>
      </c>
      <c r="AB304" s="170">
        <f ca="1">IFERROR(__xludf.DUMMYFUNCTION("""COMPUTED_VALUE"""),1540701.48733752)</f>
        <v>1540701.4873375201</v>
      </c>
      <c r="AC304" s="176"/>
      <c r="AD304" s="176"/>
      <c r="AE304" s="176"/>
      <c r="AF304" s="58"/>
      <c r="AG304" s="164"/>
      <c r="AH304" s="164"/>
      <c r="AI304" s="164"/>
      <c r="AJ304" s="164"/>
      <c r="AK304" s="164"/>
      <c r="AL304" s="164"/>
      <c r="AM304" s="164"/>
      <c r="AN304" s="164"/>
      <c r="AO304" s="164"/>
      <c r="AP304" s="164"/>
      <c r="AQ304" s="164"/>
      <c r="AR304" s="164"/>
      <c r="AS304" s="164"/>
      <c r="AT304" s="164"/>
      <c r="AU304" s="164"/>
      <c r="AV304" s="164"/>
      <c r="AW304" s="164"/>
    </row>
    <row r="305" spans="1:49" ht="21" customHeight="1">
      <c r="A305" s="168" t="s">
        <v>495</v>
      </c>
      <c r="B305" s="170">
        <f ca="1">IFERROR(__xludf.DUMMYFUNCTION("""COMPUTED_VALUE"""),2345000.04475621)</f>
        <v>2345000.0447562099</v>
      </c>
      <c r="C305" s="170">
        <f ca="1">IFERROR(__xludf.DUMMYFUNCTION("""COMPUTED_VALUE"""),1221798.20863707)</f>
        <v>1221798.2086370699</v>
      </c>
      <c r="D305" s="170">
        <v>2187023.71875891</v>
      </c>
      <c r="E305" s="170">
        <f ca="1">IFERROR(__xludf.DUMMYFUNCTION("""COMPUTED_VALUE"""),1040767)</f>
        <v>1040767</v>
      </c>
      <c r="F305" s="170">
        <f ca="1">IFERROR(__xludf.DUMMYFUNCTION("""COMPUTED_VALUE"""),1322500.77823081)</f>
        <v>1322500.7782308101</v>
      </c>
      <c r="G305" s="170">
        <f ca="1">IFERROR(__xludf.DUMMYFUNCTION("""COMPUTED_VALUE"""),1306900.98170802)</f>
        <v>1306900.98170802</v>
      </c>
      <c r="H305" s="170">
        <f ca="1">IFERROR(__xludf.DUMMYFUNCTION("""COMPUTED_VALUE"""),1261743.38390095)</f>
        <v>1261743.38390095</v>
      </c>
      <c r="I305" s="170">
        <f ca="1">IFERROR(__xludf.DUMMYFUNCTION("""COMPUTED_VALUE"""),1026168.51160816)</f>
        <v>1026168.51160816</v>
      </c>
      <c r="J305" s="373">
        <f ca="1">IFERROR(__xludf.DUMMYFUNCTION("""COMPUTED_VALUE"""),949736.817620597)</f>
        <v>949736.81762059696</v>
      </c>
      <c r="K305" s="170">
        <f ca="1">IFERROR(__xludf.DUMMYFUNCTION("""COMPUTED_VALUE"""),986791.465692)</f>
        <v>986791.465692</v>
      </c>
      <c r="L305" s="170">
        <f ca="1">IFERROR(__xludf.DUMMYFUNCTION("""COMPUTED_VALUE"""),1481456.37920963)</f>
        <v>1481456.37920963</v>
      </c>
      <c r="M305" s="170">
        <f ca="1">IFERROR(__xludf.DUMMYFUNCTION("""COMPUTED_VALUE"""),1315907.585)</f>
        <v>1315907.585</v>
      </c>
      <c r="N305" s="170">
        <f ca="1">IFERROR(__xludf.DUMMYFUNCTION("""COMPUTED_VALUE"""),1179155.92)</f>
        <v>1179155.92</v>
      </c>
      <c r="O305" s="170">
        <f ca="1">IFERROR(__xludf.DUMMYFUNCTION("""COMPUTED_VALUE"""),998408.976675206)</f>
        <v>998408.97667520598</v>
      </c>
      <c r="P305" s="170">
        <f ca="1">IFERROR(__xludf.DUMMYFUNCTION("""COMPUTED_VALUE"""),1080034.85250372)</f>
        <v>1080034.85250372</v>
      </c>
      <c r="Q305" s="170">
        <f ca="1">IFERROR(__xludf.DUMMYFUNCTION("""COMPUTED_VALUE"""),1163409.97584011)</f>
        <v>1163409.9758401101</v>
      </c>
      <c r="R305" s="170">
        <f ca="1">IFERROR(__xludf.DUMMYFUNCTION("""COMPUTED_VALUE"""),950669)</f>
        <v>950669</v>
      </c>
      <c r="S305" s="170">
        <v>1016008</v>
      </c>
      <c r="T305" s="170">
        <f ca="1">IFERROR(__xludf.DUMMYFUNCTION("""COMPUTED_VALUE"""),1134772.72983286)</f>
        <v>1134772.7298328599</v>
      </c>
      <c r="U305" s="170">
        <f ca="1">IFERROR(__xludf.DUMMYFUNCTION("""COMPUTED_VALUE"""),1128668)</f>
        <v>1128668</v>
      </c>
      <c r="V305" s="170">
        <f ca="1">IFERROR(__xludf.DUMMYFUNCTION("""COMPUTED_VALUE"""),1658932.41786191)</f>
        <v>1658932.4178619101</v>
      </c>
      <c r="W305" s="170">
        <f ca="1">IFERROR(__xludf.DUMMYFUNCTION("""COMPUTED_VALUE"""),972768.719743829)</f>
        <v>972768.71974382899</v>
      </c>
      <c r="X305" s="170">
        <f ca="1">IFERROR(__xludf.DUMMYFUNCTION("""COMPUTED_VALUE"""),1045767.68021473)</f>
        <v>1045767.68021473</v>
      </c>
      <c r="Y305" s="170">
        <f ca="1">IFERROR(__xludf.DUMMYFUNCTION("""COMPUTED_VALUE"""),1152807.10133867)</f>
        <v>1152807.1013386699</v>
      </c>
      <c r="Z305" s="170">
        <f ca="1">IFERROR(__xludf.DUMMYFUNCTION("""COMPUTED_VALUE"""),1539800)</f>
        <v>1539800</v>
      </c>
      <c r="AA305" s="170">
        <f ca="1">IFERROR(__xludf.DUMMYFUNCTION("""COMPUTED_VALUE"""),969000)</f>
        <v>969000</v>
      </c>
      <c r="AB305" s="170">
        <f ca="1">IFERROR(__xludf.DUMMYFUNCTION("""COMPUTED_VALUE"""),1579837.99154887)</f>
        <v>1579837.99154887</v>
      </c>
      <c r="AC305" s="176"/>
      <c r="AD305" s="176"/>
      <c r="AE305" s="176"/>
      <c r="AF305" s="58"/>
      <c r="AG305" s="164"/>
      <c r="AH305" s="164"/>
      <c r="AI305" s="164"/>
      <c r="AJ305" s="164"/>
      <c r="AK305" s="164"/>
      <c r="AL305" s="164"/>
      <c r="AM305" s="164"/>
      <c r="AN305" s="164"/>
      <c r="AO305" s="164"/>
      <c r="AP305" s="164"/>
      <c r="AQ305" s="164"/>
      <c r="AR305" s="164"/>
      <c r="AS305" s="164"/>
      <c r="AT305" s="164"/>
      <c r="AU305" s="164"/>
      <c r="AV305" s="164"/>
      <c r="AW305" s="164"/>
    </row>
    <row r="306" spans="1:49" ht="21" customHeight="1">
      <c r="A306" s="168" t="s">
        <v>496</v>
      </c>
      <c r="B306" s="170">
        <f ca="1">IFERROR(__xludf.DUMMYFUNCTION("""COMPUTED_VALUE"""),2345000.04475621)</f>
        <v>2345000.0447562099</v>
      </c>
      <c r="C306" s="170">
        <f ca="1">IFERROR(__xludf.DUMMYFUNCTION("""COMPUTED_VALUE"""),1221798.20863707)</f>
        <v>1221798.2086370699</v>
      </c>
      <c r="D306" s="170">
        <v>2259304.9559228001</v>
      </c>
      <c r="E306" s="170">
        <f ca="1">IFERROR(__xludf.DUMMYFUNCTION("""COMPUTED_VALUE"""),1090767)</f>
        <v>1090767</v>
      </c>
      <c r="F306" s="170">
        <f ca="1">IFERROR(__xludf.DUMMYFUNCTION("""COMPUTED_VALUE"""),1348950.79451207)</f>
        <v>1348950.79451207</v>
      </c>
      <c r="G306" s="170">
        <f ca="1">IFERROR(__xludf.DUMMYFUNCTION("""COMPUTED_VALUE"""),1355803.21901293)</f>
        <v>1355803.2190129301</v>
      </c>
      <c r="H306" s="170">
        <f ca="1">IFERROR(__xludf.DUMMYFUNCTION("""COMPUTED_VALUE"""),1261743.38390095)</f>
        <v>1261743.38390095</v>
      </c>
      <c r="I306" s="170">
        <f ca="1">IFERROR(__xludf.DUMMYFUNCTION("""COMPUTED_VALUE"""),1026168.51160816)</f>
        <v>1026168.51160816</v>
      </c>
      <c r="J306" s="373">
        <f ca="1">IFERROR(__xludf.DUMMYFUNCTION("""COMPUTED_VALUE"""),985700)</f>
        <v>985700</v>
      </c>
      <c r="K306" s="170">
        <f ca="1">IFERROR(__xludf.DUMMYFUNCTION("""COMPUTED_VALUE"""),1001526.92060876)</f>
        <v>1001526.92060876</v>
      </c>
      <c r="L306" s="170">
        <f ca="1">IFERROR(__xludf.DUMMYFUNCTION("""COMPUTED_VALUE"""),1525900.07058592)</f>
        <v>1525900.07058592</v>
      </c>
      <c r="M306" s="170">
        <f ca="1">IFERROR(__xludf.DUMMYFUNCTION("""COMPUTED_VALUE"""),1330465.98499999)</f>
        <v>1330465.9849999901</v>
      </c>
      <c r="N306" s="170">
        <f ca="1">IFERROR(__xludf.DUMMYFUNCTION("""COMPUTED_VALUE"""),1196357.68)</f>
        <v>1196357.68</v>
      </c>
      <c r="O306" s="170">
        <f ca="1">IFERROR(__xludf.DUMMYFUNCTION("""COMPUTED_VALUE"""),1018377.15620871)</f>
        <v>1018377.15620871</v>
      </c>
      <c r="P306" s="170">
        <f ca="1">IFERROR(__xludf.DUMMYFUNCTION("""COMPUTED_VALUE"""),1094621.08565039)</f>
        <v>1094621.08565039</v>
      </c>
      <c r="Q306" s="170">
        <f ca="1">IFERROR(__xludf.DUMMYFUNCTION("""COMPUTED_VALUE"""),1186221.9361507)</f>
        <v>1186221.9361507001</v>
      </c>
      <c r="R306" s="170">
        <f ca="1">IFERROR(__xludf.DUMMYFUNCTION("""COMPUTED_VALUE"""),982532)</f>
        <v>982532</v>
      </c>
      <c r="S306" s="170">
        <v>1036390</v>
      </c>
      <c r="T306" s="170">
        <f ca="1">IFERROR(__xludf.DUMMYFUNCTION("""COMPUTED_VALUE"""),1175162.72983286)</f>
        <v>1175162.7298328599</v>
      </c>
      <c r="U306" s="170">
        <f ca="1">IFERROR(__xludf.DUMMYFUNCTION("""COMPUTED_VALUE"""),1216240.37901968)</f>
        <v>1216240.37901968</v>
      </c>
      <c r="V306" s="170">
        <f ca="1">IFERROR(__xludf.DUMMYFUNCTION("""COMPUTED_VALUE"""),1658932.41786191)</f>
        <v>1658932.4178619101</v>
      </c>
      <c r="W306" s="170">
        <f ca="1">IFERROR(__xludf.DUMMYFUNCTION("""COMPUTED_VALUE"""),992945.787979475)</f>
        <v>992945.78797947499</v>
      </c>
      <c r="X306" s="170">
        <f ca="1">IFERROR(__xludf.DUMMYFUNCTION("""COMPUTED_VALUE"""),1067185.73077838)</f>
        <v>1067185.7307783801</v>
      </c>
      <c r="Y306" s="170">
        <f ca="1">IFERROR(__xludf.DUMMYFUNCTION("""COMPUTED_VALUE"""),1152807.10133867)</f>
        <v>1152807.1013386699</v>
      </c>
      <c r="Z306" s="170">
        <f ca="1">IFERROR(__xludf.DUMMYFUNCTION("""COMPUTED_VALUE"""),1548600)</f>
        <v>1548600</v>
      </c>
      <c r="AA306" s="170">
        <f ca="1">IFERROR(__xludf.DUMMYFUNCTION("""COMPUTED_VALUE"""),990600)</f>
        <v>990600</v>
      </c>
      <c r="AB306" s="170">
        <f ca="1">IFERROR(__xludf.DUMMYFUNCTION("""COMPUTED_VALUE"""),1609813.89324335)</f>
        <v>1609813.8932433501</v>
      </c>
      <c r="AC306" s="176"/>
      <c r="AD306" s="176"/>
      <c r="AE306" s="176"/>
      <c r="AF306" s="58"/>
      <c r="AG306" s="164"/>
      <c r="AH306" s="164"/>
      <c r="AI306" s="164"/>
      <c r="AJ306" s="164"/>
      <c r="AK306" s="164"/>
      <c r="AL306" s="164"/>
      <c r="AM306" s="164"/>
      <c r="AN306" s="164"/>
      <c r="AO306" s="164"/>
      <c r="AP306" s="164"/>
      <c r="AQ306" s="164"/>
      <c r="AR306" s="164"/>
      <c r="AS306" s="164"/>
      <c r="AT306" s="164"/>
      <c r="AU306" s="164"/>
      <c r="AV306" s="164"/>
      <c r="AW306" s="164"/>
    </row>
    <row r="307" spans="1:49" ht="21" customHeight="1">
      <c r="A307" s="168" t="s">
        <v>497</v>
      </c>
      <c r="B307" s="170">
        <f ca="1">IFERROR(__xludf.DUMMYFUNCTION("""COMPUTED_VALUE"""),2345000.04475621)</f>
        <v>2345000.0447562099</v>
      </c>
      <c r="C307" s="170">
        <f ca="1">IFERROR(__xludf.DUMMYFUNCTION("""COMPUTED_VALUE"""),1339997.41093704)</f>
        <v>1339997.4109370401</v>
      </c>
      <c r="D307" s="170">
        <v>2319195.1238585901</v>
      </c>
      <c r="E307" s="170">
        <f ca="1">IFERROR(__xludf.DUMMYFUNCTION("""COMPUTED_VALUE"""),1090767)</f>
        <v>1090767</v>
      </c>
      <c r="F307" s="170">
        <f ca="1">IFERROR(__xludf.DUMMYFUNCTION("""COMPUTED_VALUE"""),1447278.76516281)</f>
        <v>1447278.76516281</v>
      </c>
      <c r="G307" s="170">
        <f ca="1">IFERROR(__xludf.DUMMYFUNCTION("""COMPUTED_VALUE"""),1397213.11880233)</f>
        <v>1397213.11880233</v>
      </c>
      <c r="H307" s="170">
        <f ca="1">IFERROR(__xludf.DUMMYFUNCTION("""COMPUTED_VALUE"""),1308811.5849123)</f>
        <v>1308811.5849123001</v>
      </c>
      <c r="I307" s="170">
        <f ca="1">IFERROR(__xludf.DUMMYFUNCTION("""COMPUTED_VALUE"""),1077476.93718857)</f>
        <v>1077476.9371885699</v>
      </c>
      <c r="J307" s="373">
        <f ca="1">IFERROR(__xludf.DUMMYFUNCTION("""COMPUTED_VALUE"""),1015900.8)</f>
        <v>1015900.8</v>
      </c>
      <c r="K307" s="170">
        <f ca="1">IFERROR(__xludf.DUMMYFUNCTION("""COMPUTED_VALUE"""),1020572.39999999)</f>
        <v>1020572.39999999</v>
      </c>
      <c r="L307" s="170">
        <f ca="1">IFERROR(__xludf.DUMMYFUNCTION("""COMPUTED_VALUE"""),1579306.57305642)</f>
        <v>1579306.5730564201</v>
      </c>
      <c r="M307" s="170">
        <f ca="1">IFERROR(__xludf.DUMMYFUNCTION("""COMPUTED_VALUE"""),1352303.605)</f>
        <v>1352303.605</v>
      </c>
      <c r="N307" s="170">
        <f ca="1">IFERROR(__xludf.DUMMYFUNCTION("""COMPUTED_VALUE"""),1277091.16)</f>
        <v>1277091.1599999999</v>
      </c>
      <c r="O307" s="170">
        <f ca="1">IFERROR(__xludf.DUMMYFUNCTION("""COMPUTED_VALUE"""),1083836.58511392)</f>
        <v>1083836.58511392</v>
      </c>
      <c r="P307" s="170">
        <f ca="1">IFERROR(__xludf.DUMMYFUNCTION("""COMPUTED_VALUE"""),1112124.5654264)</f>
        <v>1112124.5654263999</v>
      </c>
      <c r="Q307" s="170">
        <f ca="1">IFERROR(__xludf.DUMMYFUNCTION("""COMPUTED_VALUE"""),1241974.36714978)</f>
        <v>1241974.36714978</v>
      </c>
      <c r="R307" s="170">
        <f ca="1">IFERROR(__xludf.DUMMYFUNCTION("""COMPUTED_VALUE"""),1012934)</f>
        <v>1012934</v>
      </c>
      <c r="S307" s="170">
        <v>1036390</v>
      </c>
      <c r="T307" s="170">
        <f ca="1">IFERROR(__xludf.DUMMYFUNCTION("""COMPUTED_VALUE"""),1214033.41169968)</f>
        <v>1214033.4116996799</v>
      </c>
      <c r="U307" s="170">
        <f ca="1">IFERROR(__xludf.DUMMYFUNCTION("""COMPUTED_VALUE"""),1251962.98576918)</f>
        <v>1251962.9857691801</v>
      </c>
      <c r="V307" s="170">
        <f ca="1">IFERROR(__xludf.DUMMYFUNCTION("""COMPUTED_VALUE"""),1816530.9975588)</f>
        <v>1816530.9975588</v>
      </c>
      <c r="W307" s="170">
        <f ca="1">IFERROR(__xludf.DUMMYFUNCTION("""COMPUTED_VALUE"""),1012472.92058714)</f>
        <v>1012472.92058714</v>
      </c>
      <c r="X307" s="170">
        <f ca="1">IFERROR(__xludf.DUMMYFUNCTION("""COMPUTED_VALUE"""),1087900.70247083)</f>
        <v>1087900.7024708299</v>
      </c>
      <c r="Y307" s="170">
        <f ca="1">IFERROR(__xludf.DUMMYFUNCTION("""COMPUTED_VALUE"""),1195111.94909422)</f>
        <v>1195111.9490942201</v>
      </c>
      <c r="Z307" s="170">
        <f ca="1">IFERROR(__xludf.DUMMYFUNCTION("""COMPUTED_VALUE"""),1564150)</f>
        <v>1564150</v>
      </c>
      <c r="AA307" s="170">
        <f ca="1">IFERROR(__xludf.DUMMYFUNCTION("""COMPUTED_VALUE"""),1005600)</f>
        <v>1005600</v>
      </c>
      <c r="AB307" s="170">
        <f ca="1">IFERROR(__xludf.DUMMYFUNCTION("""COMPUTED_VALUE"""),1684614.11929425)</f>
        <v>1684614.1192942499</v>
      </c>
      <c r="AC307" s="176"/>
      <c r="AD307" s="176"/>
      <c r="AE307" s="176"/>
      <c r="AF307" s="58"/>
      <c r="AG307" s="164"/>
      <c r="AH307" s="164"/>
      <c r="AI307" s="164"/>
      <c r="AJ307" s="164"/>
      <c r="AK307" s="164"/>
      <c r="AL307" s="164"/>
      <c r="AM307" s="164"/>
      <c r="AN307" s="164"/>
      <c r="AO307" s="164"/>
      <c r="AP307" s="164"/>
      <c r="AQ307" s="164"/>
      <c r="AR307" s="164"/>
      <c r="AS307" s="164"/>
      <c r="AT307" s="164"/>
      <c r="AU307" s="164"/>
      <c r="AV307" s="164"/>
      <c r="AW307" s="164"/>
    </row>
    <row r="308" spans="1:49" ht="21" customHeight="1">
      <c r="A308" s="168" t="s">
        <v>492</v>
      </c>
      <c r="B308" s="170">
        <f ca="1">IFERROR(__xludf.DUMMYFUNCTION("""COMPUTED_VALUE"""),2465000.04475621)</f>
        <v>2465000.0447562099</v>
      </c>
      <c r="C308" s="170">
        <f ca="1">IFERROR(__xludf.DUMMYFUNCTION("""COMPUTED_VALUE"""),1339997.41093704)</f>
        <v>1339997.4109370401</v>
      </c>
      <c r="D308" s="170">
        <v>2368759.4007709799</v>
      </c>
      <c r="E308" s="170">
        <f ca="1">IFERROR(__xludf.DUMMYFUNCTION("""COMPUTED_VALUE"""),1090767)</f>
        <v>1090767</v>
      </c>
      <c r="F308" s="170">
        <f ca="1">IFERROR(__xludf.DUMMYFUNCTION("""COMPUTED_VALUE"""),1471882.5042512)</f>
        <v>1471882.5042512</v>
      </c>
      <c r="G308" s="170">
        <f ca="1">IFERROR(__xludf.DUMMYFUNCTION("""COMPUTED_VALUE"""),1439906.7254852)</f>
        <v>1439906.7254852001</v>
      </c>
      <c r="H308" s="170">
        <f ca="1">IFERROR(__xludf.DUMMYFUNCTION("""COMPUTED_VALUE"""),1327737.73567082)</f>
        <v>1327737.7356708201</v>
      </c>
      <c r="I308" s="170">
        <f ca="1">IFERROR(__xludf.DUMMYFUNCTION("""COMPUTED_VALUE"""),1077476.93718857)</f>
        <v>1077476.9371885699</v>
      </c>
      <c r="J308" s="373">
        <f ca="1">IFERROR(__xludf.DUMMYFUNCTION("""COMPUTED_VALUE"""),1052722.4)</f>
        <v>1052722.3999999999</v>
      </c>
      <c r="K308" s="170">
        <f ca="1">IFERROR(__xludf.DUMMYFUNCTION("""COMPUTED_VALUE"""),1040558.3)</f>
        <v>1040558.3</v>
      </c>
      <c r="L308" s="170">
        <f ca="1">IFERROR(__xludf.DUMMYFUNCTION("""COMPUTED_VALUE"""),1626685.77024812)</f>
        <v>1626685.77024812</v>
      </c>
      <c r="M308" s="170">
        <f ca="1">IFERROR(__xludf.DUMMYFUNCTION("""COMPUTED_VALUE"""),1449207.9775)</f>
        <v>1449207.9775</v>
      </c>
      <c r="N308" s="170">
        <f ca="1">IFERROR(__xludf.DUMMYFUNCTION("""COMPUTED_VALUE"""),1295692.59999999)</f>
        <v>1295692.5999999901</v>
      </c>
      <c r="O308" s="170">
        <f ca="1">IFERROR(__xludf.DUMMYFUNCTION("""COMPUTED_VALUE"""),1099494.13389063)</f>
        <v>1099494.13389063</v>
      </c>
      <c r="P308" s="170">
        <f ca="1">IFERROR(__xludf.DUMMYFUNCTION("""COMPUTED_VALUE"""),1138414.92907641)</f>
        <v>1138414.9290764099</v>
      </c>
      <c r="Q308" s="170">
        <f ca="1">IFERROR(__xludf.DUMMYFUNCTION("""COMPUTED_VALUE"""),1275188.581362)</f>
        <v>1275188.581362</v>
      </c>
      <c r="R308" s="170">
        <f ca="1">IFERROR(__xludf.DUMMYFUNCTION("""COMPUTED_VALUE"""),1012934)</f>
        <v>1012934</v>
      </c>
      <c r="S308" s="170">
        <v>1036390</v>
      </c>
      <c r="T308" s="170">
        <f ca="1">IFERROR(__xludf.DUMMYFUNCTION("""COMPUTED_VALUE"""),1247134.09356651)</f>
        <v>1247134.0935665099</v>
      </c>
      <c r="U308" s="170">
        <f ca="1">IFERROR(__xludf.DUMMYFUNCTION("""COMPUTED_VALUE"""),1271885.80067193)</f>
        <v>1271885.80067193</v>
      </c>
      <c r="V308" s="170">
        <f ca="1">IFERROR(__xludf.DUMMYFUNCTION("""COMPUTED_VALUE"""),1980018.78733909)</f>
        <v>1980018.7873390899</v>
      </c>
      <c r="W308" s="170">
        <f ca="1">IFERROR(__xludf.DUMMYFUNCTION("""COMPUTED_VALUE"""),1012472.92058714)</f>
        <v>1012472.92058714</v>
      </c>
      <c r="X308" s="170">
        <f ca="1">IFERROR(__xludf.DUMMYFUNCTION("""COMPUTED_VALUE"""),1087900.70247083)</f>
        <v>1087900.7024708299</v>
      </c>
      <c r="Y308" s="170">
        <f ca="1">IFERROR(__xludf.DUMMYFUNCTION("""COMPUTED_VALUE"""),1256510.85841496)</f>
        <v>1256510.8584149601</v>
      </c>
      <c r="Z308" s="170">
        <f ca="1">IFERROR(__xludf.DUMMYFUNCTION("""COMPUTED_VALUE"""),1584600)</f>
        <v>1584600</v>
      </c>
      <c r="AA308" s="170">
        <f ca="1">IFERROR(__xludf.DUMMYFUNCTION("""COMPUTED_VALUE"""),1020600)</f>
        <v>1020600</v>
      </c>
      <c r="AB308" s="170">
        <f ca="1">IFERROR(__xludf.DUMMYFUNCTION("""COMPUTED_VALUE"""),1684614.11929425)</f>
        <v>1684614.1192942499</v>
      </c>
      <c r="AC308" s="176"/>
      <c r="AD308" s="176"/>
      <c r="AE308" s="176"/>
      <c r="AF308" s="58"/>
      <c r="AG308" s="164"/>
      <c r="AH308" s="164"/>
      <c r="AI308" s="164"/>
      <c r="AJ308" s="164"/>
      <c r="AK308" s="164"/>
      <c r="AL308" s="164"/>
      <c r="AM308" s="164"/>
      <c r="AN308" s="164"/>
      <c r="AO308" s="164"/>
      <c r="AP308" s="164"/>
      <c r="AQ308" s="164"/>
      <c r="AR308" s="164"/>
      <c r="AS308" s="164"/>
      <c r="AT308" s="164"/>
      <c r="AU308" s="164"/>
      <c r="AV308" s="164"/>
      <c r="AW308" s="164"/>
    </row>
    <row r="309" spans="1:49" ht="21" customHeight="1">
      <c r="A309" s="168" t="s">
        <v>493</v>
      </c>
      <c r="B309" s="170">
        <f ca="1">IFERROR(__xludf.DUMMYFUNCTION("""COMPUTED_VALUE"""),2465000.04475621)</f>
        <v>2465000.0447562099</v>
      </c>
      <c r="C309" s="170">
        <f ca="1">IFERROR(__xludf.DUMMYFUNCTION("""COMPUTED_VALUE"""),1339997.41093704)</f>
        <v>1339997.4109370401</v>
      </c>
      <c r="D309" s="170">
        <v>2412128.1430693101</v>
      </c>
      <c r="E309" s="170">
        <f ca="1">IFERROR(__xludf.DUMMYFUNCTION("""COMPUTED_VALUE"""),1115767)</f>
        <v>1115767</v>
      </c>
      <c r="F309" s="170">
        <f ca="1">IFERROR(__xludf.DUMMYFUNCTION("""COMPUTED_VALUE"""),1495432.62281426)</f>
        <v>1495432.62281426</v>
      </c>
      <c r="G309" s="170">
        <f ca="1">IFERROR(__xludf.DUMMYFUNCTION("""COMPUTED_VALUE"""),1479664.11379879)</f>
        <v>1479664.1137987899</v>
      </c>
      <c r="H309" s="170">
        <f ca="1">IFERROR(__xludf.DUMMYFUNCTION("""COMPUTED_VALUE"""),1346663.88642933)</f>
        <v>1346663.8864293301</v>
      </c>
      <c r="I309" s="170">
        <f ca="1">IFERROR(__xludf.DUMMYFUNCTION("""COMPUTED_VALUE"""),1077476.93718857)</f>
        <v>1077476.9371885699</v>
      </c>
      <c r="J309" s="373">
        <f ca="1">IFERROR(__xludf.DUMMYFUNCTION("""COMPUTED_VALUE"""),1090039.2)</f>
        <v>1090039.2</v>
      </c>
      <c r="K309" s="170">
        <f ca="1">IFERROR(__xludf.DUMMYFUNCTION("""COMPUTED_VALUE"""),1064723.9)</f>
        <v>1064723.8999999999</v>
      </c>
      <c r="L309" s="170">
        <f ca="1">IFERROR(__xludf.DUMMYFUNCTION("""COMPUTED_VALUE"""),1675486.34335556)</f>
        <v>1675486.34335556</v>
      </c>
      <c r="M309" s="170">
        <f ca="1">IFERROR(__xludf.DUMMYFUNCTION("""COMPUTED_VALUE"""),1476504.9775)</f>
        <v>1476504.9775</v>
      </c>
      <c r="N309" s="170">
        <f ca="1">IFERROR(__xludf.DUMMYFUNCTION("""COMPUTED_VALUE"""),1307532.59999999)</f>
        <v>1307532.5999999901</v>
      </c>
      <c r="O309" s="170">
        <f ca="1">IFERROR(__xludf.DUMMYFUNCTION("""COMPUTED_VALUE"""),1115386.54589899)</f>
        <v>1115386.54589899</v>
      </c>
      <c r="P309" s="170">
        <f ca="1">IFERROR(__xludf.DUMMYFUNCTION("""COMPUTED_VALUE"""),1176937.6213378)</f>
        <v>1176937.6213378001</v>
      </c>
      <c r="Q309" s="170">
        <f ca="1">IFERROR(__xludf.DUMMYFUNCTION("""COMPUTED_VALUE"""),1299417.16440788)</f>
        <v>1299417.16440788</v>
      </c>
      <c r="R309" s="170">
        <f ca="1">IFERROR(__xludf.DUMMYFUNCTION("""COMPUTED_VALUE"""),1012934)</f>
        <v>1012934</v>
      </c>
      <c r="S309" s="170">
        <v>1036390</v>
      </c>
      <c r="T309" s="170">
        <f ca="1">IFERROR(__xludf.DUMMYFUNCTION("""COMPUTED_VALUE"""),1279100.0027035)</f>
        <v>1279100.0027035</v>
      </c>
      <c r="U309" s="170">
        <f ca="1">IFERROR(__xludf.DUMMYFUNCTION("""COMPUTED_VALUE"""),1295956.83725787)</f>
        <v>1295956.83725787</v>
      </c>
      <c r="V309" s="170">
        <f ca="1">IFERROR(__xludf.DUMMYFUNCTION("""COMPUTED_VALUE"""),1980018.78733909)</f>
        <v>1980018.7873390899</v>
      </c>
      <c r="W309" s="170">
        <f ca="1">IFERROR(__xludf.DUMMYFUNCTION("""COMPUTED_VALUE"""),1046604.41864887)</f>
        <v>1046604.41864887</v>
      </c>
      <c r="X309" s="170">
        <f ca="1">IFERROR(__xludf.DUMMYFUNCTION("""COMPUTED_VALUE"""),1124823.02846226)</f>
        <v>1124823.02846226</v>
      </c>
      <c r="Y309" s="170">
        <f ca="1">IFERROR(__xludf.DUMMYFUNCTION("""COMPUTED_VALUE"""),1308647.57678239)</f>
        <v>1308647.57678239</v>
      </c>
      <c r="Z309" s="170">
        <f ca="1">IFERROR(__xludf.DUMMYFUNCTION("""COMPUTED_VALUE"""),1644650)</f>
        <v>1644650</v>
      </c>
      <c r="AA309" s="170">
        <f ca="1">IFERROR(__xludf.DUMMYFUNCTION("""COMPUTED_VALUE"""),1020600)</f>
        <v>1020600</v>
      </c>
      <c r="AB309" s="170">
        <f ca="1">IFERROR(__xludf.DUMMYFUNCTION("""COMPUTED_VALUE"""),1684614.11929425)</f>
        <v>1684614.1192942499</v>
      </c>
      <c r="AC309" s="176"/>
      <c r="AD309" s="176"/>
      <c r="AE309" s="176"/>
      <c r="AF309" s="58"/>
      <c r="AG309" s="164"/>
      <c r="AH309" s="164"/>
      <c r="AI309" s="164"/>
      <c r="AJ309" s="164"/>
      <c r="AK309" s="164"/>
      <c r="AL309" s="164"/>
      <c r="AM309" s="164"/>
      <c r="AN309" s="164"/>
      <c r="AO309" s="164"/>
      <c r="AP309" s="164"/>
      <c r="AQ309" s="164"/>
      <c r="AR309" s="164"/>
      <c r="AS309" s="164"/>
      <c r="AT309" s="164"/>
      <c r="AU309" s="164"/>
      <c r="AV309" s="164"/>
      <c r="AW309" s="164"/>
    </row>
    <row r="310" spans="1:49" ht="21" customHeight="1">
      <c r="A310" s="168" t="s">
        <v>494</v>
      </c>
      <c r="B310" s="170">
        <f ca="1">IFERROR(__xludf.DUMMYFUNCTION("""COMPUTED_VALUE"""),2579400)</f>
        <v>2579400</v>
      </c>
      <c r="C310" s="170">
        <f ca="1">IFERROR(__xludf.DUMMYFUNCTION("""COMPUTED_VALUE"""),1339997.41093704)</f>
        <v>1339997.4109370401</v>
      </c>
      <c r="D310" s="170">
        <v>2463757.5981863802</v>
      </c>
      <c r="E310" s="170">
        <f ca="1">IFERROR(__xludf.DUMMYFUNCTION("""COMPUTED_VALUE"""),1115767)</f>
        <v>1115767</v>
      </c>
      <c r="F310" s="170">
        <f ca="1">IFERROR(__xludf.DUMMYFUNCTION("""COMPUTED_VALUE"""),1558541.52046593)</f>
        <v>1558541.52046593</v>
      </c>
      <c r="G310" s="170">
        <f ca="1">IFERROR(__xludf.DUMMYFUNCTION("""COMPUTED_VALUE"""),1508857.39607476)</f>
        <v>1508857.39607476</v>
      </c>
      <c r="H310" s="170">
        <f ca="1">IFERROR(__xludf.DUMMYFUNCTION("""COMPUTED_VALUE"""),1372250.50027149)</f>
        <v>1372250.5002714901</v>
      </c>
      <c r="I310" s="170">
        <f ca="1">IFERROR(__xludf.DUMMYFUNCTION("""COMPUTED_VALUE"""),1077476.93718857)</f>
        <v>1077476.9371885699</v>
      </c>
      <c r="J310" s="373">
        <f ca="1">IFERROR(__xludf.DUMMYFUNCTION("""COMPUTED_VALUE"""),1118429.59999999)</f>
        <v>1118429.5999999901</v>
      </c>
      <c r="K310" s="170">
        <f ca="1">IFERROR(__xludf.DUMMYFUNCTION("""COMPUTED_VALUE"""),1111865.2)</f>
        <v>1111865.2</v>
      </c>
      <c r="L310" s="170">
        <f ca="1">IFERROR(__xludf.DUMMYFUNCTION("""COMPUTED_VALUE"""),1717373.50193945)</f>
        <v>1717373.5019394499</v>
      </c>
      <c r="M310" s="170">
        <f ca="1">IFERROR(__xludf.DUMMYFUNCTION("""COMPUTED_VALUE"""),1518246.43437499)</f>
        <v>1518246.4343749899</v>
      </c>
      <c r="N310" s="170">
        <f ca="1">IFERROR(__xludf.DUMMYFUNCTION("""COMPUTED_VALUE"""),1375532.59999999)</f>
        <v>1375532.5999999901</v>
      </c>
      <c r="O310" s="170">
        <f ca="1">IFERROR(__xludf.DUMMYFUNCTION("""COMPUTED_VALUE"""),1137694.27681697)</f>
        <v>1137694.27681697</v>
      </c>
      <c r="P310" s="170">
        <f ca="1">IFERROR(__xludf.DUMMYFUNCTION("""COMPUTED_VALUE"""),1204903.71000677)</f>
        <v>1204903.71000677</v>
      </c>
      <c r="Q310" s="170">
        <f ca="1">IFERROR(__xludf.DUMMYFUNCTION("""COMPUTED_VALUE"""),1323645.74745376)</f>
        <v>1323645.7474537599</v>
      </c>
      <c r="R310" s="170">
        <f ca="1">IFERROR(__xludf.DUMMYFUNCTION("""COMPUTED_VALUE"""),1012934)</f>
        <v>1012934</v>
      </c>
      <c r="S310" s="170">
        <v>1036390</v>
      </c>
      <c r="T310" s="170">
        <f ca="1">IFERROR(__xludf.DUMMYFUNCTION("""COMPUTED_VALUE"""),1306899.1010635)</f>
        <v>1306899.1010634999</v>
      </c>
      <c r="U310" s="170">
        <f ca="1">IFERROR(__xludf.DUMMYFUNCTION("""COMPUTED_VALUE"""),1314121.10983755)</f>
        <v>1314121.10983755</v>
      </c>
      <c r="V310" s="170">
        <f ca="1">IFERROR(__xludf.DUMMYFUNCTION("""COMPUTED_VALUE"""),1980018.78733909)</f>
        <v>1980018.7873390899</v>
      </c>
      <c r="W310" s="170">
        <f ca="1">IFERROR(__xludf.DUMMYFUNCTION("""COMPUTED_VALUE"""),1065736.50702184)</f>
        <v>1065736.50702184</v>
      </c>
      <c r="X310" s="170">
        <f ca="1">IFERROR(__xludf.DUMMYFUNCTION("""COMPUTED_VALUE"""),1145519.4890315)</f>
        <v>1145519.4890315</v>
      </c>
      <c r="Y310" s="170">
        <f ca="1">IFERROR(__xludf.DUMMYFUNCTION("""COMPUTED_VALUE"""),1308647.57678239)</f>
        <v>1308647.57678239</v>
      </c>
      <c r="Z310" s="170">
        <f ca="1">IFERROR(__xludf.DUMMYFUNCTION("""COMPUTED_VALUE"""),1706300)</f>
        <v>1706300</v>
      </c>
      <c r="AA310" s="170">
        <f ca="1">IFERROR(__xludf.DUMMYFUNCTION("""COMPUTED_VALUE"""),1035720)</f>
        <v>1035720</v>
      </c>
      <c r="AB310" s="170">
        <f ca="1">IFERROR(__xludf.DUMMYFUNCTION("""COMPUTED_VALUE"""),1788239.03704837)</f>
        <v>1788239.0370483701</v>
      </c>
      <c r="AC310" s="176"/>
      <c r="AD310" s="176"/>
      <c r="AE310" s="176"/>
      <c r="AF310" s="58"/>
      <c r="AG310" s="164"/>
      <c r="AH310" s="164"/>
      <c r="AI310" s="164"/>
      <c r="AJ310" s="164"/>
      <c r="AK310" s="164"/>
      <c r="AL310" s="164"/>
      <c r="AM310" s="164"/>
      <c r="AN310" s="164"/>
      <c r="AO310" s="164"/>
      <c r="AP310" s="164"/>
      <c r="AQ310" s="164"/>
      <c r="AR310" s="164"/>
      <c r="AS310" s="164"/>
      <c r="AT310" s="164"/>
      <c r="AU310" s="164"/>
      <c r="AV310" s="164"/>
      <c r="AW310" s="164"/>
    </row>
    <row r="311" spans="1:49" ht="19.5" customHeight="1">
      <c r="A311" s="167" t="s">
        <v>270</v>
      </c>
      <c r="B311" s="175"/>
      <c r="C311" s="175"/>
      <c r="D311" s="175"/>
      <c r="E311" s="175"/>
      <c r="F311" s="175"/>
      <c r="G311" s="175"/>
      <c r="H311" s="175"/>
      <c r="I311" s="175"/>
      <c r="J311" s="175"/>
      <c r="K311" s="175"/>
      <c r="L311" s="175"/>
      <c r="M311" s="175"/>
      <c r="N311" s="175"/>
      <c r="O311" s="175"/>
      <c r="P311" s="175"/>
      <c r="Q311" s="175"/>
      <c r="R311" s="175"/>
      <c r="S311" s="175"/>
      <c r="T311" s="175"/>
      <c r="U311" s="175"/>
      <c r="V311" s="175"/>
      <c r="W311" s="175"/>
      <c r="X311" s="175"/>
      <c r="Y311" s="175"/>
      <c r="Z311" s="175"/>
      <c r="AA311" s="175"/>
      <c r="AB311" s="175"/>
      <c r="AC311" s="176"/>
      <c r="AD311" s="176"/>
      <c r="AE311" s="176"/>
      <c r="AF311" s="58"/>
      <c r="AG311" s="164"/>
      <c r="AH311" s="164"/>
      <c r="AI311" s="164"/>
      <c r="AJ311" s="164"/>
      <c r="AK311" s="164"/>
      <c r="AL311" s="164"/>
      <c r="AM311" s="164"/>
      <c r="AN311" s="164"/>
      <c r="AO311" s="164"/>
      <c r="AP311" s="164"/>
      <c r="AQ311" s="164"/>
      <c r="AR311" s="164"/>
      <c r="AS311" s="164"/>
      <c r="AT311" s="164"/>
      <c r="AU311" s="164"/>
      <c r="AV311" s="164"/>
      <c r="AW311" s="164"/>
    </row>
    <row r="312" spans="1:49" ht="15.75" customHeight="1">
      <c r="A312" s="166" t="s">
        <v>272</v>
      </c>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33"/>
      <c r="AD312" s="33"/>
      <c r="AE312" s="33"/>
      <c r="AF312" s="25"/>
      <c r="AG312" s="4"/>
      <c r="AH312" s="4"/>
      <c r="AI312" s="4"/>
      <c r="AJ312" s="4"/>
      <c r="AK312" s="4"/>
      <c r="AL312" s="4"/>
      <c r="AM312" s="4"/>
      <c r="AN312" s="4"/>
      <c r="AO312" s="4"/>
      <c r="AP312" s="4"/>
      <c r="AQ312" s="4"/>
      <c r="AR312" s="4"/>
      <c r="AS312" s="4"/>
      <c r="AT312" s="4"/>
      <c r="AU312" s="4"/>
      <c r="AV312" s="4"/>
      <c r="AW312" s="4"/>
    </row>
    <row r="313" spans="1:49" ht="15.75" customHeight="1">
      <c r="A313" s="34" t="s">
        <v>273</v>
      </c>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33"/>
      <c r="AD313" s="33"/>
      <c r="AE313" s="33"/>
      <c r="AF313" s="25"/>
      <c r="AG313" s="4"/>
      <c r="AH313" s="4"/>
      <c r="AI313" s="4"/>
      <c r="AJ313" s="4"/>
      <c r="AK313" s="4"/>
      <c r="AL313" s="4"/>
      <c r="AM313" s="4"/>
      <c r="AN313" s="4"/>
      <c r="AO313" s="4"/>
      <c r="AP313" s="4"/>
      <c r="AQ313" s="4"/>
      <c r="AR313" s="4"/>
      <c r="AS313" s="4"/>
      <c r="AT313" s="4"/>
      <c r="AU313" s="4"/>
      <c r="AV313" s="4"/>
      <c r="AW313" s="4"/>
    </row>
    <row r="314" spans="1:49" ht="9.75" customHeight="1">
      <c r="A314" s="26"/>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33"/>
      <c r="AD314" s="33"/>
      <c r="AE314" s="33"/>
      <c r="AF314" s="25"/>
      <c r="AG314" s="4"/>
      <c r="AH314" s="4"/>
      <c r="AI314" s="4"/>
      <c r="AJ314" s="4"/>
      <c r="AK314" s="4"/>
      <c r="AL314" s="4"/>
      <c r="AM314" s="4"/>
      <c r="AN314" s="4"/>
      <c r="AO314" s="4"/>
      <c r="AP314" s="4"/>
      <c r="AQ314" s="4"/>
      <c r="AR314" s="4"/>
      <c r="AS314" s="4"/>
      <c r="AT314" s="4"/>
      <c r="AU314" s="4"/>
      <c r="AV314" s="4"/>
      <c r="AW314" s="4"/>
    </row>
    <row r="315" spans="1:49" ht="15.75" customHeight="1">
      <c r="A315" s="272" t="s">
        <v>266</v>
      </c>
      <c r="B315" s="272"/>
      <c r="C315" s="272"/>
      <c r="D315" s="272"/>
      <c r="E315" s="272"/>
      <c r="F315" s="272"/>
      <c r="G315" s="272"/>
      <c r="H315" s="272"/>
      <c r="I315" s="272"/>
      <c r="J315" s="272"/>
      <c r="K315" s="272"/>
      <c r="L315" s="272"/>
      <c r="M315" s="272"/>
      <c r="N315" s="272"/>
      <c r="O315" s="272"/>
      <c r="P315" s="272"/>
      <c r="Q315" s="272"/>
      <c r="R315" s="272"/>
      <c r="S315" s="272"/>
      <c r="T315" s="272"/>
      <c r="U315" s="272"/>
      <c r="V315" s="272"/>
      <c r="W315" s="272"/>
      <c r="X315" s="272"/>
      <c r="Y315" s="272"/>
      <c r="Z315" s="272"/>
      <c r="AA315" s="272"/>
      <c r="AB315" s="272"/>
      <c r="AC315" s="272"/>
      <c r="AD315" s="33"/>
      <c r="AE315" s="33"/>
      <c r="AF315" s="25"/>
      <c r="AG315" s="4"/>
      <c r="AH315" s="4"/>
      <c r="AI315" s="4"/>
      <c r="AJ315" s="4"/>
      <c r="AK315" s="4"/>
      <c r="AL315" s="4"/>
      <c r="AM315" s="4"/>
      <c r="AN315" s="4"/>
      <c r="AO315" s="4"/>
      <c r="AP315" s="4"/>
      <c r="AQ315" s="4"/>
      <c r="AR315" s="4"/>
      <c r="AS315" s="4"/>
      <c r="AT315" s="4"/>
      <c r="AU315" s="4"/>
      <c r="AV315" s="4"/>
      <c r="AW315" s="4"/>
    </row>
    <row r="316" spans="1:49" ht="15.75" hidden="1"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33"/>
      <c r="AD316" s="33"/>
      <c r="AE316" s="33"/>
      <c r="AF316" s="25"/>
      <c r="AG316" s="4"/>
      <c r="AH316" s="4"/>
      <c r="AI316" s="4"/>
      <c r="AJ316" s="4"/>
      <c r="AK316" s="4"/>
      <c r="AL316" s="4"/>
      <c r="AM316" s="4"/>
      <c r="AN316" s="4"/>
      <c r="AO316" s="4"/>
      <c r="AP316" s="4"/>
      <c r="AQ316" s="4"/>
      <c r="AR316" s="4"/>
      <c r="AS316" s="4"/>
      <c r="AT316" s="4"/>
      <c r="AU316" s="4"/>
      <c r="AV316" s="4"/>
      <c r="AW316" s="4"/>
    </row>
    <row r="317" spans="1:49" ht="15.75" hidden="1"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33"/>
      <c r="AD317" s="33"/>
      <c r="AE317" s="33"/>
      <c r="AF317" s="25"/>
      <c r="AG317" s="4"/>
      <c r="AH317" s="4"/>
      <c r="AI317" s="4"/>
      <c r="AJ317" s="4"/>
      <c r="AK317" s="4"/>
      <c r="AL317" s="4"/>
      <c r="AM317" s="4"/>
      <c r="AN317" s="4"/>
      <c r="AO317" s="4"/>
      <c r="AP317" s="4"/>
      <c r="AQ317" s="4"/>
      <c r="AR317" s="4"/>
      <c r="AS317" s="4"/>
      <c r="AT317" s="4"/>
      <c r="AU317" s="4"/>
      <c r="AV317" s="4"/>
      <c r="AW317" s="4"/>
    </row>
    <row r="318" spans="1:49" ht="15.75" hidden="1"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33"/>
      <c r="AD318" s="33"/>
      <c r="AE318" s="33"/>
      <c r="AF318" s="25"/>
      <c r="AG318" s="4"/>
      <c r="AH318" s="4"/>
      <c r="AI318" s="4"/>
      <c r="AJ318" s="4"/>
      <c r="AK318" s="4"/>
      <c r="AL318" s="4"/>
      <c r="AM318" s="4"/>
      <c r="AN318" s="4"/>
      <c r="AO318" s="4"/>
      <c r="AP318" s="4"/>
      <c r="AQ318" s="4"/>
      <c r="AR318" s="4"/>
      <c r="AS318" s="4"/>
      <c r="AT318" s="4"/>
      <c r="AU318" s="4"/>
      <c r="AV318" s="4"/>
      <c r="AW318" s="4"/>
    </row>
    <row r="319" spans="1:49" ht="15.75" hidden="1"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33"/>
      <c r="AD319" s="33"/>
      <c r="AE319" s="33"/>
      <c r="AF319" s="25"/>
      <c r="AG319" s="4"/>
      <c r="AH319" s="4"/>
      <c r="AI319" s="4"/>
      <c r="AJ319" s="4"/>
      <c r="AK319" s="4"/>
      <c r="AL319" s="4"/>
      <c r="AM319" s="4"/>
      <c r="AN319" s="4"/>
      <c r="AO319" s="4"/>
      <c r="AP319" s="4"/>
      <c r="AQ319" s="4"/>
      <c r="AR319" s="4"/>
      <c r="AS319" s="4"/>
      <c r="AT319" s="4"/>
      <c r="AU319" s="4"/>
      <c r="AV319" s="4"/>
      <c r="AW319" s="4"/>
    </row>
    <row r="320" spans="1:49" ht="15.75" hidden="1"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33"/>
      <c r="AD320" s="33"/>
      <c r="AE320" s="33"/>
      <c r="AF320" s="25"/>
      <c r="AG320" s="4"/>
      <c r="AH320" s="4"/>
      <c r="AI320" s="4"/>
      <c r="AJ320" s="4"/>
      <c r="AK320" s="4"/>
      <c r="AL320" s="4"/>
      <c r="AM320" s="4"/>
      <c r="AN320" s="4"/>
      <c r="AO320" s="4"/>
      <c r="AP320" s="4"/>
      <c r="AQ320" s="4"/>
      <c r="AR320" s="4"/>
      <c r="AS320" s="4"/>
      <c r="AT320" s="4"/>
      <c r="AU320" s="4"/>
      <c r="AV320" s="4"/>
      <c r="AW320" s="4"/>
    </row>
    <row r="321" spans="1:49" ht="15.75" hidden="1"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33"/>
      <c r="AD321" s="33"/>
      <c r="AE321" s="33"/>
      <c r="AF321" s="25"/>
      <c r="AG321" s="4"/>
      <c r="AH321" s="4"/>
      <c r="AI321" s="4"/>
      <c r="AJ321" s="4"/>
      <c r="AK321" s="4"/>
      <c r="AL321" s="4"/>
      <c r="AM321" s="4"/>
      <c r="AN321" s="4"/>
      <c r="AO321" s="4"/>
      <c r="AP321" s="4"/>
      <c r="AQ321" s="4"/>
      <c r="AR321" s="4"/>
      <c r="AS321" s="4"/>
      <c r="AT321" s="4"/>
      <c r="AU321" s="4"/>
      <c r="AV321" s="4"/>
      <c r="AW321" s="4"/>
    </row>
    <row r="322" spans="1:49" ht="15.75" hidden="1"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33"/>
      <c r="AD322" s="33"/>
      <c r="AE322" s="33"/>
      <c r="AF322" s="25"/>
      <c r="AG322" s="4"/>
      <c r="AH322" s="4"/>
      <c r="AI322" s="4"/>
      <c r="AJ322" s="4"/>
      <c r="AK322" s="4"/>
      <c r="AL322" s="4"/>
      <c r="AM322" s="4"/>
      <c r="AN322" s="4"/>
      <c r="AO322" s="4"/>
      <c r="AP322" s="4"/>
      <c r="AQ322" s="4"/>
      <c r="AR322" s="4"/>
      <c r="AS322" s="4"/>
      <c r="AT322" s="4"/>
      <c r="AU322" s="4"/>
      <c r="AV322" s="4"/>
      <c r="AW322" s="4"/>
    </row>
    <row r="323" spans="1:49" ht="15.75" hidden="1"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33"/>
      <c r="AD323" s="33"/>
      <c r="AE323" s="33"/>
      <c r="AF323" s="25"/>
      <c r="AG323" s="4"/>
      <c r="AH323" s="4"/>
      <c r="AI323" s="4"/>
      <c r="AJ323" s="4"/>
      <c r="AK323" s="4"/>
      <c r="AL323" s="4"/>
      <c r="AM323" s="4"/>
      <c r="AN323" s="4"/>
      <c r="AO323" s="4"/>
      <c r="AP323" s="4"/>
      <c r="AQ323" s="4"/>
      <c r="AR323" s="4"/>
      <c r="AS323" s="4"/>
      <c r="AT323" s="4"/>
      <c r="AU323" s="4"/>
      <c r="AV323" s="4"/>
      <c r="AW323" s="4"/>
    </row>
    <row r="324" spans="1:49" ht="15.75" hidden="1"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33"/>
      <c r="AD324" s="33"/>
      <c r="AE324" s="33"/>
      <c r="AF324" s="25"/>
      <c r="AG324" s="4"/>
      <c r="AH324" s="4"/>
      <c r="AI324" s="4"/>
      <c r="AJ324" s="4"/>
      <c r="AK324" s="4"/>
      <c r="AL324" s="4"/>
      <c r="AM324" s="4"/>
      <c r="AN324" s="4"/>
      <c r="AO324" s="4"/>
      <c r="AP324" s="4"/>
      <c r="AQ324" s="4"/>
      <c r="AR324" s="4"/>
      <c r="AS324" s="4"/>
      <c r="AT324" s="4"/>
      <c r="AU324" s="4"/>
      <c r="AV324" s="4"/>
      <c r="AW324" s="4"/>
    </row>
    <row r="325" spans="1:49" ht="15.75" hidden="1"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33"/>
      <c r="AD325" s="33"/>
      <c r="AE325" s="33"/>
      <c r="AF325" s="25"/>
      <c r="AG325" s="4"/>
      <c r="AH325" s="4"/>
      <c r="AI325" s="4"/>
      <c r="AJ325" s="4"/>
      <c r="AK325" s="4"/>
      <c r="AL325" s="4"/>
      <c r="AM325" s="4"/>
      <c r="AN325" s="4"/>
      <c r="AO325" s="4"/>
      <c r="AP325" s="4"/>
      <c r="AQ325" s="4"/>
      <c r="AR325" s="4"/>
      <c r="AS325" s="4"/>
      <c r="AT325" s="4"/>
      <c r="AU325" s="4"/>
      <c r="AV325" s="4"/>
      <c r="AW325" s="4"/>
    </row>
    <row r="326" spans="1:49" ht="15.75" hidden="1"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33"/>
      <c r="AD326" s="33"/>
      <c r="AE326" s="33"/>
      <c r="AF326" s="25"/>
      <c r="AG326" s="4"/>
      <c r="AH326" s="4"/>
      <c r="AI326" s="4"/>
      <c r="AJ326" s="4"/>
      <c r="AK326" s="4"/>
      <c r="AL326" s="4"/>
      <c r="AM326" s="4"/>
      <c r="AN326" s="4"/>
      <c r="AO326" s="4"/>
      <c r="AP326" s="4"/>
      <c r="AQ326" s="4"/>
      <c r="AR326" s="4"/>
      <c r="AS326" s="4"/>
      <c r="AT326" s="4"/>
      <c r="AU326" s="4"/>
      <c r="AV326" s="4"/>
      <c r="AW326" s="4"/>
    </row>
    <row r="327" spans="1:49" ht="15.75" hidden="1"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33"/>
      <c r="AD327" s="33"/>
      <c r="AE327" s="33"/>
      <c r="AF327" s="25"/>
      <c r="AG327" s="4"/>
      <c r="AH327" s="4"/>
      <c r="AI327" s="4"/>
      <c r="AJ327" s="4"/>
      <c r="AK327" s="4"/>
      <c r="AL327" s="4"/>
      <c r="AM327" s="4"/>
      <c r="AN327" s="4"/>
      <c r="AO327" s="4"/>
      <c r="AP327" s="4"/>
      <c r="AQ327" s="4"/>
      <c r="AR327" s="4"/>
      <c r="AS327" s="4"/>
      <c r="AT327" s="4"/>
      <c r="AU327" s="4"/>
      <c r="AV327" s="4"/>
      <c r="AW327" s="4"/>
    </row>
    <row r="328" spans="1:49" ht="15.75" hidden="1"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33"/>
      <c r="AD328" s="33"/>
      <c r="AE328" s="33"/>
      <c r="AF328" s="25"/>
      <c r="AG328" s="4"/>
      <c r="AH328" s="4"/>
      <c r="AI328" s="4"/>
      <c r="AJ328" s="4"/>
      <c r="AK328" s="4"/>
      <c r="AL328" s="4"/>
      <c r="AM328" s="4"/>
      <c r="AN328" s="4"/>
      <c r="AO328" s="4"/>
      <c r="AP328" s="4"/>
      <c r="AQ328" s="4"/>
      <c r="AR328" s="4"/>
      <c r="AS328" s="4"/>
      <c r="AT328" s="4"/>
      <c r="AU328" s="4"/>
      <c r="AV328" s="4"/>
      <c r="AW328" s="4"/>
    </row>
    <row r="329" spans="1:49" ht="15.75" hidden="1"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33"/>
      <c r="AD329" s="33"/>
      <c r="AE329" s="33"/>
      <c r="AF329" s="25"/>
      <c r="AG329" s="4"/>
      <c r="AH329" s="4"/>
      <c r="AI329" s="4"/>
      <c r="AJ329" s="4"/>
      <c r="AK329" s="4"/>
      <c r="AL329" s="4"/>
      <c r="AM329" s="4"/>
      <c r="AN329" s="4"/>
      <c r="AO329" s="4"/>
      <c r="AP329" s="4"/>
      <c r="AQ329" s="4"/>
      <c r="AR329" s="4"/>
      <c r="AS329" s="4"/>
      <c r="AT329" s="4"/>
      <c r="AU329" s="4"/>
      <c r="AV329" s="4"/>
      <c r="AW329" s="4"/>
    </row>
    <row r="330" spans="1:49" ht="15.75" hidden="1"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33"/>
      <c r="AD330" s="33"/>
      <c r="AE330" s="33"/>
      <c r="AF330" s="25"/>
      <c r="AG330" s="4"/>
      <c r="AH330" s="4"/>
      <c r="AI330" s="4"/>
      <c r="AJ330" s="4"/>
      <c r="AK330" s="4"/>
      <c r="AL330" s="4"/>
      <c r="AM330" s="4"/>
      <c r="AN330" s="4"/>
      <c r="AO330" s="4"/>
      <c r="AP330" s="4"/>
      <c r="AQ330" s="4"/>
      <c r="AR330" s="4"/>
      <c r="AS330" s="4"/>
      <c r="AT330" s="4"/>
      <c r="AU330" s="4"/>
      <c r="AV330" s="4"/>
      <c r="AW330" s="4"/>
    </row>
    <row r="331" spans="1:49" ht="15.75" hidden="1"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33"/>
      <c r="AD331" s="33"/>
      <c r="AE331" s="33"/>
      <c r="AF331" s="25"/>
      <c r="AG331" s="4"/>
      <c r="AH331" s="4"/>
      <c r="AI331" s="4"/>
      <c r="AJ331" s="4"/>
      <c r="AK331" s="4"/>
      <c r="AL331" s="4"/>
      <c r="AM331" s="4"/>
      <c r="AN331" s="4"/>
      <c r="AO331" s="4"/>
      <c r="AP331" s="4"/>
      <c r="AQ331" s="4"/>
      <c r="AR331" s="4"/>
      <c r="AS331" s="4"/>
      <c r="AT331" s="4"/>
      <c r="AU331" s="4"/>
      <c r="AV331" s="4"/>
      <c r="AW331" s="4"/>
    </row>
    <row r="332" spans="1:49" ht="15.75" hidden="1"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33"/>
      <c r="AD332" s="33"/>
      <c r="AE332" s="33"/>
      <c r="AF332" s="25"/>
      <c r="AG332" s="4"/>
      <c r="AH332" s="4"/>
      <c r="AI332" s="4"/>
      <c r="AJ332" s="4"/>
      <c r="AK332" s="4"/>
      <c r="AL332" s="4"/>
      <c r="AM332" s="4"/>
      <c r="AN332" s="4"/>
      <c r="AO332" s="4"/>
      <c r="AP332" s="4"/>
      <c r="AQ332" s="4"/>
      <c r="AR332" s="4"/>
      <c r="AS332" s="4"/>
      <c r="AT332" s="4"/>
      <c r="AU332" s="4"/>
      <c r="AV332" s="4"/>
      <c r="AW332" s="4"/>
    </row>
    <row r="333" spans="1:49" ht="15.75" hidden="1"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33"/>
      <c r="AD333" s="33"/>
      <c r="AE333" s="33"/>
      <c r="AF333" s="25"/>
      <c r="AG333" s="4"/>
      <c r="AH333" s="4"/>
      <c r="AI333" s="4"/>
      <c r="AJ333" s="4"/>
      <c r="AK333" s="4"/>
      <c r="AL333" s="4"/>
      <c r="AM333" s="4"/>
      <c r="AN333" s="4"/>
      <c r="AO333" s="4"/>
      <c r="AP333" s="4"/>
      <c r="AQ333" s="4"/>
      <c r="AR333" s="4"/>
      <c r="AS333" s="4"/>
      <c r="AT333" s="4"/>
      <c r="AU333" s="4"/>
      <c r="AV333" s="4"/>
      <c r="AW333" s="4"/>
    </row>
    <row r="334" spans="1:49" ht="15.75" hidden="1"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33"/>
      <c r="AD334" s="33"/>
      <c r="AE334" s="33"/>
      <c r="AF334" s="25"/>
      <c r="AG334" s="4"/>
      <c r="AH334" s="4"/>
      <c r="AI334" s="4"/>
      <c r="AJ334" s="4"/>
      <c r="AK334" s="4"/>
      <c r="AL334" s="4"/>
      <c r="AM334" s="4"/>
      <c r="AN334" s="4"/>
      <c r="AO334" s="4"/>
      <c r="AP334" s="4"/>
      <c r="AQ334" s="4"/>
      <c r="AR334" s="4"/>
      <c r="AS334" s="4"/>
      <c r="AT334" s="4"/>
      <c r="AU334" s="4"/>
      <c r="AV334" s="4"/>
      <c r="AW334" s="4"/>
    </row>
    <row r="335" spans="1:49" ht="15.75" hidden="1"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33"/>
      <c r="AD335" s="33"/>
      <c r="AE335" s="33"/>
      <c r="AF335" s="25"/>
      <c r="AG335" s="4"/>
      <c r="AH335" s="4"/>
      <c r="AI335" s="4"/>
      <c r="AJ335" s="4"/>
      <c r="AK335" s="4"/>
      <c r="AL335" s="4"/>
      <c r="AM335" s="4"/>
      <c r="AN335" s="4"/>
      <c r="AO335" s="4"/>
      <c r="AP335" s="4"/>
      <c r="AQ335" s="4"/>
      <c r="AR335" s="4"/>
      <c r="AS335" s="4"/>
      <c r="AT335" s="4"/>
      <c r="AU335" s="4"/>
      <c r="AV335" s="4"/>
      <c r="AW335" s="4"/>
    </row>
    <row r="336" spans="1:49" ht="15.75" hidden="1"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33"/>
      <c r="AD336" s="33"/>
      <c r="AE336" s="33"/>
      <c r="AF336" s="25"/>
      <c r="AG336" s="4"/>
      <c r="AH336" s="4"/>
      <c r="AI336" s="4"/>
      <c r="AJ336" s="4"/>
      <c r="AK336" s="4"/>
      <c r="AL336" s="4"/>
      <c r="AM336" s="4"/>
      <c r="AN336" s="4"/>
      <c r="AO336" s="4"/>
      <c r="AP336" s="4"/>
      <c r="AQ336" s="4"/>
      <c r="AR336" s="4"/>
      <c r="AS336" s="4"/>
      <c r="AT336" s="4"/>
      <c r="AU336" s="4"/>
      <c r="AV336" s="4"/>
      <c r="AW336" s="4"/>
    </row>
    <row r="337" spans="1:49" ht="15.75" hidden="1"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33"/>
      <c r="AD337" s="33"/>
      <c r="AE337" s="33"/>
      <c r="AF337" s="25"/>
      <c r="AG337" s="4"/>
      <c r="AH337" s="4"/>
      <c r="AI337" s="4"/>
      <c r="AJ337" s="4"/>
      <c r="AK337" s="4"/>
      <c r="AL337" s="4"/>
      <c r="AM337" s="4"/>
      <c r="AN337" s="4"/>
      <c r="AO337" s="4"/>
      <c r="AP337" s="4"/>
      <c r="AQ337" s="4"/>
      <c r="AR337" s="4"/>
      <c r="AS337" s="4"/>
      <c r="AT337" s="4"/>
      <c r="AU337" s="4"/>
      <c r="AV337" s="4"/>
      <c r="AW337" s="4"/>
    </row>
    <row r="338" spans="1:49" ht="15.75" hidden="1"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33"/>
      <c r="AD338" s="33"/>
      <c r="AE338" s="33"/>
      <c r="AF338" s="25"/>
      <c r="AG338" s="4"/>
      <c r="AH338" s="4"/>
      <c r="AI338" s="4"/>
      <c r="AJ338" s="4"/>
      <c r="AK338" s="4"/>
      <c r="AL338" s="4"/>
      <c r="AM338" s="4"/>
      <c r="AN338" s="4"/>
      <c r="AO338" s="4"/>
      <c r="AP338" s="4"/>
      <c r="AQ338" s="4"/>
      <c r="AR338" s="4"/>
      <c r="AS338" s="4"/>
      <c r="AT338" s="4"/>
      <c r="AU338" s="4"/>
      <c r="AV338" s="4"/>
      <c r="AW338" s="4"/>
    </row>
    <row r="339" spans="1:49" ht="15.75" hidden="1"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33"/>
      <c r="AD339" s="33"/>
      <c r="AE339" s="33"/>
      <c r="AF339" s="25"/>
      <c r="AG339" s="4"/>
      <c r="AH339" s="4"/>
      <c r="AI339" s="4"/>
      <c r="AJ339" s="4"/>
      <c r="AK339" s="4"/>
      <c r="AL339" s="4"/>
      <c r="AM339" s="4"/>
      <c r="AN339" s="4"/>
      <c r="AO339" s="4"/>
      <c r="AP339" s="4"/>
      <c r="AQ339" s="4"/>
      <c r="AR339" s="4"/>
      <c r="AS339" s="4"/>
      <c r="AT339" s="4"/>
      <c r="AU339" s="4"/>
      <c r="AV339" s="4"/>
      <c r="AW339" s="4"/>
    </row>
    <row r="340" spans="1:49" ht="15.75" hidden="1" customHeight="1">
      <c r="A340" s="25"/>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33"/>
      <c r="AD340" s="33"/>
      <c r="AE340" s="33"/>
      <c r="AF340" s="25"/>
      <c r="AG340" s="4"/>
      <c r="AH340" s="4"/>
      <c r="AI340" s="4"/>
      <c r="AJ340" s="4"/>
      <c r="AK340" s="4"/>
      <c r="AL340" s="4"/>
      <c r="AM340" s="4"/>
      <c r="AN340" s="4"/>
      <c r="AO340" s="4"/>
      <c r="AP340" s="4"/>
      <c r="AQ340" s="4"/>
      <c r="AR340" s="4"/>
      <c r="AS340" s="4"/>
      <c r="AT340" s="4"/>
      <c r="AU340" s="4"/>
      <c r="AV340" s="4"/>
      <c r="AW340" s="4"/>
    </row>
    <row r="341" spans="1:49" ht="15.75" hidden="1" customHeight="1">
      <c r="A341" s="25"/>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33"/>
      <c r="AD341" s="33"/>
      <c r="AE341" s="33"/>
      <c r="AF341" s="25"/>
      <c r="AG341" s="4"/>
      <c r="AH341" s="4"/>
      <c r="AI341" s="4"/>
      <c r="AJ341" s="4"/>
      <c r="AK341" s="4"/>
      <c r="AL341" s="4"/>
      <c r="AM341" s="4"/>
      <c r="AN341" s="4"/>
      <c r="AO341" s="4"/>
      <c r="AP341" s="4"/>
      <c r="AQ341" s="4"/>
      <c r="AR341" s="4"/>
      <c r="AS341" s="4"/>
      <c r="AT341" s="4"/>
      <c r="AU341" s="4"/>
      <c r="AV341" s="4"/>
      <c r="AW341" s="4"/>
    </row>
    <row r="342" spans="1:49" ht="15.75" hidden="1" customHeight="1">
      <c r="A342" s="25"/>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c r="AB342" s="27"/>
      <c r="AC342" s="33"/>
      <c r="AD342" s="33"/>
      <c r="AE342" s="33"/>
      <c r="AF342" s="25"/>
      <c r="AG342" s="4"/>
      <c r="AH342" s="4"/>
      <c r="AI342" s="4"/>
      <c r="AJ342" s="4"/>
      <c r="AK342" s="4"/>
      <c r="AL342" s="4"/>
      <c r="AM342" s="4"/>
      <c r="AN342" s="4"/>
      <c r="AO342" s="4"/>
      <c r="AP342" s="4"/>
      <c r="AQ342" s="4"/>
      <c r="AR342" s="4"/>
      <c r="AS342" s="4"/>
      <c r="AT342" s="4"/>
      <c r="AU342" s="4"/>
      <c r="AV342" s="4"/>
      <c r="AW342" s="4"/>
    </row>
    <row r="343" spans="1:49" ht="15.75" hidden="1" customHeight="1">
      <c r="A343" s="25"/>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33"/>
      <c r="AD343" s="33"/>
      <c r="AE343" s="33"/>
      <c r="AF343" s="25"/>
      <c r="AG343" s="4"/>
      <c r="AH343" s="4"/>
      <c r="AI343" s="4"/>
      <c r="AJ343" s="4"/>
      <c r="AK343" s="4"/>
      <c r="AL343" s="4"/>
      <c r="AM343" s="4"/>
      <c r="AN343" s="4"/>
      <c r="AO343" s="4"/>
      <c r="AP343" s="4"/>
      <c r="AQ343" s="4"/>
      <c r="AR343" s="4"/>
      <c r="AS343" s="4"/>
      <c r="AT343" s="4"/>
      <c r="AU343" s="4"/>
      <c r="AV343" s="4"/>
      <c r="AW343" s="4"/>
    </row>
    <row r="344" spans="1:49" ht="15.75" hidden="1" customHeight="1">
      <c r="A344" s="25"/>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33"/>
      <c r="AD344" s="33"/>
      <c r="AE344" s="33"/>
      <c r="AF344" s="25"/>
      <c r="AG344" s="4"/>
      <c r="AH344" s="4"/>
      <c r="AI344" s="4"/>
      <c r="AJ344" s="4"/>
      <c r="AK344" s="4"/>
      <c r="AL344" s="4"/>
      <c r="AM344" s="4"/>
      <c r="AN344" s="4"/>
      <c r="AO344" s="4"/>
      <c r="AP344" s="4"/>
      <c r="AQ344" s="4"/>
      <c r="AR344" s="4"/>
      <c r="AS344" s="4"/>
      <c r="AT344" s="4"/>
      <c r="AU344" s="4"/>
      <c r="AV344" s="4"/>
      <c r="AW344" s="4"/>
    </row>
    <row r="345" spans="1:49" ht="15.75" hidden="1" customHeight="1">
      <c r="A345" s="25"/>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c r="AB345" s="27"/>
      <c r="AC345" s="33"/>
      <c r="AD345" s="33"/>
      <c r="AE345" s="33"/>
      <c r="AF345" s="25"/>
      <c r="AG345" s="4"/>
      <c r="AH345" s="4"/>
      <c r="AI345" s="4"/>
      <c r="AJ345" s="4"/>
      <c r="AK345" s="4"/>
      <c r="AL345" s="4"/>
      <c r="AM345" s="4"/>
      <c r="AN345" s="4"/>
      <c r="AO345" s="4"/>
      <c r="AP345" s="4"/>
      <c r="AQ345" s="4"/>
      <c r="AR345" s="4"/>
      <c r="AS345" s="4"/>
      <c r="AT345" s="4"/>
      <c r="AU345" s="4"/>
      <c r="AV345" s="4"/>
      <c r="AW345" s="4"/>
    </row>
    <row r="346" spans="1:49" ht="15.75" hidden="1" customHeight="1">
      <c r="A346" s="25"/>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33"/>
      <c r="AD346" s="33"/>
      <c r="AE346" s="33"/>
      <c r="AF346" s="25"/>
      <c r="AG346" s="4"/>
      <c r="AH346" s="4"/>
      <c r="AI346" s="4"/>
      <c r="AJ346" s="4"/>
      <c r="AK346" s="4"/>
      <c r="AL346" s="4"/>
      <c r="AM346" s="4"/>
      <c r="AN346" s="4"/>
      <c r="AO346" s="4"/>
      <c r="AP346" s="4"/>
      <c r="AQ346" s="4"/>
      <c r="AR346" s="4"/>
      <c r="AS346" s="4"/>
      <c r="AT346" s="4"/>
      <c r="AU346" s="4"/>
      <c r="AV346" s="4"/>
      <c r="AW346" s="4"/>
    </row>
    <row r="347" spans="1:49" ht="15.75" hidden="1" customHeight="1">
      <c r="A347" s="25"/>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33"/>
      <c r="AD347" s="33"/>
      <c r="AE347" s="33"/>
      <c r="AF347" s="25"/>
      <c r="AG347" s="4"/>
      <c r="AH347" s="4"/>
      <c r="AI347" s="4"/>
      <c r="AJ347" s="4"/>
      <c r="AK347" s="4"/>
      <c r="AL347" s="4"/>
      <c r="AM347" s="4"/>
      <c r="AN347" s="4"/>
      <c r="AO347" s="4"/>
      <c r="AP347" s="4"/>
      <c r="AQ347" s="4"/>
      <c r="AR347" s="4"/>
      <c r="AS347" s="4"/>
      <c r="AT347" s="4"/>
      <c r="AU347" s="4"/>
      <c r="AV347" s="4"/>
      <c r="AW347" s="4"/>
    </row>
    <row r="348" spans="1:49" ht="15.75" hidden="1" customHeight="1">
      <c r="A348" s="25"/>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33"/>
      <c r="AD348" s="33"/>
      <c r="AE348" s="33"/>
      <c r="AF348" s="25"/>
      <c r="AG348" s="4"/>
      <c r="AH348" s="4"/>
      <c r="AI348" s="4"/>
      <c r="AJ348" s="4"/>
      <c r="AK348" s="4"/>
      <c r="AL348" s="4"/>
      <c r="AM348" s="4"/>
      <c r="AN348" s="4"/>
      <c r="AO348" s="4"/>
      <c r="AP348" s="4"/>
      <c r="AQ348" s="4"/>
      <c r="AR348" s="4"/>
      <c r="AS348" s="4"/>
      <c r="AT348" s="4"/>
      <c r="AU348" s="4"/>
      <c r="AV348" s="4"/>
      <c r="AW348" s="4"/>
    </row>
    <row r="349" spans="1:49" ht="15.75" hidden="1" customHeight="1">
      <c r="A349" s="25"/>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33"/>
      <c r="AD349" s="33"/>
      <c r="AE349" s="33"/>
      <c r="AF349" s="25"/>
      <c r="AG349" s="4"/>
      <c r="AH349" s="4"/>
      <c r="AI349" s="4"/>
      <c r="AJ349" s="4"/>
      <c r="AK349" s="4"/>
      <c r="AL349" s="4"/>
      <c r="AM349" s="4"/>
      <c r="AN349" s="4"/>
      <c r="AO349" s="4"/>
      <c r="AP349" s="4"/>
      <c r="AQ349" s="4"/>
      <c r="AR349" s="4"/>
      <c r="AS349" s="4"/>
      <c r="AT349" s="4"/>
      <c r="AU349" s="4"/>
      <c r="AV349" s="4"/>
      <c r="AW349" s="4"/>
    </row>
    <row r="350" spans="1:49" ht="15.75" hidden="1" customHeight="1">
      <c r="A350" s="25"/>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33"/>
      <c r="AD350" s="33"/>
      <c r="AE350" s="33"/>
      <c r="AF350" s="25"/>
      <c r="AG350" s="4"/>
      <c r="AH350" s="4"/>
      <c r="AI350" s="4"/>
      <c r="AJ350" s="4"/>
      <c r="AK350" s="4"/>
      <c r="AL350" s="4"/>
      <c r="AM350" s="4"/>
      <c r="AN350" s="4"/>
      <c r="AO350" s="4"/>
      <c r="AP350" s="4"/>
      <c r="AQ350" s="4"/>
      <c r="AR350" s="4"/>
      <c r="AS350" s="4"/>
      <c r="AT350" s="4"/>
      <c r="AU350" s="4"/>
      <c r="AV350" s="4"/>
      <c r="AW350" s="4"/>
    </row>
    <row r="351" spans="1:49" ht="15.75" hidden="1" customHeight="1">
      <c r="A351" s="25"/>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c r="AC351" s="33"/>
      <c r="AD351" s="33"/>
      <c r="AE351" s="33"/>
      <c r="AF351" s="25"/>
      <c r="AG351" s="4"/>
      <c r="AH351" s="4"/>
      <c r="AI351" s="4"/>
      <c r="AJ351" s="4"/>
      <c r="AK351" s="4"/>
      <c r="AL351" s="4"/>
      <c r="AM351" s="4"/>
      <c r="AN351" s="4"/>
      <c r="AO351" s="4"/>
      <c r="AP351" s="4"/>
      <c r="AQ351" s="4"/>
      <c r="AR351" s="4"/>
      <c r="AS351" s="4"/>
      <c r="AT351" s="4"/>
      <c r="AU351" s="4"/>
      <c r="AV351" s="4"/>
      <c r="AW351" s="4"/>
    </row>
    <row r="352" spans="1:49" ht="15.75" hidden="1" customHeight="1">
      <c r="A352" s="25"/>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c r="AC352" s="33"/>
      <c r="AD352" s="33"/>
      <c r="AE352" s="33"/>
      <c r="AF352" s="25"/>
      <c r="AG352" s="4"/>
      <c r="AH352" s="4"/>
      <c r="AI352" s="4"/>
      <c r="AJ352" s="4"/>
      <c r="AK352" s="4"/>
      <c r="AL352" s="4"/>
      <c r="AM352" s="4"/>
      <c r="AN352" s="4"/>
      <c r="AO352" s="4"/>
      <c r="AP352" s="4"/>
      <c r="AQ352" s="4"/>
      <c r="AR352" s="4"/>
      <c r="AS352" s="4"/>
      <c r="AT352" s="4"/>
      <c r="AU352" s="4"/>
      <c r="AV352" s="4"/>
      <c r="AW352" s="4"/>
    </row>
    <row r="353" spans="1:49" ht="15.75" hidden="1" customHeight="1">
      <c r="A353" s="25"/>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33"/>
      <c r="AD353" s="33"/>
      <c r="AE353" s="33"/>
      <c r="AF353" s="25"/>
      <c r="AG353" s="4"/>
      <c r="AH353" s="4"/>
      <c r="AI353" s="4"/>
      <c r="AJ353" s="4"/>
      <c r="AK353" s="4"/>
      <c r="AL353" s="4"/>
      <c r="AM353" s="4"/>
      <c r="AN353" s="4"/>
      <c r="AO353" s="4"/>
      <c r="AP353" s="4"/>
      <c r="AQ353" s="4"/>
      <c r="AR353" s="4"/>
      <c r="AS353" s="4"/>
      <c r="AT353" s="4"/>
      <c r="AU353" s="4"/>
      <c r="AV353" s="4"/>
      <c r="AW353" s="4"/>
    </row>
    <row r="354" spans="1:49" ht="15.75" hidden="1" customHeight="1">
      <c r="A354" s="25"/>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c r="AB354" s="27"/>
      <c r="AC354" s="33"/>
      <c r="AD354" s="33"/>
      <c r="AE354" s="33"/>
      <c r="AF354" s="25"/>
      <c r="AG354" s="4"/>
      <c r="AH354" s="4"/>
      <c r="AI354" s="4"/>
      <c r="AJ354" s="4"/>
      <c r="AK354" s="4"/>
      <c r="AL354" s="4"/>
      <c r="AM354" s="4"/>
      <c r="AN354" s="4"/>
      <c r="AO354" s="4"/>
      <c r="AP354" s="4"/>
      <c r="AQ354" s="4"/>
      <c r="AR354" s="4"/>
      <c r="AS354" s="4"/>
      <c r="AT354" s="4"/>
      <c r="AU354" s="4"/>
      <c r="AV354" s="4"/>
      <c r="AW354" s="4"/>
    </row>
    <row r="355" spans="1:49" ht="15.75" hidden="1" customHeight="1">
      <c r="A355" s="25"/>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33"/>
      <c r="AD355" s="33"/>
      <c r="AE355" s="33"/>
      <c r="AF355" s="25"/>
      <c r="AG355" s="4"/>
      <c r="AH355" s="4"/>
      <c r="AI355" s="4"/>
      <c r="AJ355" s="4"/>
      <c r="AK355" s="4"/>
      <c r="AL355" s="4"/>
      <c r="AM355" s="4"/>
      <c r="AN355" s="4"/>
      <c r="AO355" s="4"/>
      <c r="AP355" s="4"/>
      <c r="AQ355" s="4"/>
      <c r="AR355" s="4"/>
      <c r="AS355" s="4"/>
      <c r="AT355" s="4"/>
      <c r="AU355" s="4"/>
      <c r="AV355" s="4"/>
      <c r="AW355" s="4"/>
    </row>
    <row r="356" spans="1:49" ht="15.75" hidden="1" customHeight="1">
      <c r="A356" s="25"/>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33"/>
      <c r="AD356" s="33"/>
      <c r="AE356" s="33"/>
      <c r="AF356" s="25"/>
      <c r="AG356" s="4"/>
      <c r="AH356" s="4"/>
      <c r="AI356" s="4"/>
      <c r="AJ356" s="4"/>
      <c r="AK356" s="4"/>
      <c r="AL356" s="4"/>
      <c r="AM356" s="4"/>
      <c r="AN356" s="4"/>
      <c r="AO356" s="4"/>
      <c r="AP356" s="4"/>
      <c r="AQ356" s="4"/>
      <c r="AR356" s="4"/>
      <c r="AS356" s="4"/>
      <c r="AT356" s="4"/>
      <c r="AU356" s="4"/>
      <c r="AV356" s="4"/>
      <c r="AW356" s="4"/>
    </row>
    <row r="357" spans="1:49" ht="15.75" hidden="1" customHeight="1">
      <c r="A357" s="25"/>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c r="AC357" s="33"/>
      <c r="AD357" s="33"/>
      <c r="AE357" s="33"/>
      <c r="AF357" s="25"/>
      <c r="AG357" s="4"/>
      <c r="AH357" s="4"/>
      <c r="AI357" s="4"/>
      <c r="AJ357" s="4"/>
      <c r="AK357" s="4"/>
      <c r="AL357" s="4"/>
      <c r="AM357" s="4"/>
      <c r="AN357" s="4"/>
      <c r="AO357" s="4"/>
      <c r="AP357" s="4"/>
      <c r="AQ357" s="4"/>
      <c r="AR357" s="4"/>
      <c r="AS357" s="4"/>
      <c r="AT357" s="4"/>
      <c r="AU357" s="4"/>
      <c r="AV357" s="4"/>
      <c r="AW357" s="4"/>
    </row>
    <row r="358" spans="1:49" ht="15.75" hidden="1" customHeight="1">
      <c r="A358" s="25"/>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c r="AB358" s="27"/>
      <c r="AC358" s="33"/>
      <c r="AD358" s="33"/>
      <c r="AE358" s="33"/>
      <c r="AF358" s="25"/>
      <c r="AG358" s="4"/>
      <c r="AH358" s="4"/>
      <c r="AI358" s="4"/>
      <c r="AJ358" s="4"/>
      <c r="AK358" s="4"/>
      <c r="AL358" s="4"/>
      <c r="AM358" s="4"/>
      <c r="AN358" s="4"/>
      <c r="AO358" s="4"/>
      <c r="AP358" s="4"/>
      <c r="AQ358" s="4"/>
      <c r="AR358" s="4"/>
      <c r="AS358" s="4"/>
      <c r="AT358" s="4"/>
      <c r="AU358" s="4"/>
      <c r="AV358" s="4"/>
      <c r="AW358" s="4"/>
    </row>
    <row r="359" spans="1:49" ht="15.75" hidden="1" customHeight="1">
      <c r="A359" s="25"/>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c r="AC359" s="33"/>
      <c r="AD359" s="33"/>
      <c r="AE359" s="33"/>
      <c r="AF359" s="25"/>
      <c r="AG359" s="4"/>
      <c r="AH359" s="4"/>
      <c r="AI359" s="4"/>
      <c r="AJ359" s="4"/>
      <c r="AK359" s="4"/>
      <c r="AL359" s="4"/>
      <c r="AM359" s="4"/>
      <c r="AN359" s="4"/>
      <c r="AO359" s="4"/>
      <c r="AP359" s="4"/>
      <c r="AQ359" s="4"/>
      <c r="AR359" s="4"/>
      <c r="AS359" s="4"/>
      <c r="AT359" s="4"/>
      <c r="AU359" s="4"/>
      <c r="AV359" s="4"/>
      <c r="AW359" s="4"/>
    </row>
    <row r="360" spans="1:49" ht="15.75" hidden="1" customHeight="1">
      <c r="A360" s="25"/>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c r="AC360" s="33"/>
      <c r="AD360" s="33"/>
      <c r="AE360" s="33"/>
      <c r="AF360" s="25"/>
      <c r="AG360" s="4"/>
      <c r="AH360" s="4"/>
      <c r="AI360" s="4"/>
      <c r="AJ360" s="4"/>
      <c r="AK360" s="4"/>
      <c r="AL360" s="4"/>
      <c r="AM360" s="4"/>
      <c r="AN360" s="4"/>
      <c r="AO360" s="4"/>
      <c r="AP360" s="4"/>
      <c r="AQ360" s="4"/>
      <c r="AR360" s="4"/>
      <c r="AS360" s="4"/>
      <c r="AT360" s="4"/>
      <c r="AU360" s="4"/>
      <c r="AV360" s="4"/>
      <c r="AW360" s="4"/>
    </row>
    <row r="361" spans="1:49" ht="15.75" hidden="1" customHeight="1">
      <c r="A361" s="25"/>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c r="AB361" s="27"/>
      <c r="AC361" s="33"/>
      <c r="AD361" s="33"/>
      <c r="AE361" s="33"/>
      <c r="AF361" s="25"/>
      <c r="AG361" s="4"/>
      <c r="AH361" s="4"/>
      <c r="AI361" s="4"/>
      <c r="AJ361" s="4"/>
      <c r="AK361" s="4"/>
      <c r="AL361" s="4"/>
      <c r="AM361" s="4"/>
      <c r="AN361" s="4"/>
      <c r="AO361" s="4"/>
      <c r="AP361" s="4"/>
      <c r="AQ361" s="4"/>
      <c r="AR361" s="4"/>
      <c r="AS361" s="4"/>
      <c r="AT361" s="4"/>
      <c r="AU361" s="4"/>
      <c r="AV361" s="4"/>
      <c r="AW361" s="4"/>
    </row>
    <row r="362" spans="1:49" ht="15.75" hidden="1" customHeight="1">
      <c r="A362" s="25"/>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c r="AB362" s="27"/>
      <c r="AC362" s="33"/>
      <c r="AD362" s="33"/>
      <c r="AE362" s="33"/>
      <c r="AF362" s="25"/>
      <c r="AG362" s="4"/>
      <c r="AH362" s="4"/>
      <c r="AI362" s="4"/>
      <c r="AJ362" s="4"/>
      <c r="AK362" s="4"/>
      <c r="AL362" s="4"/>
      <c r="AM362" s="4"/>
      <c r="AN362" s="4"/>
      <c r="AO362" s="4"/>
      <c r="AP362" s="4"/>
      <c r="AQ362" s="4"/>
      <c r="AR362" s="4"/>
      <c r="AS362" s="4"/>
      <c r="AT362" s="4"/>
      <c r="AU362" s="4"/>
      <c r="AV362" s="4"/>
      <c r="AW362" s="4"/>
    </row>
    <row r="363" spans="1:49" ht="15.75" hidden="1" customHeight="1">
      <c r="A363" s="25"/>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c r="AB363" s="27"/>
      <c r="AC363" s="33"/>
      <c r="AD363" s="33"/>
      <c r="AE363" s="33"/>
      <c r="AF363" s="25"/>
      <c r="AG363" s="4"/>
      <c r="AH363" s="4"/>
      <c r="AI363" s="4"/>
      <c r="AJ363" s="4"/>
      <c r="AK363" s="4"/>
      <c r="AL363" s="4"/>
      <c r="AM363" s="4"/>
      <c r="AN363" s="4"/>
      <c r="AO363" s="4"/>
      <c r="AP363" s="4"/>
      <c r="AQ363" s="4"/>
      <c r="AR363" s="4"/>
      <c r="AS363" s="4"/>
      <c r="AT363" s="4"/>
      <c r="AU363" s="4"/>
      <c r="AV363" s="4"/>
      <c r="AW363" s="4"/>
    </row>
    <row r="364" spans="1:49" ht="15.75" hidden="1" customHeight="1">
      <c r="A364" s="25"/>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c r="AB364" s="27"/>
      <c r="AC364" s="33"/>
      <c r="AD364" s="33"/>
      <c r="AE364" s="33"/>
      <c r="AF364" s="25"/>
      <c r="AG364" s="4"/>
      <c r="AH364" s="4"/>
      <c r="AI364" s="4"/>
      <c r="AJ364" s="4"/>
      <c r="AK364" s="4"/>
      <c r="AL364" s="4"/>
      <c r="AM364" s="4"/>
      <c r="AN364" s="4"/>
      <c r="AO364" s="4"/>
      <c r="AP364" s="4"/>
      <c r="AQ364" s="4"/>
      <c r="AR364" s="4"/>
      <c r="AS364" s="4"/>
      <c r="AT364" s="4"/>
      <c r="AU364" s="4"/>
      <c r="AV364" s="4"/>
      <c r="AW364" s="4"/>
    </row>
    <row r="365" spans="1:49" ht="15.75" hidden="1" customHeight="1">
      <c r="A365" s="25"/>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c r="AC365" s="33"/>
      <c r="AD365" s="33"/>
      <c r="AE365" s="33"/>
      <c r="AF365" s="25"/>
      <c r="AG365" s="4"/>
      <c r="AH365" s="4"/>
      <c r="AI365" s="4"/>
      <c r="AJ365" s="4"/>
      <c r="AK365" s="4"/>
      <c r="AL365" s="4"/>
      <c r="AM365" s="4"/>
      <c r="AN365" s="4"/>
      <c r="AO365" s="4"/>
      <c r="AP365" s="4"/>
      <c r="AQ365" s="4"/>
      <c r="AR365" s="4"/>
      <c r="AS365" s="4"/>
      <c r="AT365" s="4"/>
      <c r="AU365" s="4"/>
      <c r="AV365" s="4"/>
      <c r="AW365" s="4"/>
    </row>
    <row r="366" spans="1:49" ht="15.75" hidden="1" customHeight="1">
      <c r="A366" s="25"/>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c r="AB366" s="27"/>
      <c r="AC366" s="33"/>
      <c r="AD366" s="33"/>
      <c r="AE366" s="33"/>
      <c r="AF366" s="25"/>
      <c r="AG366" s="4"/>
      <c r="AH366" s="4"/>
      <c r="AI366" s="4"/>
      <c r="AJ366" s="4"/>
      <c r="AK366" s="4"/>
      <c r="AL366" s="4"/>
      <c r="AM366" s="4"/>
      <c r="AN366" s="4"/>
      <c r="AO366" s="4"/>
      <c r="AP366" s="4"/>
      <c r="AQ366" s="4"/>
      <c r="AR366" s="4"/>
      <c r="AS366" s="4"/>
      <c r="AT366" s="4"/>
      <c r="AU366" s="4"/>
      <c r="AV366" s="4"/>
      <c r="AW366" s="4"/>
    </row>
    <row r="367" spans="1:49" ht="15.75" hidden="1" customHeight="1">
      <c r="A367" s="25"/>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c r="AB367" s="27"/>
      <c r="AC367" s="33"/>
      <c r="AD367" s="33"/>
      <c r="AE367" s="33"/>
      <c r="AF367" s="25"/>
      <c r="AG367" s="4"/>
      <c r="AH367" s="4"/>
      <c r="AI367" s="4"/>
      <c r="AJ367" s="4"/>
      <c r="AK367" s="4"/>
      <c r="AL367" s="4"/>
      <c r="AM367" s="4"/>
      <c r="AN367" s="4"/>
      <c r="AO367" s="4"/>
      <c r="AP367" s="4"/>
      <c r="AQ367" s="4"/>
      <c r="AR367" s="4"/>
      <c r="AS367" s="4"/>
      <c r="AT367" s="4"/>
      <c r="AU367" s="4"/>
      <c r="AV367" s="4"/>
      <c r="AW367" s="4"/>
    </row>
    <row r="368" spans="1:49" ht="15.75" hidden="1" customHeight="1">
      <c r="A368" s="25"/>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c r="AB368" s="27"/>
      <c r="AC368" s="33"/>
      <c r="AD368" s="33"/>
      <c r="AE368" s="33"/>
      <c r="AF368" s="25"/>
      <c r="AG368" s="4"/>
      <c r="AH368" s="4"/>
      <c r="AI368" s="4"/>
      <c r="AJ368" s="4"/>
      <c r="AK368" s="4"/>
      <c r="AL368" s="4"/>
      <c r="AM368" s="4"/>
      <c r="AN368" s="4"/>
      <c r="AO368" s="4"/>
      <c r="AP368" s="4"/>
      <c r="AQ368" s="4"/>
      <c r="AR368" s="4"/>
      <c r="AS368" s="4"/>
      <c r="AT368" s="4"/>
      <c r="AU368" s="4"/>
      <c r="AV368" s="4"/>
      <c r="AW368" s="4"/>
    </row>
    <row r="369" spans="1:49" ht="15.75" hidden="1" customHeight="1">
      <c r="A369" s="25"/>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c r="AB369" s="27"/>
      <c r="AC369" s="33"/>
      <c r="AD369" s="33"/>
      <c r="AE369" s="33"/>
      <c r="AF369" s="25"/>
      <c r="AG369" s="4"/>
      <c r="AH369" s="4"/>
      <c r="AI369" s="4"/>
      <c r="AJ369" s="4"/>
      <c r="AK369" s="4"/>
      <c r="AL369" s="4"/>
      <c r="AM369" s="4"/>
      <c r="AN369" s="4"/>
      <c r="AO369" s="4"/>
      <c r="AP369" s="4"/>
      <c r="AQ369" s="4"/>
      <c r="AR369" s="4"/>
      <c r="AS369" s="4"/>
      <c r="AT369" s="4"/>
      <c r="AU369" s="4"/>
      <c r="AV369" s="4"/>
      <c r="AW369" s="4"/>
    </row>
    <row r="370" spans="1:49" ht="15.75" hidden="1" customHeight="1">
      <c r="A370" s="25"/>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c r="AB370" s="27"/>
      <c r="AC370" s="33"/>
      <c r="AD370" s="33"/>
      <c r="AE370" s="33"/>
      <c r="AF370" s="25"/>
      <c r="AG370" s="4"/>
      <c r="AH370" s="4"/>
      <c r="AI370" s="4"/>
      <c r="AJ370" s="4"/>
      <c r="AK370" s="4"/>
      <c r="AL370" s="4"/>
      <c r="AM370" s="4"/>
      <c r="AN370" s="4"/>
      <c r="AO370" s="4"/>
      <c r="AP370" s="4"/>
      <c r="AQ370" s="4"/>
      <c r="AR370" s="4"/>
      <c r="AS370" s="4"/>
      <c r="AT370" s="4"/>
      <c r="AU370" s="4"/>
      <c r="AV370" s="4"/>
      <c r="AW370" s="4"/>
    </row>
    <row r="371" spans="1:49" ht="15.75" hidden="1" customHeight="1">
      <c r="A371" s="25"/>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c r="AB371" s="27"/>
      <c r="AC371" s="33"/>
      <c r="AD371" s="33"/>
      <c r="AE371" s="33"/>
      <c r="AF371" s="25"/>
      <c r="AG371" s="4"/>
      <c r="AH371" s="4"/>
      <c r="AI371" s="4"/>
      <c r="AJ371" s="4"/>
      <c r="AK371" s="4"/>
      <c r="AL371" s="4"/>
      <c r="AM371" s="4"/>
      <c r="AN371" s="4"/>
      <c r="AO371" s="4"/>
      <c r="AP371" s="4"/>
      <c r="AQ371" s="4"/>
      <c r="AR371" s="4"/>
      <c r="AS371" s="4"/>
      <c r="AT371" s="4"/>
      <c r="AU371" s="4"/>
      <c r="AV371" s="4"/>
      <c r="AW371" s="4"/>
    </row>
    <row r="372" spans="1:49" ht="15.75" hidden="1" customHeight="1">
      <c r="A372" s="25"/>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c r="AB372" s="27"/>
      <c r="AC372" s="33"/>
      <c r="AD372" s="33"/>
      <c r="AE372" s="33"/>
      <c r="AF372" s="25"/>
      <c r="AG372" s="4"/>
      <c r="AH372" s="4"/>
      <c r="AI372" s="4"/>
      <c r="AJ372" s="4"/>
      <c r="AK372" s="4"/>
      <c r="AL372" s="4"/>
      <c r="AM372" s="4"/>
      <c r="AN372" s="4"/>
      <c r="AO372" s="4"/>
      <c r="AP372" s="4"/>
      <c r="AQ372" s="4"/>
      <c r="AR372" s="4"/>
      <c r="AS372" s="4"/>
      <c r="AT372" s="4"/>
      <c r="AU372" s="4"/>
      <c r="AV372" s="4"/>
      <c r="AW372" s="4"/>
    </row>
    <row r="373" spans="1:49" ht="15.75" hidden="1" customHeight="1">
      <c r="A373" s="25"/>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c r="AB373" s="27"/>
      <c r="AC373" s="33"/>
      <c r="AD373" s="33"/>
      <c r="AE373" s="33"/>
      <c r="AF373" s="25"/>
      <c r="AG373" s="4"/>
      <c r="AH373" s="4"/>
      <c r="AI373" s="4"/>
      <c r="AJ373" s="4"/>
      <c r="AK373" s="4"/>
      <c r="AL373" s="4"/>
      <c r="AM373" s="4"/>
      <c r="AN373" s="4"/>
      <c r="AO373" s="4"/>
      <c r="AP373" s="4"/>
      <c r="AQ373" s="4"/>
      <c r="AR373" s="4"/>
      <c r="AS373" s="4"/>
      <c r="AT373" s="4"/>
      <c r="AU373" s="4"/>
      <c r="AV373" s="4"/>
      <c r="AW373" s="4"/>
    </row>
    <row r="374" spans="1:49" ht="15.75" hidden="1" customHeight="1">
      <c r="A374" s="25"/>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33"/>
      <c r="AD374" s="33"/>
      <c r="AE374" s="33"/>
      <c r="AF374" s="25"/>
      <c r="AG374" s="4"/>
      <c r="AH374" s="4"/>
      <c r="AI374" s="4"/>
      <c r="AJ374" s="4"/>
      <c r="AK374" s="4"/>
      <c r="AL374" s="4"/>
      <c r="AM374" s="4"/>
      <c r="AN374" s="4"/>
      <c r="AO374" s="4"/>
      <c r="AP374" s="4"/>
      <c r="AQ374" s="4"/>
      <c r="AR374" s="4"/>
      <c r="AS374" s="4"/>
      <c r="AT374" s="4"/>
      <c r="AU374" s="4"/>
      <c r="AV374" s="4"/>
      <c r="AW374" s="4"/>
    </row>
    <row r="375" spans="1:49" ht="15.75" hidden="1" customHeight="1">
      <c r="A375" s="25"/>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c r="AB375" s="27"/>
      <c r="AC375" s="33"/>
      <c r="AD375" s="33"/>
      <c r="AE375" s="33"/>
      <c r="AF375" s="25"/>
      <c r="AG375" s="4"/>
      <c r="AH375" s="4"/>
      <c r="AI375" s="4"/>
      <c r="AJ375" s="4"/>
      <c r="AK375" s="4"/>
      <c r="AL375" s="4"/>
      <c r="AM375" s="4"/>
      <c r="AN375" s="4"/>
      <c r="AO375" s="4"/>
      <c r="AP375" s="4"/>
      <c r="AQ375" s="4"/>
      <c r="AR375" s="4"/>
      <c r="AS375" s="4"/>
      <c r="AT375" s="4"/>
      <c r="AU375" s="4"/>
      <c r="AV375" s="4"/>
      <c r="AW375" s="4"/>
    </row>
    <row r="376" spans="1:49" ht="15.75" hidden="1" customHeight="1">
      <c r="A376" s="25"/>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c r="AC376" s="33"/>
      <c r="AD376" s="33"/>
      <c r="AE376" s="33"/>
      <c r="AF376" s="25"/>
      <c r="AG376" s="4"/>
      <c r="AH376" s="4"/>
      <c r="AI376" s="4"/>
      <c r="AJ376" s="4"/>
      <c r="AK376" s="4"/>
      <c r="AL376" s="4"/>
      <c r="AM376" s="4"/>
      <c r="AN376" s="4"/>
      <c r="AO376" s="4"/>
      <c r="AP376" s="4"/>
      <c r="AQ376" s="4"/>
      <c r="AR376" s="4"/>
      <c r="AS376" s="4"/>
      <c r="AT376" s="4"/>
      <c r="AU376" s="4"/>
      <c r="AV376" s="4"/>
      <c r="AW376" s="4"/>
    </row>
    <row r="377" spans="1:49" ht="15.75" hidden="1" customHeight="1">
      <c r="A377" s="25"/>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33"/>
      <c r="AD377" s="33"/>
      <c r="AE377" s="33"/>
      <c r="AF377" s="25"/>
      <c r="AG377" s="4"/>
      <c r="AH377" s="4"/>
      <c r="AI377" s="4"/>
      <c r="AJ377" s="4"/>
      <c r="AK377" s="4"/>
      <c r="AL377" s="4"/>
      <c r="AM377" s="4"/>
      <c r="AN377" s="4"/>
      <c r="AO377" s="4"/>
      <c r="AP377" s="4"/>
      <c r="AQ377" s="4"/>
      <c r="AR377" s="4"/>
      <c r="AS377" s="4"/>
      <c r="AT377" s="4"/>
      <c r="AU377" s="4"/>
      <c r="AV377" s="4"/>
      <c r="AW377" s="4"/>
    </row>
    <row r="378" spans="1:49" ht="15.75" hidden="1" customHeight="1">
      <c r="A378" s="25"/>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c r="AB378" s="27"/>
      <c r="AC378" s="33"/>
      <c r="AD378" s="33"/>
      <c r="AE378" s="33"/>
      <c r="AF378" s="25"/>
      <c r="AG378" s="4"/>
      <c r="AH378" s="4"/>
      <c r="AI378" s="4"/>
      <c r="AJ378" s="4"/>
      <c r="AK378" s="4"/>
      <c r="AL378" s="4"/>
      <c r="AM378" s="4"/>
      <c r="AN378" s="4"/>
      <c r="AO378" s="4"/>
      <c r="AP378" s="4"/>
      <c r="AQ378" s="4"/>
      <c r="AR378" s="4"/>
      <c r="AS378" s="4"/>
      <c r="AT378" s="4"/>
      <c r="AU378" s="4"/>
      <c r="AV378" s="4"/>
      <c r="AW378" s="4"/>
    </row>
    <row r="379" spans="1:49" ht="15.75" hidden="1" customHeight="1">
      <c r="A379" s="25"/>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c r="AB379" s="27"/>
      <c r="AC379" s="33"/>
      <c r="AD379" s="33"/>
      <c r="AE379" s="33"/>
      <c r="AF379" s="25"/>
      <c r="AG379" s="4"/>
      <c r="AH379" s="4"/>
      <c r="AI379" s="4"/>
      <c r="AJ379" s="4"/>
      <c r="AK379" s="4"/>
      <c r="AL379" s="4"/>
      <c r="AM379" s="4"/>
      <c r="AN379" s="4"/>
      <c r="AO379" s="4"/>
      <c r="AP379" s="4"/>
      <c r="AQ379" s="4"/>
      <c r="AR379" s="4"/>
      <c r="AS379" s="4"/>
      <c r="AT379" s="4"/>
      <c r="AU379" s="4"/>
      <c r="AV379" s="4"/>
      <c r="AW379" s="4"/>
    </row>
    <row r="380" spans="1:49" ht="15.75" hidden="1" customHeight="1">
      <c r="A380" s="25"/>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33"/>
      <c r="AD380" s="33"/>
      <c r="AE380" s="33"/>
      <c r="AF380" s="25"/>
      <c r="AG380" s="4"/>
      <c r="AH380" s="4"/>
      <c r="AI380" s="4"/>
      <c r="AJ380" s="4"/>
      <c r="AK380" s="4"/>
      <c r="AL380" s="4"/>
      <c r="AM380" s="4"/>
      <c r="AN380" s="4"/>
      <c r="AO380" s="4"/>
      <c r="AP380" s="4"/>
      <c r="AQ380" s="4"/>
      <c r="AR380" s="4"/>
      <c r="AS380" s="4"/>
      <c r="AT380" s="4"/>
      <c r="AU380" s="4"/>
      <c r="AV380" s="4"/>
      <c r="AW380" s="4"/>
    </row>
    <row r="381" spans="1:49" ht="15.75" hidden="1" customHeight="1">
      <c r="A381" s="25"/>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c r="AB381" s="27"/>
      <c r="AC381" s="33"/>
      <c r="AD381" s="33"/>
      <c r="AE381" s="33"/>
      <c r="AF381" s="25"/>
      <c r="AG381" s="4"/>
      <c r="AH381" s="4"/>
      <c r="AI381" s="4"/>
      <c r="AJ381" s="4"/>
      <c r="AK381" s="4"/>
      <c r="AL381" s="4"/>
      <c r="AM381" s="4"/>
      <c r="AN381" s="4"/>
      <c r="AO381" s="4"/>
      <c r="AP381" s="4"/>
      <c r="AQ381" s="4"/>
      <c r="AR381" s="4"/>
      <c r="AS381" s="4"/>
      <c r="AT381" s="4"/>
      <c r="AU381" s="4"/>
      <c r="AV381" s="4"/>
      <c r="AW381" s="4"/>
    </row>
    <row r="382" spans="1:49" ht="15.75" hidden="1" customHeight="1">
      <c r="A382" s="25"/>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c r="AB382" s="27"/>
      <c r="AC382" s="33"/>
      <c r="AD382" s="33"/>
      <c r="AE382" s="33"/>
      <c r="AF382" s="25"/>
      <c r="AG382" s="4"/>
      <c r="AH382" s="4"/>
      <c r="AI382" s="4"/>
      <c r="AJ382" s="4"/>
      <c r="AK382" s="4"/>
      <c r="AL382" s="4"/>
      <c r="AM382" s="4"/>
      <c r="AN382" s="4"/>
      <c r="AO382" s="4"/>
      <c r="AP382" s="4"/>
      <c r="AQ382" s="4"/>
      <c r="AR382" s="4"/>
      <c r="AS382" s="4"/>
      <c r="AT382" s="4"/>
      <c r="AU382" s="4"/>
      <c r="AV382" s="4"/>
      <c r="AW382" s="4"/>
    </row>
    <row r="383" spans="1:49" ht="15.75" hidden="1" customHeight="1">
      <c r="A383" s="25"/>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c r="AC383" s="33"/>
      <c r="AD383" s="33"/>
      <c r="AE383" s="33"/>
      <c r="AF383" s="25"/>
      <c r="AG383" s="4"/>
      <c r="AH383" s="4"/>
      <c r="AI383" s="4"/>
      <c r="AJ383" s="4"/>
      <c r="AK383" s="4"/>
      <c r="AL383" s="4"/>
      <c r="AM383" s="4"/>
      <c r="AN383" s="4"/>
      <c r="AO383" s="4"/>
      <c r="AP383" s="4"/>
      <c r="AQ383" s="4"/>
      <c r="AR383" s="4"/>
      <c r="AS383" s="4"/>
      <c r="AT383" s="4"/>
      <c r="AU383" s="4"/>
      <c r="AV383" s="4"/>
      <c r="AW383" s="4"/>
    </row>
    <row r="384" spans="1:49" ht="15.75" hidden="1" customHeight="1">
      <c r="A384" s="25"/>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c r="AC384" s="33"/>
      <c r="AD384" s="33"/>
      <c r="AE384" s="33"/>
      <c r="AF384" s="25"/>
      <c r="AG384" s="4"/>
      <c r="AH384" s="4"/>
      <c r="AI384" s="4"/>
      <c r="AJ384" s="4"/>
      <c r="AK384" s="4"/>
      <c r="AL384" s="4"/>
      <c r="AM384" s="4"/>
      <c r="AN384" s="4"/>
      <c r="AO384" s="4"/>
      <c r="AP384" s="4"/>
      <c r="AQ384" s="4"/>
      <c r="AR384" s="4"/>
      <c r="AS384" s="4"/>
      <c r="AT384" s="4"/>
      <c r="AU384" s="4"/>
      <c r="AV384" s="4"/>
      <c r="AW384" s="4"/>
    </row>
    <row r="385" spans="1:49" ht="15.75" hidden="1" customHeight="1">
      <c r="A385" s="25"/>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c r="AC385" s="33"/>
      <c r="AD385" s="33"/>
      <c r="AE385" s="33"/>
      <c r="AF385" s="25"/>
      <c r="AG385" s="4"/>
      <c r="AH385" s="4"/>
      <c r="AI385" s="4"/>
      <c r="AJ385" s="4"/>
      <c r="AK385" s="4"/>
      <c r="AL385" s="4"/>
      <c r="AM385" s="4"/>
      <c r="AN385" s="4"/>
      <c r="AO385" s="4"/>
      <c r="AP385" s="4"/>
      <c r="AQ385" s="4"/>
      <c r="AR385" s="4"/>
      <c r="AS385" s="4"/>
      <c r="AT385" s="4"/>
      <c r="AU385" s="4"/>
      <c r="AV385" s="4"/>
      <c r="AW385" s="4"/>
    </row>
    <row r="386" spans="1:49" ht="15.75" hidden="1" customHeight="1">
      <c r="A386" s="25"/>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c r="AC386" s="33"/>
      <c r="AD386" s="33"/>
      <c r="AE386" s="33"/>
      <c r="AF386" s="25"/>
      <c r="AG386" s="4"/>
      <c r="AH386" s="4"/>
      <c r="AI386" s="4"/>
      <c r="AJ386" s="4"/>
      <c r="AK386" s="4"/>
      <c r="AL386" s="4"/>
      <c r="AM386" s="4"/>
      <c r="AN386" s="4"/>
      <c r="AO386" s="4"/>
      <c r="AP386" s="4"/>
      <c r="AQ386" s="4"/>
      <c r="AR386" s="4"/>
      <c r="AS386" s="4"/>
      <c r="AT386" s="4"/>
      <c r="AU386" s="4"/>
      <c r="AV386" s="4"/>
      <c r="AW386" s="4"/>
    </row>
    <row r="387" spans="1:49" ht="15.75" hidden="1" customHeight="1">
      <c r="A387" s="25"/>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c r="AB387" s="27"/>
      <c r="AC387" s="33"/>
      <c r="AD387" s="33"/>
      <c r="AE387" s="33"/>
      <c r="AF387" s="25"/>
      <c r="AG387" s="4"/>
      <c r="AH387" s="4"/>
      <c r="AI387" s="4"/>
      <c r="AJ387" s="4"/>
      <c r="AK387" s="4"/>
      <c r="AL387" s="4"/>
      <c r="AM387" s="4"/>
      <c r="AN387" s="4"/>
      <c r="AO387" s="4"/>
      <c r="AP387" s="4"/>
      <c r="AQ387" s="4"/>
      <c r="AR387" s="4"/>
      <c r="AS387" s="4"/>
      <c r="AT387" s="4"/>
      <c r="AU387" s="4"/>
      <c r="AV387" s="4"/>
      <c r="AW387" s="4"/>
    </row>
    <row r="388" spans="1:49" ht="15.75" hidden="1" customHeight="1">
      <c r="A388" s="25"/>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c r="AC388" s="33"/>
      <c r="AD388" s="33"/>
      <c r="AE388" s="33"/>
      <c r="AF388" s="25"/>
      <c r="AG388" s="4"/>
      <c r="AH388" s="4"/>
      <c r="AI388" s="4"/>
      <c r="AJ388" s="4"/>
      <c r="AK388" s="4"/>
      <c r="AL388" s="4"/>
      <c r="AM388" s="4"/>
      <c r="AN388" s="4"/>
      <c r="AO388" s="4"/>
      <c r="AP388" s="4"/>
      <c r="AQ388" s="4"/>
      <c r="AR388" s="4"/>
      <c r="AS388" s="4"/>
      <c r="AT388" s="4"/>
      <c r="AU388" s="4"/>
      <c r="AV388" s="4"/>
      <c r="AW388" s="4"/>
    </row>
    <row r="389" spans="1:49" ht="15.75" hidden="1" customHeight="1">
      <c r="A389" s="25"/>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c r="AC389" s="33"/>
      <c r="AD389" s="33"/>
      <c r="AE389" s="33"/>
      <c r="AF389" s="25"/>
      <c r="AG389" s="4"/>
      <c r="AH389" s="4"/>
      <c r="AI389" s="4"/>
      <c r="AJ389" s="4"/>
      <c r="AK389" s="4"/>
      <c r="AL389" s="4"/>
      <c r="AM389" s="4"/>
      <c r="AN389" s="4"/>
      <c r="AO389" s="4"/>
      <c r="AP389" s="4"/>
      <c r="AQ389" s="4"/>
      <c r="AR389" s="4"/>
      <c r="AS389" s="4"/>
      <c r="AT389" s="4"/>
      <c r="AU389" s="4"/>
      <c r="AV389" s="4"/>
      <c r="AW389" s="4"/>
    </row>
    <row r="390" spans="1:49" ht="15.75" hidden="1" customHeight="1">
      <c r="A390" s="25"/>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c r="AC390" s="33"/>
      <c r="AD390" s="33"/>
      <c r="AE390" s="33"/>
      <c r="AF390" s="25"/>
      <c r="AG390" s="4"/>
      <c r="AH390" s="4"/>
      <c r="AI390" s="4"/>
      <c r="AJ390" s="4"/>
      <c r="AK390" s="4"/>
      <c r="AL390" s="4"/>
      <c r="AM390" s="4"/>
      <c r="AN390" s="4"/>
      <c r="AO390" s="4"/>
      <c r="AP390" s="4"/>
      <c r="AQ390" s="4"/>
      <c r="AR390" s="4"/>
      <c r="AS390" s="4"/>
      <c r="AT390" s="4"/>
      <c r="AU390" s="4"/>
      <c r="AV390" s="4"/>
      <c r="AW390" s="4"/>
    </row>
    <row r="391" spans="1:49" ht="15.75" hidden="1" customHeight="1">
      <c r="A391" s="25"/>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c r="AB391" s="27"/>
      <c r="AC391" s="33"/>
      <c r="AD391" s="33"/>
      <c r="AE391" s="33"/>
      <c r="AF391" s="25"/>
      <c r="AG391" s="4"/>
      <c r="AH391" s="4"/>
      <c r="AI391" s="4"/>
      <c r="AJ391" s="4"/>
      <c r="AK391" s="4"/>
      <c r="AL391" s="4"/>
      <c r="AM391" s="4"/>
      <c r="AN391" s="4"/>
      <c r="AO391" s="4"/>
      <c r="AP391" s="4"/>
      <c r="AQ391" s="4"/>
      <c r="AR391" s="4"/>
      <c r="AS391" s="4"/>
      <c r="AT391" s="4"/>
      <c r="AU391" s="4"/>
      <c r="AV391" s="4"/>
      <c r="AW391" s="4"/>
    </row>
    <row r="392" spans="1:49" ht="15.75" hidden="1" customHeight="1">
      <c r="A392" s="25"/>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c r="AC392" s="33"/>
      <c r="AD392" s="33"/>
      <c r="AE392" s="33"/>
      <c r="AF392" s="25"/>
      <c r="AG392" s="4"/>
      <c r="AH392" s="4"/>
      <c r="AI392" s="4"/>
      <c r="AJ392" s="4"/>
      <c r="AK392" s="4"/>
      <c r="AL392" s="4"/>
      <c r="AM392" s="4"/>
      <c r="AN392" s="4"/>
      <c r="AO392" s="4"/>
      <c r="AP392" s="4"/>
      <c r="AQ392" s="4"/>
      <c r="AR392" s="4"/>
      <c r="AS392" s="4"/>
      <c r="AT392" s="4"/>
      <c r="AU392" s="4"/>
      <c r="AV392" s="4"/>
      <c r="AW392" s="4"/>
    </row>
    <row r="393" spans="1:49" ht="15.75" hidden="1" customHeight="1">
      <c r="A393" s="25"/>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c r="AB393" s="27"/>
      <c r="AC393" s="33"/>
      <c r="AD393" s="33"/>
      <c r="AE393" s="33"/>
      <c r="AF393" s="25"/>
      <c r="AG393" s="4"/>
      <c r="AH393" s="4"/>
      <c r="AI393" s="4"/>
      <c r="AJ393" s="4"/>
      <c r="AK393" s="4"/>
      <c r="AL393" s="4"/>
      <c r="AM393" s="4"/>
      <c r="AN393" s="4"/>
      <c r="AO393" s="4"/>
      <c r="AP393" s="4"/>
      <c r="AQ393" s="4"/>
      <c r="AR393" s="4"/>
      <c r="AS393" s="4"/>
      <c r="AT393" s="4"/>
      <c r="AU393" s="4"/>
      <c r="AV393" s="4"/>
      <c r="AW393" s="4"/>
    </row>
    <row r="394" spans="1:49" ht="15.75" hidden="1" customHeight="1">
      <c r="A394" s="25"/>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c r="AC394" s="33"/>
      <c r="AD394" s="33"/>
      <c r="AE394" s="33"/>
      <c r="AF394" s="25"/>
      <c r="AG394" s="4"/>
      <c r="AH394" s="4"/>
      <c r="AI394" s="4"/>
      <c r="AJ394" s="4"/>
      <c r="AK394" s="4"/>
      <c r="AL394" s="4"/>
      <c r="AM394" s="4"/>
      <c r="AN394" s="4"/>
      <c r="AO394" s="4"/>
      <c r="AP394" s="4"/>
      <c r="AQ394" s="4"/>
      <c r="AR394" s="4"/>
      <c r="AS394" s="4"/>
      <c r="AT394" s="4"/>
      <c r="AU394" s="4"/>
      <c r="AV394" s="4"/>
      <c r="AW394" s="4"/>
    </row>
    <row r="395" spans="1:49" ht="15.75" hidden="1" customHeight="1">
      <c r="A395" s="25"/>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c r="AC395" s="33"/>
      <c r="AD395" s="33"/>
      <c r="AE395" s="33"/>
      <c r="AF395" s="25"/>
      <c r="AG395" s="4"/>
      <c r="AH395" s="4"/>
      <c r="AI395" s="4"/>
      <c r="AJ395" s="4"/>
      <c r="AK395" s="4"/>
      <c r="AL395" s="4"/>
      <c r="AM395" s="4"/>
      <c r="AN395" s="4"/>
      <c r="AO395" s="4"/>
      <c r="AP395" s="4"/>
      <c r="AQ395" s="4"/>
      <c r="AR395" s="4"/>
      <c r="AS395" s="4"/>
      <c r="AT395" s="4"/>
      <c r="AU395" s="4"/>
      <c r="AV395" s="4"/>
      <c r="AW395" s="4"/>
    </row>
    <row r="396" spans="1:49" ht="15.75" hidden="1" customHeight="1">
      <c r="A396" s="25"/>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c r="AB396" s="27"/>
      <c r="AC396" s="33"/>
      <c r="AD396" s="33"/>
      <c r="AE396" s="33"/>
      <c r="AF396" s="25"/>
      <c r="AG396" s="4"/>
      <c r="AH396" s="4"/>
      <c r="AI396" s="4"/>
      <c r="AJ396" s="4"/>
      <c r="AK396" s="4"/>
      <c r="AL396" s="4"/>
      <c r="AM396" s="4"/>
      <c r="AN396" s="4"/>
      <c r="AO396" s="4"/>
      <c r="AP396" s="4"/>
      <c r="AQ396" s="4"/>
      <c r="AR396" s="4"/>
      <c r="AS396" s="4"/>
      <c r="AT396" s="4"/>
      <c r="AU396" s="4"/>
      <c r="AV396" s="4"/>
      <c r="AW396" s="4"/>
    </row>
    <row r="397" spans="1:49" ht="15.75" hidden="1" customHeight="1">
      <c r="A397" s="25"/>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c r="AC397" s="33"/>
      <c r="AD397" s="33"/>
      <c r="AE397" s="33"/>
      <c r="AF397" s="25"/>
      <c r="AG397" s="4"/>
      <c r="AH397" s="4"/>
      <c r="AI397" s="4"/>
      <c r="AJ397" s="4"/>
      <c r="AK397" s="4"/>
      <c r="AL397" s="4"/>
      <c r="AM397" s="4"/>
      <c r="AN397" s="4"/>
      <c r="AO397" s="4"/>
      <c r="AP397" s="4"/>
      <c r="AQ397" s="4"/>
      <c r="AR397" s="4"/>
      <c r="AS397" s="4"/>
      <c r="AT397" s="4"/>
      <c r="AU397" s="4"/>
      <c r="AV397" s="4"/>
      <c r="AW397" s="4"/>
    </row>
    <row r="398" spans="1:49" ht="15.75" hidden="1" customHeight="1">
      <c r="A398" s="25"/>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c r="AC398" s="33"/>
      <c r="AD398" s="33"/>
      <c r="AE398" s="33"/>
      <c r="AF398" s="25"/>
      <c r="AG398" s="4"/>
      <c r="AH398" s="4"/>
      <c r="AI398" s="4"/>
      <c r="AJ398" s="4"/>
      <c r="AK398" s="4"/>
      <c r="AL398" s="4"/>
      <c r="AM398" s="4"/>
      <c r="AN398" s="4"/>
      <c r="AO398" s="4"/>
      <c r="AP398" s="4"/>
      <c r="AQ398" s="4"/>
      <c r="AR398" s="4"/>
      <c r="AS398" s="4"/>
      <c r="AT398" s="4"/>
      <c r="AU398" s="4"/>
      <c r="AV398" s="4"/>
      <c r="AW398" s="4"/>
    </row>
    <row r="399" spans="1:49" ht="15.75" hidden="1" customHeight="1">
      <c r="A399" s="25"/>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c r="AB399" s="27"/>
      <c r="AC399" s="33"/>
      <c r="AD399" s="33"/>
      <c r="AE399" s="33"/>
      <c r="AF399" s="25"/>
      <c r="AG399" s="4"/>
      <c r="AH399" s="4"/>
      <c r="AI399" s="4"/>
      <c r="AJ399" s="4"/>
      <c r="AK399" s="4"/>
      <c r="AL399" s="4"/>
      <c r="AM399" s="4"/>
      <c r="AN399" s="4"/>
      <c r="AO399" s="4"/>
      <c r="AP399" s="4"/>
      <c r="AQ399" s="4"/>
      <c r="AR399" s="4"/>
      <c r="AS399" s="4"/>
      <c r="AT399" s="4"/>
      <c r="AU399" s="4"/>
      <c r="AV399" s="4"/>
      <c r="AW399" s="4"/>
    </row>
    <row r="400" spans="1:49" ht="15.75" hidden="1" customHeight="1">
      <c r="A400" s="25"/>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c r="AB400" s="27"/>
      <c r="AC400" s="33"/>
      <c r="AD400" s="33"/>
      <c r="AE400" s="33"/>
      <c r="AF400" s="25"/>
      <c r="AG400" s="4"/>
      <c r="AH400" s="4"/>
      <c r="AI400" s="4"/>
      <c r="AJ400" s="4"/>
      <c r="AK400" s="4"/>
      <c r="AL400" s="4"/>
      <c r="AM400" s="4"/>
      <c r="AN400" s="4"/>
      <c r="AO400" s="4"/>
      <c r="AP400" s="4"/>
      <c r="AQ400" s="4"/>
      <c r="AR400" s="4"/>
      <c r="AS400" s="4"/>
      <c r="AT400" s="4"/>
      <c r="AU400" s="4"/>
      <c r="AV400" s="4"/>
      <c r="AW400" s="4"/>
    </row>
    <row r="401" spans="1:49" ht="15.75" hidden="1" customHeight="1">
      <c r="A401" s="25"/>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c r="AB401" s="27"/>
      <c r="AC401" s="33"/>
      <c r="AD401" s="33"/>
      <c r="AE401" s="33"/>
      <c r="AF401" s="25"/>
      <c r="AG401" s="4"/>
      <c r="AH401" s="4"/>
      <c r="AI401" s="4"/>
      <c r="AJ401" s="4"/>
      <c r="AK401" s="4"/>
      <c r="AL401" s="4"/>
      <c r="AM401" s="4"/>
      <c r="AN401" s="4"/>
      <c r="AO401" s="4"/>
      <c r="AP401" s="4"/>
      <c r="AQ401" s="4"/>
      <c r="AR401" s="4"/>
      <c r="AS401" s="4"/>
      <c r="AT401" s="4"/>
      <c r="AU401" s="4"/>
      <c r="AV401" s="4"/>
      <c r="AW401" s="4"/>
    </row>
    <row r="402" spans="1:49" ht="15.75" hidden="1" customHeight="1">
      <c r="A402" s="25"/>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c r="AC402" s="33"/>
      <c r="AD402" s="33"/>
      <c r="AE402" s="33"/>
      <c r="AF402" s="25"/>
      <c r="AG402" s="4"/>
      <c r="AH402" s="4"/>
      <c r="AI402" s="4"/>
      <c r="AJ402" s="4"/>
      <c r="AK402" s="4"/>
      <c r="AL402" s="4"/>
      <c r="AM402" s="4"/>
      <c r="AN402" s="4"/>
      <c r="AO402" s="4"/>
      <c r="AP402" s="4"/>
      <c r="AQ402" s="4"/>
      <c r="AR402" s="4"/>
      <c r="AS402" s="4"/>
      <c r="AT402" s="4"/>
      <c r="AU402" s="4"/>
      <c r="AV402" s="4"/>
      <c r="AW402" s="4"/>
    </row>
    <row r="403" spans="1:49" ht="15.75" hidden="1" customHeight="1">
      <c r="A403" s="25"/>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c r="AB403" s="27"/>
      <c r="AC403" s="33"/>
      <c r="AD403" s="33"/>
      <c r="AE403" s="33"/>
      <c r="AF403" s="25"/>
      <c r="AG403" s="4"/>
      <c r="AH403" s="4"/>
      <c r="AI403" s="4"/>
      <c r="AJ403" s="4"/>
      <c r="AK403" s="4"/>
      <c r="AL403" s="4"/>
      <c r="AM403" s="4"/>
      <c r="AN403" s="4"/>
      <c r="AO403" s="4"/>
      <c r="AP403" s="4"/>
      <c r="AQ403" s="4"/>
      <c r="AR403" s="4"/>
      <c r="AS403" s="4"/>
      <c r="AT403" s="4"/>
      <c r="AU403" s="4"/>
      <c r="AV403" s="4"/>
      <c r="AW403" s="4"/>
    </row>
    <row r="404" spans="1:49" ht="15.75" hidden="1" customHeight="1">
      <c r="A404" s="25"/>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33"/>
      <c r="AD404" s="33"/>
      <c r="AE404" s="33"/>
      <c r="AF404" s="25"/>
      <c r="AG404" s="4"/>
      <c r="AH404" s="4"/>
      <c r="AI404" s="4"/>
      <c r="AJ404" s="4"/>
      <c r="AK404" s="4"/>
      <c r="AL404" s="4"/>
      <c r="AM404" s="4"/>
      <c r="AN404" s="4"/>
      <c r="AO404" s="4"/>
      <c r="AP404" s="4"/>
      <c r="AQ404" s="4"/>
      <c r="AR404" s="4"/>
      <c r="AS404" s="4"/>
      <c r="AT404" s="4"/>
      <c r="AU404" s="4"/>
      <c r="AV404" s="4"/>
      <c r="AW404" s="4"/>
    </row>
    <row r="405" spans="1:49" ht="15.75" hidden="1" customHeight="1">
      <c r="A405" s="25"/>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c r="AB405" s="27"/>
      <c r="AC405" s="33"/>
      <c r="AD405" s="33"/>
      <c r="AE405" s="33"/>
      <c r="AF405" s="25"/>
      <c r="AG405" s="4"/>
      <c r="AH405" s="4"/>
      <c r="AI405" s="4"/>
      <c r="AJ405" s="4"/>
      <c r="AK405" s="4"/>
      <c r="AL405" s="4"/>
      <c r="AM405" s="4"/>
      <c r="AN405" s="4"/>
      <c r="AO405" s="4"/>
      <c r="AP405" s="4"/>
      <c r="AQ405" s="4"/>
      <c r="AR405" s="4"/>
      <c r="AS405" s="4"/>
      <c r="AT405" s="4"/>
      <c r="AU405" s="4"/>
      <c r="AV405" s="4"/>
      <c r="AW405" s="4"/>
    </row>
    <row r="406" spans="1:49" ht="15.75" hidden="1" customHeight="1">
      <c r="A406" s="25"/>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33"/>
      <c r="AD406" s="33"/>
      <c r="AE406" s="33"/>
      <c r="AF406" s="25"/>
      <c r="AG406" s="4"/>
      <c r="AH406" s="4"/>
      <c r="AI406" s="4"/>
      <c r="AJ406" s="4"/>
      <c r="AK406" s="4"/>
      <c r="AL406" s="4"/>
      <c r="AM406" s="4"/>
      <c r="AN406" s="4"/>
      <c r="AO406" s="4"/>
      <c r="AP406" s="4"/>
      <c r="AQ406" s="4"/>
      <c r="AR406" s="4"/>
      <c r="AS406" s="4"/>
      <c r="AT406" s="4"/>
      <c r="AU406" s="4"/>
      <c r="AV406" s="4"/>
      <c r="AW406" s="4"/>
    </row>
    <row r="407" spans="1:49" ht="15.75" hidden="1" customHeight="1">
      <c r="A407" s="25"/>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33"/>
      <c r="AD407" s="33"/>
      <c r="AE407" s="33"/>
      <c r="AF407" s="25"/>
      <c r="AG407" s="4"/>
      <c r="AH407" s="4"/>
      <c r="AI407" s="4"/>
      <c r="AJ407" s="4"/>
      <c r="AK407" s="4"/>
      <c r="AL407" s="4"/>
      <c r="AM407" s="4"/>
      <c r="AN407" s="4"/>
      <c r="AO407" s="4"/>
      <c r="AP407" s="4"/>
      <c r="AQ407" s="4"/>
      <c r="AR407" s="4"/>
      <c r="AS407" s="4"/>
      <c r="AT407" s="4"/>
      <c r="AU407" s="4"/>
      <c r="AV407" s="4"/>
      <c r="AW407" s="4"/>
    </row>
    <row r="408" spans="1:49" ht="15.75" hidden="1" customHeight="1">
      <c r="A408" s="25"/>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c r="AB408" s="27"/>
      <c r="AC408" s="33"/>
      <c r="AD408" s="33"/>
      <c r="AE408" s="33"/>
      <c r="AF408" s="25"/>
      <c r="AG408" s="4"/>
      <c r="AH408" s="4"/>
      <c r="AI408" s="4"/>
      <c r="AJ408" s="4"/>
      <c r="AK408" s="4"/>
      <c r="AL408" s="4"/>
      <c r="AM408" s="4"/>
      <c r="AN408" s="4"/>
      <c r="AO408" s="4"/>
      <c r="AP408" s="4"/>
      <c r="AQ408" s="4"/>
      <c r="AR408" s="4"/>
      <c r="AS408" s="4"/>
      <c r="AT408" s="4"/>
      <c r="AU408" s="4"/>
      <c r="AV408" s="4"/>
      <c r="AW408" s="4"/>
    </row>
    <row r="409" spans="1:49" ht="15.75" hidden="1" customHeight="1">
      <c r="A409" s="25"/>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c r="AB409" s="27"/>
      <c r="AC409" s="33"/>
      <c r="AD409" s="33"/>
      <c r="AE409" s="33"/>
      <c r="AF409" s="25"/>
      <c r="AG409" s="4"/>
      <c r="AH409" s="4"/>
      <c r="AI409" s="4"/>
      <c r="AJ409" s="4"/>
      <c r="AK409" s="4"/>
      <c r="AL409" s="4"/>
      <c r="AM409" s="4"/>
      <c r="AN409" s="4"/>
      <c r="AO409" s="4"/>
      <c r="AP409" s="4"/>
      <c r="AQ409" s="4"/>
      <c r="AR409" s="4"/>
      <c r="AS409" s="4"/>
      <c r="AT409" s="4"/>
      <c r="AU409" s="4"/>
      <c r="AV409" s="4"/>
      <c r="AW409" s="4"/>
    </row>
    <row r="410" spans="1:49" ht="15.75" hidden="1" customHeight="1">
      <c r="A410" s="25"/>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c r="AC410" s="33"/>
      <c r="AD410" s="33"/>
      <c r="AE410" s="33"/>
      <c r="AF410" s="25"/>
      <c r="AG410" s="4"/>
      <c r="AH410" s="4"/>
      <c r="AI410" s="4"/>
      <c r="AJ410" s="4"/>
      <c r="AK410" s="4"/>
      <c r="AL410" s="4"/>
      <c r="AM410" s="4"/>
      <c r="AN410" s="4"/>
      <c r="AO410" s="4"/>
      <c r="AP410" s="4"/>
      <c r="AQ410" s="4"/>
      <c r="AR410" s="4"/>
      <c r="AS410" s="4"/>
      <c r="AT410" s="4"/>
      <c r="AU410" s="4"/>
      <c r="AV410" s="4"/>
      <c r="AW410" s="4"/>
    </row>
    <row r="411" spans="1:49" ht="15.75" hidden="1" customHeight="1">
      <c r="A411" s="25"/>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c r="AC411" s="33"/>
      <c r="AD411" s="33"/>
      <c r="AE411" s="33"/>
      <c r="AF411" s="25"/>
      <c r="AG411" s="4"/>
      <c r="AH411" s="4"/>
      <c r="AI411" s="4"/>
      <c r="AJ411" s="4"/>
      <c r="AK411" s="4"/>
      <c r="AL411" s="4"/>
      <c r="AM411" s="4"/>
      <c r="AN411" s="4"/>
      <c r="AO411" s="4"/>
      <c r="AP411" s="4"/>
      <c r="AQ411" s="4"/>
      <c r="AR411" s="4"/>
      <c r="AS411" s="4"/>
      <c r="AT411" s="4"/>
      <c r="AU411" s="4"/>
      <c r="AV411" s="4"/>
      <c r="AW411" s="4"/>
    </row>
    <row r="412" spans="1:49" ht="15.75" hidden="1" customHeight="1">
      <c r="A412" s="25"/>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c r="AC412" s="33"/>
      <c r="AD412" s="33"/>
      <c r="AE412" s="33"/>
      <c r="AF412" s="25"/>
      <c r="AG412" s="4"/>
      <c r="AH412" s="4"/>
      <c r="AI412" s="4"/>
      <c r="AJ412" s="4"/>
      <c r="AK412" s="4"/>
      <c r="AL412" s="4"/>
      <c r="AM412" s="4"/>
      <c r="AN412" s="4"/>
      <c r="AO412" s="4"/>
      <c r="AP412" s="4"/>
      <c r="AQ412" s="4"/>
      <c r="AR412" s="4"/>
      <c r="AS412" s="4"/>
      <c r="AT412" s="4"/>
      <c r="AU412" s="4"/>
      <c r="AV412" s="4"/>
      <c r="AW412" s="4"/>
    </row>
    <row r="413" spans="1:49" ht="15.75" hidden="1" customHeight="1">
      <c r="A413" s="25"/>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c r="AC413" s="33"/>
      <c r="AD413" s="33"/>
      <c r="AE413" s="33"/>
      <c r="AF413" s="25"/>
      <c r="AG413" s="4"/>
      <c r="AH413" s="4"/>
      <c r="AI413" s="4"/>
      <c r="AJ413" s="4"/>
      <c r="AK413" s="4"/>
      <c r="AL413" s="4"/>
      <c r="AM413" s="4"/>
      <c r="AN413" s="4"/>
      <c r="AO413" s="4"/>
      <c r="AP413" s="4"/>
      <c r="AQ413" s="4"/>
      <c r="AR413" s="4"/>
      <c r="AS413" s="4"/>
      <c r="AT413" s="4"/>
      <c r="AU413" s="4"/>
      <c r="AV413" s="4"/>
      <c r="AW413" s="4"/>
    </row>
    <row r="414" spans="1:49" ht="15.75" hidden="1" customHeight="1">
      <c r="A414" s="25"/>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c r="AC414" s="33"/>
      <c r="AD414" s="33"/>
      <c r="AE414" s="33"/>
      <c r="AF414" s="25"/>
      <c r="AG414" s="4"/>
      <c r="AH414" s="4"/>
      <c r="AI414" s="4"/>
      <c r="AJ414" s="4"/>
      <c r="AK414" s="4"/>
      <c r="AL414" s="4"/>
      <c r="AM414" s="4"/>
      <c r="AN414" s="4"/>
      <c r="AO414" s="4"/>
      <c r="AP414" s="4"/>
      <c r="AQ414" s="4"/>
      <c r="AR414" s="4"/>
      <c r="AS414" s="4"/>
      <c r="AT414" s="4"/>
      <c r="AU414" s="4"/>
      <c r="AV414" s="4"/>
      <c r="AW414" s="4"/>
    </row>
    <row r="415" spans="1:49" ht="15.75" hidden="1" customHeight="1">
      <c r="A415" s="25"/>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c r="AB415" s="27"/>
      <c r="AC415" s="33"/>
      <c r="AD415" s="33"/>
      <c r="AE415" s="33"/>
      <c r="AF415" s="25"/>
      <c r="AG415" s="4"/>
      <c r="AH415" s="4"/>
      <c r="AI415" s="4"/>
      <c r="AJ415" s="4"/>
      <c r="AK415" s="4"/>
      <c r="AL415" s="4"/>
      <c r="AM415" s="4"/>
      <c r="AN415" s="4"/>
      <c r="AO415" s="4"/>
      <c r="AP415" s="4"/>
      <c r="AQ415" s="4"/>
      <c r="AR415" s="4"/>
      <c r="AS415" s="4"/>
      <c r="AT415" s="4"/>
      <c r="AU415" s="4"/>
      <c r="AV415" s="4"/>
      <c r="AW415" s="4"/>
    </row>
    <row r="416" spans="1:49" ht="15.75" hidden="1" customHeight="1">
      <c r="A416" s="25"/>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c r="AC416" s="33"/>
      <c r="AD416" s="33"/>
      <c r="AE416" s="33"/>
      <c r="AF416" s="25"/>
      <c r="AG416" s="4"/>
      <c r="AH416" s="4"/>
      <c r="AI416" s="4"/>
      <c r="AJ416" s="4"/>
      <c r="AK416" s="4"/>
      <c r="AL416" s="4"/>
      <c r="AM416" s="4"/>
      <c r="AN416" s="4"/>
      <c r="AO416" s="4"/>
      <c r="AP416" s="4"/>
      <c r="AQ416" s="4"/>
      <c r="AR416" s="4"/>
      <c r="AS416" s="4"/>
      <c r="AT416" s="4"/>
      <c r="AU416" s="4"/>
      <c r="AV416" s="4"/>
      <c r="AW416" s="4"/>
    </row>
    <row r="417" spans="1:49" ht="15.75" hidden="1" customHeight="1">
      <c r="A417" s="25"/>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c r="AB417" s="27"/>
      <c r="AC417" s="33"/>
      <c r="AD417" s="33"/>
      <c r="AE417" s="33"/>
      <c r="AF417" s="25"/>
      <c r="AG417" s="4"/>
      <c r="AH417" s="4"/>
      <c r="AI417" s="4"/>
      <c r="AJ417" s="4"/>
      <c r="AK417" s="4"/>
      <c r="AL417" s="4"/>
      <c r="AM417" s="4"/>
      <c r="AN417" s="4"/>
      <c r="AO417" s="4"/>
      <c r="AP417" s="4"/>
      <c r="AQ417" s="4"/>
      <c r="AR417" s="4"/>
      <c r="AS417" s="4"/>
      <c r="AT417" s="4"/>
      <c r="AU417" s="4"/>
      <c r="AV417" s="4"/>
      <c r="AW417" s="4"/>
    </row>
    <row r="418" spans="1:49" ht="15.75" hidden="1" customHeight="1">
      <c r="A418" s="25"/>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c r="AC418" s="33"/>
      <c r="AD418" s="33"/>
      <c r="AE418" s="33"/>
      <c r="AF418" s="25"/>
      <c r="AG418" s="4"/>
      <c r="AH418" s="4"/>
      <c r="AI418" s="4"/>
      <c r="AJ418" s="4"/>
      <c r="AK418" s="4"/>
      <c r="AL418" s="4"/>
      <c r="AM418" s="4"/>
      <c r="AN418" s="4"/>
      <c r="AO418" s="4"/>
      <c r="AP418" s="4"/>
      <c r="AQ418" s="4"/>
      <c r="AR418" s="4"/>
      <c r="AS418" s="4"/>
      <c r="AT418" s="4"/>
      <c r="AU418" s="4"/>
      <c r="AV418" s="4"/>
      <c r="AW418" s="4"/>
    </row>
    <row r="419" spans="1:49" ht="15.75" hidden="1" customHeight="1">
      <c r="A419" s="25"/>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c r="AC419" s="33"/>
      <c r="AD419" s="33"/>
      <c r="AE419" s="33"/>
      <c r="AF419" s="25"/>
      <c r="AG419" s="4"/>
      <c r="AH419" s="4"/>
      <c r="AI419" s="4"/>
      <c r="AJ419" s="4"/>
      <c r="AK419" s="4"/>
      <c r="AL419" s="4"/>
      <c r="AM419" s="4"/>
      <c r="AN419" s="4"/>
      <c r="AO419" s="4"/>
      <c r="AP419" s="4"/>
      <c r="AQ419" s="4"/>
      <c r="AR419" s="4"/>
      <c r="AS419" s="4"/>
      <c r="AT419" s="4"/>
      <c r="AU419" s="4"/>
      <c r="AV419" s="4"/>
      <c r="AW419" s="4"/>
    </row>
    <row r="420" spans="1:49" ht="15.75" hidden="1" customHeight="1">
      <c r="A420" s="25"/>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c r="AB420" s="27"/>
      <c r="AC420" s="33"/>
      <c r="AD420" s="33"/>
      <c r="AE420" s="33"/>
      <c r="AF420" s="25"/>
      <c r="AG420" s="4"/>
      <c r="AH420" s="4"/>
      <c r="AI420" s="4"/>
      <c r="AJ420" s="4"/>
      <c r="AK420" s="4"/>
      <c r="AL420" s="4"/>
      <c r="AM420" s="4"/>
      <c r="AN420" s="4"/>
      <c r="AO420" s="4"/>
      <c r="AP420" s="4"/>
      <c r="AQ420" s="4"/>
      <c r="AR420" s="4"/>
      <c r="AS420" s="4"/>
      <c r="AT420" s="4"/>
      <c r="AU420" s="4"/>
      <c r="AV420" s="4"/>
      <c r="AW420" s="4"/>
    </row>
    <row r="421" spans="1:49" ht="15.75" hidden="1" customHeight="1">
      <c r="A421" s="25"/>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c r="AC421" s="33"/>
      <c r="AD421" s="33"/>
      <c r="AE421" s="33"/>
      <c r="AF421" s="25"/>
      <c r="AG421" s="4"/>
      <c r="AH421" s="4"/>
      <c r="AI421" s="4"/>
      <c r="AJ421" s="4"/>
      <c r="AK421" s="4"/>
      <c r="AL421" s="4"/>
      <c r="AM421" s="4"/>
      <c r="AN421" s="4"/>
      <c r="AO421" s="4"/>
      <c r="AP421" s="4"/>
      <c r="AQ421" s="4"/>
      <c r="AR421" s="4"/>
      <c r="AS421" s="4"/>
      <c r="AT421" s="4"/>
      <c r="AU421" s="4"/>
      <c r="AV421" s="4"/>
      <c r="AW421" s="4"/>
    </row>
    <row r="422" spans="1:49" ht="15.75" hidden="1" customHeight="1">
      <c r="A422" s="25"/>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c r="AC422" s="33"/>
      <c r="AD422" s="33"/>
      <c r="AE422" s="33"/>
      <c r="AF422" s="25"/>
      <c r="AG422" s="4"/>
      <c r="AH422" s="4"/>
      <c r="AI422" s="4"/>
      <c r="AJ422" s="4"/>
      <c r="AK422" s="4"/>
      <c r="AL422" s="4"/>
      <c r="AM422" s="4"/>
      <c r="AN422" s="4"/>
      <c r="AO422" s="4"/>
      <c r="AP422" s="4"/>
      <c r="AQ422" s="4"/>
      <c r="AR422" s="4"/>
      <c r="AS422" s="4"/>
      <c r="AT422" s="4"/>
      <c r="AU422" s="4"/>
      <c r="AV422" s="4"/>
      <c r="AW422" s="4"/>
    </row>
    <row r="423" spans="1:49" ht="15.75" hidden="1" customHeight="1">
      <c r="A423" s="25"/>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c r="AB423" s="27"/>
      <c r="AC423" s="33"/>
      <c r="AD423" s="33"/>
      <c r="AE423" s="33"/>
      <c r="AF423" s="25"/>
      <c r="AG423" s="4"/>
      <c r="AH423" s="4"/>
      <c r="AI423" s="4"/>
      <c r="AJ423" s="4"/>
      <c r="AK423" s="4"/>
      <c r="AL423" s="4"/>
      <c r="AM423" s="4"/>
      <c r="AN423" s="4"/>
      <c r="AO423" s="4"/>
      <c r="AP423" s="4"/>
      <c r="AQ423" s="4"/>
      <c r="AR423" s="4"/>
      <c r="AS423" s="4"/>
      <c r="AT423" s="4"/>
      <c r="AU423" s="4"/>
      <c r="AV423" s="4"/>
      <c r="AW423" s="4"/>
    </row>
    <row r="424" spans="1:49" ht="15.75" hidden="1" customHeight="1">
      <c r="A424" s="25"/>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c r="AC424" s="33"/>
      <c r="AD424" s="33"/>
      <c r="AE424" s="33"/>
      <c r="AF424" s="25"/>
      <c r="AG424" s="4"/>
      <c r="AH424" s="4"/>
      <c r="AI424" s="4"/>
      <c r="AJ424" s="4"/>
      <c r="AK424" s="4"/>
      <c r="AL424" s="4"/>
      <c r="AM424" s="4"/>
      <c r="AN424" s="4"/>
      <c r="AO424" s="4"/>
      <c r="AP424" s="4"/>
      <c r="AQ424" s="4"/>
      <c r="AR424" s="4"/>
      <c r="AS424" s="4"/>
      <c r="AT424" s="4"/>
      <c r="AU424" s="4"/>
      <c r="AV424" s="4"/>
      <c r="AW424" s="4"/>
    </row>
    <row r="425" spans="1:49" ht="15.75" hidden="1" customHeight="1">
      <c r="A425" s="25"/>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c r="AC425" s="33"/>
      <c r="AD425" s="33"/>
      <c r="AE425" s="33"/>
      <c r="AF425" s="25"/>
      <c r="AG425" s="4"/>
      <c r="AH425" s="4"/>
      <c r="AI425" s="4"/>
      <c r="AJ425" s="4"/>
      <c r="AK425" s="4"/>
      <c r="AL425" s="4"/>
      <c r="AM425" s="4"/>
      <c r="AN425" s="4"/>
      <c r="AO425" s="4"/>
      <c r="AP425" s="4"/>
      <c r="AQ425" s="4"/>
      <c r="AR425" s="4"/>
      <c r="AS425" s="4"/>
      <c r="AT425" s="4"/>
      <c r="AU425" s="4"/>
      <c r="AV425" s="4"/>
      <c r="AW425" s="4"/>
    </row>
    <row r="426" spans="1:49" ht="15.75" hidden="1" customHeight="1">
      <c r="A426" s="25"/>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c r="AC426" s="33"/>
      <c r="AD426" s="33"/>
      <c r="AE426" s="33"/>
      <c r="AF426" s="25"/>
      <c r="AG426" s="4"/>
      <c r="AH426" s="4"/>
      <c r="AI426" s="4"/>
      <c r="AJ426" s="4"/>
      <c r="AK426" s="4"/>
      <c r="AL426" s="4"/>
      <c r="AM426" s="4"/>
      <c r="AN426" s="4"/>
      <c r="AO426" s="4"/>
      <c r="AP426" s="4"/>
      <c r="AQ426" s="4"/>
      <c r="AR426" s="4"/>
      <c r="AS426" s="4"/>
      <c r="AT426" s="4"/>
      <c r="AU426" s="4"/>
      <c r="AV426" s="4"/>
      <c r="AW426" s="4"/>
    </row>
    <row r="427" spans="1:49" ht="15.75" hidden="1" customHeight="1">
      <c r="A427" s="25"/>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33"/>
      <c r="AD427" s="33"/>
      <c r="AE427" s="33"/>
      <c r="AF427" s="25"/>
      <c r="AG427" s="4"/>
      <c r="AH427" s="4"/>
      <c r="AI427" s="4"/>
      <c r="AJ427" s="4"/>
      <c r="AK427" s="4"/>
      <c r="AL427" s="4"/>
      <c r="AM427" s="4"/>
      <c r="AN427" s="4"/>
      <c r="AO427" s="4"/>
      <c r="AP427" s="4"/>
      <c r="AQ427" s="4"/>
      <c r="AR427" s="4"/>
      <c r="AS427" s="4"/>
      <c r="AT427" s="4"/>
      <c r="AU427" s="4"/>
      <c r="AV427" s="4"/>
      <c r="AW427" s="4"/>
    </row>
    <row r="428" spans="1:49" ht="15.75" hidden="1" customHeight="1">
      <c r="A428" s="25"/>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c r="AC428" s="33"/>
      <c r="AD428" s="33"/>
      <c r="AE428" s="33"/>
      <c r="AF428" s="25"/>
      <c r="AG428" s="4"/>
      <c r="AH428" s="4"/>
      <c r="AI428" s="4"/>
      <c r="AJ428" s="4"/>
      <c r="AK428" s="4"/>
      <c r="AL428" s="4"/>
      <c r="AM428" s="4"/>
      <c r="AN428" s="4"/>
      <c r="AO428" s="4"/>
      <c r="AP428" s="4"/>
      <c r="AQ428" s="4"/>
      <c r="AR428" s="4"/>
      <c r="AS428" s="4"/>
      <c r="AT428" s="4"/>
      <c r="AU428" s="4"/>
      <c r="AV428" s="4"/>
      <c r="AW428" s="4"/>
    </row>
    <row r="429" spans="1:49" ht="15.75" hidden="1" customHeight="1">
      <c r="A429" s="25"/>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c r="AC429" s="33"/>
      <c r="AD429" s="33"/>
      <c r="AE429" s="33"/>
      <c r="AF429" s="25"/>
      <c r="AG429" s="4"/>
      <c r="AH429" s="4"/>
      <c r="AI429" s="4"/>
      <c r="AJ429" s="4"/>
      <c r="AK429" s="4"/>
      <c r="AL429" s="4"/>
      <c r="AM429" s="4"/>
      <c r="AN429" s="4"/>
      <c r="AO429" s="4"/>
      <c r="AP429" s="4"/>
      <c r="AQ429" s="4"/>
      <c r="AR429" s="4"/>
      <c r="AS429" s="4"/>
      <c r="AT429" s="4"/>
      <c r="AU429" s="4"/>
      <c r="AV429" s="4"/>
      <c r="AW429" s="4"/>
    </row>
    <row r="430" spans="1:49" ht="15.75" hidden="1" customHeight="1">
      <c r="A430" s="25"/>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c r="AC430" s="33"/>
      <c r="AD430" s="33"/>
      <c r="AE430" s="33"/>
      <c r="AF430" s="25"/>
      <c r="AG430" s="4"/>
      <c r="AH430" s="4"/>
      <c r="AI430" s="4"/>
      <c r="AJ430" s="4"/>
      <c r="AK430" s="4"/>
      <c r="AL430" s="4"/>
      <c r="AM430" s="4"/>
      <c r="AN430" s="4"/>
      <c r="AO430" s="4"/>
      <c r="AP430" s="4"/>
      <c r="AQ430" s="4"/>
      <c r="AR430" s="4"/>
      <c r="AS430" s="4"/>
      <c r="AT430" s="4"/>
      <c r="AU430" s="4"/>
      <c r="AV430" s="4"/>
      <c r="AW430" s="4"/>
    </row>
    <row r="431" spans="1:49" ht="15.75" hidden="1" customHeight="1">
      <c r="A431" s="25"/>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33"/>
      <c r="AD431" s="33"/>
      <c r="AE431" s="33"/>
      <c r="AF431" s="25"/>
      <c r="AG431" s="4"/>
      <c r="AH431" s="4"/>
      <c r="AI431" s="4"/>
      <c r="AJ431" s="4"/>
      <c r="AK431" s="4"/>
      <c r="AL431" s="4"/>
      <c r="AM431" s="4"/>
      <c r="AN431" s="4"/>
      <c r="AO431" s="4"/>
      <c r="AP431" s="4"/>
      <c r="AQ431" s="4"/>
      <c r="AR431" s="4"/>
      <c r="AS431" s="4"/>
      <c r="AT431" s="4"/>
      <c r="AU431" s="4"/>
      <c r="AV431" s="4"/>
      <c r="AW431" s="4"/>
    </row>
    <row r="432" spans="1:49" ht="15.75" hidden="1" customHeight="1">
      <c r="A432" s="25"/>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c r="AC432" s="33"/>
      <c r="AD432" s="33"/>
      <c r="AE432" s="33"/>
      <c r="AF432" s="25"/>
      <c r="AG432" s="4"/>
      <c r="AH432" s="4"/>
      <c r="AI432" s="4"/>
      <c r="AJ432" s="4"/>
      <c r="AK432" s="4"/>
      <c r="AL432" s="4"/>
      <c r="AM432" s="4"/>
      <c r="AN432" s="4"/>
      <c r="AO432" s="4"/>
      <c r="AP432" s="4"/>
      <c r="AQ432" s="4"/>
      <c r="AR432" s="4"/>
      <c r="AS432" s="4"/>
      <c r="AT432" s="4"/>
      <c r="AU432" s="4"/>
      <c r="AV432" s="4"/>
      <c r="AW432" s="4"/>
    </row>
    <row r="433" spans="1:49" ht="15.75" hidden="1" customHeight="1">
      <c r="A433" s="25"/>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c r="AC433" s="33"/>
      <c r="AD433" s="33"/>
      <c r="AE433" s="33"/>
      <c r="AF433" s="25"/>
      <c r="AG433" s="4"/>
      <c r="AH433" s="4"/>
      <c r="AI433" s="4"/>
      <c r="AJ433" s="4"/>
      <c r="AK433" s="4"/>
      <c r="AL433" s="4"/>
      <c r="AM433" s="4"/>
      <c r="AN433" s="4"/>
      <c r="AO433" s="4"/>
      <c r="AP433" s="4"/>
      <c r="AQ433" s="4"/>
      <c r="AR433" s="4"/>
      <c r="AS433" s="4"/>
      <c r="AT433" s="4"/>
      <c r="AU433" s="4"/>
      <c r="AV433" s="4"/>
      <c r="AW433" s="4"/>
    </row>
    <row r="434" spans="1:49" ht="15.75" hidden="1" customHeight="1">
      <c r="A434" s="25"/>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33"/>
      <c r="AD434" s="33"/>
      <c r="AE434" s="33"/>
      <c r="AF434" s="25"/>
      <c r="AG434" s="4"/>
      <c r="AH434" s="4"/>
      <c r="AI434" s="4"/>
      <c r="AJ434" s="4"/>
      <c r="AK434" s="4"/>
      <c r="AL434" s="4"/>
      <c r="AM434" s="4"/>
      <c r="AN434" s="4"/>
      <c r="AO434" s="4"/>
      <c r="AP434" s="4"/>
      <c r="AQ434" s="4"/>
      <c r="AR434" s="4"/>
      <c r="AS434" s="4"/>
      <c r="AT434" s="4"/>
      <c r="AU434" s="4"/>
      <c r="AV434" s="4"/>
      <c r="AW434" s="4"/>
    </row>
    <row r="435" spans="1:49" ht="15.75" hidden="1" customHeight="1">
      <c r="A435" s="25"/>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33"/>
      <c r="AD435" s="33"/>
      <c r="AE435" s="33"/>
      <c r="AF435" s="25"/>
      <c r="AG435" s="4"/>
      <c r="AH435" s="4"/>
      <c r="AI435" s="4"/>
      <c r="AJ435" s="4"/>
      <c r="AK435" s="4"/>
      <c r="AL435" s="4"/>
      <c r="AM435" s="4"/>
      <c r="AN435" s="4"/>
      <c r="AO435" s="4"/>
      <c r="AP435" s="4"/>
      <c r="AQ435" s="4"/>
      <c r="AR435" s="4"/>
      <c r="AS435" s="4"/>
      <c r="AT435" s="4"/>
      <c r="AU435" s="4"/>
      <c r="AV435" s="4"/>
      <c r="AW435" s="4"/>
    </row>
    <row r="436" spans="1:49" ht="15.75" hidden="1" customHeight="1">
      <c r="A436" s="25"/>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c r="AB436" s="27"/>
      <c r="AC436" s="33"/>
      <c r="AD436" s="33"/>
      <c r="AE436" s="33"/>
      <c r="AF436" s="25"/>
      <c r="AG436" s="4"/>
      <c r="AH436" s="4"/>
      <c r="AI436" s="4"/>
      <c r="AJ436" s="4"/>
      <c r="AK436" s="4"/>
      <c r="AL436" s="4"/>
      <c r="AM436" s="4"/>
      <c r="AN436" s="4"/>
      <c r="AO436" s="4"/>
      <c r="AP436" s="4"/>
      <c r="AQ436" s="4"/>
      <c r="AR436" s="4"/>
      <c r="AS436" s="4"/>
      <c r="AT436" s="4"/>
      <c r="AU436" s="4"/>
      <c r="AV436" s="4"/>
      <c r="AW436" s="4"/>
    </row>
    <row r="437" spans="1:49" ht="15.75" hidden="1" customHeight="1">
      <c r="A437" s="25"/>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c r="AB437" s="27"/>
      <c r="AC437" s="33"/>
      <c r="AD437" s="33"/>
      <c r="AE437" s="33"/>
      <c r="AF437" s="25"/>
      <c r="AG437" s="4"/>
      <c r="AH437" s="4"/>
      <c r="AI437" s="4"/>
      <c r="AJ437" s="4"/>
      <c r="AK437" s="4"/>
      <c r="AL437" s="4"/>
      <c r="AM437" s="4"/>
      <c r="AN437" s="4"/>
      <c r="AO437" s="4"/>
      <c r="AP437" s="4"/>
      <c r="AQ437" s="4"/>
      <c r="AR437" s="4"/>
      <c r="AS437" s="4"/>
      <c r="AT437" s="4"/>
      <c r="AU437" s="4"/>
      <c r="AV437" s="4"/>
      <c r="AW437" s="4"/>
    </row>
    <row r="438" spans="1:49" ht="15.75" hidden="1" customHeight="1">
      <c r="A438" s="25"/>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c r="AB438" s="27"/>
      <c r="AC438" s="33"/>
      <c r="AD438" s="33"/>
      <c r="AE438" s="33"/>
      <c r="AF438" s="25"/>
      <c r="AG438" s="4"/>
      <c r="AH438" s="4"/>
      <c r="AI438" s="4"/>
      <c r="AJ438" s="4"/>
      <c r="AK438" s="4"/>
      <c r="AL438" s="4"/>
      <c r="AM438" s="4"/>
      <c r="AN438" s="4"/>
      <c r="AO438" s="4"/>
      <c r="AP438" s="4"/>
      <c r="AQ438" s="4"/>
      <c r="AR438" s="4"/>
      <c r="AS438" s="4"/>
      <c r="AT438" s="4"/>
      <c r="AU438" s="4"/>
      <c r="AV438" s="4"/>
      <c r="AW438" s="4"/>
    </row>
    <row r="439" spans="1:49" ht="15.75" hidden="1" customHeight="1">
      <c r="A439" s="25"/>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c r="AB439" s="27"/>
      <c r="AC439" s="33"/>
      <c r="AD439" s="33"/>
      <c r="AE439" s="33"/>
      <c r="AF439" s="25"/>
      <c r="AG439" s="4"/>
      <c r="AH439" s="4"/>
      <c r="AI439" s="4"/>
      <c r="AJ439" s="4"/>
      <c r="AK439" s="4"/>
      <c r="AL439" s="4"/>
      <c r="AM439" s="4"/>
      <c r="AN439" s="4"/>
      <c r="AO439" s="4"/>
      <c r="AP439" s="4"/>
      <c r="AQ439" s="4"/>
      <c r="AR439" s="4"/>
      <c r="AS439" s="4"/>
      <c r="AT439" s="4"/>
      <c r="AU439" s="4"/>
      <c r="AV439" s="4"/>
      <c r="AW439" s="4"/>
    </row>
    <row r="440" spans="1:49" ht="15.75" hidden="1" customHeight="1">
      <c r="A440" s="25"/>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c r="AB440" s="27"/>
      <c r="AC440" s="33"/>
      <c r="AD440" s="33"/>
      <c r="AE440" s="33"/>
      <c r="AF440" s="25"/>
      <c r="AG440" s="4"/>
      <c r="AH440" s="4"/>
      <c r="AI440" s="4"/>
      <c r="AJ440" s="4"/>
      <c r="AK440" s="4"/>
      <c r="AL440" s="4"/>
      <c r="AM440" s="4"/>
      <c r="AN440" s="4"/>
      <c r="AO440" s="4"/>
      <c r="AP440" s="4"/>
      <c r="AQ440" s="4"/>
      <c r="AR440" s="4"/>
      <c r="AS440" s="4"/>
      <c r="AT440" s="4"/>
      <c r="AU440" s="4"/>
      <c r="AV440" s="4"/>
      <c r="AW440" s="4"/>
    </row>
    <row r="441" spans="1:49" ht="15.75" hidden="1" customHeight="1">
      <c r="A441" s="25"/>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c r="AB441" s="27"/>
      <c r="AC441" s="33"/>
      <c r="AD441" s="33"/>
      <c r="AE441" s="33"/>
      <c r="AF441" s="25"/>
      <c r="AG441" s="4"/>
      <c r="AH441" s="4"/>
      <c r="AI441" s="4"/>
      <c r="AJ441" s="4"/>
      <c r="AK441" s="4"/>
      <c r="AL441" s="4"/>
      <c r="AM441" s="4"/>
      <c r="AN441" s="4"/>
      <c r="AO441" s="4"/>
      <c r="AP441" s="4"/>
      <c r="AQ441" s="4"/>
      <c r="AR441" s="4"/>
      <c r="AS441" s="4"/>
      <c r="AT441" s="4"/>
      <c r="AU441" s="4"/>
      <c r="AV441" s="4"/>
      <c r="AW441" s="4"/>
    </row>
    <row r="442" spans="1:49" ht="15.75" hidden="1" customHeight="1">
      <c r="A442" s="25"/>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c r="AB442" s="27"/>
      <c r="AC442" s="33"/>
      <c r="AD442" s="33"/>
      <c r="AE442" s="33"/>
      <c r="AF442" s="25"/>
      <c r="AG442" s="4"/>
      <c r="AH442" s="4"/>
      <c r="AI442" s="4"/>
      <c r="AJ442" s="4"/>
      <c r="AK442" s="4"/>
      <c r="AL442" s="4"/>
      <c r="AM442" s="4"/>
      <c r="AN442" s="4"/>
      <c r="AO442" s="4"/>
      <c r="AP442" s="4"/>
      <c r="AQ442" s="4"/>
      <c r="AR442" s="4"/>
      <c r="AS442" s="4"/>
      <c r="AT442" s="4"/>
      <c r="AU442" s="4"/>
      <c r="AV442" s="4"/>
      <c r="AW442" s="4"/>
    </row>
    <row r="443" spans="1:49" ht="15.75" hidden="1" customHeight="1">
      <c r="A443" s="25"/>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33"/>
      <c r="AD443" s="33"/>
      <c r="AE443" s="33"/>
      <c r="AF443" s="25"/>
      <c r="AG443" s="4"/>
      <c r="AH443" s="4"/>
      <c r="AI443" s="4"/>
      <c r="AJ443" s="4"/>
      <c r="AK443" s="4"/>
      <c r="AL443" s="4"/>
      <c r="AM443" s="4"/>
      <c r="AN443" s="4"/>
      <c r="AO443" s="4"/>
      <c r="AP443" s="4"/>
      <c r="AQ443" s="4"/>
      <c r="AR443" s="4"/>
      <c r="AS443" s="4"/>
      <c r="AT443" s="4"/>
      <c r="AU443" s="4"/>
      <c r="AV443" s="4"/>
      <c r="AW443" s="4"/>
    </row>
    <row r="444" spans="1:49" ht="15.75" hidden="1" customHeight="1">
      <c r="A444" s="25"/>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c r="AB444" s="27"/>
      <c r="AC444" s="33"/>
      <c r="AD444" s="33"/>
      <c r="AE444" s="33"/>
      <c r="AF444" s="25"/>
      <c r="AG444" s="4"/>
      <c r="AH444" s="4"/>
      <c r="AI444" s="4"/>
      <c r="AJ444" s="4"/>
      <c r="AK444" s="4"/>
      <c r="AL444" s="4"/>
      <c r="AM444" s="4"/>
      <c r="AN444" s="4"/>
      <c r="AO444" s="4"/>
      <c r="AP444" s="4"/>
      <c r="AQ444" s="4"/>
      <c r="AR444" s="4"/>
      <c r="AS444" s="4"/>
      <c r="AT444" s="4"/>
      <c r="AU444" s="4"/>
      <c r="AV444" s="4"/>
      <c r="AW444" s="4"/>
    </row>
    <row r="445" spans="1:49" ht="15.75" hidden="1" customHeight="1">
      <c r="A445" s="25"/>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c r="AC445" s="33"/>
      <c r="AD445" s="33"/>
      <c r="AE445" s="33"/>
      <c r="AF445" s="25"/>
      <c r="AG445" s="4"/>
      <c r="AH445" s="4"/>
      <c r="AI445" s="4"/>
      <c r="AJ445" s="4"/>
      <c r="AK445" s="4"/>
      <c r="AL445" s="4"/>
      <c r="AM445" s="4"/>
      <c r="AN445" s="4"/>
      <c r="AO445" s="4"/>
      <c r="AP445" s="4"/>
      <c r="AQ445" s="4"/>
      <c r="AR445" s="4"/>
      <c r="AS445" s="4"/>
      <c r="AT445" s="4"/>
      <c r="AU445" s="4"/>
      <c r="AV445" s="4"/>
      <c r="AW445" s="4"/>
    </row>
    <row r="446" spans="1:49" ht="15.75" hidden="1" customHeight="1">
      <c r="A446" s="25"/>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c r="AC446" s="33"/>
      <c r="AD446" s="33"/>
      <c r="AE446" s="33"/>
      <c r="AF446" s="25"/>
      <c r="AG446" s="4"/>
      <c r="AH446" s="4"/>
      <c r="AI446" s="4"/>
      <c r="AJ446" s="4"/>
      <c r="AK446" s="4"/>
      <c r="AL446" s="4"/>
      <c r="AM446" s="4"/>
      <c r="AN446" s="4"/>
      <c r="AO446" s="4"/>
      <c r="AP446" s="4"/>
      <c r="AQ446" s="4"/>
      <c r="AR446" s="4"/>
      <c r="AS446" s="4"/>
      <c r="AT446" s="4"/>
      <c r="AU446" s="4"/>
      <c r="AV446" s="4"/>
      <c r="AW446" s="4"/>
    </row>
    <row r="447" spans="1:49" ht="15.75" hidden="1" customHeight="1">
      <c r="A447" s="25"/>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c r="AB447" s="27"/>
      <c r="AC447" s="33"/>
      <c r="AD447" s="33"/>
      <c r="AE447" s="33"/>
      <c r="AF447" s="25"/>
      <c r="AG447" s="4"/>
      <c r="AH447" s="4"/>
      <c r="AI447" s="4"/>
      <c r="AJ447" s="4"/>
      <c r="AK447" s="4"/>
      <c r="AL447" s="4"/>
      <c r="AM447" s="4"/>
      <c r="AN447" s="4"/>
      <c r="AO447" s="4"/>
      <c r="AP447" s="4"/>
      <c r="AQ447" s="4"/>
      <c r="AR447" s="4"/>
      <c r="AS447" s="4"/>
      <c r="AT447" s="4"/>
      <c r="AU447" s="4"/>
      <c r="AV447" s="4"/>
      <c r="AW447" s="4"/>
    </row>
    <row r="448" spans="1:49" ht="15.75" hidden="1" customHeight="1">
      <c r="A448" s="25"/>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c r="AB448" s="27"/>
      <c r="AC448" s="33"/>
      <c r="AD448" s="33"/>
      <c r="AE448" s="33"/>
      <c r="AF448" s="25"/>
      <c r="AG448" s="4"/>
      <c r="AH448" s="4"/>
      <c r="AI448" s="4"/>
      <c r="AJ448" s="4"/>
      <c r="AK448" s="4"/>
      <c r="AL448" s="4"/>
      <c r="AM448" s="4"/>
      <c r="AN448" s="4"/>
      <c r="AO448" s="4"/>
      <c r="AP448" s="4"/>
      <c r="AQ448" s="4"/>
      <c r="AR448" s="4"/>
      <c r="AS448" s="4"/>
      <c r="AT448" s="4"/>
      <c r="AU448" s="4"/>
      <c r="AV448" s="4"/>
      <c r="AW448" s="4"/>
    </row>
    <row r="449" spans="1:49" ht="15.75" hidden="1" customHeight="1">
      <c r="A449" s="25"/>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c r="AC449" s="33"/>
      <c r="AD449" s="33"/>
      <c r="AE449" s="33"/>
      <c r="AF449" s="25"/>
      <c r="AG449" s="4"/>
      <c r="AH449" s="4"/>
      <c r="AI449" s="4"/>
      <c r="AJ449" s="4"/>
      <c r="AK449" s="4"/>
      <c r="AL449" s="4"/>
      <c r="AM449" s="4"/>
      <c r="AN449" s="4"/>
      <c r="AO449" s="4"/>
      <c r="AP449" s="4"/>
      <c r="AQ449" s="4"/>
      <c r="AR449" s="4"/>
      <c r="AS449" s="4"/>
      <c r="AT449" s="4"/>
      <c r="AU449" s="4"/>
      <c r="AV449" s="4"/>
      <c r="AW449" s="4"/>
    </row>
    <row r="450" spans="1:49" ht="15.75" hidden="1" customHeight="1">
      <c r="A450" s="25"/>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c r="AB450" s="27"/>
      <c r="AC450" s="33"/>
      <c r="AD450" s="33"/>
      <c r="AE450" s="33"/>
      <c r="AF450" s="25"/>
      <c r="AG450" s="4"/>
      <c r="AH450" s="4"/>
      <c r="AI450" s="4"/>
      <c r="AJ450" s="4"/>
      <c r="AK450" s="4"/>
      <c r="AL450" s="4"/>
      <c r="AM450" s="4"/>
      <c r="AN450" s="4"/>
      <c r="AO450" s="4"/>
      <c r="AP450" s="4"/>
      <c r="AQ450" s="4"/>
      <c r="AR450" s="4"/>
      <c r="AS450" s="4"/>
      <c r="AT450" s="4"/>
      <c r="AU450" s="4"/>
      <c r="AV450" s="4"/>
      <c r="AW450" s="4"/>
    </row>
    <row r="451" spans="1:49" ht="15.75" hidden="1" customHeight="1">
      <c r="A451" s="25"/>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c r="AB451" s="27"/>
      <c r="AC451" s="33"/>
      <c r="AD451" s="33"/>
      <c r="AE451" s="33"/>
      <c r="AF451" s="25"/>
      <c r="AG451" s="4"/>
      <c r="AH451" s="4"/>
      <c r="AI451" s="4"/>
      <c r="AJ451" s="4"/>
      <c r="AK451" s="4"/>
      <c r="AL451" s="4"/>
      <c r="AM451" s="4"/>
      <c r="AN451" s="4"/>
      <c r="AO451" s="4"/>
      <c r="AP451" s="4"/>
      <c r="AQ451" s="4"/>
      <c r="AR451" s="4"/>
      <c r="AS451" s="4"/>
      <c r="AT451" s="4"/>
      <c r="AU451" s="4"/>
      <c r="AV451" s="4"/>
      <c r="AW451" s="4"/>
    </row>
    <row r="452" spans="1:49" ht="15.75" hidden="1" customHeight="1">
      <c r="A452" s="25"/>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33"/>
      <c r="AD452" s="33"/>
      <c r="AE452" s="33"/>
      <c r="AF452" s="25"/>
      <c r="AG452" s="4"/>
      <c r="AH452" s="4"/>
      <c r="AI452" s="4"/>
      <c r="AJ452" s="4"/>
      <c r="AK452" s="4"/>
      <c r="AL452" s="4"/>
      <c r="AM452" s="4"/>
      <c r="AN452" s="4"/>
      <c r="AO452" s="4"/>
      <c r="AP452" s="4"/>
      <c r="AQ452" s="4"/>
      <c r="AR452" s="4"/>
      <c r="AS452" s="4"/>
      <c r="AT452" s="4"/>
      <c r="AU452" s="4"/>
      <c r="AV452" s="4"/>
      <c r="AW452" s="4"/>
    </row>
    <row r="453" spans="1:49" ht="15.75" hidden="1" customHeight="1">
      <c r="A453" s="25"/>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c r="AB453" s="27"/>
      <c r="AC453" s="33"/>
      <c r="AD453" s="33"/>
      <c r="AE453" s="33"/>
      <c r="AF453" s="25"/>
      <c r="AG453" s="4"/>
      <c r="AH453" s="4"/>
      <c r="AI453" s="4"/>
      <c r="AJ453" s="4"/>
      <c r="AK453" s="4"/>
      <c r="AL453" s="4"/>
      <c r="AM453" s="4"/>
      <c r="AN453" s="4"/>
      <c r="AO453" s="4"/>
      <c r="AP453" s="4"/>
      <c r="AQ453" s="4"/>
      <c r="AR453" s="4"/>
      <c r="AS453" s="4"/>
      <c r="AT453" s="4"/>
      <c r="AU453" s="4"/>
      <c r="AV453" s="4"/>
      <c r="AW453" s="4"/>
    </row>
    <row r="454" spans="1:49" ht="15.75" hidden="1" customHeight="1">
      <c r="A454" s="25"/>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c r="AB454" s="27"/>
      <c r="AC454" s="33"/>
      <c r="AD454" s="33"/>
      <c r="AE454" s="33"/>
      <c r="AF454" s="25"/>
      <c r="AG454" s="4"/>
      <c r="AH454" s="4"/>
      <c r="AI454" s="4"/>
      <c r="AJ454" s="4"/>
      <c r="AK454" s="4"/>
      <c r="AL454" s="4"/>
      <c r="AM454" s="4"/>
      <c r="AN454" s="4"/>
      <c r="AO454" s="4"/>
      <c r="AP454" s="4"/>
      <c r="AQ454" s="4"/>
      <c r="AR454" s="4"/>
      <c r="AS454" s="4"/>
      <c r="AT454" s="4"/>
      <c r="AU454" s="4"/>
      <c r="AV454" s="4"/>
      <c r="AW454" s="4"/>
    </row>
    <row r="455" spans="1:49" ht="15.75" hidden="1" customHeight="1">
      <c r="A455" s="25"/>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c r="AC455" s="33"/>
      <c r="AD455" s="33"/>
      <c r="AE455" s="33"/>
      <c r="AF455" s="25"/>
      <c r="AG455" s="4"/>
      <c r="AH455" s="4"/>
      <c r="AI455" s="4"/>
      <c r="AJ455" s="4"/>
      <c r="AK455" s="4"/>
      <c r="AL455" s="4"/>
      <c r="AM455" s="4"/>
      <c r="AN455" s="4"/>
      <c r="AO455" s="4"/>
      <c r="AP455" s="4"/>
      <c r="AQ455" s="4"/>
      <c r="AR455" s="4"/>
      <c r="AS455" s="4"/>
      <c r="AT455" s="4"/>
      <c r="AU455" s="4"/>
      <c r="AV455" s="4"/>
      <c r="AW455" s="4"/>
    </row>
    <row r="456" spans="1:49" ht="15.75" hidden="1" customHeight="1">
      <c r="A456" s="25"/>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c r="AB456" s="27"/>
      <c r="AC456" s="33"/>
      <c r="AD456" s="33"/>
      <c r="AE456" s="33"/>
      <c r="AF456" s="25"/>
      <c r="AG456" s="4"/>
      <c r="AH456" s="4"/>
      <c r="AI456" s="4"/>
      <c r="AJ456" s="4"/>
      <c r="AK456" s="4"/>
      <c r="AL456" s="4"/>
      <c r="AM456" s="4"/>
      <c r="AN456" s="4"/>
      <c r="AO456" s="4"/>
      <c r="AP456" s="4"/>
      <c r="AQ456" s="4"/>
      <c r="AR456" s="4"/>
      <c r="AS456" s="4"/>
      <c r="AT456" s="4"/>
      <c r="AU456" s="4"/>
      <c r="AV456" s="4"/>
      <c r="AW456" s="4"/>
    </row>
    <row r="457" spans="1:49" ht="15.75" hidden="1" customHeight="1">
      <c r="A457" s="25"/>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c r="AB457" s="27"/>
      <c r="AC457" s="33"/>
      <c r="AD457" s="33"/>
      <c r="AE457" s="33"/>
      <c r="AF457" s="25"/>
      <c r="AG457" s="4"/>
      <c r="AH457" s="4"/>
      <c r="AI457" s="4"/>
      <c r="AJ457" s="4"/>
      <c r="AK457" s="4"/>
      <c r="AL457" s="4"/>
      <c r="AM457" s="4"/>
      <c r="AN457" s="4"/>
      <c r="AO457" s="4"/>
      <c r="AP457" s="4"/>
      <c r="AQ457" s="4"/>
      <c r="AR457" s="4"/>
      <c r="AS457" s="4"/>
      <c r="AT457" s="4"/>
      <c r="AU457" s="4"/>
      <c r="AV457" s="4"/>
      <c r="AW457" s="4"/>
    </row>
    <row r="458" spans="1:49" ht="15.75" hidden="1" customHeight="1">
      <c r="A458" s="25"/>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c r="AC458" s="33"/>
      <c r="AD458" s="33"/>
      <c r="AE458" s="33"/>
      <c r="AF458" s="25"/>
      <c r="AG458" s="4"/>
      <c r="AH458" s="4"/>
      <c r="AI458" s="4"/>
      <c r="AJ458" s="4"/>
      <c r="AK458" s="4"/>
      <c r="AL458" s="4"/>
      <c r="AM458" s="4"/>
      <c r="AN458" s="4"/>
      <c r="AO458" s="4"/>
      <c r="AP458" s="4"/>
      <c r="AQ458" s="4"/>
      <c r="AR458" s="4"/>
      <c r="AS458" s="4"/>
      <c r="AT458" s="4"/>
      <c r="AU458" s="4"/>
      <c r="AV458" s="4"/>
      <c r="AW458" s="4"/>
    </row>
    <row r="459" spans="1:49" ht="15.75" hidden="1" customHeight="1">
      <c r="A459" s="25"/>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c r="AB459" s="27"/>
      <c r="AC459" s="33"/>
      <c r="AD459" s="33"/>
      <c r="AE459" s="33"/>
      <c r="AF459" s="25"/>
      <c r="AG459" s="4"/>
      <c r="AH459" s="4"/>
      <c r="AI459" s="4"/>
      <c r="AJ459" s="4"/>
      <c r="AK459" s="4"/>
      <c r="AL459" s="4"/>
      <c r="AM459" s="4"/>
      <c r="AN459" s="4"/>
      <c r="AO459" s="4"/>
      <c r="AP459" s="4"/>
      <c r="AQ459" s="4"/>
      <c r="AR459" s="4"/>
      <c r="AS459" s="4"/>
      <c r="AT459" s="4"/>
      <c r="AU459" s="4"/>
      <c r="AV459" s="4"/>
      <c r="AW459" s="4"/>
    </row>
    <row r="460" spans="1:49" ht="15.75" hidden="1" customHeight="1">
      <c r="A460" s="25"/>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c r="AB460" s="27"/>
      <c r="AC460" s="33"/>
      <c r="AD460" s="33"/>
      <c r="AE460" s="33"/>
      <c r="AF460" s="25"/>
      <c r="AG460" s="4"/>
      <c r="AH460" s="4"/>
      <c r="AI460" s="4"/>
      <c r="AJ460" s="4"/>
      <c r="AK460" s="4"/>
      <c r="AL460" s="4"/>
      <c r="AM460" s="4"/>
      <c r="AN460" s="4"/>
      <c r="AO460" s="4"/>
      <c r="AP460" s="4"/>
      <c r="AQ460" s="4"/>
      <c r="AR460" s="4"/>
      <c r="AS460" s="4"/>
      <c r="AT460" s="4"/>
      <c r="AU460" s="4"/>
      <c r="AV460" s="4"/>
      <c r="AW460" s="4"/>
    </row>
    <row r="461" spans="1:49" ht="15.75" hidden="1" customHeight="1">
      <c r="A461" s="25"/>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33"/>
      <c r="AD461" s="33"/>
      <c r="AE461" s="33"/>
      <c r="AF461" s="25"/>
      <c r="AG461" s="4"/>
      <c r="AH461" s="4"/>
      <c r="AI461" s="4"/>
      <c r="AJ461" s="4"/>
      <c r="AK461" s="4"/>
      <c r="AL461" s="4"/>
      <c r="AM461" s="4"/>
      <c r="AN461" s="4"/>
      <c r="AO461" s="4"/>
      <c r="AP461" s="4"/>
      <c r="AQ461" s="4"/>
      <c r="AR461" s="4"/>
      <c r="AS461" s="4"/>
      <c r="AT461" s="4"/>
      <c r="AU461" s="4"/>
      <c r="AV461" s="4"/>
      <c r="AW461" s="4"/>
    </row>
    <row r="462" spans="1:49" ht="15.75" hidden="1" customHeight="1">
      <c r="A462" s="25"/>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c r="AC462" s="33"/>
      <c r="AD462" s="33"/>
      <c r="AE462" s="33"/>
      <c r="AF462" s="25"/>
      <c r="AG462" s="4"/>
      <c r="AH462" s="4"/>
      <c r="AI462" s="4"/>
      <c r="AJ462" s="4"/>
      <c r="AK462" s="4"/>
      <c r="AL462" s="4"/>
      <c r="AM462" s="4"/>
      <c r="AN462" s="4"/>
      <c r="AO462" s="4"/>
      <c r="AP462" s="4"/>
      <c r="AQ462" s="4"/>
      <c r="AR462" s="4"/>
      <c r="AS462" s="4"/>
      <c r="AT462" s="4"/>
      <c r="AU462" s="4"/>
      <c r="AV462" s="4"/>
      <c r="AW462" s="4"/>
    </row>
    <row r="463" spans="1:49" ht="15.75" hidden="1" customHeight="1">
      <c r="A463" s="25"/>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c r="AC463" s="33"/>
      <c r="AD463" s="33"/>
      <c r="AE463" s="33"/>
      <c r="AF463" s="25"/>
      <c r="AG463" s="4"/>
      <c r="AH463" s="4"/>
      <c r="AI463" s="4"/>
      <c r="AJ463" s="4"/>
      <c r="AK463" s="4"/>
      <c r="AL463" s="4"/>
      <c r="AM463" s="4"/>
      <c r="AN463" s="4"/>
      <c r="AO463" s="4"/>
      <c r="AP463" s="4"/>
      <c r="AQ463" s="4"/>
      <c r="AR463" s="4"/>
      <c r="AS463" s="4"/>
      <c r="AT463" s="4"/>
      <c r="AU463" s="4"/>
      <c r="AV463" s="4"/>
      <c r="AW463" s="4"/>
    </row>
    <row r="464" spans="1:49" ht="15.75" hidden="1" customHeight="1">
      <c r="A464" s="25"/>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c r="AC464" s="33"/>
      <c r="AD464" s="33"/>
      <c r="AE464" s="33"/>
      <c r="AF464" s="25"/>
      <c r="AG464" s="4"/>
      <c r="AH464" s="4"/>
      <c r="AI464" s="4"/>
      <c r="AJ464" s="4"/>
      <c r="AK464" s="4"/>
      <c r="AL464" s="4"/>
      <c r="AM464" s="4"/>
      <c r="AN464" s="4"/>
      <c r="AO464" s="4"/>
      <c r="AP464" s="4"/>
      <c r="AQ464" s="4"/>
      <c r="AR464" s="4"/>
      <c r="AS464" s="4"/>
      <c r="AT464" s="4"/>
      <c r="AU464" s="4"/>
      <c r="AV464" s="4"/>
      <c r="AW464" s="4"/>
    </row>
    <row r="465" spans="1:49" ht="15.75" hidden="1" customHeight="1">
      <c r="A465" s="25"/>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c r="AC465" s="33"/>
      <c r="AD465" s="33"/>
      <c r="AE465" s="33"/>
      <c r="AF465" s="25"/>
      <c r="AG465" s="4"/>
      <c r="AH465" s="4"/>
      <c r="AI465" s="4"/>
      <c r="AJ465" s="4"/>
      <c r="AK465" s="4"/>
      <c r="AL465" s="4"/>
      <c r="AM465" s="4"/>
      <c r="AN465" s="4"/>
      <c r="AO465" s="4"/>
      <c r="AP465" s="4"/>
      <c r="AQ465" s="4"/>
      <c r="AR465" s="4"/>
      <c r="AS465" s="4"/>
      <c r="AT465" s="4"/>
      <c r="AU465" s="4"/>
      <c r="AV465" s="4"/>
      <c r="AW465" s="4"/>
    </row>
    <row r="466" spans="1:49" ht="15.75" hidden="1" customHeight="1">
      <c r="A466" s="25"/>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c r="AB466" s="27"/>
      <c r="AC466" s="33"/>
      <c r="AD466" s="33"/>
      <c r="AE466" s="33"/>
      <c r="AF466" s="25"/>
      <c r="AG466" s="4"/>
      <c r="AH466" s="4"/>
      <c r="AI466" s="4"/>
      <c r="AJ466" s="4"/>
      <c r="AK466" s="4"/>
      <c r="AL466" s="4"/>
      <c r="AM466" s="4"/>
      <c r="AN466" s="4"/>
      <c r="AO466" s="4"/>
      <c r="AP466" s="4"/>
      <c r="AQ466" s="4"/>
      <c r="AR466" s="4"/>
      <c r="AS466" s="4"/>
      <c r="AT466" s="4"/>
      <c r="AU466" s="4"/>
      <c r="AV466" s="4"/>
      <c r="AW466" s="4"/>
    </row>
    <row r="467" spans="1:49" ht="15.75" hidden="1" customHeight="1">
      <c r="A467" s="25"/>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c r="AB467" s="27"/>
      <c r="AC467" s="33"/>
      <c r="AD467" s="33"/>
      <c r="AE467" s="33"/>
      <c r="AF467" s="25"/>
      <c r="AG467" s="4"/>
      <c r="AH467" s="4"/>
      <c r="AI467" s="4"/>
      <c r="AJ467" s="4"/>
      <c r="AK467" s="4"/>
      <c r="AL467" s="4"/>
      <c r="AM467" s="4"/>
      <c r="AN467" s="4"/>
      <c r="AO467" s="4"/>
      <c r="AP467" s="4"/>
      <c r="AQ467" s="4"/>
      <c r="AR467" s="4"/>
      <c r="AS467" s="4"/>
      <c r="AT467" s="4"/>
      <c r="AU467" s="4"/>
      <c r="AV467" s="4"/>
      <c r="AW467" s="4"/>
    </row>
    <row r="468" spans="1:49" ht="15.75" hidden="1" customHeight="1">
      <c r="A468" s="25"/>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c r="AB468" s="27"/>
      <c r="AC468" s="33"/>
      <c r="AD468" s="33"/>
      <c r="AE468" s="33"/>
      <c r="AF468" s="25"/>
      <c r="AG468" s="4"/>
      <c r="AH468" s="4"/>
      <c r="AI468" s="4"/>
      <c r="AJ468" s="4"/>
      <c r="AK468" s="4"/>
      <c r="AL468" s="4"/>
      <c r="AM468" s="4"/>
      <c r="AN468" s="4"/>
      <c r="AO468" s="4"/>
      <c r="AP468" s="4"/>
      <c r="AQ468" s="4"/>
      <c r="AR468" s="4"/>
      <c r="AS468" s="4"/>
      <c r="AT468" s="4"/>
      <c r="AU468" s="4"/>
      <c r="AV468" s="4"/>
      <c r="AW468" s="4"/>
    </row>
    <row r="469" spans="1:49" ht="15.75" hidden="1" customHeight="1">
      <c r="A469" s="25"/>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c r="AB469" s="27"/>
      <c r="AC469" s="33"/>
      <c r="AD469" s="33"/>
      <c r="AE469" s="33"/>
      <c r="AF469" s="25"/>
      <c r="AG469" s="4"/>
      <c r="AH469" s="4"/>
      <c r="AI469" s="4"/>
      <c r="AJ469" s="4"/>
      <c r="AK469" s="4"/>
      <c r="AL469" s="4"/>
      <c r="AM469" s="4"/>
      <c r="AN469" s="4"/>
      <c r="AO469" s="4"/>
      <c r="AP469" s="4"/>
      <c r="AQ469" s="4"/>
      <c r="AR469" s="4"/>
      <c r="AS469" s="4"/>
      <c r="AT469" s="4"/>
      <c r="AU469" s="4"/>
      <c r="AV469" s="4"/>
      <c r="AW469" s="4"/>
    </row>
    <row r="470" spans="1:49" ht="15.75" hidden="1" customHeight="1">
      <c r="A470" s="25"/>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33"/>
      <c r="AD470" s="33"/>
      <c r="AE470" s="33"/>
      <c r="AF470" s="25"/>
      <c r="AG470" s="4"/>
      <c r="AH470" s="4"/>
      <c r="AI470" s="4"/>
      <c r="AJ470" s="4"/>
      <c r="AK470" s="4"/>
      <c r="AL470" s="4"/>
      <c r="AM470" s="4"/>
      <c r="AN470" s="4"/>
      <c r="AO470" s="4"/>
      <c r="AP470" s="4"/>
      <c r="AQ470" s="4"/>
      <c r="AR470" s="4"/>
      <c r="AS470" s="4"/>
      <c r="AT470" s="4"/>
      <c r="AU470" s="4"/>
      <c r="AV470" s="4"/>
      <c r="AW470" s="4"/>
    </row>
    <row r="471" spans="1:49" ht="15.75" hidden="1" customHeight="1">
      <c r="A471" s="25"/>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c r="AC471" s="33"/>
      <c r="AD471" s="33"/>
      <c r="AE471" s="33"/>
      <c r="AF471" s="25"/>
      <c r="AG471" s="4"/>
      <c r="AH471" s="4"/>
      <c r="AI471" s="4"/>
      <c r="AJ471" s="4"/>
      <c r="AK471" s="4"/>
      <c r="AL471" s="4"/>
      <c r="AM471" s="4"/>
      <c r="AN471" s="4"/>
      <c r="AO471" s="4"/>
      <c r="AP471" s="4"/>
      <c r="AQ471" s="4"/>
      <c r="AR471" s="4"/>
      <c r="AS471" s="4"/>
      <c r="AT471" s="4"/>
      <c r="AU471" s="4"/>
      <c r="AV471" s="4"/>
      <c r="AW471" s="4"/>
    </row>
    <row r="472" spans="1:49" ht="15.75" hidden="1" customHeight="1">
      <c r="A472" s="25"/>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33"/>
      <c r="AD472" s="33"/>
      <c r="AE472" s="33"/>
      <c r="AF472" s="25"/>
      <c r="AG472" s="4"/>
      <c r="AH472" s="4"/>
      <c r="AI472" s="4"/>
      <c r="AJ472" s="4"/>
      <c r="AK472" s="4"/>
      <c r="AL472" s="4"/>
      <c r="AM472" s="4"/>
      <c r="AN472" s="4"/>
      <c r="AO472" s="4"/>
      <c r="AP472" s="4"/>
      <c r="AQ472" s="4"/>
      <c r="AR472" s="4"/>
      <c r="AS472" s="4"/>
      <c r="AT472" s="4"/>
      <c r="AU472" s="4"/>
      <c r="AV472" s="4"/>
      <c r="AW472" s="4"/>
    </row>
    <row r="473" spans="1:49" ht="15.75" hidden="1" customHeight="1">
      <c r="A473" s="25"/>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33"/>
      <c r="AD473" s="33"/>
      <c r="AE473" s="33"/>
      <c r="AF473" s="25"/>
      <c r="AG473" s="4"/>
      <c r="AH473" s="4"/>
      <c r="AI473" s="4"/>
      <c r="AJ473" s="4"/>
      <c r="AK473" s="4"/>
      <c r="AL473" s="4"/>
      <c r="AM473" s="4"/>
      <c r="AN473" s="4"/>
      <c r="AO473" s="4"/>
      <c r="AP473" s="4"/>
      <c r="AQ473" s="4"/>
      <c r="AR473" s="4"/>
      <c r="AS473" s="4"/>
      <c r="AT473" s="4"/>
      <c r="AU473" s="4"/>
      <c r="AV473" s="4"/>
      <c r="AW473" s="4"/>
    </row>
    <row r="474" spans="1:49" ht="15.75" hidden="1" customHeight="1">
      <c r="A474" s="25"/>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c r="AC474" s="33"/>
      <c r="AD474" s="33"/>
      <c r="AE474" s="33"/>
      <c r="AF474" s="25"/>
      <c r="AG474" s="4"/>
      <c r="AH474" s="4"/>
      <c r="AI474" s="4"/>
      <c r="AJ474" s="4"/>
      <c r="AK474" s="4"/>
      <c r="AL474" s="4"/>
      <c r="AM474" s="4"/>
      <c r="AN474" s="4"/>
      <c r="AO474" s="4"/>
      <c r="AP474" s="4"/>
      <c r="AQ474" s="4"/>
      <c r="AR474" s="4"/>
      <c r="AS474" s="4"/>
      <c r="AT474" s="4"/>
      <c r="AU474" s="4"/>
      <c r="AV474" s="4"/>
      <c r="AW474" s="4"/>
    </row>
    <row r="475" spans="1:49" ht="15.75" hidden="1" customHeight="1">
      <c r="A475" s="25"/>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c r="AB475" s="27"/>
      <c r="AC475" s="33"/>
      <c r="AD475" s="33"/>
      <c r="AE475" s="33"/>
      <c r="AF475" s="25"/>
      <c r="AG475" s="4"/>
      <c r="AH475" s="4"/>
      <c r="AI475" s="4"/>
      <c r="AJ475" s="4"/>
      <c r="AK475" s="4"/>
      <c r="AL475" s="4"/>
      <c r="AM475" s="4"/>
      <c r="AN475" s="4"/>
      <c r="AO475" s="4"/>
      <c r="AP475" s="4"/>
      <c r="AQ475" s="4"/>
      <c r="AR475" s="4"/>
      <c r="AS475" s="4"/>
      <c r="AT475" s="4"/>
      <c r="AU475" s="4"/>
      <c r="AV475" s="4"/>
      <c r="AW475" s="4"/>
    </row>
    <row r="476" spans="1:49" ht="15.75" hidden="1" customHeight="1">
      <c r="A476" s="25"/>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33"/>
      <c r="AD476" s="33"/>
      <c r="AE476" s="33"/>
      <c r="AF476" s="25"/>
      <c r="AG476" s="4"/>
      <c r="AH476" s="4"/>
      <c r="AI476" s="4"/>
      <c r="AJ476" s="4"/>
      <c r="AK476" s="4"/>
      <c r="AL476" s="4"/>
      <c r="AM476" s="4"/>
      <c r="AN476" s="4"/>
      <c r="AO476" s="4"/>
      <c r="AP476" s="4"/>
      <c r="AQ476" s="4"/>
      <c r="AR476" s="4"/>
      <c r="AS476" s="4"/>
      <c r="AT476" s="4"/>
      <c r="AU476" s="4"/>
      <c r="AV476" s="4"/>
      <c r="AW476" s="4"/>
    </row>
    <row r="477" spans="1:49" ht="15.75" hidden="1" customHeight="1">
      <c r="A477" s="25"/>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c r="AB477" s="27"/>
      <c r="AC477" s="33"/>
      <c r="AD477" s="33"/>
      <c r="AE477" s="33"/>
      <c r="AF477" s="25"/>
      <c r="AG477" s="4"/>
      <c r="AH477" s="4"/>
      <c r="AI477" s="4"/>
      <c r="AJ477" s="4"/>
      <c r="AK477" s="4"/>
      <c r="AL477" s="4"/>
      <c r="AM477" s="4"/>
      <c r="AN477" s="4"/>
      <c r="AO477" s="4"/>
      <c r="AP477" s="4"/>
      <c r="AQ477" s="4"/>
      <c r="AR477" s="4"/>
      <c r="AS477" s="4"/>
      <c r="AT477" s="4"/>
      <c r="AU477" s="4"/>
      <c r="AV477" s="4"/>
      <c r="AW477" s="4"/>
    </row>
    <row r="478" spans="1:49" ht="15.75" hidden="1" customHeight="1">
      <c r="A478" s="25"/>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c r="AC478" s="33"/>
      <c r="AD478" s="33"/>
      <c r="AE478" s="33"/>
      <c r="AF478" s="25"/>
      <c r="AG478" s="4"/>
      <c r="AH478" s="4"/>
      <c r="AI478" s="4"/>
      <c r="AJ478" s="4"/>
      <c r="AK478" s="4"/>
      <c r="AL478" s="4"/>
      <c r="AM478" s="4"/>
      <c r="AN478" s="4"/>
      <c r="AO478" s="4"/>
      <c r="AP478" s="4"/>
      <c r="AQ478" s="4"/>
      <c r="AR478" s="4"/>
      <c r="AS478" s="4"/>
      <c r="AT478" s="4"/>
      <c r="AU478" s="4"/>
      <c r="AV478" s="4"/>
      <c r="AW478" s="4"/>
    </row>
    <row r="479" spans="1:49" ht="15.75" hidden="1" customHeight="1">
      <c r="A479" s="25"/>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33"/>
      <c r="AD479" s="33"/>
      <c r="AE479" s="33"/>
      <c r="AF479" s="25"/>
      <c r="AG479" s="4"/>
      <c r="AH479" s="4"/>
      <c r="AI479" s="4"/>
      <c r="AJ479" s="4"/>
      <c r="AK479" s="4"/>
      <c r="AL479" s="4"/>
      <c r="AM479" s="4"/>
      <c r="AN479" s="4"/>
      <c r="AO479" s="4"/>
      <c r="AP479" s="4"/>
      <c r="AQ479" s="4"/>
      <c r="AR479" s="4"/>
      <c r="AS479" s="4"/>
      <c r="AT479" s="4"/>
      <c r="AU479" s="4"/>
      <c r="AV479" s="4"/>
      <c r="AW479" s="4"/>
    </row>
    <row r="480" spans="1:49" ht="15.75" hidden="1" customHeight="1">
      <c r="A480" s="25"/>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c r="AB480" s="27"/>
      <c r="AC480" s="33"/>
      <c r="AD480" s="33"/>
      <c r="AE480" s="33"/>
      <c r="AF480" s="25"/>
      <c r="AG480" s="4"/>
      <c r="AH480" s="4"/>
      <c r="AI480" s="4"/>
      <c r="AJ480" s="4"/>
      <c r="AK480" s="4"/>
      <c r="AL480" s="4"/>
      <c r="AM480" s="4"/>
      <c r="AN480" s="4"/>
      <c r="AO480" s="4"/>
      <c r="AP480" s="4"/>
      <c r="AQ480" s="4"/>
      <c r="AR480" s="4"/>
      <c r="AS480" s="4"/>
      <c r="AT480" s="4"/>
      <c r="AU480" s="4"/>
      <c r="AV480" s="4"/>
      <c r="AW480" s="4"/>
    </row>
    <row r="481" spans="1:49" ht="15.75" hidden="1" customHeight="1">
      <c r="A481" s="25"/>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c r="AB481" s="27"/>
      <c r="AC481" s="33"/>
      <c r="AD481" s="33"/>
      <c r="AE481" s="33"/>
      <c r="AF481" s="25"/>
      <c r="AG481" s="4"/>
      <c r="AH481" s="4"/>
      <c r="AI481" s="4"/>
      <c r="AJ481" s="4"/>
      <c r="AK481" s="4"/>
      <c r="AL481" s="4"/>
      <c r="AM481" s="4"/>
      <c r="AN481" s="4"/>
      <c r="AO481" s="4"/>
      <c r="AP481" s="4"/>
      <c r="AQ481" s="4"/>
      <c r="AR481" s="4"/>
      <c r="AS481" s="4"/>
      <c r="AT481" s="4"/>
      <c r="AU481" s="4"/>
      <c r="AV481" s="4"/>
      <c r="AW481" s="4"/>
    </row>
    <row r="482" spans="1:49" ht="15.75" hidden="1" customHeight="1">
      <c r="A482" s="25"/>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33"/>
      <c r="AD482" s="33"/>
      <c r="AE482" s="33"/>
      <c r="AF482" s="25"/>
      <c r="AG482" s="4"/>
      <c r="AH482" s="4"/>
      <c r="AI482" s="4"/>
      <c r="AJ482" s="4"/>
      <c r="AK482" s="4"/>
      <c r="AL482" s="4"/>
      <c r="AM482" s="4"/>
      <c r="AN482" s="4"/>
      <c r="AO482" s="4"/>
      <c r="AP482" s="4"/>
      <c r="AQ482" s="4"/>
      <c r="AR482" s="4"/>
      <c r="AS482" s="4"/>
      <c r="AT482" s="4"/>
      <c r="AU482" s="4"/>
      <c r="AV482" s="4"/>
      <c r="AW482" s="4"/>
    </row>
    <row r="483" spans="1:49" ht="15.75" hidden="1" customHeight="1">
      <c r="A483" s="25"/>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c r="AB483" s="27"/>
      <c r="AC483" s="33"/>
      <c r="AD483" s="33"/>
      <c r="AE483" s="33"/>
      <c r="AF483" s="25"/>
      <c r="AG483" s="4"/>
      <c r="AH483" s="4"/>
      <c r="AI483" s="4"/>
      <c r="AJ483" s="4"/>
      <c r="AK483" s="4"/>
      <c r="AL483" s="4"/>
      <c r="AM483" s="4"/>
      <c r="AN483" s="4"/>
      <c r="AO483" s="4"/>
      <c r="AP483" s="4"/>
      <c r="AQ483" s="4"/>
      <c r="AR483" s="4"/>
      <c r="AS483" s="4"/>
      <c r="AT483" s="4"/>
      <c r="AU483" s="4"/>
      <c r="AV483" s="4"/>
      <c r="AW483" s="4"/>
    </row>
    <row r="484" spans="1:49" ht="15.75" hidden="1" customHeight="1">
      <c r="A484" s="25"/>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c r="AC484" s="33"/>
      <c r="AD484" s="33"/>
      <c r="AE484" s="33"/>
      <c r="AF484" s="25"/>
      <c r="AG484" s="4"/>
      <c r="AH484" s="4"/>
      <c r="AI484" s="4"/>
      <c r="AJ484" s="4"/>
      <c r="AK484" s="4"/>
      <c r="AL484" s="4"/>
      <c r="AM484" s="4"/>
      <c r="AN484" s="4"/>
      <c r="AO484" s="4"/>
      <c r="AP484" s="4"/>
      <c r="AQ484" s="4"/>
      <c r="AR484" s="4"/>
      <c r="AS484" s="4"/>
      <c r="AT484" s="4"/>
      <c r="AU484" s="4"/>
      <c r="AV484" s="4"/>
      <c r="AW484" s="4"/>
    </row>
    <row r="485" spans="1:49" ht="15.75" hidden="1" customHeight="1">
      <c r="A485" s="25"/>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c r="AC485" s="33"/>
      <c r="AD485" s="33"/>
      <c r="AE485" s="33"/>
      <c r="AF485" s="25"/>
      <c r="AG485" s="4"/>
      <c r="AH485" s="4"/>
      <c r="AI485" s="4"/>
      <c r="AJ485" s="4"/>
      <c r="AK485" s="4"/>
      <c r="AL485" s="4"/>
      <c r="AM485" s="4"/>
      <c r="AN485" s="4"/>
      <c r="AO485" s="4"/>
      <c r="AP485" s="4"/>
      <c r="AQ485" s="4"/>
      <c r="AR485" s="4"/>
      <c r="AS485" s="4"/>
      <c r="AT485" s="4"/>
      <c r="AU485" s="4"/>
      <c r="AV485" s="4"/>
      <c r="AW485" s="4"/>
    </row>
    <row r="486" spans="1:49" ht="15.75" hidden="1" customHeight="1">
      <c r="A486" s="25"/>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c r="AC486" s="33"/>
      <c r="AD486" s="33"/>
      <c r="AE486" s="33"/>
      <c r="AF486" s="25"/>
      <c r="AG486" s="4"/>
      <c r="AH486" s="4"/>
      <c r="AI486" s="4"/>
      <c r="AJ486" s="4"/>
      <c r="AK486" s="4"/>
      <c r="AL486" s="4"/>
      <c r="AM486" s="4"/>
      <c r="AN486" s="4"/>
      <c r="AO486" s="4"/>
      <c r="AP486" s="4"/>
      <c r="AQ486" s="4"/>
      <c r="AR486" s="4"/>
      <c r="AS486" s="4"/>
      <c r="AT486" s="4"/>
      <c r="AU486" s="4"/>
      <c r="AV486" s="4"/>
      <c r="AW486" s="4"/>
    </row>
    <row r="487" spans="1:49" ht="15.75" hidden="1" customHeight="1">
      <c r="A487" s="25"/>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c r="AB487" s="27"/>
      <c r="AC487" s="33"/>
      <c r="AD487" s="33"/>
      <c r="AE487" s="33"/>
      <c r="AF487" s="25"/>
      <c r="AG487" s="4"/>
      <c r="AH487" s="4"/>
      <c r="AI487" s="4"/>
      <c r="AJ487" s="4"/>
      <c r="AK487" s="4"/>
      <c r="AL487" s="4"/>
      <c r="AM487" s="4"/>
      <c r="AN487" s="4"/>
      <c r="AO487" s="4"/>
      <c r="AP487" s="4"/>
      <c r="AQ487" s="4"/>
      <c r="AR487" s="4"/>
      <c r="AS487" s="4"/>
      <c r="AT487" s="4"/>
      <c r="AU487" s="4"/>
      <c r="AV487" s="4"/>
      <c r="AW487" s="4"/>
    </row>
    <row r="488" spans="1:49" ht="15.75" hidden="1" customHeight="1">
      <c r="A488" s="25"/>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c r="AB488" s="27"/>
      <c r="AC488" s="33"/>
      <c r="AD488" s="33"/>
      <c r="AE488" s="33"/>
      <c r="AF488" s="25"/>
      <c r="AG488" s="4"/>
      <c r="AH488" s="4"/>
      <c r="AI488" s="4"/>
      <c r="AJ488" s="4"/>
      <c r="AK488" s="4"/>
      <c r="AL488" s="4"/>
      <c r="AM488" s="4"/>
      <c r="AN488" s="4"/>
      <c r="AO488" s="4"/>
      <c r="AP488" s="4"/>
      <c r="AQ488" s="4"/>
      <c r="AR488" s="4"/>
      <c r="AS488" s="4"/>
      <c r="AT488" s="4"/>
      <c r="AU488" s="4"/>
      <c r="AV488" s="4"/>
      <c r="AW488" s="4"/>
    </row>
    <row r="489" spans="1:49" ht="15.75" hidden="1" customHeight="1">
      <c r="A489" s="25"/>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c r="AB489" s="27"/>
      <c r="AC489" s="33"/>
      <c r="AD489" s="33"/>
      <c r="AE489" s="33"/>
      <c r="AF489" s="25"/>
      <c r="AG489" s="4"/>
      <c r="AH489" s="4"/>
      <c r="AI489" s="4"/>
      <c r="AJ489" s="4"/>
      <c r="AK489" s="4"/>
      <c r="AL489" s="4"/>
      <c r="AM489" s="4"/>
      <c r="AN489" s="4"/>
      <c r="AO489" s="4"/>
      <c r="AP489" s="4"/>
      <c r="AQ489" s="4"/>
      <c r="AR489" s="4"/>
      <c r="AS489" s="4"/>
      <c r="AT489" s="4"/>
      <c r="AU489" s="4"/>
      <c r="AV489" s="4"/>
      <c r="AW489" s="4"/>
    </row>
    <row r="490" spans="1:49" ht="15.75" hidden="1" customHeight="1">
      <c r="A490" s="25"/>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c r="AC490" s="33"/>
      <c r="AD490" s="33"/>
      <c r="AE490" s="33"/>
      <c r="AF490" s="25"/>
      <c r="AG490" s="4"/>
      <c r="AH490" s="4"/>
      <c r="AI490" s="4"/>
      <c r="AJ490" s="4"/>
      <c r="AK490" s="4"/>
      <c r="AL490" s="4"/>
      <c r="AM490" s="4"/>
      <c r="AN490" s="4"/>
      <c r="AO490" s="4"/>
      <c r="AP490" s="4"/>
      <c r="AQ490" s="4"/>
      <c r="AR490" s="4"/>
      <c r="AS490" s="4"/>
      <c r="AT490" s="4"/>
      <c r="AU490" s="4"/>
      <c r="AV490" s="4"/>
      <c r="AW490" s="4"/>
    </row>
    <row r="491" spans="1:49" ht="15.75" hidden="1" customHeight="1">
      <c r="A491" s="25"/>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c r="AC491" s="33"/>
      <c r="AD491" s="33"/>
      <c r="AE491" s="33"/>
      <c r="AF491" s="25"/>
      <c r="AG491" s="4"/>
      <c r="AH491" s="4"/>
      <c r="AI491" s="4"/>
      <c r="AJ491" s="4"/>
      <c r="AK491" s="4"/>
      <c r="AL491" s="4"/>
      <c r="AM491" s="4"/>
      <c r="AN491" s="4"/>
      <c r="AO491" s="4"/>
      <c r="AP491" s="4"/>
      <c r="AQ491" s="4"/>
      <c r="AR491" s="4"/>
      <c r="AS491" s="4"/>
      <c r="AT491" s="4"/>
      <c r="AU491" s="4"/>
      <c r="AV491" s="4"/>
      <c r="AW491" s="4"/>
    </row>
    <row r="492" spans="1:49" ht="15.75" hidden="1" customHeight="1">
      <c r="A492" s="25"/>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c r="AC492" s="33"/>
      <c r="AD492" s="33"/>
      <c r="AE492" s="33"/>
      <c r="AF492" s="25"/>
      <c r="AG492" s="4"/>
      <c r="AH492" s="4"/>
      <c r="AI492" s="4"/>
      <c r="AJ492" s="4"/>
      <c r="AK492" s="4"/>
      <c r="AL492" s="4"/>
      <c r="AM492" s="4"/>
      <c r="AN492" s="4"/>
      <c r="AO492" s="4"/>
      <c r="AP492" s="4"/>
      <c r="AQ492" s="4"/>
      <c r="AR492" s="4"/>
      <c r="AS492" s="4"/>
      <c r="AT492" s="4"/>
      <c r="AU492" s="4"/>
      <c r="AV492" s="4"/>
      <c r="AW492" s="4"/>
    </row>
    <row r="493" spans="1:49" ht="15.75" hidden="1" customHeight="1">
      <c r="A493" s="25"/>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c r="AC493" s="33"/>
      <c r="AD493" s="33"/>
      <c r="AE493" s="33"/>
      <c r="AF493" s="25"/>
      <c r="AG493" s="4"/>
      <c r="AH493" s="4"/>
      <c r="AI493" s="4"/>
      <c r="AJ493" s="4"/>
      <c r="AK493" s="4"/>
      <c r="AL493" s="4"/>
      <c r="AM493" s="4"/>
      <c r="AN493" s="4"/>
      <c r="AO493" s="4"/>
      <c r="AP493" s="4"/>
      <c r="AQ493" s="4"/>
      <c r="AR493" s="4"/>
      <c r="AS493" s="4"/>
      <c r="AT493" s="4"/>
      <c r="AU493" s="4"/>
      <c r="AV493" s="4"/>
      <c r="AW493" s="4"/>
    </row>
    <row r="494" spans="1:49" ht="15.75" hidden="1" customHeight="1">
      <c r="A494" s="25"/>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c r="AC494" s="33"/>
      <c r="AD494" s="33"/>
      <c r="AE494" s="33"/>
      <c r="AF494" s="25"/>
      <c r="AG494" s="4"/>
      <c r="AH494" s="4"/>
      <c r="AI494" s="4"/>
      <c r="AJ494" s="4"/>
      <c r="AK494" s="4"/>
      <c r="AL494" s="4"/>
      <c r="AM494" s="4"/>
      <c r="AN494" s="4"/>
      <c r="AO494" s="4"/>
      <c r="AP494" s="4"/>
      <c r="AQ494" s="4"/>
      <c r="AR494" s="4"/>
      <c r="AS494" s="4"/>
      <c r="AT494" s="4"/>
      <c r="AU494" s="4"/>
      <c r="AV494" s="4"/>
      <c r="AW494" s="4"/>
    </row>
    <row r="495" spans="1:49" ht="15.75" hidden="1" customHeight="1">
      <c r="A495" s="25"/>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c r="AB495" s="27"/>
      <c r="AC495" s="33"/>
      <c r="AD495" s="33"/>
      <c r="AE495" s="33"/>
      <c r="AF495" s="25"/>
      <c r="AG495" s="4"/>
      <c r="AH495" s="4"/>
      <c r="AI495" s="4"/>
      <c r="AJ495" s="4"/>
      <c r="AK495" s="4"/>
      <c r="AL495" s="4"/>
      <c r="AM495" s="4"/>
      <c r="AN495" s="4"/>
      <c r="AO495" s="4"/>
      <c r="AP495" s="4"/>
      <c r="AQ495" s="4"/>
      <c r="AR495" s="4"/>
      <c r="AS495" s="4"/>
      <c r="AT495" s="4"/>
      <c r="AU495" s="4"/>
      <c r="AV495" s="4"/>
      <c r="AW495" s="4"/>
    </row>
    <row r="496" spans="1:49" ht="15.75" hidden="1" customHeight="1">
      <c r="A496" s="25"/>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c r="AB496" s="27"/>
      <c r="AC496" s="33"/>
      <c r="AD496" s="33"/>
      <c r="AE496" s="33"/>
      <c r="AF496" s="25"/>
      <c r="AG496" s="4"/>
      <c r="AH496" s="4"/>
      <c r="AI496" s="4"/>
      <c r="AJ496" s="4"/>
      <c r="AK496" s="4"/>
      <c r="AL496" s="4"/>
      <c r="AM496" s="4"/>
      <c r="AN496" s="4"/>
      <c r="AO496" s="4"/>
      <c r="AP496" s="4"/>
      <c r="AQ496" s="4"/>
      <c r="AR496" s="4"/>
      <c r="AS496" s="4"/>
      <c r="AT496" s="4"/>
      <c r="AU496" s="4"/>
      <c r="AV496" s="4"/>
      <c r="AW496" s="4"/>
    </row>
    <row r="497" spans="1:49" ht="15.75" hidden="1" customHeight="1">
      <c r="A497" s="25"/>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c r="AB497" s="27"/>
      <c r="AC497" s="33"/>
      <c r="AD497" s="33"/>
      <c r="AE497" s="33"/>
      <c r="AF497" s="25"/>
      <c r="AG497" s="4"/>
      <c r="AH497" s="4"/>
      <c r="AI497" s="4"/>
      <c r="AJ497" s="4"/>
      <c r="AK497" s="4"/>
      <c r="AL497" s="4"/>
      <c r="AM497" s="4"/>
      <c r="AN497" s="4"/>
      <c r="AO497" s="4"/>
      <c r="AP497" s="4"/>
      <c r="AQ497" s="4"/>
      <c r="AR497" s="4"/>
      <c r="AS497" s="4"/>
      <c r="AT497" s="4"/>
      <c r="AU497" s="4"/>
      <c r="AV497" s="4"/>
      <c r="AW497" s="4"/>
    </row>
    <row r="498" spans="1:49" ht="15.75" hidden="1" customHeight="1">
      <c r="A498" s="25"/>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c r="AB498" s="27"/>
      <c r="AC498" s="33"/>
      <c r="AD498" s="33"/>
      <c r="AE498" s="33"/>
      <c r="AF498" s="25"/>
      <c r="AG498" s="4"/>
      <c r="AH498" s="4"/>
      <c r="AI498" s="4"/>
      <c r="AJ498" s="4"/>
      <c r="AK498" s="4"/>
      <c r="AL498" s="4"/>
      <c r="AM498" s="4"/>
      <c r="AN498" s="4"/>
      <c r="AO498" s="4"/>
      <c r="AP498" s="4"/>
      <c r="AQ498" s="4"/>
      <c r="AR498" s="4"/>
      <c r="AS498" s="4"/>
      <c r="AT498" s="4"/>
      <c r="AU498" s="4"/>
      <c r="AV498" s="4"/>
      <c r="AW498" s="4"/>
    </row>
    <row r="499" spans="1:49" ht="15.75" hidden="1" customHeight="1">
      <c r="A499" s="25"/>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c r="AB499" s="27"/>
      <c r="AC499" s="33"/>
      <c r="AD499" s="33"/>
      <c r="AE499" s="33"/>
      <c r="AF499" s="25"/>
      <c r="AG499" s="4"/>
      <c r="AH499" s="4"/>
      <c r="AI499" s="4"/>
      <c r="AJ499" s="4"/>
      <c r="AK499" s="4"/>
      <c r="AL499" s="4"/>
      <c r="AM499" s="4"/>
      <c r="AN499" s="4"/>
      <c r="AO499" s="4"/>
      <c r="AP499" s="4"/>
      <c r="AQ499" s="4"/>
      <c r="AR499" s="4"/>
      <c r="AS499" s="4"/>
      <c r="AT499" s="4"/>
      <c r="AU499" s="4"/>
      <c r="AV499" s="4"/>
      <c r="AW499" s="4"/>
    </row>
    <row r="500" spans="1:49" ht="15.75" hidden="1" customHeight="1">
      <c r="A500" s="25"/>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c r="AB500" s="27"/>
      <c r="AC500" s="33"/>
      <c r="AD500" s="33"/>
      <c r="AE500" s="33"/>
      <c r="AF500" s="25"/>
      <c r="AG500" s="4"/>
      <c r="AH500" s="4"/>
      <c r="AI500" s="4"/>
      <c r="AJ500" s="4"/>
      <c r="AK500" s="4"/>
      <c r="AL500" s="4"/>
      <c r="AM500" s="4"/>
      <c r="AN500" s="4"/>
      <c r="AO500" s="4"/>
      <c r="AP500" s="4"/>
      <c r="AQ500" s="4"/>
      <c r="AR500" s="4"/>
      <c r="AS500" s="4"/>
      <c r="AT500" s="4"/>
      <c r="AU500" s="4"/>
      <c r="AV500" s="4"/>
      <c r="AW500" s="4"/>
    </row>
    <row r="501" spans="1:49" ht="15.75" hidden="1" customHeight="1">
      <c r="A501" s="25"/>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c r="AB501" s="27"/>
      <c r="AC501" s="33"/>
      <c r="AD501" s="33"/>
      <c r="AE501" s="33"/>
      <c r="AF501" s="25"/>
      <c r="AG501" s="4"/>
      <c r="AH501" s="4"/>
      <c r="AI501" s="4"/>
      <c r="AJ501" s="4"/>
      <c r="AK501" s="4"/>
      <c r="AL501" s="4"/>
      <c r="AM501" s="4"/>
      <c r="AN501" s="4"/>
      <c r="AO501" s="4"/>
      <c r="AP501" s="4"/>
      <c r="AQ501" s="4"/>
      <c r="AR501" s="4"/>
      <c r="AS501" s="4"/>
      <c r="AT501" s="4"/>
      <c r="AU501" s="4"/>
      <c r="AV501" s="4"/>
      <c r="AW501" s="4"/>
    </row>
    <row r="502" spans="1:49" ht="15.75" hidden="1" customHeight="1">
      <c r="A502" s="25"/>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c r="AB502" s="27"/>
      <c r="AC502" s="33"/>
      <c r="AD502" s="33"/>
      <c r="AE502" s="33"/>
      <c r="AF502" s="25"/>
      <c r="AG502" s="4"/>
      <c r="AH502" s="4"/>
      <c r="AI502" s="4"/>
      <c r="AJ502" s="4"/>
      <c r="AK502" s="4"/>
      <c r="AL502" s="4"/>
      <c r="AM502" s="4"/>
      <c r="AN502" s="4"/>
      <c r="AO502" s="4"/>
      <c r="AP502" s="4"/>
      <c r="AQ502" s="4"/>
      <c r="AR502" s="4"/>
      <c r="AS502" s="4"/>
      <c r="AT502" s="4"/>
      <c r="AU502" s="4"/>
      <c r="AV502" s="4"/>
      <c r="AW502" s="4"/>
    </row>
    <row r="503" spans="1:49" ht="15.75" hidden="1" customHeight="1">
      <c r="A503" s="25"/>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c r="AB503" s="27"/>
      <c r="AC503" s="33"/>
      <c r="AD503" s="33"/>
      <c r="AE503" s="33"/>
      <c r="AF503" s="25"/>
      <c r="AG503" s="4"/>
      <c r="AH503" s="4"/>
      <c r="AI503" s="4"/>
      <c r="AJ503" s="4"/>
      <c r="AK503" s="4"/>
      <c r="AL503" s="4"/>
      <c r="AM503" s="4"/>
      <c r="AN503" s="4"/>
      <c r="AO503" s="4"/>
      <c r="AP503" s="4"/>
      <c r="AQ503" s="4"/>
      <c r="AR503" s="4"/>
      <c r="AS503" s="4"/>
      <c r="AT503" s="4"/>
      <c r="AU503" s="4"/>
      <c r="AV503" s="4"/>
      <c r="AW503" s="4"/>
    </row>
    <row r="504" spans="1:49" ht="15.75" hidden="1" customHeight="1">
      <c r="A504" s="25"/>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c r="AB504" s="27"/>
      <c r="AC504" s="33"/>
      <c r="AD504" s="33"/>
      <c r="AE504" s="33"/>
      <c r="AF504" s="25"/>
      <c r="AG504" s="4"/>
      <c r="AH504" s="4"/>
      <c r="AI504" s="4"/>
      <c r="AJ504" s="4"/>
      <c r="AK504" s="4"/>
      <c r="AL504" s="4"/>
      <c r="AM504" s="4"/>
      <c r="AN504" s="4"/>
      <c r="AO504" s="4"/>
      <c r="AP504" s="4"/>
      <c r="AQ504" s="4"/>
      <c r="AR504" s="4"/>
      <c r="AS504" s="4"/>
      <c r="AT504" s="4"/>
      <c r="AU504" s="4"/>
      <c r="AV504" s="4"/>
      <c r="AW504" s="4"/>
    </row>
    <row r="505" spans="1:49" ht="15.75" hidden="1" customHeight="1">
      <c r="A505" s="25"/>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c r="AB505" s="27"/>
      <c r="AC505" s="33"/>
      <c r="AD505" s="33"/>
      <c r="AE505" s="33"/>
      <c r="AF505" s="25"/>
      <c r="AG505" s="4"/>
      <c r="AH505" s="4"/>
      <c r="AI505" s="4"/>
      <c r="AJ505" s="4"/>
      <c r="AK505" s="4"/>
      <c r="AL505" s="4"/>
      <c r="AM505" s="4"/>
      <c r="AN505" s="4"/>
      <c r="AO505" s="4"/>
      <c r="AP505" s="4"/>
      <c r="AQ505" s="4"/>
      <c r="AR505" s="4"/>
      <c r="AS505" s="4"/>
      <c r="AT505" s="4"/>
      <c r="AU505" s="4"/>
      <c r="AV505" s="4"/>
      <c r="AW505" s="4"/>
    </row>
    <row r="506" spans="1:49" ht="15.75" hidden="1" customHeight="1">
      <c r="A506" s="25"/>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c r="AB506" s="27"/>
      <c r="AC506" s="33"/>
      <c r="AD506" s="33"/>
      <c r="AE506" s="33"/>
      <c r="AF506" s="25"/>
      <c r="AG506" s="4"/>
      <c r="AH506" s="4"/>
      <c r="AI506" s="4"/>
      <c r="AJ506" s="4"/>
      <c r="AK506" s="4"/>
      <c r="AL506" s="4"/>
      <c r="AM506" s="4"/>
      <c r="AN506" s="4"/>
      <c r="AO506" s="4"/>
      <c r="AP506" s="4"/>
      <c r="AQ506" s="4"/>
      <c r="AR506" s="4"/>
      <c r="AS506" s="4"/>
      <c r="AT506" s="4"/>
      <c r="AU506" s="4"/>
      <c r="AV506" s="4"/>
      <c r="AW506" s="4"/>
    </row>
    <row r="507" spans="1:49" ht="15.75" hidden="1" customHeight="1">
      <c r="A507" s="25"/>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c r="AB507" s="27"/>
      <c r="AC507" s="33"/>
      <c r="AD507" s="33"/>
      <c r="AE507" s="33"/>
      <c r="AF507" s="25"/>
      <c r="AG507" s="4"/>
      <c r="AH507" s="4"/>
      <c r="AI507" s="4"/>
      <c r="AJ507" s="4"/>
      <c r="AK507" s="4"/>
      <c r="AL507" s="4"/>
      <c r="AM507" s="4"/>
      <c r="AN507" s="4"/>
      <c r="AO507" s="4"/>
      <c r="AP507" s="4"/>
      <c r="AQ507" s="4"/>
      <c r="AR507" s="4"/>
      <c r="AS507" s="4"/>
      <c r="AT507" s="4"/>
      <c r="AU507" s="4"/>
      <c r="AV507" s="4"/>
      <c r="AW507" s="4"/>
    </row>
    <row r="508" spans="1:49" ht="15.75" hidden="1" customHeight="1">
      <c r="A508" s="25"/>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c r="AB508" s="27"/>
      <c r="AC508" s="33"/>
      <c r="AD508" s="33"/>
      <c r="AE508" s="33"/>
      <c r="AF508" s="25"/>
      <c r="AG508" s="4"/>
      <c r="AH508" s="4"/>
      <c r="AI508" s="4"/>
      <c r="AJ508" s="4"/>
      <c r="AK508" s="4"/>
      <c r="AL508" s="4"/>
      <c r="AM508" s="4"/>
      <c r="AN508" s="4"/>
      <c r="AO508" s="4"/>
      <c r="AP508" s="4"/>
      <c r="AQ508" s="4"/>
      <c r="AR508" s="4"/>
      <c r="AS508" s="4"/>
      <c r="AT508" s="4"/>
      <c r="AU508" s="4"/>
      <c r="AV508" s="4"/>
      <c r="AW508" s="4"/>
    </row>
    <row r="509" spans="1:49" ht="15.75" hidden="1" customHeight="1">
      <c r="A509" s="25"/>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c r="AB509" s="27"/>
      <c r="AC509" s="33"/>
      <c r="AD509" s="33"/>
      <c r="AE509" s="33"/>
      <c r="AF509" s="25"/>
      <c r="AG509" s="4"/>
      <c r="AH509" s="4"/>
      <c r="AI509" s="4"/>
      <c r="AJ509" s="4"/>
      <c r="AK509" s="4"/>
      <c r="AL509" s="4"/>
      <c r="AM509" s="4"/>
      <c r="AN509" s="4"/>
      <c r="AO509" s="4"/>
      <c r="AP509" s="4"/>
      <c r="AQ509" s="4"/>
      <c r="AR509" s="4"/>
      <c r="AS509" s="4"/>
      <c r="AT509" s="4"/>
      <c r="AU509" s="4"/>
      <c r="AV509" s="4"/>
      <c r="AW509" s="4"/>
    </row>
    <row r="510" spans="1:49" ht="15.75" hidden="1"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4"/>
      <c r="AH510" s="4"/>
      <c r="AI510" s="4"/>
      <c r="AJ510" s="4"/>
      <c r="AK510" s="4"/>
      <c r="AL510" s="4"/>
      <c r="AM510" s="4"/>
      <c r="AN510" s="4"/>
      <c r="AO510" s="4"/>
      <c r="AP510" s="4"/>
      <c r="AQ510" s="4"/>
      <c r="AR510" s="4"/>
      <c r="AS510" s="4"/>
      <c r="AT510" s="4"/>
      <c r="AU510" s="4"/>
      <c r="AV510" s="4"/>
      <c r="AW510" s="4"/>
    </row>
    <row r="511" spans="1:49" ht="15.75" hidden="1"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4"/>
      <c r="AH511" s="4"/>
      <c r="AI511" s="4"/>
      <c r="AJ511" s="4"/>
      <c r="AK511" s="4"/>
      <c r="AL511" s="4"/>
      <c r="AM511" s="4"/>
      <c r="AN511" s="4"/>
      <c r="AO511" s="4"/>
      <c r="AP511" s="4"/>
      <c r="AQ511" s="4"/>
      <c r="AR511" s="4"/>
      <c r="AS511" s="4"/>
      <c r="AT511" s="4"/>
      <c r="AU511" s="4"/>
      <c r="AV511" s="4"/>
      <c r="AW511" s="4"/>
    </row>
    <row r="512" spans="1:49" ht="15.75" hidden="1"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4"/>
      <c r="AH512" s="4"/>
      <c r="AI512" s="4"/>
      <c r="AJ512" s="4"/>
      <c r="AK512" s="4"/>
      <c r="AL512" s="4"/>
      <c r="AM512" s="4"/>
      <c r="AN512" s="4"/>
      <c r="AO512" s="4"/>
      <c r="AP512" s="4"/>
      <c r="AQ512" s="4"/>
      <c r="AR512" s="4"/>
      <c r="AS512" s="4"/>
      <c r="AT512" s="4"/>
      <c r="AU512" s="4"/>
      <c r="AV512" s="4"/>
      <c r="AW512" s="4"/>
    </row>
    <row r="513" spans="1:49" ht="15.75" hidden="1"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4"/>
      <c r="AH513" s="4"/>
      <c r="AI513" s="4"/>
      <c r="AJ513" s="4"/>
      <c r="AK513" s="4"/>
      <c r="AL513" s="4"/>
      <c r="AM513" s="4"/>
      <c r="AN513" s="4"/>
      <c r="AO513" s="4"/>
      <c r="AP513" s="4"/>
      <c r="AQ513" s="4"/>
      <c r="AR513" s="4"/>
      <c r="AS513" s="4"/>
      <c r="AT513" s="4"/>
      <c r="AU513" s="4"/>
      <c r="AV513" s="4"/>
      <c r="AW513" s="4"/>
    </row>
    <row r="514" spans="1:49" ht="15.75" hidden="1"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4"/>
      <c r="AH514" s="4"/>
      <c r="AI514" s="4"/>
      <c r="AJ514" s="4"/>
      <c r="AK514" s="4"/>
      <c r="AL514" s="4"/>
      <c r="AM514" s="4"/>
      <c r="AN514" s="4"/>
      <c r="AO514" s="4"/>
      <c r="AP514" s="4"/>
      <c r="AQ514" s="4"/>
      <c r="AR514" s="4"/>
      <c r="AS514" s="4"/>
      <c r="AT514" s="4"/>
      <c r="AU514" s="4"/>
      <c r="AV514" s="4"/>
      <c r="AW514" s="4"/>
    </row>
    <row r="515" spans="1:49" ht="15.75" hidden="1"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4"/>
      <c r="AH515" s="4"/>
      <c r="AI515" s="4"/>
      <c r="AJ515" s="4"/>
      <c r="AK515" s="4"/>
      <c r="AL515" s="4"/>
      <c r="AM515" s="4"/>
      <c r="AN515" s="4"/>
      <c r="AO515" s="4"/>
      <c r="AP515" s="4"/>
      <c r="AQ515" s="4"/>
      <c r="AR515" s="4"/>
      <c r="AS515" s="4"/>
      <c r="AT515" s="4"/>
      <c r="AU515" s="4"/>
      <c r="AV515" s="4"/>
      <c r="AW515" s="4"/>
    </row>
    <row r="516" spans="1:49" ht="15.75" hidden="1"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4"/>
      <c r="AH516" s="4"/>
      <c r="AI516" s="4"/>
      <c r="AJ516" s="4"/>
      <c r="AK516" s="4"/>
      <c r="AL516" s="4"/>
      <c r="AM516" s="4"/>
      <c r="AN516" s="4"/>
      <c r="AO516" s="4"/>
      <c r="AP516" s="4"/>
      <c r="AQ516" s="4"/>
      <c r="AR516" s="4"/>
      <c r="AS516" s="4"/>
      <c r="AT516" s="4"/>
      <c r="AU516" s="4"/>
      <c r="AV516" s="4"/>
      <c r="AW516" s="4"/>
    </row>
    <row r="517" spans="1:49" ht="15.75" hidden="1"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4"/>
      <c r="AH517" s="4"/>
      <c r="AI517" s="4"/>
      <c r="AJ517" s="4"/>
      <c r="AK517" s="4"/>
      <c r="AL517" s="4"/>
      <c r="AM517" s="4"/>
      <c r="AN517" s="4"/>
      <c r="AO517" s="4"/>
      <c r="AP517" s="4"/>
      <c r="AQ517" s="4"/>
      <c r="AR517" s="4"/>
      <c r="AS517" s="4"/>
      <c r="AT517" s="4"/>
      <c r="AU517" s="4"/>
      <c r="AV517" s="4"/>
      <c r="AW517" s="4"/>
    </row>
    <row r="518" spans="1:49" ht="15.75" hidden="1"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4"/>
      <c r="AH518" s="4"/>
      <c r="AI518" s="4"/>
      <c r="AJ518" s="4"/>
      <c r="AK518" s="4"/>
      <c r="AL518" s="4"/>
      <c r="AM518" s="4"/>
      <c r="AN518" s="4"/>
      <c r="AO518" s="4"/>
      <c r="AP518" s="4"/>
      <c r="AQ518" s="4"/>
      <c r="AR518" s="4"/>
      <c r="AS518" s="4"/>
      <c r="AT518" s="4"/>
      <c r="AU518" s="4"/>
      <c r="AV518" s="4"/>
      <c r="AW518" s="4"/>
    </row>
    <row r="519" spans="1:49" ht="15.75" hidden="1"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4"/>
      <c r="AH519" s="4"/>
      <c r="AI519" s="4"/>
      <c r="AJ519" s="4"/>
      <c r="AK519" s="4"/>
      <c r="AL519" s="4"/>
      <c r="AM519" s="4"/>
      <c r="AN519" s="4"/>
      <c r="AO519" s="4"/>
      <c r="AP519" s="4"/>
      <c r="AQ519" s="4"/>
      <c r="AR519" s="4"/>
      <c r="AS519" s="4"/>
      <c r="AT519" s="4"/>
      <c r="AU519" s="4"/>
      <c r="AV519" s="4"/>
      <c r="AW519" s="4"/>
    </row>
    <row r="520" spans="1:49" ht="15.75" hidden="1"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4"/>
      <c r="AH520" s="4"/>
      <c r="AI520" s="4"/>
      <c r="AJ520" s="4"/>
      <c r="AK520" s="4"/>
      <c r="AL520" s="4"/>
      <c r="AM520" s="4"/>
      <c r="AN520" s="4"/>
      <c r="AO520" s="4"/>
      <c r="AP520" s="4"/>
      <c r="AQ520" s="4"/>
      <c r="AR520" s="4"/>
      <c r="AS520" s="4"/>
      <c r="AT520" s="4"/>
      <c r="AU520" s="4"/>
      <c r="AV520" s="4"/>
      <c r="AW520" s="4"/>
    </row>
    <row r="521" spans="1:49" ht="15.75" hidden="1"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4"/>
      <c r="AH521" s="4"/>
      <c r="AI521" s="4"/>
      <c r="AJ521" s="4"/>
      <c r="AK521" s="4"/>
      <c r="AL521" s="4"/>
      <c r="AM521" s="4"/>
      <c r="AN521" s="4"/>
      <c r="AO521" s="4"/>
      <c r="AP521" s="4"/>
      <c r="AQ521" s="4"/>
      <c r="AR521" s="4"/>
      <c r="AS521" s="4"/>
      <c r="AT521" s="4"/>
      <c r="AU521" s="4"/>
      <c r="AV521" s="4"/>
      <c r="AW521" s="4"/>
    </row>
    <row r="522" spans="1:49" ht="15.75" hidden="1"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4"/>
      <c r="AH522" s="4"/>
      <c r="AI522" s="4"/>
      <c r="AJ522" s="4"/>
      <c r="AK522" s="4"/>
      <c r="AL522" s="4"/>
      <c r="AM522" s="4"/>
      <c r="AN522" s="4"/>
      <c r="AO522" s="4"/>
      <c r="AP522" s="4"/>
      <c r="AQ522" s="4"/>
      <c r="AR522" s="4"/>
      <c r="AS522" s="4"/>
      <c r="AT522" s="4"/>
      <c r="AU522" s="4"/>
      <c r="AV522" s="4"/>
      <c r="AW522" s="4"/>
    </row>
    <row r="523" spans="1:49" ht="15.75" hidden="1"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4"/>
      <c r="AH523" s="4"/>
      <c r="AI523" s="4"/>
      <c r="AJ523" s="4"/>
      <c r="AK523" s="4"/>
      <c r="AL523" s="4"/>
      <c r="AM523" s="4"/>
      <c r="AN523" s="4"/>
      <c r="AO523" s="4"/>
      <c r="AP523" s="4"/>
      <c r="AQ523" s="4"/>
      <c r="AR523" s="4"/>
      <c r="AS523" s="4"/>
      <c r="AT523" s="4"/>
      <c r="AU523" s="4"/>
      <c r="AV523" s="4"/>
      <c r="AW523" s="4"/>
    </row>
    <row r="524" spans="1:49" ht="15.75" hidden="1"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4"/>
      <c r="AH524" s="4"/>
      <c r="AI524" s="4"/>
      <c r="AJ524" s="4"/>
      <c r="AK524" s="4"/>
      <c r="AL524" s="4"/>
      <c r="AM524" s="4"/>
      <c r="AN524" s="4"/>
      <c r="AO524" s="4"/>
      <c r="AP524" s="4"/>
      <c r="AQ524" s="4"/>
      <c r="AR524" s="4"/>
      <c r="AS524" s="4"/>
      <c r="AT524" s="4"/>
      <c r="AU524" s="4"/>
      <c r="AV524" s="4"/>
      <c r="AW524" s="4"/>
    </row>
    <row r="525" spans="1:49" ht="15.75" hidden="1"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4"/>
      <c r="AH525" s="4"/>
      <c r="AI525" s="4"/>
      <c r="AJ525" s="4"/>
      <c r="AK525" s="4"/>
      <c r="AL525" s="4"/>
      <c r="AM525" s="4"/>
      <c r="AN525" s="4"/>
      <c r="AO525" s="4"/>
      <c r="AP525" s="4"/>
      <c r="AQ525" s="4"/>
      <c r="AR525" s="4"/>
      <c r="AS525" s="4"/>
      <c r="AT525" s="4"/>
      <c r="AU525" s="4"/>
      <c r="AV525" s="4"/>
      <c r="AW525" s="4"/>
    </row>
    <row r="526" spans="1:49" ht="15.75" hidden="1"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4"/>
      <c r="AH526" s="4"/>
      <c r="AI526" s="4"/>
      <c r="AJ526" s="4"/>
      <c r="AK526" s="4"/>
      <c r="AL526" s="4"/>
      <c r="AM526" s="4"/>
      <c r="AN526" s="4"/>
      <c r="AO526" s="4"/>
      <c r="AP526" s="4"/>
      <c r="AQ526" s="4"/>
      <c r="AR526" s="4"/>
      <c r="AS526" s="4"/>
      <c r="AT526" s="4"/>
      <c r="AU526" s="4"/>
      <c r="AV526" s="4"/>
      <c r="AW526" s="4"/>
    </row>
    <row r="527" spans="1:49" ht="15.75" hidden="1"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4"/>
      <c r="AH527" s="4"/>
      <c r="AI527" s="4"/>
      <c r="AJ527" s="4"/>
      <c r="AK527" s="4"/>
      <c r="AL527" s="4"/>
      <c r="AM527" s="4"/>
      <c r="AN527" s="4"/>
      <c r="AO527" s="4"/>
      <c r="AP527" s="4"/>
      <c r="AQ527" s="4"/>
      <c r="AR527" s="4"/>
      <c r="AS527" s="4"/>
      <c r="AT527" s="4"/>
      <c r="AU527" s="4"/>
      <c r="AV527" s="4"/>
      <c r="AW527" s="4"/>
    </row>
    <row r="528" spans="1:49" ht="15.75" hidden="1"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4"/>
      <c r="AH528" s="4"/>
      <c r="AI528" s="4"/>
      <c r="AJ528" s="4"/>
      <c r="AK528" s="4"/>
      <c r="AL528" s="4"/>
      <c r="AM528" s="4"/>
      <c r="AN528" s="4"/>
      <c r="AO528" s="4"/>
      <c r="AP528" s="4"/>
      <c r="AQ528" s="4"/>
      <c r="AR528" s="4"/>
      <c r="AS528" s="4"/>
      <c r="AT528" s="4"/>
      <c r="AU528" s="4"/>
      <c r="AV528" s="4"/>
      <c r="AW528" s="4"/>
    </row>
    <row r="529" spans="1:49" ht="15.75" hidden="1"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4"/>
      <c r="AH529" s="4"/>
      <c r="AI529" s="4"/>
      <c r="AJ529" s="4"/>
      <c r="AK529" s="4"/>
      <c r="AL529" s="4"/>
      <c r="AM529" s="4"/>
      <c r="AN529" s="4"/>
      <c r="AO529" s="4"/>
      <c r="AP529" s="4"/>
      <c r="AQ529" s="4"/>
      <c r="AR529" s="4"/>
      <c r="AS529" s="4"/>
      <c r="AT529" s="4"/>
      <c r="AU529" s="4"/>
      <c r="AV529" s="4"/>
      <c r="AW529" s="4"/>
    </row>
    <row r="530" spans="1:49" ht="15.75" hidden="1"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4"/>
      <c r="AH530" s="4"/>
      <c r="AI530" s="4"/>
      <c r="AJ530" s="4"/>
      <c r="AK530" s="4"/>
      <c r="AL530" s="4"/>
      <c r="AM530" s="4"/>
      <c r="AN530" s="4"/>
      <c r="AO530" s="4"/>
      <c r="AP530" s="4"/>
      <c r="AQ530" s="4"/>
      <c r="AR530" s="4"/>
      <c r="AS530" s="4"/>
      <c r="AT530" s="4"/>
      <c r="AU530" s="4"/>
      <c r="AV530" s="4"/>
      <c r="AW530" s="4"/>
    </row>
    <row r="531" spans="1:49" ht="15.75" hidden="1"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4"/>
      <c r="AH531" s="4"/>
      <c r="AI531" s="4"/>
      <c r="AJ531" s="4"/>
      <c r="AK531" s="4"/>
      <c r="AL531" s="4"/>
      <c r="AM531" s="4"/>
      <c r="AN531" s="4"/>
      <c r="AO531" s="4"/>
      <c r="AP531" s="4"/>
      <c r="AQ531" s="4"/>
      <c r="AR531" s="4"/>
      <c r="AS531" s="4"/>
      <c r="AT531" s="4"/>
      <c r="AU531" s="4"/>
      <c r="AV531" s="4"/>
      <c r="AW531" s="4"/>
    </row>
    <row r="532" spans="1:49" ht="15.75" hidden="1"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4"/>
      <c r="AH532" s="4"/>
      <c r="AI532" s="4"/>
      <c r="AJ532" s="4"/>
      <c r="AK532" s="4"/>
      <c r="AL532" s="4"/>
      <c r="AM532" s="4"/>
      <c r="AN532" s="4"/>
      <c r="AO532" s="4"/>
      <c r="AP532" s="4"/>
      <c r="AQ532" s="4"/>
      <c r="AR532" s="4"/>
      <c r="AS532" s="4"/>
      <c r="AT532" s="4"/>
      <c r="AU532" s="4"/>
      <c r="AV532" s="4"/>
      <c r="AW532" s="4"/>
    </row>
    <row r="533" spans="1:49" ht="15.75" hidden="1"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4"/>
      <c r="AH533" s="4"/>
      <c r="AI533" s="4"/>
      <c r="AJ533" s="4"/>
      <c r="AK533" s="4"/>
      <c r="AL533" s="4"/>
      <c r="AM533" s="4"/>
      <c r="AN533" s="4"/>
      <c r="AO533" s="4"/>
      <c r="AP533" s="4"/>
      <c r="AQ533" s="4"/>
      <c r="AR533" s="4"/>
      <c r="AS533" s="4"/>
      <c r="AT533" s="4"/>
      <c r="AU533" s="4"/>
      <c r="AV533" s="4"/>
      <c r="AW533" s="4"/>
    </row>
    <row r="534" spans="1:49" ht="15.75" hidden="1"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4"/>
      <c r="AH534" s="4"/>
      <c r="AI534" s="4"/>
      <c r="AJ534" s="4"/>
      <c r="AK534" s="4"/>
      <c r="AL534" s="4"/>
      <c r="AM534" s="4"/>
      <c r="AN534" s="4"/>
      <c r="AO534" s="4"/>
      <c r="AP534" s="4"/>
      <c r="AQ534" s="4"/>
      <c r="AR534" s="4"/>
      <c r="AS534" s="4"/>
      <c r="AT534" s="4"/>
      <c r="AU534" s="4"/>
      <c r="AV534" s="4"/>
      <c r="AW534" s="4"/>
    </row>
    <row r="535" spans="1:49" ht="15.75" hidden="1"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4"/>
      <c r="AH535" s="4"/>
      <c r="AI535" s="4"/>
      <c r="AJ535" s="4"/>
      <c r="AK535" s="4"/>
      <c r="AL535" s="4"/>
      <c r="AM535" s="4"/>
      <c r="AN535" s="4"/>
      <c r="AO535" s="4"/>
      <c r="AP535" s="4"/>
      <c r="AQ535" s="4"/>
      <c r="AR535" s="4"/>
      <c r="AS535" s="4"/>
      <c r="AT535" s="4"/>
      <c r="AU535" s="4"/>
      <c r="AV535" s="4"/>
      <c r="AW535" s="4"/>
    </row>
    <row r="536" spans="1:49" ht="15.75" hidden="1"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4"/>
      <c r="AH536" s="4"/>
      <c r="AI536" s="4"/>
      <c r="AJ536" s="4"/>
      <c r="AK536" s="4"/>
      <c r="AL536" s="4"/>
      <c r="AM536" s="4"/>
      <c r="AN536" s="4"/>
      <c r="AO536" s="4"/>
      <c r="AP536" s="4"/>
      <c r="AQ536" s="4"/>
      <c r="AR536" s="4"/>
      <c r="AS536" s="4"/>
      <c r="AT536" s="4"/>
      <c r="AU536" s="4"/>
      <c r="AV536" s="4"/>
      <c r="AW536" s="4"/>
    </row>
    <row r="537" spans="1:49" ht="15.75" hidden="1"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4"/>
      <c r="AH537" s="4"/>
      <c r="AI537" s="4"/>
      <c r="AJ537" s="4"/>
      <c r="AK537" s="4"/>
      <c r="AL537" s="4"/>
      <c r="AM537" s="4"/>
      <c r="AN537" s="4"/>
      <c r="AO537" s="4"/>
      <c r="AP537" s="4"/>
      <c r="AQ537" s="4"/>
      <c r="AR537" s="4"/>
      <c r="AS537" s="4"/>
      <c r="AT537" s="4"/>
      <c r="AU537" s="4"/>
      <c r="AV537" s="4"/>
      <c r="AW537" s="4"/>
    </row>
    <row r="538" spans="1:49" ht="15.75" hidden="1"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4"/>
      <c r="AH538" s="4"/>
      <c r="AI538" s="4"/>
      <c r="AJ538" s="4"/>
      <c r="AK538" s="4"/>
      <c r="AL538" s="4"/>
      <c r="AM538" s="4"/>
      <c r="AN538" s="4"/>
      <c r="AO538" s="4"/>
      <c r="AP538" s="4"/>
      <c r="AQ538" s="4"/>
      <c r="AR538" s="4"/>
      <c r="AS538" s="4"/>
      <c r="AT538" s="4"/>
      <c r="AU538" s="4"/>
      <c r="AV538" s="4"/>
      <c r="AW538" s="4"/>
    </row>
    <row r="539" spans="1:49" ht="15.75" hidden="1"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4"/>
      <c r="AH539" s="4"/>
      <c r="AI539" s="4"/>
      <c r="AJ539" s="4"/>
      <c r="AK539" s="4"/>
      <c r="AL539" s="4"/>
      <c r="AM539" s="4"/>
      <c r="AN539" s="4"/>
      <c r="AO539" s="4"/>
      <c r="AP539" s="4"/>
      <c r="AQ539" s="4"/>
      <c r="AR539" s="4"/>
      <c r="AS539" s="4"/>
      <c r="AT539" s="4"/>
      <c r="AU539" s="4"/>
      <c r="AV539" s="4"/>
      <c r="AW539" s="4"/>
    </row>
    <row r="540" spans="1:49" ht="15.75" hidden="1"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4"/>
      <c r="AH540" s="4"/>
      <c r="AI540" s="4"/>
      <c r="AJ540" s="4"/>
      <c r="AK540" s="4"/>
      <c r="AL540" s="4"/>
      <c r="AM540" s="4"/>
      <c r="AN540" s="4"/>
      <c r="AO540" s="4"/>
      <c r="AP540" s="4"/>
      <c r="AQ540" s="4"/>
      <c r="AR540" s="4"/>
      <c r="AS540" s="4"/>
      <c r="AT540" s="4"/>
      <c r="AU540" s="4"/>
      <c r="AV540" s="4"/>
      <c r="AW540" s="4"/>
    </row>
    <row r="541" spans="1:49" ht="15.75" hidden="1"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4"/>
      <c r="AH541" s="4"/>
      <c r="AI541" s="4"/>
      <c r="AJ541" s="4"/>
      <c r="AK541" s="4"/>
      <c r="AL541" s="4"/>
      <c r="AM541" s="4"/>
      <c r="AN541" s="4"/>
      <c r="AO541" s="4"/>
      <c r="AP541" s="4"/>
      <c r="AQ541" s="4"/>
      <c r="AR541" s="4"/>
      <c r="AS541" s="4"/>
      <c r="AT541" s="4"/>
      <c r="AU541" s="4"/>
      <c r="AV541" s="4"/>
      <c r="AW541" s="4"/>
    </row>
    <row r="542" spans="1:49" ht="15.75" hidden="1"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4"/>
      <c r="AH542" s="4"/>
      <c r="AI542" s="4"/>
      <c r="AJ542" s="4"/>
      <c r="AK542" s="4"/>
      <c r="AL542" s="4"/>
      <c r="AM542" s="4"/>
      <c r="AN542" s="4"/>
      <c r="AO542" s="4"/>
      <c r="AP542" s="4"/>
      <c r="AQ542" s="4"/>
      <c r="AR542" s="4"/>
      <c r="AS542" s="4"/>
      <c r="AT542" s="4"/>
      <c r="AU542" s="4"/>
      <c r="AV542" s="4"/>
      <c r="AW542" s="4"/>
    </row>
    <row r="543" spans="1:49" ht="15.75" hidden="1"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4"/>
      <c r="AH543" s="4"/>
      <c r="AI543" s="4"/>
      <c r="AJ543" s="4"/>
      <c r="AK543" s="4"/>
      <c r="AL543" s="4"/>
      <c r="AM543" s="4"/>
      <c r="AN543" s="4"/>
      <c r="AO543" s="4"/>
      <c r="AP543" s="4"/>
      <c r="AQ543" s="4"/>
      <c r="AR543" s="4"/>
      <c r="AS543" s="4"/>
      <c r="AT543" s="4"/>
      <c r="AU543" s="4"/>
      <c r="AV543" s="4"/>
      <c r="AW543" s="4"/>
    </row>
    <row r="544" spans="1:49" ht="15.75" hidden="1"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4"/>
      <c r="AH544" s="4"/>
      <c r="AI544" s="4"/>
      <c r="AJ544" s="4"/>
      <c r="AK544" s="4"/>
      <c r="AL544" s="4"/>
      <c r="AM544" s="4"/>
      <c r="AN544" s="4"/>
      <c r="AO544" s="4"/>
      <c r="AP544" s="4"/>
      <c r="AQ544" s="4"/>
      <c r="AR544" s="4"/>
      <c r="AS544" s="4"/>
      <c r="AT544" s="4"/>
      <c r="AU544" s="4"/>
      <c r="AV544" s="4"/>
      <c r="AW544" s="4"/>
    </row>
    <row r="545" spans="1:49" ht="15.75" hidden="1"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4"/>
      <c r="AH545" s="4"/>
      <c r="AI545" s="4"/>
      <c r="AJ545" s="4"/>
      <c r="AK545" s="4"/>
      <c r="AL545" s="4"/>
      <c r="AM545" s="4"/>
      <c r="AN545" s="4"/>
      <c r="AO545" s="4"/>
      <c r="AP545" s="4"/>
      <c r="AQ545" s="4"/>
      <c r="AR545" s="4"/>
      <c r="AS545" s="4"/>
      <c r="AT545" s="4"/>
      <c r="AU545" s="4"/>
      <c r="AV545" s="4"/>
      <c r="AW545" s="4"/>
    </row>
    <row r="546" spans="1:49" ht="15.75" hidden="1"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4"/>
      <c r="AH546" s="4"/>
      <c r="AI546" s="4"/>
      <c r="AJ546" s="4"/>
      <c r="AK546" s="4"/>
      <c r="AL546" s="4"/>
      <c r="AM546" s="4"/>
      <c r="AN546" s="4"/>
      <c r="AO546" s="4"/>
      <c r="AP546" s="4"/>
      <c r="AQ546" s="4"/>
      <c r="AR546" s="4"/>
      <c r="AS546" s="4"/>
      <c r="AT546" s="4"/>
      <c r="AU546" s="4"/>
      <c r="AV546" s="4"/>
      <c r="AW546" s="4"/>
    </row>
    <row r="547" spans="1:49" ht="15.75" hidden="1"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4"/>
      <c r="AH547" s="4"/>
      <c r="AI547" s="4"/>
      <c r="AJ547" s="4"/>
      <c r="AK547" s="4"/>
      <c r="AL547" s="4"/>
      <c r="AM547" s="4"/>
      <c r="AN547" s="4"/>
      <c r="AO547" s="4"/>
      <c r="AP547" s="4"/>
      <c r="AQ547" s="4"/>
      <c r="AR547" s="4"/>
      <c r="AS547" s="4"/>
      <c r="AT547" s="4"/>
      <c r="AU547" s="4"/>
      <c r="AV547" s="4"/>
      <c r="AW547" s="4"/>
    </row>
    <row r="548" spans="1:49" ht="15.75" hidden="1"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4"/>
      <c r="AH548" s="4"/>
      <c r="AI548" s="4"/>
      <c r="AJ548" s="4"/>
      <c r="AK548" s="4"/>
      <c r="AL548" s="4"/>
      <c r="AM548" s="4"/>
      <c r="AN548" s="4"/>
      <c r="AO548" s="4"/>
      <c r="AP548" s="4"/>
      <c r="AQ548" s="4"/>
      <c r="AR548" s="4"/>
      <c r="AS548" s="4"/>
      <c r="AT548" s="4"/>
      <c r="AU548" s="4"/>
      <c r="AV548" s="4"/>
      <c r="AW548" s="4"/>
    </row>
    <row r="549" spans="1:49" ht="15.75" hidden="1"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4"/>
      <c r="AH549" s="4"/>
      <c r="AI549" s="4"/>
      <c r="AJ549" s="4"/>
      <c r="AK549" s="4"/>
      <c r="AL549" s="4"/>
      <c r="AM549" s="4"/>
      <c r="AN549" s="4"/>
      <c r="AO549" s="4"/>
      <c r="AP549" s="4"/>
      <c r="AQ549" s="4"/>
      <c r="AR549" s="4"/>
      <c r="AS549" s="4"/>
      <c r="AT549" s="4"/>
      <c r="AU549" s="4"/>
      <c r="AV549" s="4"/>
      <c r="AW549" s="4"/>
    </row>
    <row r="550" spans="1:49" ht="15.75" hidden="1"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4"/>
      <c r="AH550" s="4"/>
      <c r="AI550" s="4"/>
      <c r="AJ550" s="4"/>
      <c r="AK550" s="4"/>
      <c r="AL550" s="4"/>
      <c r="AM550" s="4"/>
      <c r="AN550" s="4"/>
      <c r="AO550" s="4"/>
      <c r="AP550" s="4"/>
      <c r="AQ550" s="4"/>
      <c r="AR550" s="4"/>
      <c r="AS550" s="4"/>
      <c r="AT550" s="4"/>
      <c r="AU550" s="4"/>
      <c r="AV550" s="4"/>
      <c r="AW550" s="4"/>
    </row>
    <row r="551" spans="1:49" ht="15.75" hidden="1"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4"/>
      <c r="AH551" s="4"/>
      <c r="AI551" s="4"/>
      <c r="AJ551" s="4"/>
      <c r="AK551" s="4"/>
      <c r="AL551" s="4"/>
      <c r="AM551" s="4"/>
      <c r="AN551" s="4"/>
      <c r="AO551" s="4"/>
      <c r="AP551" s="4"/>
      <c r="AQ551" s="4"/>
      <c r="AR551" s="4"/>
      <c r="AS551" s="4"/>
      <c r="AT551" s="4"/>
      <c r="AU551" s="4"/>
      <c r="AV551" s="4"/>
      <c r="AW551" s="4"/>
    </row>
    <row r="552" spans="1:49" ht="15.75" hidden="1"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4"/>
      <c r="AH552" s="4"/>
      <c r="AI552" s="4"/>
      <c r="AJ552" s="4"/>
      <c r="AK552" s="4"/>
      <c r="AL552" s="4"/>
      <c r="AM552" s="4"/>
      <c r="AN552" s="4"/>
      <c r="AO552" s="4"/>
      <c r="AP552" s="4"/>
      <c r="AQ552" s="4"/>
      <c r="AR552" s="4"/>
      <c r="AS552" s="4"/>
      <c r="AT552" s="4"/>
      <c r="AU552" s="4"/>
      <c r="AV552" s="4"/>
      <c r="AW552" s="4"/>
    </row>
    <row r="553" spans="1:49" ht="15.75" hidden="1"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4"/>
      <c r="AH553" s="4"/>
      <c r="AI553" s="4"/>
      <c r="AJ553" s="4"/>
      <c r="AK553" s="4"/>
      <c r="AL553" s="4"/>
      <c r="AM553" s="4"/>
      <c r="AN553" s="4"/>
      <c r="AO553" s="4"/>
      <c r="AP553" s="4"/>
      <c r="AQ553" s="4"/>
      <c r="AR553" s="4"/>
      <c r="AS553" s="4"/>
      <c r="AT553" s="4"/>
      <c r="AU553" s="4"/>
      <c r="AV553" s="4"/>
      <c r="AW553" s="4"/>
    </row>
    <row r="554" spans="1:49" ht="15.75" hidden="1"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4"/>
      <c r="AH554" s="4"/>
      <c r="AI554" s="4"/>
      <c r="AJ554" s="4"/>
      <c r="AK554" s="4"/>
      <c r="AL554" s="4"/>
      <c r="AM554" s="4"/>
      <c r="AN554" s="4"/>
      <c r="AO554" s="4"/>
      <c r="AP554" s="4"/>
      <c r="AQ554" s="4"/>
      <c r="AR554" s="4"/>
      <c r="AS554" s="4"/>
      <c r="AT554" s="4"/>
      <c r="AU554" s="4"/>
      <c r="AV554" s="4"/>
      <c r="AW554" s="4"/>
    </row>
    <row r="555" spans="1:49" ht="15.75" hidden="1"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4"/>
      <c r="AH555" s="4"/>
      <c r="AI555" s="4"/>
      <c r="AJ555" s="4"/>
      <c r="AK555" s="4"/>
      <c r="AL555" s="4"/>
      <c r="AM555" s="4"/>
      <c r="AN555" s="4"/>
      <c r="AO555" s="4"/>
      <c r="AP555" s="4"/>
      <c r="AQ555" s="4"/>
      <c r="AR555" s="4"/>
      <c r="AS555" s="4"/>
      <c r="AT555" s="4"/>
      <c r="AU555" s="4"/>
      <c r="AV555" s="4"/>
      <c r="AW555" s="4"/>
    </row>
    <row r="556" spans="1:49" ht="15.75" hidden="1"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4"/>
      <c r="AH556" s="4"/>
      <c r="AI556" s="4"/>
      <c r="AJ556" s="4"/>
      <c r="AK556" s="4"/>
      <c r="AL556" s="4"/>
      <c r="AM556" s="4"/>
      <c r="AN556" s="4"/>
      <c r="AO556" s="4"/>
      <c r="AP556" s="4"/>
      <c r="AQ556" s="4"/>
      <c r="AR556" s="4"/>
      <c r="AS556" s="4"/>
      <c r="AT556" s="4"/>
      <c r="AU556" s="4"/>
      <c r="AV556" s="4"/>
      <c r="AW556" s="4"/>
    </row>
    <row r="557" spans="1:49" ht="15.75" hidden="1"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4"/>
      <c r="AH557" s="4"/>
      <c r="AI557" s="4"/>
      <c r="AJ557" s="4"/>
      <c r="AK557" s="4"/>
      <c r="AL557" s="4"/>
      <c r="AM557" s="4"/>
      <c r="AN557" s="4"/>
      <c r="AO557" s="4"/>
      <c r="AP557" s="4"/>
      <c r="AQ557" s="4"/>
      <c r="AR557" s="4"/>
      <c r="AS557" s="4"/>
      <c r="AT557" s="4"/>
      <c r="AU557" s="4"/>
      <c r="AV557" s="4"/>
      <c r="AW557" s="4"/>
    </row>
    <row r="558" spans="1:49" ht="15.75" hidden="1"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4"/>
      <c r="AH558" s="4"/>
      <c r="AI558" s="4"/>
      <c r="AJ558" s="4"/>
      <c r="AK558" s="4"/>
      <c r="AL558" s="4"/>
      <c r="AM558" s="4"/>
      <c r="AN558" s="4"/>
      <c r="AO558" s="4"/>
      <c r="AP558" s="4"/>
      <c r="AQ558" s="4"/>
      <c r="AR558" s="4"/>
      <c r="AS558" s="4"/>
      <c r="AT558" s="4"/>
      <c r="AU558" s="4"/>
      <c r="AV558" s="4"/>
      <c r="AW558" s="4"/>
    </row>
    <row r="559" spans="1:49" ht="15.75" hidden="1"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4"/>
      <c r="AH559" s="4"/>
      <c r="AI559" s="4"/>
      <c r="AJ559" s="4"/>
      <c r="AK559" s="4"/>
      <c r="AL559" s="4"/>
      <c r="AM559" s="4"/>
      <c r="AN559" s="4"/>
      <c r="AO559" s="4"/>
      <c r="AP559" s="4"/>
      <c r="AQ559" s="4"/>
      <c r="AR559" s="4"/>
      <c r="AS559" s="4"/>
      <c r="AT559" s="4"/>
      <c r="AU559" s="4"/>
      <c r="AV559" s="4"/>
      <c r="AW559" s="4"/>
    </row>
    <row r="560" spans="1:49" ht="15.75" hidden="1"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4"/>
      <c r="AH560" s="4"/>
      <c r="AI560" s="4"/>
      <c r="AJ560" s="4"/>
      <c r="AK560" s="4"/>
      <c r="AL560" s="4"/>
      <c r="AM560" s="4"/>
      <c r="AN560" s="4"/>
      <c r="AO560" s="4"/>
      <c r="AP560" s="4"/>
      <c r="AQ560" s="4"/>
      <c r="AR560" s="4"/>
      <c r="AS560" s="4"/>
      <c r="AT560" s="4"/>
      <c r="AU560" s="4"/>
      <c r="AV560" s="4"/>
      <c r="AW560" s="4"/>
    </row>
    <row r="561" spans="1:49" ht="15.75" hidden="1"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4"/>
      <c r="AH561" s="4"/>
      <c r="AI561" s="4"/>
      <c r="AJ561" s="4"/>
      <c r="AK561" s="4"/>
      <c r="AL561" s="4"/>
      <c r="AM561" s="4"/>
      <c r="AN561" s="4"/>
      <c r="AO561" s="4"/>
      <c r="AP561" s="4"/>
      <c r="AQ561" s="4"/>
      <c r="AR561" s="4"/>
      <c r="AS561" s="4"/>
      <c r="AT561" s="4"/>
      <c r="AU561" s="4"/>
      <c r="AV561" s="4"/>
      <c r="AW561" s="4"/>
    </row>
    <row r="562" spans="1:49" ht="15.75" hidden="1"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4"/>
      <c r="AH562" s="4"/>
      <c r="AI562" s="4"/>
      <c r="AJ562" s="4"/>
      <c r="AK562" s="4"/>
      <c r="AL562" s="4"/>
      <c r="AM562" s="4"/>
      <c r="AN562" s="4"/>
      <c r="AO562" s="4"/>
      <c r="AP562" s="4"/>
      <c r="AQ562" s="4"/>
      <c r="AR562" s="4"/>
      <c r="AS562" s="4"/>
      <c r="AT562" s="4"/>
      <c r="AU562" s="4"/>
      <c r="AV562" s="4"/>
      <c r="AW562" s="4"/>
    </row>
    <row r="563" spans="1:49" ht="15.75" hidden="1"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4"/>
      <c r="AH563" s="4"/>
      <c r="AI563" s="4"/>
      <c r="AJ563" s="4"/>
      <c r="AK563" s="4"/>
      <c r="AL563" s="4"/>
      <c r="AM563" s="4"/>
      <c r="AN563" s="4"/>
      <c r="AO563" s="4"/>
      <c r="AP563" s="4"/>
      <c r="AQ563" s="4"/>
      <c r="AR563" s="4"/>
      <c r="AS563" s="4"/>
      <c r="AT563" s="4"/>
      <c r="AU563" s="4"/>
      <c r="AV563" s="4"/>
      <c r="AW563" s="4"/>
    </row>
    <row r="564" spans="1:49" ht="15.75" hidden="1"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4"/>
      <c r="AH564" s="4"/>
      <c r="AI564" s="4"/>
      <c r="AJ564" s="4"/>
      <c r="AK564" s="4"/>
      <c r="AL564" s="4"/>
      <c r="AM564" s="4"/>
      <c r="AN564" s="4"/>
      <c r="AO564" s="4"/>
      <c r="AP564" s="4"/>
      <c r="AQ564" s="4"/>
      <c r="AR564" s="4"/>
      <c r="AS564" s="4"/>
      <c r="AT564" s="4"/>
      <c r="AU564" s="4"/>
      <c r="AV564" s="4"/>
      <c r="AW564" s="4"/>
    </row>
    <row r="565" spans="1:49" ht="15.75" hidden="1"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4"/>
      <c r="AH565" s="4"/>
      <c r="AI565" s="4"/>
      <c r="AJ565" s="4"/>
      <c r="AK565" s="4"/>
      <c r="AL565" s="4"/>
      <c r="AM565" s="4"/>
      <c r="AN565" s="4"/>
      <c r="AO565" s="4"/>
      <c r="AP565" s="4"/>
      <c r="AQ565" s="4"/>
      <c r="AR565" s="4"/>
      <c r="AS565" s="4"/>
      <c r="AT565" s="4"/>
      <c r="AU565" s="4"/>
      <c r="AV565" s="4"/>
      <c r="AW565" s="4"/>
    </row>
    <row r="566" spans="1:49" ht="15.75" hidden="1"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4"/>
      <c r="AH566" s="4"/>
      <c r="AI566" s="4"/>
      <c r="AJ566" s="4"/>
      <c r="AK566" s="4"/>
      <c r="AL566" s="4"/>
      <c r="AM566" s="4"/>
      <c r="AN566" s="4"/>
      <c r="AO566" s="4"/>
      <c r="AP566" s="4"/>
      <c r="AQ566" s="4"/>
      <c r="AR566" s="4"/>
      <c r="AS566" s="4"/>
      <c r="AT566" s="4"/>
      <c r="AU566" s="4"/>
      <c r="AV566" s="4"/>
      <c r="AW566" s="4"/>
    </row>
    <row r="567" spans="1:49" ht="15.75" hidden="1"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4"/>
      <c r="AH567" s="4"/>
      <c r="AI567" s="4"/>
      <c r="AJ567" s="4"/>
      <c r="AK567" s="4"/>
      <c r="AL567" s="4"/>
      <c r="AM567" s="4"/>
      <c r="AN567" s="4"/>
      <c r="AO567" s="4"/>
      <c r="AP567" s="4"/>
      <c r="AQ567" s="4"/>
      <c r="AR567" s="4"/>
      <c r="AS567" s="4"/>
      <c r="AT567" s="4"/>
      <c r="AU567" s="4"/>
      <c r="AV567" s="4"/>
      <c r="AW567" s="4"/>
    </row>
    <row r="568" spans="1:49" ht="15.75" hidden="1"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4"/>
      <c r="AH568" s="4"/>
      <c r="AI568" s="4"/>
      <c r="AJ568" s="4"/>
      <c r="AK568" s="4"/>
      <c r="AL568" s="4"/>
      <c r="AM568" s="4"/>
      <c r="AN568" s="4"/>
      <c r="AO568" s="4"/>
      <c r="AP568" s="4"/>
      <c r="AQ568" s="4"/>
      <c r="AR568" s="4"/>
      <c r="AS568" s="4"/>
      <c r="AT568" s="4"/>
      <c r="AU568" s="4"/>
      <c r="AV568" s="4"/>
      <c r="AW568" s="4"/>
    </row>
    <row r="569" spans="1:49" ht="15.75" hidden="1"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4"/>
      <c r="AH569" s="4"/>
      <c r="AI569" s="4"/>
      <c r="AJ569" s="4"/>
      <c r="AK569" s="4"/>
      <c r="AL569" s="4"/>
      <c r="AM569" s="4"/>
      <c r="AN569" s="4"/>
      <c r="AO569" s="4"/>
      <c r="AP569" s="4"/>
      <c r="AQ569" s="4"/>
      <c r="AR569" s="4"/>
      <c r="AS569" s="4"/>
      <c r="AT569" s="4"/>
      <c r="AU569" s="4"/>
      <c r="AV569" s="4"/>
      <c r="AW569" s="4"/>
    </row>
    <row r="570" spans="1:49" ht="15.75" hidden="1"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4"/>
      <c r="AH570" s="4"/>
      <c r="AI570" s="4"/>
      <c r="AJ570" s="4"/>
      <c r="AK570" s="4"/>
      <c r="AL570" s="4"/>
      <c r="AM570" s="4"/>
      <c r="AN570" s="4"/>
      <c r="AO570" s="4"/>
      <c r="AP570" s="4"/>
      <c r="AQ570" s="4"/>
      <c r="AR570" s="4"/>
      <c r="AS570" s="4"/>
      <c r="AT570" s="4"/>
      <c r="AU570" s="4"/>
      <c r="AV570" s="4"/>
      <c r="AW570" s="4"/>
    </row>
    <row r="571" spans="1:49" ht="15.75" hidden="1"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4"/>
      <c r="AH571" s="4"/>
      <c r="AI571" s="4"/>
      <c r="AJ571" s="4"/>
      <c r="AK571" s="4"/>
      <c r="AL571" s="4"/>
      <c r="AM571" s="4"/>
      <c r="AN571" s="4"/>
      <c r="AO571" s="4"/>
      <c r="AP571" s="4"/>
      <c r="AQ571" s="4"/>
      <c r="AR571" s="4"/>
      <c r="AS571" s="4"/>
      <c r="AT571" s="4"/>
      <c r="AU571" s="4"/>
      <c r="AV571" s="4"/>
      <c r="AW571" s="4"/>
    </row>
    <row r="572" spans="1:49" ht="15.75" hidden="1"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4"/>
      <c r="AH572" s="4"/>
      <c r="AI572" s="4"/>
      <c r="AJ572" s="4"/>
      <c r="AK572" s="4"/>
      <c r="AL572" s="4"/>
      <c r="AM572" s="4"/>
      <c r="AN572" s="4"/>
      <c r="AO572" s="4"/>
      <c r="AP572" s="4"/>
      <c r="AQ572" s="4"/>
      <c r="AR572" s="4"/>
      <c r="AS572" s="4"/>
      <c r="AT572" s="4"/>
      <c r="AU572" s="4"/>
      <c r="AV572" s="4"/>
      <c r="AW572" s="4"/>
    </row>
    <row r="573" spans="1:49" ht="15.75" hidden="1"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4"/>
      <c r="AH573" s="4"/>
      <c r="AI573" s="4"/>
      <c r="AJ573" s="4"/>
      <c r="AK573" s="4"/>
      <c r="AL573" s="4"/>
      <c r="AM573" s="4"/>
      <c r="AN573" s="4"/>
      <c r="AO573" s="4"/>
      <c r="AP573" s="4"/>
      <c r="AQ573" s="4"/>
      <c r="AR573" s="4"/>
      <c r="AS573" s="4"/>
      <c r="AT573" s="4"/>
      <c r="AU573" s="4"/>
      <c r="AV573" s="4"/>
      <c r="AW573" s="4"/>
    </row>
    <row r="574" spans="1:49" ht="15.75" hidden="1"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4"/>
      <c r="AH574" s="4"/>
      <c r="AI574" s="4"/>
      <c r="AJ574" s="4"/>
      <c r="AK574" s="4"/>
      <c r="AL574" s="4"/>
      <c r="AM574" s="4"/>
      <c r="AN574" s="4"/>
      <c r="AO574" s="4"/>
      <c r="AP574" s="4"/>
      <c r="AQ574" s="4"/>
      <c r="AR574" s="4"/>
      <c r="AS574" s="4"/>
      <c r="AT574" s="4"/>
      <c r="AU574" s="4"/>
      <c r="AV574" s="4"/>
      <c r="AW574" s="4"/>
    </row>
    <row r="575" spans="1:49" ht="15.75" hidden="1"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4"/>
      <c r="AH575" s="4"/>
      <c r="AI575" s="4"/>
      <c r="AJ575" s="4"/>
      <c r="AK575" s="4"/>
      <c r="AL575" s="4"/>
      <c r="AM575" s="4"/>
      <c r="AN575" s="4"/>
      <c r="AO575" s="4"/>
      <c r="AP575" s="4"/>
      <c r="AQ575" s="4"/>
      <c r="AR575" s="4"/>
      <c r="AS575" s="4"/>
      <c r="AT575" s="4"/>
      <c r="AU575" s="4"/>
      <c r="AV575" s="4"/>
      <c r="AW575" s="4"/>
    </row>
    <row r="576" spans="1:49" ht="15.75" hidden="1"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4"/>
      <c r="AH576" s="4"/>
      <c r="AI576" s="4"/>
      <c r="AJ576" s="4"/>
      <c r="AK576" s="4"/>
      <c r="AL576" s="4"/>
      <c r="AM576" s="4"/>
      <c r="AN576" s="4"/>
      <c r="AO576" s="4"/>
      <c r="AP576" s="4"/>
      <c r="AQ576" s="4"/>
      <c r="AR576" s="4"/>
      <c r="AS576" s="4"/>
      <c r="AT576" s="4"/>
      <c r="AU576" s="4"/>
      <c r="AV576" s="4"/>
      <c r="AW576" s="4"/>
    </row>
    <row r="577" spans="1:49" ht="15.75" hidden="1"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4"/>
      <c r="AH577" s="4"/>
      <c r="AI577" s="4"/>
      <c r="AJ577" s="4"/>
      <c r="AK577" s="4"/>
      <c r="AL577" s="4"/>
      <c r="AM577" s="4"/>
      <c r="AN577" s="4"/>
      <c r="AO577" s="4"/>
      <c r="AP577" s="4"/>
      <c r="AQ577" s="4"/>
      <c r="AR577" s="4"/>
      <c r="AS577" s="4"/>
      <c r="AT577" s="4"/>
      <c r="AU577" s="4"/>
      <c r="AV577" s="4"/>
      <c r="AW577" s="4"/>
    </row>
    <row r="578" spans="1:49" ht="15.75" hidden="1"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4"/>
      <c r="AH578" s="4"/>
      <c r="AI578" s="4"/>
      <c r="AJ578" s="4"/>
      <c r="AK578" s="4"/>
      <c r="AL578" s="4"/>
      <c r="AM578" s="4"/>
      <c r="AN578" s="4"/>
      <c r="AO578" s="4"/>
      <c r="AP578" s="4"/>
      <c r="AQ578" s="4"/>
      <c r="AR578" s="4"/>
      <c r="AS578" s="4"/>
      <c r="AT578" s="4"/>
      <c r="AU578" s="4"/>
      <c r="AV578" s="4"/>
      <c r="AW578" s="4"/>
    </row>
    <row r="579" spans="1:49" ht="15.75" hidden="1"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4"/>
      <c r="AH579" s="4"/>
      <c r="AI579" s="4"/>
      <c r="AJ579" s="4"/>
      <c r="AK579" s="4"/>
      <c r="AL579" s="4"/>
      <c r="AM579" s="4"/>
      <c r="AN579" s="4"/>
      <c r="AO579" s="4"/>
      <c r="AP579" s="4"/>
      <c r="AQ579" s="4"/>
      <c r="AR579" s="4"/>
      <c r="AS579" s="4"/>
      <c r="AT579" s="4"/>
      <c r="AU579" s="4"/>
      <c r="AV579" s="4"/>
      <c r="AW579" s="4"/>
    </row>
    <row r="580" spans="1:49" ht="15.75" hidden="1"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4"/>
      <c r="AH580" s="4"/>
      <c r="AI580" s="4"/>
      <c r="AJ580" s="4"/>
      <c r="AK580" s="4"/>
      <c r="AL580" s="4"/>
      <c r="AM580" s="4"/>
      <c r="AN580" s="4"/>
      <c r="AO580" s="4"/>
      <c r="AP580" s="4"/>
      <c r="AQ580" s="4"/>
      <c r="AR580" s="4"/>
      <c r="AS580" s="4"/>
      <c r="AT580" s="4"/>
      <c r="AU580" s="4"/>
      <c r="AV580" s="4"/>
      <c r="AW580" s="4"/>
    </row>
    <row r="581" spans="1:49" ht="15.75" hidden="1"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4"/>
      <c r="AH581" s="4"/>
      <c r="AI581" s="4"/>
      <c r="AJ581" s="4"/>
      <c r="AK581" s="4"/>
      <c r="AL581" s="4"/>
      <c r="AM581" s="4"/>
      <c r="AN581" s="4"/>
      <c r="AO581" s="4"/>
      <c r="AP581" s="4"/>
      <c r="AQ581" s="4"/>
      <c r="AR581" s="4"/>
      <c r="AS581" s="4"/>
      <c r="AT581" s="4"/>
      <c r="AU581" s="4"/>
      <c r="AV581" s="4"/>
      <c r="AW581" s="4"/>
    </row>
    <row r="582" spans="1:49" ht="15.75" hidden="1"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4"/>
      <c r="AH582" s="4"/>
      <c r="AI582" s="4"/>
      <c r="AJ582" s="4"/>
      <c r="AK582" s="4"/>
      <c r="AL582" s="4"/>
      <c r="AM582" s="4"/>
      <c r="AN582" s="4"/>
      <c r="AO582" s="4"/>
      <c r="AP582" s="4"/>
      <c r="AQ582" s="4"/>
      <c r="AR582" s="4"/>
      <c r="AS582" s="4"/>
      <c r="AT582" s="4"/>
      <c r="AU582" s="4"/>
      <c r="AV582" s="4"/>
      <c r="AW582" s="4"/>
    </row>
    <row r="583" spans="1:49" ht="15.75" hidden="1"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4"/>
      <c r="AH583" s="4"/>
      <c r="AI583" s="4"/>
      <c r="AJ583" s="4"/>
      <c r="AK583" s="4"/>
      <c r="AL583" s="4"/>
      <c r="AM583" s="4"/>
      <c r="AN583" s="4"/>
      <c r="AO583" s="4"/>
      <c r="AP583" s="4"/>
      <c r="AQ583" s="4"/>
      <c r="AR583" s="4"/>
      <c r="AS583" s="4"/>
      <c r="AT583" s="4"/>
      <c r="AU583" s="4"/>
      <c r="AV583" s="4"/>
      <c r="AW583" s="4"/>
    </row>
    <row r="584" spans="1:49" ht="15.75" hidden="1"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4"/>
      <c r="AH584" s="4"/>
      <c r="AI584" s="4"/>
      <c r="AJ584" s="4"/>
      <c r="AK584" s="4"/>
      <c r="AL584" s="4"/>
      <c r="AM584" s="4"/>
      <c r="AN584" s="4"/>
      <c r="AO584" s="4"/>
      <c r="AP584" s="4"/>
      <c r="AQ584" s="4"/>
      <c r="AR584" s="4"/>
      <c r="AS584" s="4"/>
      <c r="AT584" s="4"/>
      <c r="AU584" s="4"/>
      <c r="AV584" s="4"/>
      <c r="AW584" s="4"/>
    </row>
    <row r="585" spans="1:49" ht="15.75" hidden="1"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4"/>
      <c r="AH585" s="4"/>
      <c r="AI585" s="4"/>
      <c r="AJ585" s="4"/>
      <c r="AK585" s="4"/>
      <c r="AL585" s="4"/>
      <c r="AM585" s="4"/>
      <c r="AN585" s="4"/>
      <c r="AO585" s="4"/>
      <c r="AP585" s="4"/>
      <c r="AQ585" s="4"/>
      <c r="AR585" s="4"/>
      <c r="AS585" s="4"/>
      <c r="AT585" s="4"/>
      <c r="AU585" s="4"/>
      <c r="AV585" s="4"/>
      <c r="AW585" s="4"/>
    </row>
    <row r="586" spans="1:49" ht="15.75" hidden="1"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4"/>
      <c r="AH586" s="4"/>
      <c r="AI586" s="4"/>
      <c r="AJ586" s="4"/>
      <c r="AK586" s="4"/>
      <c r="AL586" s="4"/>
      <c r="AM586" s="4"/>
      <c r="AN586" s="4"/>
      <c r="AO586" s="4"/>
      <c r="AP586" s="4"/>
      <c r="AQ586" s="4"/>
      <c r="AR586" s="4"/>
      <c r="AS586" s="4"/>
      <c r="AT586" s="4"/>
      <c r="AU586" s="4"/>
      <c r="AV586" s="4"/>
      <c r="AW586" s="4"/>
    </row>
    <row r="587" spans="1:49" ht="15.75" hidden="1"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4"/>
      <c r="AH587" s="4"/>
      <c r="AI587" s="4"/>
      <c r="AJ587" s="4"/>
      <c r="AK587" s="4"/>
      <c r="AL587" s="4"/>
      <c r="AM587" s="4"/>
      <c r="AN587" s="4"/>
      <c r="AO587" s="4"/>
      <c r="AP587" s="4"/>
      <c r="AQ587" s="4"/>
      <c r="AR587" s="4"/>
      <c r="AS587" s="4"/>
      <c r="AT587" s="4"/>
      <c r="AU587" s="4"/>
      <c r="AV587" s="4"/>
      <c r="AW587" s="4"/>
    </row>
    <row r="588" spans="1:49" ht="15.75" hidden="1"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4"/>
      <c r="AH588" s="4"/>
      <c r="AI588" s="4"/>
      <c r="AJ588" s="4"/>
      <c r="AK588" s="4"/>
      <c r="AL588" s="4"/>
      <c r="AM588" s="4"/>
      <c r="AN588" s="4"/>
      <c r="AO588" s="4"/>
      <c r="AP588" s="4"/>
      <c r="AQ588" s="4"/>
      <c r="AR588" s="4"/>
      <c r="AS588" s="4"/>
      <c r="AT588" s="4"/>
      <c r="AU588" s="4"/>
      <c r="AV588" s="4"/>
      <c r="AW588" s="4"/>
    </row>
    <row r="589" spans="1:49" ht="15.75" hidden="1"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4"/>
      <c r="AH589" s="4"/>
      <c r="AI589" s="4"/>
      <c r="AJ589" s="4"/>
      <c r="AK589" s="4"/>
      <c r="AL589" s="4"/>
      <c r="AM589" s="4"/>
      <c r="AN589" s="4"/>
      <c r="AO589" s="4"/>
      <c r="AP589" s="4"/>
      <c r="AQ589" s="4"/>
      <c r="AR589" s="4"/>
      <c r="AS589" s="4"/>
      <c r="AT589" s="4"/>
      <c r="AU589" s="4"/>
      <c r="AV589" s="4"/>
      <c r="AW589" s="4"/>
    </row>
    <row r="590" spans="1:49" ht="15.75" hidden="1"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4"/>
      <c r="AH590" s="4"/>
      <c r="AI590" s="4"/>
      <c r="AJ590" s="4"/>
      <c r="AK590" s="4"/>
      <c r="AL590" s="4"/>
      <c r="AM590" s="4"/>
      <c r="AN590" s="4"/>
      <c r="AO590" s="4"/>
      <c r="AP590" s="4"/>
      <c r="AQ590" s="4"/>
      <c r="AR590" s="4"/>
      <c r="AS590" s="4"/>
      <c r="AT590" s="4"/>
      <c r="AU590" s="4"/>
      <c r="AV590" s="4"/>
      <c r="AW590" s="4"/>
    </row>
    <row r="591" spans="1:49" ht="15.75" hidden="1"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4"/>
      <c r="AH591" s="4"/>
      <c r="AI591" s="4"/>
      <c r="AJ591" s="4"/>
      <c r="AK591" s="4"/>
      <c r="AL591" s="4"/>
      <c r="AM591" s="4"/>
      <c r="AN591" s="4"/>
      <c r="AO591" s="4"/>
      <c r="AP591" s="4"/>
      <c r="AQ591" s="4"/>
      <c r="AR591" s="4"/>
      <c r="AS591" s="4"/>
      <c r="AT591" s="4"/>
      <c r="AU591" s="4"/>
      <c r="AV591" s="4"/>
      <c r="AW591" s="4"/>
    </row>
    <row r="592" spans="1:49" ht="15.75" hidden="1"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4"/>
      <c r="AH592" s="4"/>
      <c r="AI592" s="4"/>
      <c r="AJ592" s="4"/>
      <c r="AK592" s="4"/>
      <c r="AL592" s="4"/>
      <c r="AM592" s="4"/>
      <c r="AN592" s="4"/>
      <c r="AO592" s="4"/>
      <c r="AP592" s="4"/>
      <c r="AQ592" s="4"/>
      <c r="AR592" s="4"/>
      <c r="AS592" s="4"/>
      <c r="AT592" s="4"/>
      <c r="AU592" s="4"/>
      <c r="AV592" s="4"/>
      <c r="AW592" s="4"/>
    </row>
    <row r="593" spans="1:49" ht="15.75" hidden="1"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4"/>
      <c r="AH593" s="4"/>
      <c r="AI593" s="4"/>
      <c r="AJ593" s="4"/>
      <c r="AK593" s="4"/>
      <c r="AL593" s="4"/>
      <c r="AM593" s="4"/>
      <c r="AN593" s="4"/>
      <c r="AO593" s="4"/>
      <c r="AP593" s="4"/>
      <c r="AQ593" s="4"/>
      <c r="AR593" s="4"/>
      <c r="AS593" s="4"/>
      <c r="AT593" s="4"/>
      <c r="AU593" s="4"/>
      <c r="AV593" s="4"/>
      <c r="AW593" s="4"/>
    </row>
    <row r="594" spans="1:49" ht="15.75" hidden="1"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4"/>
      <c r="AH594" s="4"/>
      <c r="AI594" s="4"/>
      <c r="AJ594" s="4"/>
      <c r="AK594" s="4"/>
      <c r="AL594" s="4"/>
      <c r="AM594" s="4"/>
      <c r="AN594" s="4"/>
      <c r="AO594" s="4"/>
      <c r="AP594" s="4"/>
      <c r="AQ594" s="4"/>
      <c r="AR594" s="4"/>
      <c r="AS594" s="4"/>
      <c r="AT594" s="4"/>
      <c r="AU594" s="4"/>
      <c r="AV594" s="4"/>
      <c r="AW594" s="4"/>
    </row>
    <row r="595" spans="1:49" ht="15.75" hidden="1"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4"/>
      <c r="AH595" s="4"/>
      <c r="AI595" s="4"/>
      <c r="AJ595" s="4"/>
      <c r="AK595" s="4"/>
      <c r="AL595" s="4"/>
      <c r="AM595" s="4"/>
      <c r="AN595" s="4"/>
      <c r="AO595" s="4"/>
      <c r="AP595" s="4"/>
      <c r="AQ595" s="4"/>
      <c r="AR595" s="4"/>
      <c r="AS595" s="4"/>
      <c r="AT595" s="4"/>
      <c r="AU595" s="4"/>
      <c r="AV595" s="4"/>
      <c r="AW595" s="4"/>
    </row>
    <row r="596" spans="1:49" ht="15.75" hidden="1"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4"/>
      <c r="AH596" s="4"/>
      <c r="AI596" s="4"/>
      <c r="AJ596" s="4"/>
      <c r="AK596" s="4"/>
      <c r="AL596" s="4"/>
      <c r="AM596" s="4"/>
      <c r="AN596" s="4"/>
      <c r="AO596" s="4"/>
      <c r="AP596" s="4"/>
      <c r="AQ596" s="4"/>
      <c r="AR596" s="4"/>
      <c r="AS596" s="4"/>
      <c r="AT596" s="4"/>
      <c r="AU596" s="4"/>
      <c r="AV596" s="4"/>
      <c r="AW596" s="4"/>
    </row>
    <row r="597" spans="1:49" ht="15.75" hidden="1"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4"/>
      <c r="AH597" s="4"/>
      <c r="AI597" s="4"/>
      <c r="AJ597" s="4"/>
      <c r="AK597" s="4"/>
      <c r="AL597" s="4"/>
      <c r="AM597" s="4"/>
      <c r="AN597" s="4"/>
      <c r="AO597" s="4"/>
      <c r="AP597" s="4"/>
      <c r="AQ597" s="4"/>
      <c r="AR597" s="4"/>
      <c r="AS597" s="4"/>
      <c r="AT597" s="4"/>
      <c r="AU597" s="4"/>
      <c r="AV597" s="4"/>
      <c r="AW597" s="4"/>
    </row>
    <row r="598" spans="1:49" ht="15.75" hidden="1"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4"/>
      <c r="AH598" s="4"/>
      <c r="AI598" s="4"/>
      <c r="AJ598" s="4"/>
      <c r="AK598" s="4"/>
      <c r="AL598" s="4"/>
      <c r="AM598" s="4"/>
      <c r="AN598" s="4"/>
      <c r="AO598" s="4"/>
      <c r="AP598" s="4"/>
      <c r="AQ598" s="4"/>
      <c r="AR598" s="4"/>
      <c r="AS598" s="4"/>
      <c r="AT598" s="4"/>
      <c r="AU598" s="4"/>
      <c r="AV598" s="4"/>
      <c r="AW598" s="4"/>
    </row>
    <row r="599" spans="1:49" ht="15.75" hidden="1"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4"/>
      <c r="AH599" s="4"/>
      <c r="AI599" s="4"/>
      <c r="AJ599" s="4"/>
      <c r="AK599" s="4"/>
      <c r="AL599" s="4"/>
      <c r="AM599" s="4"/>
      <c r="AN599" s="4"/>
      <c r="AO599" s="4"/>
      <c r="AP599" s="4"/>
      <c r="AQ599" s="4"/>
      <c r="AR599" s="4"/>
      <c r="AS599" s="4"/>
      <c r="AT599" s="4"/>
      <c r="AU599" s="4"/>
      <c r="AV599" s="4"/>
      <c r="AW599" s="4"/>
    </row>
    <row r="600" spans="1:49" ht="15.75" hidden="1"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4"/>
      <c r="AH600" s="4"/>
      <c r="AI600" s="4"/>
      <c r="AJ600" s="4"/>
      <c r="AK600" s="4"/>
      <c r="AL600" s="4"/>
      <c r="AM600" s="4"/>
      <c r="AN600" s="4"/>
      <c r="AO600" s="4"/>
      <c r="AP600" s="4"/>
      <c r="AQ600" s="4"/>
      <c r="AR600" s="4"/>
      <c r="AS600" s="4"/>
      <c r="AT600" s="4"/>
      <c r="AU600" s="4"/>
      <c r="AV600" s="4"/>
      <c r="AW600" s="4"/>
    </row>
    <row r="601" spans="1:49" ht="15.75" hidden="1"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4"/>
      <c r="AH601" s="4"/>
      <c r="AI601" s="4"/>
      <c r="AJ601" s="4"/>
      <c r="AK601" s="4"/>
      <c r="AL601" s="4"/>
      <c r="AM601" s="4"/>
      <c r="AN601" s="4"/>
      <c r="AO601" s="4"/>
      <c r="AP601" s="4"/>
      <c r="AQ601" s="4"/>
      <c r="AR601" s="4"/>
      <c r="AS601" s="4"/>
      <c r="AT601" s="4"/>
      <c r="AU601" s="4"/>
      <c r="AV601" s="4"/>
      <c r="AW601" s="4"/>
    </row>
    <row r="602" spans="1:49" ht="15.75" hidden="1"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4"/>
      <c r="AH602" s="4"/>
      <c r="AI602" s="4"/>
      <c r="AJ602" s="4"/>
      <c r="AK602" s="4"/>
      <c r="AL602" s="4"/>
      <c r="AM602" s="4"/>
      <c r="AN602" s="4"/>
      <c r="AO602" s="4"/>
      <c r="AP602" s="4"/>
      <c r="AQ602" s="4"/>
      <c r="AR602" s="4"/>
      <c r="AS602" s="4"/>
      <c r="AT602" s="4"/>
      <c r="AU602" s="4"/>
      <c r="AV602" s="4"/>
      <c r="AW602" s="4"/>
    </row>
    <row r="603" spans="1:49" ht="15.75" hidden="1"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4"/>
      <c r="AH603" s="4"/>
      <c r="AI603" s="4"/>
      <c r="AJ603" s="4"/>
      <c r="AK603" s="4"/>
      <c r="AL603" s="4"/>
      <c r="AM603" s="4"/>
      <c r="AN603" s="4"/>
      <c r="AO603" s="4"/>
      <c r="AP603" s="4"/>
      <c r="AQ603" s="4"/>
      <c r="AR603" s="4"/>
      <c r="AS603" s="4"/>
      <c r="AT603" s="4"/>
      <c r="AU603" s="4"/>
      <c r="AV603" s="4"/>
      <c r="AW603" s="4"/>
    </row>
    <row r="604" spans="1:49" ht="15.75" hidden="1"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4"/>
      <c r="AH604" s="4"/>
      <c r="AI604" s="4"/>
      <c r="AJ604" s="4"/>
      <c r="AK604" s="4"/>
      <c r="AL604" s="4"/>
      <c r="AM604" s="4"/>
      <c r="AN604" s="4"/>
      <c r="AO604" s="4"/>
      <c r="AP604" s="4"/>
      <c r="AQ604" s="4"/>
      <c r="AR604" s="4"/>
      <c r="AS604" s="4"/>
      <c r="AT604" s="4"/>
      <c r="AU604" s="4"/>
      <c r="AV604" s="4"/>
      <c r="AW604" s="4"/>
    </row>
    <row r="605" spans="1:49" ht="15.75" hidden="1"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4"/>
      <c r="AH605" s="4"/>
      <c r="AI605" s="4"/>
      <c r="AJ605" s="4"/>
      <c r="AK605" s="4"/>
      <c r="AL605" s="4"/>
      <c r="AM605" s="4"/>
      <c r="AN605" s="4"/>
      <c r="AO605" s="4"/>
      <c r="AP605" s="4"/>
      <c r="AQ605" s="4"/>
      <c r="AR605" s="4"/>
      <c r="AS605" s="4"/>
      <c r="AT605" s="4"/>
      <c r="AU605" s="4"/>
      <c r="AV605" s="4"/>
      <c r="AW605" s="4"/>
    </row>
    <row r="606" spans="1:49" ht="15.75" hidden="1"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4"/>
      <c r="AH606" s="4"/>
      <c r="AI606" s="4"/>
      <c r="AJ606" s="4"/>
      <c r="AK606" s="4"/>
      <c r="AL606" s="4"/>
      <c r="AM606" s="4"/>
      <c r="AN606" s="4"/>
      <c r="AO606" s="4"/>
      <c r="AP606" s="4"/>
      <c r="AQ606" s="4"/>
      <c r="AR606" s="4"/>
      <c r="AS606" s="4"/>
      <c r="AT606" s="4"/>
      <c r="AU606" s="4"/>
      <c r="AV606" s="4"/>
      <c r="AW606" s="4"/>
    </row>
    <row r="607" spans="1:49" ht="15.75" hidden="1"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4"/>
      <c r="AH607" s="4"/>
      <c r="AI607" s="4"/>
      <c r="AJ607" s="4"/>
      <c r="AK607" s="4"/>
      <c r="AL607" s="4"/>
      <c r="AM607" s="4"/>
      <c r="AN607" s="4"/>
      <c r="AO607" s="4"/>
      <c r="AP607" s="4"/>
      <c r="AQ607" s="4"/>
      <c r="AR607" s="4"/>
      <c r="AS607" s="4"/>
      <c r="AT607" s="4"/>
      <c r="AU607" s="4"/>
      <c r="AV607" s="4"/>
      <c r="AW607" s="4"/>
    </row>
    <row r="608" spans="1:49" ht="15.75" hidden="1"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4"/>
      <c r="AH608" s="4"/>
      <c r="AI608" s="4"/>
      <c r="AJ608" s="4"/>
      <c r="AK608" s="4"/>
      <c r="AL608" s="4"/>
      <c r="AM608" s="4"/>
      <c r="AN608" s="4"/>
      <c r="AO608" s="4"/>
      <c r="AP608" s="4"/>
      <c r="AQ608" s="4"/>
      <c r="AR608" s="4"/>
      <c r="AS608" s="4"/>
      <c r="AT608" s="4"/>
      <c r="AU608" s="4"/>
      <c r="AV608" s="4"/>
      <c r="AW608" s="4"/>
    </row>
    <row r="609" spans="1:49" ht="15.75" hidden="1"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4"/>
      <c r="AH609" s="4"/>
      <c r="AI609" s="4"/>
      <c r="AJ609" s="4"/>
      <c r="AK609" s="4"/>
      <c r="AL609" s="4"/>
      <c r="AM609" s="4"/>
      <c r="AN609" s="4"/>
      <c r="AO609" s="4"/>
      <c r="AP609" s="4"/>
      <c r="AQ609" s="4"/>
      <c r="AR609" s="4"/>
      <c r="AS609" s="4"/>
      <c r="AT609" s="4"/>
      <c r="AU609" s="4"/>
      <c r="AV609" s="4"/>
      <c r="AW609" s="4"/>
    </row>
    <row r="610" spans="1:49" ht="15.75" hidden="1"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4"/>
      <c r="AH610" s="4"/>
      <c r="AI610" s="4"/>
      <c r="AJ610" s="4"/>
      <c r="AK610" s="4"/>
      <c r="AL610" s="4"/>
      <c r="AM610" s="4"/>
      <c r="AN610" s="4"/>
      <c r="AO610" s="4"/>
      <c r="AP610" s="4"/>
      <c r="AQ610" s="4"/>
      <c r="AR610" s="4"/>
      <c r="AS610" s="4"/>
      <c r="AT610" s="4"/>
      <c r="AU610" s="4"/>
      <c r="AV610" s="4"/>
      <c r="AW610" s="4"/>
    </row>
    <row r="611" spans="1:49" ht="15.75" hidden="1"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4"/>
      <c r="AH611" s="4"/>
      <c r="AI611" s="4"/>
      <c r="AJ611" s="4"/>
      <c r="AK611" s="4"/>
      <c r="AL611" s="4"/>
      <c r="AM611" s="4"/>
      <c r="AN611" s="4"/>
      <c r="AO611" s="4"/>
      <c r="AP611" s="4"/>
      <c r="AQ611" s="4"/>
      <c r="AR611" s="4"/>
      <c r="AS611" s="4"/>
      <c r="AT611" s="4"/>
      <c r="AU611" s="4"/>
      <c r="AV611" s="4"/>
      <c r="AW611" s="4"/>
    </row>
    <row r="612" spans="1:49" ht="15.75" hidden="1"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4"/>
      <c r="AH612" s="4"/>
      <c r="AI612" s="4"/>
      <c r="AJ612" s="4"/>
      <c r="AK612" s="4"/>
      <c r="AL612" s="4"/>
      <c r="AM612" s="4"/>
      <c r="AN612" s="4"/>
      <c r="AO612" s="4"/>
      <c r="AP612" s="4"/>
      <c r="AQ612" s="4"/>
      <c r="AR612" s="4"/>
      <c r="AS612" s="4"/>
      <c r="AT612" s="4"/>
      <c r="AU612" s="4"/>
      <c r="AV612" s="4"/>
      <c r="AW612" s="4"/>
    </row>
    <row r="613" spans="1:49" ht="15.75" hidden="1"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4"/>
      <c r="AH613" s="4"/>
      <c r="AI613" s="4"/>
      <c r="AJ613" s="4"/>
      <c r="AK613" s="4"/>
      <c r="AL613" s="4"/>
      <c r="AM613" s="4"/>
      <c r="AN613" s="4"/>
      <c r="AO613" s="4"/>
      <c r="AP613" s="4"/>
      <c r="AQ613" s="4"/>
      <c r="AR613" s="4"/>
      <c r="AS613" s="4"/>
      <c r="AT613" s="4"/>
      <c r="AU613" s="4"/>
      <c r="AV613" s="4"/>
      <c r="AW613" s="4"/>
    </row>
    <row r="614" spans="1:49" ht="15.75" hidden="1"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4"/>
      <c r="AH614" s="4"/>
      <c r="AI614" s="4"/>
      <c r="AJ614" s="4"/>
      <c r="AK614" s="4"/>
      <c r="AL614" s="4"/>
      <c r="AM614" s="4"/>
      <c r="AN614" s="4"/>
      <c r="AO614" s="4"/>
      <c r="AP614" s="4"/>
      <c r="AQ614" s="4"/>
      <c r="AR614" s="4"/>
      <c r="AS614" s="4"/>
      <c r="AT614" s="4"/>
      <c r="AU614" s="4"/>
      <c r="AV614" s="4"/>
      <c r="AW614" s="4"/>
    </row>
    <row r="615" spans="1:49" ht="15.75" hidden="1"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4"/>
      <c r="AH615" s="4"/>
      <c r="AI615" s="4"/>
      <c r="AJ615" s="4"/>
      <c r="AK615" s="4"/>
      <c r="AL615" s="4"/>
      <c r="AM615" s="4"/>
      <c r="AN615" s="4"/>
      <c r="AO615" s="4"/>
      <c r="AP615" s="4"/>
      <c r="AQ615" s="4"/>
      <c r="AR615" s="4"/>
      <c r="AS615" s="4"/>
      <c r="AT615" s="4"/>
      <c r="AU615" s="4"/>
      <c r="AV615" s="4"/>
      <c r="AW615" s="4"/>
    </row>
    <row r="616" spans="1:49" ht="15.75" hidden="1"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4"/>
      <c r="AH616" s="4"/>
      <c r="AI616" s="4"/>
      <c r="AJ616" s="4"/>
      <c r="AK616" s="4"/>
      <c r="AL616" s="4"/>
      <c r="AM616" s="4"/>
      <c r="AN616" s="4"/>
      <c r="AO616" s="4"/>
      <c r="AP616" s="4"/>
      <c r="AQ616" s="4"/>
      <c r="AR616" s="4"/>
      <c r="AS616" s="4"/>
      <c r="AT616" s="4"/>
      <c r="AU616" s="4"/>
      <c r="AV616" s="4"/>
      <c r="AW616" s="4"/>
    </row>
    <row r="617" spans="1:49" ht="15.75" hidden="1"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4"/>
      <c r="AH617" s="4"/>
      <c r="AI617" s="4"/>
      <c r="AJ617" s="4"/>
      <c r="AK617" s="4"/>
      <c r="AL617" s="4"/>
      <c r="AM617" s="4"/>
      <c r="AN617" s="4"/>
      <c r="AO617" s="4"/>
      <c r="AP617" s="4"/>
      <c r="AQ617" s="4"/>
      <c r="AR617" s="4"/>
      <c r="AS617" s="4"/>
      <c r="AT617" s="4"/>
      <c r="AU617" s="4"/>
      <c r="AV617" s="4"/>
      <c r="AW617" s="4"/>
    </row>
    <row r="618" spans="1:49" ht="15.75" hidden="1"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4"/>
      <c r="AH618" s="4"/>
      <c r="AI618" s="4"/>
      <c r="AJ618" s="4"/>
      <c r="AK618" s="4"/>
      <c r="AL618" s="4"/>
      <c r="AM618" s="4"/>
      <c r="AN618" s="4"/>
      <c r="AO618" s="4"/>
      <c r="AP618" s="4"/>
      <c r="AQ618" s="4"/>
      <c r="AR618" s="4"/>
      <c r="AS618" s="4"/>
      <c r="AT618" s="4"/>
      <c r="AU618" s="4"/>
      <c r="AV618" s="4"/>
      <c r="AW618" s="4"/>
    </row>
    <row r="619" spans="1:49" ht="15.75" hidden="1"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4"/>
      <c r="AH619" s="4"/>
      <c r="AI619" s="4"/>
      <c r="AJ619" s="4"/>
      <c r="AK619" s="4"/>
      <c r="AL619" s="4"/>
      <c r="AM619" s="4"/>
      <c r="AN619" s="4"/>
      <c r="AO619" s="4"/>
      <c r="AP619" s="4"/>
      <c r="AQ619" s="4"/>
      <c r="AR619" s="4"/>
      <c r="AS619" s="4"/>
      <c r="AT619" s="4"/>
      <c r="AU619" s="4"/>
      <c r="AV619" s="4"/>
      <c r="AW619" s="4"/>
    </row>
    <row r="620" spans="1:49" ht="15.75" hidden="1"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4"/>
      <c r="AH620" s="4"/>
      <c r="AI620" s="4"/>
      <c r="AJ620" s="4"/>
      <c r="AK620" s="4"/>
      <c r="AL620" s="4"/>
      <c r="AM620" s="4"/>
      <c r="AN620" s="4"/>
      <c r="AO620" s="4"/>
      <c r="AP620" s="4"/>
      <c r="AQ620" s="4"/>
      <c r="AR620" s="4"/>
      <c r="AS620" s="4"/>
      <c r="AT620" s="4"/>
      <c r="AU620" s="4"/>
      <c r="AV620" s="4"/>
      <c r="AW620" s="4"/>
    </row>
    <row r="621" spans="1:49" ht="15.75" hidden="1"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4"/>
      <c r="AH621" s="4"/>
      <c r="AI621" s="4"/>
      <c r="AJ621" s="4"/>
      <c r="AK621" s="4"/>
      <c r="AL621" s="4"/>
      <c r="AM621" s="4"/>
      <c r="AN621" s="4"/>
      <c r="AO621" s="4"/>
      <c r="AP621" s="4"/>
      <c r="AQ621" s="4"/>
      <c r="AR621" s="4"/>
      <c r="AS621" s="4"/>
      <c r="AT621" s="4"/>
      <c r="AU621" s="4"/>
      <c r="AV621" s="4"/>
      <c r="AW621" s="4"/>
    </row>
    <row r="622" spans="1:49" ht="15.75" hidden="1"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4"/>
      <c r="AH622" s="4"/>
      <c r="AI622" s="4"/>
      <c r="AJ622" s="4"/>
      <c r="AK622" s="4"/>
      <c r="AL622" s="4"/>
      <c r="AM622" s="4"/>
      <c r="AN622" s="4"/>
      <c r="AO622" s="4"/>
      <c r="AP622" s="4"/>
      <c r="AQ622" s="4"/>
      <c r="AR622" s="4"/>
      <c r="AS622" s="4"/>
      <c r="AT622" s="4"/>
      <c r="AU622" s="4"/>
      <c r="AV622" s="4"/>
      <c r="AW622" s="4"/>
    </row>
    <row r="623" spans="1:49" ht="15.75" hidden="1"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4"/>
      <c r="AH623" s="4"/>
      <c r="AI623" s="4"/>
      <c r="AJ623" s="4"/>
      <c r="AK623" s="4"/>
      <c r="AL623" s="4"/>
      <c r="AM623" s="4"/>
      <c r="AN623" s="4"/>
      <c r="AO623" s="4"/>
      <c r="AP623" s="4"/>
      <c r="AQ623" s="4"/>
      <c r="AR623" s="4"/>
      <c r="AS623" s="4"/>
      <c r="AT623" s="4"/>
      <c r="AU623" s="4"/>
      <c r="AV623" s="4"/>
      <c r="AW623" s="4"/>
    </row>
    <row r="624" spans="1:49" ht="15.75" hidden="1"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4"/>
      <c r="AH624" s="4"/>
      <c r="AI624" s="4"/>
      <c r="AJ624" s="4"/>
      <c r="AK624" s="4"/>
      <c r="AL624" s="4"/>
      <c r="AM624" s="4"/>
      <c r="AN624" s="4"/>
      <c r="AO624" s="4"/>
      <c r="AP624" s="4"/>
      <c r="AQ624" s="4"/>
      <c r="AR624" s="4"/>
      <c r="AS624" s="4"/>
      <c r="AT624" s="4"/>
      <c r="AU624" s="4"/>
      <c r="AV624" s="4"/>
      <c r="AW624" s="4"/>
    </row>
    <row r="625" spans="1:49" ht="15.75" hidden="1"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4"/>
      <c r="AH625" s="4"/>
      <c r="AI625" s="4"/>
      <c r="AJ625" s="4"/>
      <c r="AK625" s="4"/>
      <c r="AL625" s="4"/>
      <c r="AM625" s="4"/>
      <c r="AN625" s="4"/>
      <c r="AO625" s="4"/>
      <c r="AP625" s="4"/>
      <c r="AQ625" s="4"/>
      <c r="AR625" s="4"/>
      <c r="AS625" s="4"/>
      <c r="AT625" s="4"/>
      <c r="AU625" s="4"/>
      <c r="AV625" s="4"/>
      <c r="AW625" s="4"/>
    </row>
    <row r="626" spans="1:49" ht="15.75" hidden="1"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4"/>
      <c r="AH626" s="4"/>
      <c r="AI626" s="4"/>
      <c r="AJ626" s="4"/>
      <c r="AK626" s="4"/>
      <c r="AL626" s="4"/>
      <c r="AM626" s="4"/>
      <c r="AN626" s="4"/>
      <c r="AO626" s="4"/>
      <c r="AP626" s="4"/>
      <c r="AQ626" s="4"/>
      <c r="AR626" s="4"/>
      <c r="AS626" s="4"/>
      <c r="AT626" s="4"/>
      <c r="AU626" s="4"/>
      <c r="AV626" s="4"/>
      <c r="AW626" s="4"/>
    </row>
    <row r="627" spans="1:49" ht="15.75" hidden="1"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4"/>
      <c r="AH627" s="4"/>
      <c r="AI627" s="4"/>
      <c r="AJ627" s="4"/>
      <c r="AK627" s="4"/>
      <c r="AL627" s="4"/>
      <c r="AM627" s="4"/>
      <c r="AN627" s="4"/>
      <c r="AO627" s="4"/>
      <c r="AP627" s="4"/>
      <c r="AQ627" s="4"/>
      <c r="AR627" s="4"/>
      <c r="AS627" s="4"/>
      <c r="AT627" s="4"/>
      <c r="AU627" s="4"/>
      <c r="AV627" s="4"/>
      <c r="AW627" s="4"/>
    </row>
    <row r="628" spans="1:49" ht="15.75" hidden="1"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4"/>
      <c r="AH628" s="4"/>
      <c r="AI628" s="4"/>
      <c r="AJ628" s="4"/>
      <c r="AK628" s="4"/>
      <c r="AL628" s="4"/>
      <c r="AM628" s="4"/>
      <c r="AN628" s="4"/>
      <c r="AO628" s="4"/>
      <c r="AP628" s="4"/>
      <c r="AQ628" s="4"/>
      <c r="AR628" s="4"/>
      <c r="AS628" s="4"/>
      <c r="AT628" s="4"/>
      <c r="AU628" s="4"/>
      <c r="AV628" s="4"/>
      <c r="AW628" s="4"/>
    </row>
    <row r="629" spans="1:49" ht="15.75" hidden="1"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4"/>
      <c r="AH629" s="4"/>
      <c r="AI629" s="4"/>
      <c r="AJ629" s="4"/>
      <c r="AK629" s="4"/>
      <c r="AL629" s="4"/>
      <c r="AM629" s="4"/>
      <c r="AN629" s="4"/>
      <c r="AO629" s="4"/>
      <c r="AP629" s="4"/>
      <c r="AQ629" s="4"/>
      <c r="AR629" s="4"/>
      <c r="AS629" s="4"/>
      <c r="AT629" s="4"/>
      <c r="AU629" s="4"/>
      <c r="AV629" s="4"/>
      <c r="AW629" s="4"/>
    </row>
    <row r="630" spans="1:49" ht="15.75" hidden="1"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4"/>
      <c r="AH630" s="4"/>
      <c r="AI630" s="4"/>
      <c r="AJ630" s="4"/>
      <c r="AK630" s="4"/>
      <c r="AL630" s="4"/>
      <c r="AM630" s="4"/>
      <c r="AN630" s="4"/>
      <c r="AO630" s="4"/>
      <c r="AP630" s="4"/>
      <c r="AQ630" s="4"/>
      <c r="AR630" s="4"/>
      <c r="AS630" s="4"/>
      <c r="AT630" s="4"/>
      <c r="AU630" s="4"/>
      <c r="AV630" s="4"/>
      <c r="AW630" s="4"/>
    </row>
    <row r="631" spans="1:49" ht="15.75" hidden="1"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4"/>
      <c r="AH631" s="4"/>
      <c r="AI631" s="4"/>
      <c r="AJ631" s="4"/>
      <c r="AK631" s="4"/>
      <c r="AL631" s="4"/>
      <c r="AM631" s="4"/>
      <c r="AN631" s="4"/>
      <c r="AO631" s="4"/>
      <c r="AP631" s="4"/>
      <c r="AQ631" s="4"/>
      <c r="AR631" s="4"/>
      <c r="AS631" s="4"/>
      <c r="AT631" s="4"/>
      <c r="AU631" s="4"/>
      <c r="AV631" s="4"/>
      <c r="AW631" s="4"/>
    </row>
    <row r="632" spans="1:49" ht="15.75" hidden="1"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4"/>
      <c r="AH632" s="4"/>
      <c r="AI632" s="4"/>
      <c r="AJ632" s="4"/>
      <c r="AK632" s="4"/>
      <c r="AL632" s="4"/>
      <c r="AM632" s="4"/>
      <c r="AN632" s="4"/>
      <c r="AO632" s="4"/>
      <c r="AP632" s="4"/>
      <c r="AQ632" s="4"/>
      <c r="AR632" s="4"/>
      <c r="AS632" s="4"/>
      <c r="AT632" s="4"/>
      <c r="AU632" s="4"/>
      <c r="AV632" s="4"/>
      <c r="AW632" s="4"/>
    </row>
    <row r="633" spans="1:49" ht="15.75" hidden="1"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4"/>
      <c r="AH633" s="4"/>
      <c r="AI633" s="4"/>
      <c r="AJ633" s="4"/>
      <c r="AK633" s="4"/>
      <c r="AL633" s="4"/>
      <c r="AM633" s="4"/>
      <c r="AN633" s="4"/>
      <c r="AO633" s="4"/>
      <c r="AP633" s="4"/>
      <c r="AQ633" s="4"/>
      <c r="AR633" s="4"/>
      <c r="AS633" s="4"/>
      <c r="AT633" s="4"/>
      <c r="AU633" s="4"/>
      <c r="AV633" s="4"/>
      <c r="AW633" s="4"/>
    </row>
    <row r="634" spans="1:49" ht="15.75" hidden="1"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4"/>
      <c r="AH634" s="4"/>
      <c r="AI634" s="4"/>
      <c r="AJ634" s="4"/>
      <c r="AK634" s="4"/>
      <c r="AL634" s="4"/>
      <c r="AM634" s="4"/>
      <c r="AN634" s="4"/>
      <c r="AO634" s="4"/>
      <c r="AP634" s="4"/>
      <c r="AQ634" s="4"/>
      <c r="AR634" s="4"/>
      <c r="AS634" s="4"/>
      <c r="AT634" s="4"/>
      <c r="AU634" s="4"/>
      <c r="AV634" s="4"/>
      <c r="AW634" s="4"/>
    </row>
    <row r="635" spans="1:49" ht="15.75" hidden="1"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4"/>
      <c r="AH635" s="4"/>
      <c r="AI635" s="4"/>
      <c r="AJ635" s="4"/>
      <c r="AK635" s="4"/>
      <c r="AL635" s="4"/>
      <c r="AM635" s="4"/>
      <c r="AN635" s="4"/>
      <c r="AO635" s="4"/>
      <c r="AP635" s="4"/>
      <c r="AQ635" s="4"/>
      <c r="AR635" s="4"/>
      <c r="AS635" s="4"/>
      <c r="AT635" s="4"/>
      <c r="AU635" s="4"/>
      <c r="AV635" s="4"/>
      <c r="AW635" s="4"/>
    </row>
    <row r="636" spans="1:49" ht="15.75" hidden="1"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4"/>
      <c r="AH636" s="4"/>
      <c r="AI636" s="4"/>
      <c r="AJ636" s="4"/>
      <c r="AK636" s="4"/>
      <c r="AL636" s="4"/>
      <c r="AM636" s="4"/>
      <c r="AN636" s="4"/>
      <c r="AO636" s="4"/>
      <c r="AP636" s="4"/>
      <c r="AQ636" s="4"/>
      <c r="AR636" s="4"/>
      <c r="AS636" s="4"/>
      <c r="AT636" s="4"/>
      <c r="AU636" s="4"/>
      <c r="AV636" s="4"/>
      <c r="AW636" s="4"/>
    </row>
    <row r="637" spans="1:49" ht="15.75" hidden="1"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4"/>
      <c r="AH637" s="4"/>
      <c r="AI637" s="4"/>
      <c r="AJ637" s="4"/>
      <c r="AK637" s="4"/>
      <c r="AL637" s="4"/>
      <c r="AM637" s="4"/>
      <c r="AN637" s="4"/>
      <c r="AO637" s="4"/>
      <c r="AP637" s="4"/>
      <c r="AQ637" s="4"/>
      <c r="AR637" s="4"/>
      <c r="AS637" s="4"/>
      <c r="AT637" s="4"/>
      <c r="AU637" s="4"/>
      <c r="AV637" s="4"/>
      <c r="AW637" s="4"/>
    </row>
    <row r="638" spans="1:49" ht="15.75" hidden="1"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4"/>
      <c r="AH638" s="4"/>
      <c r="AI638" s="4"/>
      <c r="AJ638" s="4"/>
      <c r="AK638" s="4"/>
      <c r="AL638" s="4"/>
      <c r="AM638" s="4"/>
      <c r="AN638" s="4"/>
      <c r="AO638" s="4"/>
      <c r="AP638" s="4"/>
      <c r="AQ638" s="4"/>
      <c r="AR638" s="4"/>
      <c r="AS638" s="4"/>
      <c r="AT638" s="4"/>
      <c r="AU638" s="4"/>
      <c r="AV638" s="4"/>
      <c r="AW638" s="4"/>
    </row>
    <row r="639" spans="1:49" ht="15.75" hidden="1"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4"/>
      <c r="AH639" s="4"/>
      <c r="AI639" s="4"/>
      <c r="AJ639" s="4"/>
      <c r="AK639" s="4"/>
      <c r="AL639" s="4"/>
      <c r="AM639" s="4"/>
      <c r="AN639" s="4"/>
      <c r="AO639" s="4"/>
      <c r="AP639" s="4"/>
      <c r="AQ639" s="4"/>
      <c r="AR639" s="4"/>
      <c r="AS639" s="4"/>
      <c r="AT639" s="4"/>
      <c r="AU639" s="4"/>
      <c r="AV639" s="4"/>
      <c r="AW639" s="4"/>
    </row>
    <row r="640" spans="1:49" ht="15.75" hidden="1"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4"/>
      <c r="AH640" s="4"/>
      <c r="AI640" s="4"/>
      <c r="AJ640" s="4"/>
      <c r="AK640" s="4"/>
      <c r="AL640" s="4"/>
      <c r="AM640" s="4"/>
      <c r="AN640" s="4"/>
      <c r="AO640" s="4"/>
      <c r="AP640" s="4"/>
      <c r="AQ640" s="4"/>
      <c r="AR640" s="4"/>
      <c r="AS640" s="4"/>
      <c r="AT640" s="4"/>
      <c r="AU640" s="4"/>
      <c r="AV640" s="4"/>
      <c r="AW640" s="4"/>
    </row>
    <row r="641" spans="1:49" ht="15.75" hidden="1"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4"/>
      <c r="AH641" s="4"/>
      <c r="AI641" s="4"/>
      <c r="AJ641" s="4"/>
      <c r="AK641" s="4"/>
      <c r="AL641" s="4"/>
      <c r="AM641" s="4"/>
      <c r="AN641" s="4"/>
      <c r="AO641" s="4"/>
      <c r="AP641" s="4"/>
      <c r="AQ641" s="4"/>
      <c r="AR641" s="4"/>
      <c r="AS641" s="4"/>
      <c r="AT641" s="4"/>
      <c r="AU641" s="4"/>
      <c r="AV641" s="4"/>
      <c r="AW641" s="4"/>
    </row>
    <row r="642" spans="1:49" ht="15.75" hidden="1"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4"/>
      <c r="AH642" s="4"/>
      <c r="AI642" s="4"/>
      <c r="AJ642" s="4"/>
      <c r="AK642" s="4"/>
      <c r="AL642" s="4"/>
      <c r="AM642" s="4"/>
      <c r="AN642" s="4"/>
      <c r="AO642" s="4"/>
      <c r="AP642" s="4"/>
      <c r="AQ642" s="4"/>
      <c r="AR642" s="4"/>
      <c r="AS642" s="4"/>
      <c r="AT642" s="4"/>
      <c r="AU642" s="4"/>
      <c r="AV642" s="4"/>
      <c r="AW642" s="4"/>
    </row>
    <row r="643" spans="1:49" ht="15.75" hidden="1"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4"/>
      <c r="AH643" s="4"/>
      <c r="AI643" s="4"/>
      <c r="AJ643" s="4"/>
      <c r="AK643" s="4"/>
      <c r="AL643" s="4"/>
      <c r="AM643" s="4"/>
      <c r="AN643" s="4"/>
      <c r="AO643" s="4"/>
      <c r="AP643" s="4"/>
      <c r="AQ643" s="4"/>
      <c r="AR643" s="4"/>
      <c r="AS643" s="4"/>
      <c r="AT643" s="4"/>
      <c r="AU643" s="4"/>
      <c r="AV643" s="4"/>
      <c r="AW643" s="4"/>
    </row>
    <row r="644" spans="1:49" ht="15.75" hidden="1"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4"/>
      <c r="AH644" s="4"/>
      <c r="AI644" s="4"/>
      <c r="AJ644" s="4"/>
      <c r="AK644" s="4"/>
      <c r="AL644" s="4"/>
      <c r="AM644" s="4"/>
      <c r="AN644" s="4"/>
      <c r="AO644" s="4"/>
      <c r="AP644" s="4"/>
      <c r="AQ644" s="4"/>
      <c r="AR644" s="4"/>
      <c r="AS644" s="4"/>
      <c r="AT644" s="4"/>
      <c r="AU644" s="4"/>
      <c r="AV644" s="4"/>
      <c r="AW644" s="4"/>
    </row>
    <row r="645" spans="1:49" ht="15.75" hidden="1"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4"/>
      <c r="AH645" s="4"/>
      <c r="AI645" s="4"/>
      <c r="AJ645" s="4"/>
      <c r="AK645" s="4"/>
      <c r="AL645" s="4"/>
      <c r="AM645" s="4"/>
      <c r="AN645" s="4"/>
      <c r="AO645" s="4"/>
      <c r="AP645" s="4"/>
      <c r="AQ645" s="4"/>
      <c r="AR645" s="4"/>
      <c r="AS645" s="4"/>
      <c r="AT645" s="4"/>
      <c r="AU645" s="4"/>
      <c r="AV645" s="4"/>
      <c r="AW645" s="4"/>
    </row>
    <row r="646" spans="1:49" ht="15.75" hidden="1"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4"/>
      <c r="AH646" s="4"/>
      <c r="AI646" s="4"/>
      <c r="AJ646" s="4"/>
      <c r="AK646" s="4"/>
      <c r="AL646" s="4"/>
      <c r="AM646" s="4"/>
      <c r="AN646" s="4"/>
      <c r="AO646" s="4"/>
      <c r="AP646" s="4"/>
      <c r="AQ646" s="4"/>
      <c r="AR646" s="4"/>
      <c r="AS646" s="4"/>
      <c r="AT646" s="4"/>
      <c r="AU646" s="4"/>
      <c r="AV646" s="4"/>
      <c r="AW646" s="4"/>
    </row>
    <row r="647" spans="1:49" ht="15.75" hidden="1"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4"/>
      <c r="AH647" s="4"/>
      <c r="AI647" s="4"/>
      <c r="AJ647" s="4"/>
      <c r="AK647" s="4"/>
      <c r="AL647" s="4"/>
      <c r="AM647" s="4"/>
      <c r="AN647" s="4"/>
      <c r="AO647" s="4"/>
      <c r="AP647" s="4"/>
      <c r="AQ647" s="4"/>
      <c r="AR647" s="4"/>
      <c r="AS647" s="4"/>
      <c r="AT647" s="4"/>
      <c r="AU647" s="4"/>
      <c r="AV647" s="4"/>
      <c r="AW647" s="4"/>
    </row>
    <row r="648" spans="1:49" ht="15.75" hidden="1"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4"/>
      <c r="AH648" s="4"/>
      <c r="AI648" s="4"/>
      <c r="AJ648" s="4"/>
      <c r="AK648" s="4"/>
      <c r="AL648" s="4"/>
      <c r="AM648" s="4"/>
      <c r="AN648" s="4"/>
      <c r="AO648" s="4"/>
      <c r="AP648" s="4"/>
      <c r="AQ648" s="4"/>
      <c r="AR648" s="4"/>
      <c r="AS648" s="4"/>
      <c r="AT648" s="4"/>
      <c r="AU648" s="4"/>
      <c r="AV648" s="4"/>
      <c r="AW648" s="4"/>
    </row>
    <row r="649" spans="1:49" ht="15.75" hidden="1"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4"/>
      <c r="AH649" s="4"/>
      <c r="AI649" s="4"/>
      <c r="AJ649" s="4"/>
      <c r="AK649" s="4"/>
      <c r="AL649" s="4"/>
      <c r="AM649" s="4"/>
      <c r="AN649" s="4"/>
      <c r="AO649" s="4"/>
      <c r="AP649" s="4"/>
      <c r="AQ649" s="4"/>
      <c r="AR649" s="4"/>
      <c r="AS649" s="4"/>
      <c r="AT649" s="4"/>
      <c r="AU649" s="4"/>
      <c r="AV649" s="4"/>
      <c r="AW649" s="4"/>
    </row>
    <row r="650" spans="1:49" ht="15.75" hidden="1"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4"/>
      <c r="AH650" s="4"/>
      <c r="AI650" s="4"/>
      <c r="AJ650" s="4"/>
      <c r="AK650" s="4"/>
      <c r="AL650" s="4"/>
      <c r="AM650" s="4"/>
      <c r="AN650" s="4"/>
      <c r="AO650" s="4"/>
      <c r="AP650" s="4"/>
      <c r="AQ650" s="4"/>
      <c r="AR650" s="4"/>
      <c r="AS650" s="4"/>
      <c r="AT650" s="4"/>
      <c r="AU650" s="4"/>
      <c r="AV650" s="4"/>
      <c r="AW650" s="4"/>
    </row>
    <row r="651" spans="1:49" ht="15.75" hidden="1"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4"/>
      <c r="AH651" s="4"/>
      <c r="AI651" s="4"/>
      <c r="AJ651" s="4"/>
      <c r="AK651" s="4"/>
      <c r="AL651" s="4"/>
      <c r="AM651" s="4"/>
      <c r="AN651" s="4"/>
      <c r="AO651" s="4"/>
      <c r="AP651" s="4"/>
      <c r="AQ651" s="4"/>
      <c r="AR651" s="4"/>
      <c r="AS651" s="4"/>
      <c r="AT651" s="4"/>
      <c r="AU651" s="4"/>
      <c r="AV651" s="4"/>
      <c r="AW651" s="4"/>
    </row>
    <row r="652" spans="1:49" ht="15.75" hidden="1"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4"/>
      <c r="AH652" s="4"/>
      <c r="AI652" s="4"/>
      <c r="AJ652" s="4"/>
      <c r="AK652" s="4"/>
      <c r="AL652" s="4"/>
      <c r="AM652" s="4"/>
      <c r="AN652" s="4"/>
      <c r="AO652" s="4"/>
      <c r="AP652" s="4"/>
      <c r="AQ652" s="4"/>
      <c r="AR652" s="4"/>
      <c r="AS652" s="4"/>
      <c r="AT652" s="4"/>
      <c r="AU652" s="4"/>
      <c r="AV652" s="4"/>
      <c r="AW652" s="4"/>
    </row>
    <row r="653" spans="1:49" ht="15.75" hidden="1"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4"/>
      <c r="AH653" s="4"/>
      <c r="AI653" s="4"/>
      <c r="AJ653" s="4"/>
      <c r="AK653" s="4"/>
      <c r="AL653" s="4"/>
      <c r="AM653" s="4"/>
      <c r="AN653" s="4"/>
      <c r="AO653" s="4"/>
      <c r="AP653" s="4"/>
      <c r="AQ653" s="4"/>
      <c r="AR653" s="4"/>
      <c r="AS653" s="4"/>
      <c r="AT653" s="4"/>
      <c r="AU653" s="4"/>
      <c r="AV653" s="4"/>
      <c r="AW653" s="4"/>
    </row>
    <row r="654" spans="1:49" ht="15.75" hidden="1"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4"/>
      <c r="AH654" s="4"/>
      <c r="AI654" s="4"/>
      <c r="AJ654" s="4"/>
      <c r="AK654" s="4"/>
      <c r="AL654" s="4"/>
      <c r="AM654" s="4"/>
      <c r="AN654" s="4"/>
      <c r="AO654" s="4"/>
      <c r="AP654" s="4"/>
      <c r="AQ654" s="4"/>
      <c r="AR654" s="4"/>
      <c r="AS654" s="4"/>
      <c r="AT654" s="4"/>
      <c r="AU654" s="4"/>
      <c r="AV654" s="4"/>
      <c r="AW654" s="4"/>
    </row>
    <row r="655" spans="1:49" ht="15.75" hidden="1"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4"/>
      <c r="AH655" s="4"/>
      <c r="AI655" s="4"/>
      <c r="AJ655" s="4"/>
      <c r="AK655" s="4"/>
      <c r="AL655" s="4"/>
      <c r="AM655" s="4"/>
      <c r="AN655" s="4"/>
      <c r="AO655" s="4"/>
      <c r="AP655" s="4"/>
      <c r="AQ655" s="4"/>
      <c r="AR655" s="4"/>
      <c r="AS655" s="4"/>
      <c r="AT655" s="4"/>
      <c r="AU655" s="4"/>
      <c r="AV655" s="4"/>
      <c r="AW655" s="4"/>
    </row>
    <row r="656" spans="1:49" ht="15.75" hidden="1"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4"/>
      <c r="AH656" s="4"/>
      <c r="AI656" s="4"/>
      <c r="AJ656" s="4"/>
      <c r="AK656" s="4"/>
      <c r="AL656" s="4"/>
      <c r="AM656" s="4"/>
      <c r="AN656" s="4"/>
      <c r="AO656" s="4"/>
      <c r="AP656" s="4"/>
      <c r="AQ656" s="4"/>
      <c r="AR656" s="4"/>
      <c r="AS656" s="4"/>
      <c r="AT656" s="4"/>
      <c r="AU656" s="4"/>
      <c r="AV656" s="4"/>
      <c r="AW656" s="4"/>
    </row>
    <row r="657" spans="1:49" ht="15.75" hidden="1"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4"/>
      <c r="AH657" s="4"/>
      <c r="AI657" s="4"/>
      <c r="AJ657" s="4"/>
      <c r="AK657" s="4"/>
      <c r="AL657" s="4"/>
      <c r="AM657" s="4"/>
      <c r="AN657" s="4"/>
      <c r="AO657" s="4"/>
      <c r="AP657" s="4"/>
      <c r="AQ657" s="4"/>
      <c r="AR657" s="4"/>
      <c r="AS657" s="4"/>
      <c r="AT657" s="4"/>
      <c r="AU657" s="4"/>
      <c r="AV657" s="4"/>
      <c r="AW657" s="4"/>
    </row>
    <row r="658" spans="1:49" ht="15.75" hidden="1"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4"/>
      <c r="AH658" s="4"/>
      <c r="AI658" s="4"/>
      <c r="AJ658" s="4"/>
      <c r="AK658" s="4"/>
      <c r="AL658" s="4"/>
      <c r="AM658" s="4"/>
      <c r="AN658" s="4"/>
      <c r="AO658" s="4"/>
      <c r="AP658" s="4"/>
      <c r="AQ658" s="4"/>
      <c r="AR658" s="4"/>
      <c r="AS658" s="4"/>
      <c r="AT658" s="4"/>
      <c r="AU658" s="4"/>
      <c r="AV658" s="4"/>
      <c r="AW658" s="4"/>
    </row>
    <row r="659" spans="1:49" ht="15.75" hidden="1"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4"/>
      <c r="AH659" s="4"/>
      <c r="AI659" s="4"/>
      <c r="AJ659" s="4"/>
      <c r="AK659" s="4"/>
      <c r="AL659" s="4"/>
      <c r="AM659" s="4"/>
      <c r="AN659" s="4"/>
      <c r="AO659" s="4"/>
      <c r="AP659" s="4"/>
      <c r="AQ659" s="4"/>
      <c r="AR659" s="4"/>
      <c r="AS659" s="4"/>
      <c r="AT659" s="4"/>
      <c r="AU659" s="4"/>
      <c r="AV659" s="4"/>
      <c r="AW659" s="4"/>
    </row>
    <row r="660" spans="1:49" ht="15.75" hidden="1"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4"/>
      <c r="AH660" s="4"/>
      <c r="AI660" s="4"/>
      <c r="AJ660" s="4"/>
      <c r="AK660" s="4"/>
      <c r="AL660" s="4"/>
      <c r="AM660" s="4"/>
      <c r="AN660" s="4"/>
      <c r="AO660" s="4"/>
      <c r="AP660" s="4"/>
      <c r="AQ660" s="4"/>
      <c r="AR660" s="4"/>
      <c r="AS660" s="4"/>
      <c r="AT660" s="4"/>
      <c r="AU660" s="4"/>
      <c r="AV660" s="4"/>
      <c r="AW660" s="4"/>
    </row>
    <row r="661" spans="1:49" ht="15.75" hidden="1"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4"/>
      <c r="AH661" s="4"/>
      <c r="AI661" s="4"/>
      <c r="AJ661" s="4"/>
      <c r="AK661" s="4"/>
      <c r="AL661" s="4"/>
      <c r="AM661" s="4"/>
      <c r="AN661" s="4"/>
      <c r="AO661" s="4"/>
      <c r="AP661" s="4"/>
      <c r="AQ661" s="4"/>
      <c r="AR661" s="4"/>
      <c r="AS661" s="4"/>
      <c r="AT661" s="4"/>
      <c r="AU661" s="4"/>
      <c r="AV661" s="4"/>
      <c r="AW661" s="4"/>
    </row>
    <row r="662" spans="1:49" ht="15.75" hidden="1"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4"/>
      <c r="AH662" s="4"/>
      <c r="AI662" s="4"/>
      <c r="AJ662" s="4"/>
      <c r="AK662" s="4"/>
      <c r="AL662" s="4"/>
      <c r="AM662" s="4"/>
      <c r="AN662" s="4"/>
      <c r="AO662" s="4"/>
      <c r="AP662" s="4"/>
      <c r="AQ662" s="4"/>
      <c r="AR662" s="4"/>
      <c r="AS662" s="4"/>
      <c r="AT662" s="4"/>
      <c r="AU662" s="4"/>
      <c r="AV662" s="4"/>
      <c r="AW662" s="4"/>
    </row>
    <row r="663" spans="1:49" ht="15.75" hidden="1"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4"/>
      <c r="AH663" s="4"/>
      <c r="AI663" s="4"/>
      <c r="AJ663" s="4"/>
      <c r="AK663" s="4"/>
      <c r="AL663" s="4"/>
      <c r="AM663" s="4"/>
      <c r="AN663" s="4"/>
      <c r="AO663" s="4"/>
      <c r="AP663" s="4"/>
      <c r="AQ663" s="4"/>
      <c r="AR663" s="4"/>
      <c r="AS663" s="4"/>
      <c r="AT663" s="4"/>
      <c r="AU663" s="4"/>
      <c r="AV663" s="4"/>
      <c r="AW663" s="4"/>
    </row>
    <row r="664" spans="1:49" ht="15.75" hidden="1"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4"/>
      <c r="AH664" s="4"/>
      <c r="AI664" s="4"/>
      <c r="AJ664" s="4"/>
      <c r="AK664" s="4"/>
      <c r="AL664" s="4"/>
      <c r="AM664" s="4"/>
      <c r="AN664" s="4"/>
      <c r="AO664" s="4"/>
      <c r="AP664" s="4"/>
      <c r="AQ664" s="4"/>
      <c r="AR664" s="4"/>
      <c r="AS664" s="4"/>
      <c r="AT664" s="4"/>
      <c r="AU664" s="4"/>
      <c r="AV664" s="4"/>
      <c r="AW664" s="4"/>
    </row>
    <row r="665" spans="1:49" ht="15.75" hidden="1"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4"/>
      <c r="AH665" s="4"/>
      <c r="AI665" s="4"/>
      <c r="AJ665" s="4"/>
      <c r="AK665" s="4"/>
      <c r="AL665" s="4"/>
      <c r="AM665" s="4"/>
      <c r="AN665" s="4"/>
      <c r="AO665" s="4"/>
      <c r="AP665" s="4"/>
      <c r="AQ665" s="4"/>
      <c r="AR665" s="4"/>
      <c r="AS665" s="4"/>
      <c r="AT665" s="4"/>
      <c r="AU665" s="4"/>
      <c r="AV665" s="4"/>
      <c r="AW665" s="4"/>
    </row>
    <row r="666" spans="1:49" ht="15.75" hidden="1"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4"/>
      <c r="AH666" s="4"/>
      <c r="AI666" s="4"/>
      <c r="AJ666" s="4"/>
      <c r="AK666" s="4"/>
      <c r="AL666" s="4"/>
      <c r="AM666" s="4"/>
      <c r="AN666" s="4"/>
      <c r="AO666" s="4"/>
      <c r="AP666" s="4"/>
      <c r="AQ666" s="4"/>
      <c r="AR666" s="4"/>
      <c r="AS666" s="4"/>
      <c r="AT666" s="4"/>
      <c r="AU666" s="4"/>
      <c r="AV666" s="4"/>
      <c r="AW666" s="4"/>
    </row>
    <row r="667" spans="1:49" ht="15.75" hidden="1"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4"/>
      <c r="AH667" s="4"/>
      <c r="AI667" s="4"/>
      <c r="AJ667" s="4"/>
      <c r="AK667" s="4"/>
      <c r="AL667" s="4"/>
      <c r="AM667" s="4"/>
      <c r="AN667" s="4"/>
      <c r="AO667" s="4"/>
      <c r="AP667" s="4"/>
      <c r="AQ667" s="4"/>
      <c r="AR667" s="4"/>
      <c r="AS667" s="4"/>
      <c r="AT667" s="4"/>
      <c r="AU667" s="4"/>
      <c r="AV667" s="4"/>
      <c r="AW667" s="4"/>
    </row>
    <row r="668" spans="1:49" ht="15.75" hidden="1"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4"/>
      <c r="AH668" s="4"/>
      <c r="AI668" s="4"/>
      <c r="AJ668" s="4"/>
      <c r="AK668" s="4"/>
      <c r="AL668" s="4"/>
      <c r="AM668" s="4"/>
      <c r="AN668" s="4"/>
      <c r="AO668" s="4"/>
      <c r="AP668" s="4"/>
      <c r="AQ668" s="4"/>
      <c r="AR668" s="4"/>
      <c r="AS668" s="4"/>
      <c r="AT668" s="4"/>
      <c r="AU668" s="4"/>
      <c r="AV668" s="4"/>
      <c r="AW668" s="4"/>
    </row>
    <row r="669" spans="1:49" ht="15.75" hidden="1"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4"/>
      <c r="AH669" s="4"/>
      <c r="AI669" s="4"/>
      <c r="AJ669" s="4"/>
      <c r="AK669" s="4"/>
      <c r="AL669" s="4"/>
      <c r="AM669" s="4"/>
      <c r="AN669" s="4"/>
      <c r="AO669" s="4"/>
      <c r="AP669" s="4"/>
      <c r="AQ669" s="4"/>
      <c r="AR669" s="4"/>
      <c r="AS669" s="4"/>
      <c r="AT669" s="4"/>
      <c r="AU669" s="4"/>
      <c r="AV669" s="4"/>
      <c r="AW669" s="4"/>
    </row>
    <row r="670" spans="1:49" ht="15.75" hidden="1"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4"/>
      <c r="AH670" s="4"/>
      <c r="AI670" s="4"/>
      <c r="AJ670" s="4"/>
      <c r="AK670" s="4"/>
      <c r="AL670" s="4"/>
      <c r="AM670" s="4"/>
      <c r="AN670" s="4"/>
      <c r="AO670" s="4"/>
      <c r="AP670" s="4"/>
      <c r="AQ670" s="4"/>
      <c r="AR670" s="4"/>
      <c r="AS670" s="4"/>
      <c r="AT670" s="4"/>
      <c r="AU670" s="4"/>
      <c r="AV670" s="4"/>
      <c r="AW670" s="4"/>
    </row>
    <row r="671" spans="1:49" ht="15.75" hidden="1"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4"/>
      <c r="AH671" s="4"/>
      <c r="AI671" s="4"/>
      <c r="AJ671" s="4"/>
      <c r="AK671" s="4"/>
      <c r="AL671" s="4"/>
      <c r="AM671" s="4"/>
      <c r="AN671" s="4"/>
      <c r="AO671" s="4"/>
      <c r="AP671" s="4"/>
      <c r="AQ671" s="4"/>
      <c r="AR671" s="4"/>
      <c r="AS671" s="4"/>
      <c r="AT671" s="4"/>
      <c r="AU671" s="4"/>
      <c r="AV671" s="4"/>
      <c r="AW671" s="4"/>
    </row>
    <row r="672" spans="1:49" ht="15.75" hidden="1"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4"/>
      <c r="AH672" s="4"/>
      <c r="AI672" s="4"/>
      <c r="AJ672" s="4"/>
      <c r="AK672" s="4"/>
      <c r="AL672" s="4"/>
      <c r="AM672" s="4"/>
      <c r="AN672" s="4"/>
      <c r="AO672" s="4"/>
      <c r="AP672" s="4"/>
      <c r="AQ672" s="4"/>
      <c r="AR672" s="4"/>
      <c r="AS672" s="4"/>
      <c r="AT672" s="4"/>
      <c r="AU672" s="4"/>
      <c r="AV672" s="4"/>
      <c r="AW672" s="4"/>
    </row>
    <row r="673" spans="1:49" ht="15.75" hidden="1"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4"/>
      <c r="AH673" s="4"/>
      <c r="AI673" s="4"/>
      <c r="AJ673" s="4"/>
      <c r="AK673" s="4"/>
      <c r="AL673" s="4"/>
      <c r="AM673" s="4"/>
      <c r="AN673" s="4"/>
      <c r="AO673" s="4"/>
      <c r="AP673" s="4"/>
      <c r="AQ673" s="4"/>
      <c r="AR673" s="4"/>
      <c r="AS673" s="4"/>
      <c r="AT673" s="4"/>
      <c r="AU673" s="4"/>
      <c r="AV673" s="4"/>
      <c r="AW673" s="4"/>
    </row>
    <row r="674" spans="1:49" ht="15.75" hidden="1"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4"/>
      <c r="AH674" s="4"/>
      <c r="AI674" s="4"/>
      <c r="AJ674" s="4"/>
      <c r="AK674" s="4"/>
      <c r="AL674" s="4"/>
      <c r="AM674" s="4"/>
      <c r="AN674" s="4"/>
      <c r="AO674" s="4"/>
      <c r="AP674" s="4"/>
      <c r="AQ674" s="4"/>
      <c r="AR674" s="4"/>
      <c r="AS674" s="4"/>
      <c r="AT674" s="4"/>
      <c r="AU674" s="4"/>
      <c r="AV674" s="4"/>
      <c r="AW674" s="4"/>
    </row>
    <row r="675" spans="1:49" ht="15.75" hidden="1"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4"/>
      <c r="AH675" s="4"/>
      <c r="AI675" s="4"/>
      <c r="AJ675" s="4"/>
      <c r="AK675" s="4"/>
      <c r="AL675" s="4"/>
      <c r="AM675" s="4"/>
      <c r="AN675" s="4"/>
      <c r="AO675" s="4"/>
      <c r="AP675" s="4"/>
      <c r="AQ675" s="4"/>
      <c r="AR675" s="4"/>
      <c r="AS675" s="4"/>
      <c r="AT675" s="4"/>
      <c r="AU675" s="4"/>
      <c r="AV675" s="4"/>
      <c r="AW675" s="4"/>
    </row>
    <row r="676" spans="1:49" ht="15.75" hidden="1"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4"/>
      <c r="AH676" s="4"/>
      <c r="AI676" s="4"/>
      <c r="AJ676" s="4"/>
      <c r="AK676" s="4"/>
      <c r="AL676" s="4"/>
      <c r="AM676" s="4"/>
      <c r="AN676" s="4"/>
      <c r="AO676" s="4"/>
      <c r="AP676" s="4"/>
      <c r="AQ676" s="4"/>
      <c r="AR676" s="4"/>
      <c r="AS676" s="4"/>
      <c r="AT676" s="4"/>
      <c r="AU676" s="4"/>
      <c r="AV676" s="4"/>
      <c r="AW676" s="4"/>
    </row>
    <row r="677" spans="1:49" ht="15.75" hidden="1"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4"/>
      <c r="AH677" s="4"/>
      <c r="AI677" s="4"/>
      <c r="AJ677" s="4"/>
      <c r="AK677" s="4"/>
      <c r="AL677" s="4"/>
      <c r="AM677" s="4"/>
      <c r="AN677" s="4"/>
      <c r="AO677" s="4"/>
      <c r="AP677" s="4"/>
      <c r="AQ677" s="4"/>
      <c r="AR677" s="4"/>
      <c r="AS677" s="4"/>
      <c r="AT677" s="4"/>
      <c r="AU677" s="4"/>
      <c r="AV677" s="4"/>
      <c r="AW677" s="4"/>
    </row>
    <row r="678" spans="1:49" ht="15.75" hidden="1"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4"/>
      <c r="AH678" s="4"/>
      <c r="AI678" s="4"/>
      <c r="AJ678" s="4"/>
      <c r="AK678" s="4"/>
      <c r="AL678" s="4"/>
      <c r="AM678" s="4"/>
      <c r="AN678" s="4"/>
      <c r="AO678" s="4"/>
      <c r="AP678" s="4"/>
      <c r="AQ678" s="4"/>
      <c r="AR678" s="4"/>
      <c r="AS678" s="4"/>
      <c r="AT678" s="4"/>
      <c r="AU678" s="4"/>
      <c r="AV678" s="4"/>
      <c r="AW678" s="4"/>
    </row>
    <row r="679" spans="1:49" ht="15.75" hidden="1"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4"/>
      <c r="AH679" s="4"/>
      <c r="AI679" s="4"/>
      <c r="AJ679" s="4"/>
      <c r="AK679" s="4"/>
      <c r="AL679" s="4"/>
      <c r="AM679" s="4"/>
      <c r="AN679" s="4"/>
      <c r="AO679" s="4"/>
      <c r="AP679" s="4"/>
      <c r="AQ679" s="4"/>
      <c r="AR679" s="4"/>
      <c r="AS679" s="4"/>
      <c r="AT679" s="4"/>
      <c r="AU679" s="4"/>
      <c r="AV679" s="4"/>
      <c r="AW679" s="4"/>
    </row>
    <row r="680" spans="1:49" ht="15.75" hidden="1"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4"/>
      <c r="AH680" s="4"/>
      <c r="AI680" s="4"/>
      <c r="AJ680" s="4"/>
      <c r="AK680" s="4"/>
      <c r="AL680" s="4"/>
      <c r="AM680" s="4"/>
      <c r="AN680" s="4"/>
      <c r="AO680" s="4"/>
      <c r="AP680" s="4"/>
      <c r="AQ680" s="4"/>
      <c r="AR680" s="4"/>
      <c r="AS680" s="4"/>
      <c r="AT680" s="4"/>
      <c r="AU680" s="4"/>
      <c r="AV680" s="4"/>
      <c r="AW680" s="4"/>
    </row>
    <row r="681" spans="1:49" ht="15.75" hidden="1"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4"/>
      <c r="AH681" s="4"/>
      <c r="AI681" s="4"/>
      <c r="AJ681" s="4"/>
      <c r="AK681" s="4"/>
      <c r="AL681" s="4"/>
      <c r="AM681" s="4"/>
      <c r="AN681" s="4"/>
      <c r="AO681" s="4"/>
      <c r="AP681" s="4"/>
      <c r="AQ681" s="4"/>
      <c r="AR681" s="4"/>
      <c r="AS681" s="4"/>
      <c r="AT681" s="4"/>
      <c r="AU681" s="4"/>
      <c r="AV681" s="4"/>
      <c r="AW681" s="4"/>
    </row>
    <row r="682" spans="1:49" ht="15.75" hidden="1"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4"/>
      <c r="AH682" s="4"/>
      <c r="AI682" s="4"/>
      <c r="AJ682" s="4"/>
      <c r="AK682" s="4"/>
      <c r="AL682" s="4"/>
      <c r="AM682" s="4"/>
      <c r="AN682" s="4"/>
      <c r="AO682" s="4"/>
      <c r="AP682" s="4"/>
      <c r="AQ682" s="4"/>
      <c r="AR682" s="4"/>
      <c r="AS682" s="4"/>
      <c r="AT682" s="4"/>
      <c r="AU682" s="4"/>
      <c r="AV682" s="4"/>
      <c r="AW682" s="4"/>
    </row>
    <row r="683" spans="1:49" ht="15.75" hidden="1"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4"/>
      <c r="AH683" s="4"/>
      <c r="AI683" s="4"/>
      <c r="AJ683" s="4"/>
      <c r="AK683" s="4"/>
      <c r="AL683" s="4"/>
      <c r="AM683" s="4"/>
      <c r="AN683" s="4"/>
      <c r="AO683" s="4"/>
      <c r="AP683" s="4"/>
      <c r="AQ683" s="4"/>
      <c r="AR683" s="4"/>
      <c r="AS683" s="4"/>
      <c r="AT683" s="4"/>
      <c r="AU683" s="4"/>
      <c r="AV683" s="4"/>
      <c r="AW683" s="4"/>
    </row>
    <row r="684" spans="1:49" ht="15.75" hidden="1"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4"/>
      <c r="AH684" s="4"/>
      <c r="AI684" s="4"/>
      <c r="AJ684" s="4"/>
      <c r="AK684" s="4"/>
      <c r="AL684" s="4"/>
      <c r="AM684" s="4"/>
      <c r="AN684" s="4"/>
      <c r="AO684" s="4"/>
      <c r="AP684" s="4"/>
      <c r="AQ684" s="4"/>
      <c r="AR684" s="4"/>
      <c r="AS684" s="4"/>
      <c r="AT684" s="4"/>
      <c r="AU684" s="4"/>
      <c r="AV684" s="4"/>
      <c r="AW684" s="4"/>
    </row>
    <row r="685" spans="1:49" ht="15.75" hidden="1"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4"/>
      <c r="AH685" s="4"/>
      <c r="AI685" s="4"/>
      <c r="AJ685" s="4"/>
      <c r="AK685" s="4"/>
      <c r="AL685" s="4"/>
      <c r="AM685" s="4"/>
      <c r="AN685" s="4"/>
      <c r="AO685" s="4"/>
      <c r="AP685" s="4"/>
      <c r="AQ685" s="4"/>
      <c r="AR685" s="4"/>
      <c r="AS685" s="4"/>
      <c r="AT685" s="4"/>
      <c r="AU685" s="4"/>
      <c r="AV685" s="4"/>
      <c r="AW685" s="4"/>
    </row>
    <row r="686" spans="1:49" ht="15.75" hidden="1"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4"/>
      <c r="AH686" s="4"/>
      <c r="AI686" s="4"/>
      <c r="AJ686" s="4"/>
      <c r="AK686" s="4"/>
      <c r="AL686" s="4"/>
      <c r="AM686" s="4"/>
      <c r="AN686" s="4"/>
      <c r="AO686" s="4"/>
      <c r="AP686" s="4"/>
      <c r="AQ686" s="4"/>
      <c r="AR686" s="4"/>
      <c r="AS686" s="4"/>
      <c r="AT686" s="4"/>
      <c r="AU686" s="4"/>
      <c r="AV686" s="4"/>
      <c r="AW686" s="4"/>
    </row>
    <row r="687" spans="1:49" ht="15.75" hidden="1"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4"/>
      <c r="AH687" s="4"/>
      <c r="AI687" s="4"/>
      <c r="AJ687" s="4"/>
      <c r="AK687" s="4"/>
      <c r="AL687" s="4"/>
      <c r="AM687" s="4"/>
      <c r="AN687" s="4"/>
      <c r="AO687" s="4"/>
      <c r="AP687" s="4"/>
      <c r="AQ687" s="4"/>
      <c r="AR687" s="4"/>
      <c r="AS687" s="4"/>
      <c r="AT687" s="4"/>
      <c r="AU687" s="4"/>
      <c r="AV687" s="4"/>
      <c r="AW687" s="4"/>
    </row>
    <row r="688" spans="1:49" ht="15.75" hidden="1"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4"/>
      <c r="AH688" s="4"/>
      <c r="AI688" s="4"/>
      <c r="AJ688" s="4"/>
      <c r="AK688" s="4"/>
      <c r="AL688" s="4"/>
      <c r="AM688" s="4"/>
      <c r="AN688" s="4"/>
      <c r="AO688" s="4"/>
      <c r="AP688" s="4"/>
      <c r="AQ688" s="4"/>
      <c r="AR688" s="4"/>
      <c r="AS688" s="4"/>
      <c r="AT688" s="4"/>
      <c r="AU688" s="4"/>
      <c r="AV688" s="4"/>
      <c r="AW688" s="4"/>
    </row>
    <row r="689" spans="1:49" ht="15.75" hidden="1"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4"/>
      <c r="AH689" s="4"/>
      <c r="AI689" s="4"/>
      <c r="AJ689" s="4"/>
      <c r="AK689" s="4"/>
      <c r="AL689" s="4"/>
      <c r="AM689" s="4"/>
      <c r="AN689" s="4"/>
      <c r="AO689" s="4"/>
      <c r="AP689" s="4"/>
      <c r="AQ689" s="4"/>
      <c r="AR689" s="4"/>
      <c r="AS689" s="4"/>
      <c r="AT689" s="4"/>
      <c r="AU689" s="4"/>
      <c r="AV689" s="4"/>
      <c r="AW689" s="4"/>
    </row>
    <row r="690" spans="1:49" ht="15.75" hidden="1"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4"/>
      <c r="AH690" s="4"/>
      <c r="AI690" s="4"/>
      <c r="AJ690" s="4"/>
      <c r="AK690" s="4"/>
      <c r="AL690" s="4"/>
      <c r="AM690" s="4"/>
      <c r="AN690" s="4"/>
      <c r="AO690" s="4"/>
      <c r="AP690" s="4"/>
      <c r="AQ690" s="4"/>
      <c r="AR690" s="4"/>
      <c r="AS690" s="4"/>
      <c r="AT690" s="4"/>
      <c r="AU690" s="4"/>
      <c r="AV690" s="4"/>
      <c r="AW690" s="4"/>
    </row>
    <row r="691" spans="1:49" ht="15.75" hidden="1"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4"/>
      <c r="AH691" s="4"/>
      <c r="AI691" s="4"/>
      <c r="AJ691" s="4"/>
      <c r="AK691" s="4"/>
      <c r="AL691" s="4"/>
      <c r="AM691" s="4"/>
      <c r="AN691" s="4"/>
      <c r="AO691" s="4"/>
      <c r="AP691" s="4"/>
      <c r="AQ691" s="4"/>
      <c r="AR691" s="4"/>
      <c r="AS691" s="4"/>
      <c r="AT691" s="4"/>
      <c r="AU691" s="4"/>
      <c r="AV691" s="4"/>
      <c r="AW691" s="4"/>
    </row>
    <row r="692" spans="1:49" ht="15.75" hidden="1"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4"/>
      <c r="AH692" s="4"/>
      <c r="AI692" s="4"/>
      <c r="AJ692" s="4"/>
      <c r="AK692" s="4"/>
      <c r="AL692" s="4"/>
      <c r="AM692" s="4"/>
      <c r="AN692" s="4"/>
      <c r="AO692" s="4"/>
      <c r="AP692" s="4"/>
      <c r="AQ692" s="4"/>
      <c r="AR692" s="4"/>
      <c r="AS692" s="4"/>
      <c r="AT692" s="4"/>
      <c r="AU692" s="4"/>
      <c r="AV692" s="4"/>
      <c r="AW692" s="4"/>
    </row>
    <row r="693" spans="1:49" ht="15.75" hidden="1"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4"/>
      <c r="AH693" s="4"/>
      <c r="AI693" s="4"/>
      <c r="AJ693" s="4"/>
      <c r="AK693" s="4"/>
      <c r="AL693" s="4"/>
      <c r="AM693" s="4"/>
      <c r="AN693" s="4"/>
      <c r="AO693" s="4"/>
      <c r="AP693" s="4"/>
      <c r="AQ693" s="4"/>
      <c r="AR693" s="4"/>
      <c r="AS693" s="4"/>
      <c r="AT693" s="4"/>
      <c r="AU693" s="4"/>
      <c r="AV693" s="4"/>
      <c r="AW693" s="4"/>
    </row>
    <row r="694" spans="1:49" ht="15.75" hidden="1"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4"/>
      <c r="AH694" s="4"/>
      <c r="AI694" s="4"/>
      <c r="AJ694" s="4"/>
      <c r="AK694" s="4"/>
      <c r="AL694" s="4"/>
      <c r="AM694" s="4"/>
      <c r="AN694" s="4"/>
      <c r="AO694" s="4"/>
      <c r="AP694" s="4"/>
      <c r="AQ694" s="4"/>
      <c r="AR694" s="4"/>
      <c r="AS694" s="4"/>
      <c r="AT694" s="4"/>
      <c r="AU694" s="4"/>
      <c r="AV694" s="4"/>
      <c r="AW694" s="4"/>
    </row>
    <row r="695" spans="1:49" ht="15.75" hidden="1"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4"/>
      <c r="AH695" s="4"/>
      <c r="AI695" s="4"/>
      <c r="AJ695" s="4"/>
      <c r="AK695" s="4"/>
      <c r="AL695" s="4"/>
      <c r="AM695" s="4"/>
      <c r="AN695" s="4"/>
      <c r="AO695" s="4"/>
      <c r="AP695" s="4"/>
      <c r="AQ695" s="4"/>
      <c r="AR695" s="4"/>
      <c r="AS695" s="4"/>
      <c r="AT695" s="4"/>
      <c r="AU695" s="4"/>
      <c r="AV695" s="4"/>
      <c r="AW695" s="4"/>
    </row>
    <row r="696" spans="1:49" ht="15.75" hidden="1"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4"/>
      <c r="AH696" s="4"/>
      <c r="AI696" s="4"/>
      <c r="AJ696" s="4"/>
      <c r="AK696" s="4"/>
      <c r="AL696" s="4"/>
      <c r="AM696" s="4"/>
      <c r="AN696" s="4"/>
      <c r="AO696" s="4"/>
      <c r="AP696" s="4"/>
      <c r="AQ696" s="4"/>
      <c r="AR696" s="4"/>
      <c r="AS696" s="4"/>
      <c r="AT696" s="4"/>
      <c r="AU696" s="4"/>
      <c r="AV696" s="4"/>
      <c r="AW696" s="4"/>
    </row>
    <row r="697" spans="1:49" ht="15.75" hidden="1"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4"/>
      <c r="AH697" s="4"/>
      <c r="AI697" s="4"/>
      <c r="AJ697" s="4"/>
      <c r="AK697" s="4"/>
      <c r="AL697" s="4"/>
      <c r="AM697" s="4"/>
      <c r="AN697" s="4"/>
      <c r="AO697" s="4"/>
      <c r="AP697" s="4"/>
      <c r="AQ697" s="4"/>
      <c r="AR697" s="4"/>
      <c r="AS697" s="4"/>
      <c r="AT697" s="4"/>
      <c r="AU697" s="4"/>
      <c r="AV697" s="4"/>
      <c r="AW697" s="4"/>
    </row>
    <row r="698" spans="1:49" ht="15.75" hidden="1"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4"/>
      <c r="AH698" s="4"/>
      <c r="AI698" s="4"/>
      <c r="AJ698" s="4"/>
      <c r="AK698" s="4"/>
      <c r="AL698" s="4"/>
      <c r="AM698" s="4"/>
      <c r="AN698" s="4"/>
      <c r="AO698" s="4"/>
      <c r="AP698" s="4"/>
      <c r="AQ698" s="4"/>
      <c r="AR698" s="4"/>
      <c r="AS698" s="4"/>
      <c r="AT698" s="4"/>
      <c r="AU698" s="4"/>
      <c r="AV698" s="4"/>
      <c r="AW698" s="4"/>
    </row>
    <row r="699" spans="1:49" ht="15.75" hidden="1"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4"/>
      <c r="AH699" s="4"/>
      <c r="AI699" s="4"/>
      <c r="AJ699" s="4"/>
      <c r="AK699" s="4"/>
      <c r="AL699" s="4"/>
      <c r="AM699" s="4"/>
      <c r="AN699" s="4"/>
      <c r="AO699" s="4"/>
      <c r="AP699" s="4"/>
      <c r="AQ699" s="4"/>
      <c r="AR699" s="4"/>
      <c r="AS699" s="4"/>
      <c r="AT699" s="4"/>
      <c r="AU699" s="4"/>
      <c r="AV699" s="4"/>
      <c r="AW699" s="4"/>
    </row>
    <row r="700" spans="1:49" ht="15.75" hidden="1"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4"/>
      <c r="AH700" s="4"/>
      <c r="AI700" s="4"/>
      <c r="AJ700" s="4"/>
      <c r="AK700" s="4"/>
      <c r="AL700" s="4"/>
      <c r="AM700" s="4"/>
      <c r="AN700" s="4"/>
      <c r="AO700" s="4"/>
      <c r="AP700" s="4"/>
      <c r="AQ700" s="4"/>
      <c r="AR700" s="4"/>
      <c r="AS700" s="4"/>
      <c r="AT700" s="4"/>
      <c r="AU700" s="4"/>
      <c r="AV700" s="4"/>
      <c r="AW700" s="4"/>
    </row>
    <row r="701" spans="1:49" ht="15.75" hidden="1"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4"/>
      <c r="AH701" s="4"/>
      <c r="AI701" s="4"/>
      <c r="AJ701" s="4"/>
      <c r="AK701" s="4"/>
      <c r="AL701" s="4"/>
      <c r="AM701" s="4"/>
      <c r="AN701" s="4"/>
      <c r="AO701" s="4"/>
      <c r="AP701" s="4"/>
      <c r="AQ701" s="4"/>
      <c r="AR701" s="4"/>
      <c r="AS701" s="4"/>
      <c r="AT701" s="4"/>
      <c r="AU701" s="4"/>
      <c r="AV701" s="4"/>
      <c r="AW701" s="4"/>
    </row>
    <row r="702" spans="1:49" ht="15.75" hidden="1"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4"/>
      <c r="AH702" s="4"/>
      <c r="AI702" s="4"/>
      <c r="AJ702" s="4"/>
      <c r="AK702" s="4"/>
      <c r="AL702" s="4"/>
      <c r="AM702" s="4"/>
      <c r="AN702" s="4"/>
      <c r="AO702" s="4"/>
      <c r="AP702" s="4"/>
      <c r="AQ702" s="4"/>
      <c r="AR702" s="4"/>
      <c r="AS702" s="4"/>
      <c r="AT702" s="4"/>
      <c r="AU702" s="4"/>
      <c r="AV702" s="4"/>
      <c r="AW702" s="4"/>
    </row>
    <row r="703" spans="1:49" ht="15.75" hidden="1"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4"/>
      <c r="AH703" s="4"/>
      <c r="AI703" s="4"/>
      <c r="AJ703" s="4"/>
      <c r="AK703" s="4"/>
      <c r="AL703" s="4"/>
      <c r="AM703" s="4"/>
      <c r="AN703" s="4"/>
      <c r="AO703" s="4"/>
      <c r="AP703" s="4"/>
      <c r="AQ703" s="4"/>
      <c r="AR703" s="4"/>
      <c r="AS703" s="4"/>
      <c r="AT703" s="4"/>
      <c r="AU703" s="4"/>
      <c r="AV703" s="4"/>
      <c r="AW703" s="4"/>
    </row>
    <row r="704" spans="1:49" ht="15.75" hidden="1"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4"/>
      <c r="AH704" s="4"/>
      <c r="AI704" s="4"/>
      <c r="AJ704" s="4"/>
      <c r="AK704" s="4"/>
      <c r="AL704" s="4"/>
      <c r="AM704" s="4"/>
      <c r="AN704" s="4"/>
      <c r="AO704" s="4"/>
      <c r="AP704" s="4"/>
      <c r="AQ704" s="4"/>
      <c r="AR704" s="4"/>
      <c r="AS704" s="4"/>
      <c r="AT704" s="4"/>
      <c r="AU704" s="4"/>
      <c r="AV704" s="4"/>
      <c r="AW704" s="4"/>
    </row>
    <row r="705" spans="1:49" ht="15.75" hidden="1"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4"/>
      <c r="AH705" s="4"/>
      <c r="AI705" s="4"/>
      <c r="AJ705" s="4"/>
      <c r="AK705" s="4"/>
      <c r="AL705" s="4"/>
      <c r="AM705" s="4"/>
      <c r="AN705" s="4"/>
      <c r="AO705" s="4"/>
      <c r="AP705" s="4"/>
      <c r="AQ705" s="4"/>
      <c r="AR705" s="4"/>
      <c r="AS705" s="4"/>
      <c r="AT705" s="4"/>
      <c r="AU705" s="4"/>
      <c r="AV705" s="4"/>
      <c r="AW705" s="4"/>
    </row>
    <row r="706" spans="1:49" ht="15.75" hidden="1"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4"/>
      <c r="AH706" s="4"/>
      <c r="AI706" s="4"/>
      <c r="AJ706" s="4"/>
      <c r="AK706" s="4"/>
      <c r="AL706" s="4"/>
      <c r="AM706" s="4"/>
      <c r="AN706" s="4"/>
      <c r="AO706" s="4"/>
      <c r="AP706" s="4"/>
      <c r="AQ706" s="4"/>
      <c r="AR706" s="4"/>
      <c r="AS706" s="4"/>
      <c r="AT706" s="4"/>
      <c r="AU706" s="4"/>
      <c r="AV706" s="4"/>
      <c r="AW706" s="4"/>
    </row>
    <row r="707" spans="1:49" ht="15.75" hidden="1"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4"/>
      <c r="AH707" s="4"/>
      <c r="AI707" s="4"/>
      <c r="AJ707" s="4"/>
      <c r="AK707" s="4"/>
      <c r="AL707" s="4"/>
      <c r="AM707" s="4"/>
      <c r="AN707" s="4"/>
      <c r="AO707" s="4"/>
      <c r="AP707" s="4"/>
      <c r="AQ707" s="4"/>
      <c r="AR707" s="4"/>
      <c r="AS707" s="4"/>
      <c r="AT707" s="4"/>
      <c r="AU707" s="4"/>
      <c r="AV707" s="4"/>
      <c r="AW707" s="4"/>
    </row>
    <row r="708" spans="1:49" ht="15.75" hidden="1"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4"/>
      <c r="AH708" s="4"/>
      <c r="AI708" s="4"/>
      <c r="AJ708" s="4"/>
      <c r="AK708" s="4"/>
      <c r="AL708" s="4"/>
      <c r="AM708" s="4"/>
      <c r="AN708" s="4"/>
      <c r="AO708" s="4"/>
      <c r="AP708" s="4"/>
      <c r="AQ708" s="4"/>
      <c r="AR708" s="4"/>
      <c r="AS708" s="4"/>
      <c r="AT708" s="4"/>
      <c r="AU708" s="4"/>
      <c r="AV708" s="4"/>
      <c r="AW708" s="4"/>
    </row>
    <row r="709" spans="1:49" ht="15.75" hidden="1"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4"/>
      <c r="AH709" s="4"/>
      <c r="AI709" s="4"/>
      <c r="AJ709" s="4"/>
      <c r="AK709" s="4"/>
      <c r="AL709" s="4"/>
      <c r="AM709" s="4"/>
      <c r="AN709" s="4"/>
      <c r="AO709" s="4"/>
      <c r="AP709" s="4"/>
      <c r="AQ709" s="4"/>
      <c r="AR709" s="4"/>
      <c r="AS709" s="4"/>
      <c r="AT709" s="4"/>
      <c r="AU709" s="4"/>
      <c r="AV709" s="4"/>
      <c r="AW709" s="4"/>
    </row>
    <row r="710" spans="1:49" ht="15.75" hidden="1"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4"/>
      <c r="AH710" s="4"/>
      <c r="AI710" s="4"/>
      <c r="AJ710" s="4"/>
      <c r="AK710" s="4"/>
      <c r="AL710" s="4"/>
      <c r="AM710" s="4"/>
      <c r="AN710" s="4"/>
      <c r="AO710" s="4"/>
      <c r="AP710" s="4"/>
      <c r="AQ710" s="4"/>
      <c r="AR710" s="4"/>
      <c r="AS710" s="4"/>
      <c r="AT710" s="4"/>
      <c r="AU710" s="4"/>
      <c r="AV710" s="4"/>
      <c r="AW710" s="4"/>
    </row>
    <row r="711" spans="1:49" ht="15.75" hidden="1"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4"/>
      <c r="AH711" s="4"/>
      <c r="AI711" s="4"/>
      <c r="AJ711" s="4"/>
      <c r="AK711" s="4"/>
      <c r="AL711" s="4"/>
      <c r="AM711" s="4"/>
      <c r="AN711" s="4"/>
      <c r="AO711" s="4"/>
      <c r="AP711" s="4"/>
      <c r="AQ711" s="4"/>
      <c r="AR711" s="4"/>
      <c r="AS711" s="4"/>
      <c r="AT711" s="4"/>
      <c r="AU711" s="4"/>
      <c r="AV711" s="4"/>
      <c r="AW711" s="4"/>
    </row>
    <row r="712" spans="1:49" ht="15.75" hidden="1"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4"/>
      <c r="AH712" s="4"/>
      <c r="AI712" s="4"/>
      <c r="AJ712" s="4"/>
      <c r="AK712" s="4"/>
      <c r="AL712" s="4"/>
      <c r="AM712" s="4"/>
      <c r="AN712" s="4"/>
      <c r="AO712" s="4"/>
      <c r="AP712" s="4"/>
      <c r="AQ712" s="4"/>
      <c r="AR712" s="4"/>
      <c r="AS712" s="4"/>
      <c r="AT712" s="4"/>
      <c r="AU712" s="4"/>
      <c r="AV712" s="4"/>
      <c r="AW712" s="4"/>
    </row>
    <row r="713" spans="1:49" ht="15.75" hidden="1"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4"/>
      <c r="AH713" s="4"/>
      <c r="AI713" s="4"/>
      <c r="AJ713" s="4"/>
      <c r="AK713" s="4"/>
      <c r="AL713" s="4"/>
      <c r="AM713" s="4"/>
      <c r="AN713" s="4"/>
      <c r="AO713" s="4"/>
      <c r="AP713" s="4"/>
      <c r="AQ713" s="4"/>
      <c r="AR713" s="4"/>
      <c r="AS713" s="4"/>
      <c r="AT713" s="4"/>
      <c r="AU713" s="4"/>
      <c r="AV713" s="4"/>
      <c r="AW713" s="4"/>
    </row>
    <row r="714" spans="1:49" ht="15.75" hidden="1"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4"/>
      <c r="AH714" s="4"/>
      <c r="AI714" s="4"/>
      <c r="AJ714" s="4"/>
      <c r="AK714" s="4"/>
      <c r="AL714" s="4"/>
      <c r="AM714" s="4"/>
      <c r="AN714" s="4"/>
      <c r="AO714" s="4"/>
      <c r="AP714" s="4"/>
      <c r="AQ714" s="4"/>
      <c r="AR714" s="4"/>
      <c r="AS714" s="4"/>
      <c r="AT714" s="4"/>
      <c r="AU714" s="4"/>
      <c r="AV714" s="4"/>
      <c r="AW714" s="4"/>
    </row>
    <row r="715" spans="1:49" ht="15.75" hidden="1"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4"/>
      <c r="AH715" s="4"/>
      <c r="AI715" s="4"/>
      <c r="AJ715" s="4"/>
      <c r="AK715" s="4"/>
      <c r="AL715" s="4"/>
      <c r="AM715" s="4"/>
      <c r="AN715" s="4"/>
      <c r="AO715" s="4"/>
      <c r="AP715" s="4"/>
      <c r="AQ715" s="4"/>
      <c r="AR715" s="4"/>
      <c r="AS715" s="4"/>
      <c r="AT715" s="4"/>
      <c r="AU715" s="4"/>
      <c r="AV715" s="4"/>
      <c r="AW715" s="4"/>
    </row>
    <row r="716" spans="1:49" ht="15.75" hidden="1"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4"/>
      <c r="AH716" s="4"/>
      <c r="AI716" s="4"/>
      <c r="AJ716" s="4"/>
      <c r="AK716" s="4"/>
      <c r="AL716" s="4"/>
      <c r="AM716" s="4"/>
      <c r="AN716" s="4"/>
      <c r="AO716" s="4"/>
      <c r="AP716" s="4"/>
      <c r="AQ716" s="4"/>
      <c r="AR716" s="4"/>
      <c r="AS716" s="4"/>
      <c r="AT716" s="4"/>
      <c r="AU716" s="4"/>
      <c r="AV716" s="4"/>
      <c r="AW716" s="4"/>
    </row>
    <row r="717" spans="1:49" ht="15.75" hidden="1"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4"/>
      <c r="AH717" s="4"/>
      <c r="AI717" s="4"/>
      <c r="AJ717" s="4"/>
      <c r="AK717" s="4"/>
      <c r="AL717" s="4"/>
      <c r="AM717" s="4"/>
      <c r="AN717" s="4"/>
      <c r="AO717" s="4"/>
      <c r="AP717" s="4"/>
      <c r="AQ717" s="4"/>
      <c r="AR717" s="4"/>
      <c r="AS717" s="4"/>
      <c r="AT717" s="4"/>
      <c r="AU717" s="4"/>
      <c r="AV717" s="4"/>
      <c r="AW717" s="4"/>
    </row>
    <row r="718" spans="1:49" ht="15.75" hidden="1"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4"/>
      <c r="AH718" s="4"/>
      <c r="AI718" s="4"/>
      <c r="AJ718" s="4"/>
      <c r="AK718" s="4"/>
      <c r="AL718" s="4"/>
      <c r="AM718" s="4"/>
      <c r="AN718" s="4"/>
      <c r="AO718" s="4"/>
      <c r="AP718" s="4"/>
      <c r="AQ718" s="4"/>
      <c r="AR718" s="4"/>
      <c r="AS718" s="4"/>
      <c r="AT718" s="4"/>
      <c r="AU718" s="4"/>
      <c r="AV718" s="4"/>
      <c r="AW718" s="4"/>
    </row>
    <row r="719" spans="1:49" ht="15.75" hidden="1"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4"/>
      <c r="AH719" s="4"/>
      <c r="AI719" s="4"/>
      <c r="AJ719" s="4"/>
      <c r="AK719" s="4"/>
      <c r="AL719" s="4"/>
      <c r="AM719" s="4"/>
      <c r="AN719" s="4"/>
      <c r="AO719" s="4"/>
      <c r="AP719" s="4"/>
      <c r="AQ719" s="4"/>
      <c r="AR719" s="4"/>
      <c r="AS719" s="4"/>
      <c r="AT719" s="4"/>
      <c r="AU719" s="4"/>
      <c r="AV719" s="4"/>
      <c r="AW719" s="4"/>
    </row>
    <row r="720" spans="1:49" ht="15.75" hidden="1"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4"/>
      <c r="AH720" s="4"/>
      <c r="AI720" s="4"/>
      <c r="AJ720" s="4"/>
      <c r="AK720" s="4"/>
      <c r="AL720" s="4"/>
      <c r="AM720" s="4"/>
      <c r="AN720" s="4"/>
      <c r="AO720" s="4"/>
      <c r="AP720" s="4"/>
      <c r="AQ720" s="4"/>
      <c r="AR720" s="4"/>
      <c r="AS720" s="4"/>
      <c r="AT720" s="4"/>
      <c r="AU720" s="4"/>
      <c r="AV720" s="4"/>
      <c r="AW720" s="4"/>
    </row>
    <row r="721" spans="1:49" ht="15.75" hidden="1"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4"/>
      <c r="AH721" s="4"/>
      <c r="AI721" s="4"/>
      <c r="AJ721" s="4"/>
      <c r="AK721" s="4"/>
      <c r="AL721" s="4"/>
      <c r="AM721" s="4"/>
      <c r="AN721" s="4"/>
      <c r="AO721" s="4"/>
      <c r="AP721" s="4"/>
      <c r="AQ721" s="4"/>
      <c r="AR721" s="4"/>
      <c r="AS721" s="4"/>
      <c r="AT721" s="4"/>
      <c r="AU721" s="4"/>
      <c r="AV721" s="4"/>
      <c r="AW721" s="4"/>
    </row>
    <row r="722" spans="1:49" ht="15.75" hidden="1"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4"/>
      <c r="AH722" s="4"/>
      <c r="AI722" s="4"/>
      <c r="AJ722" s="4"/>
      <c r="AK722" s="4"/>
      <c r="AL722" s="4"/>
      <c r="AM722" s="4"/>
      <c r="AN722" s="4"/>
      <c r="AO722" s="4"/>
      <c r="AP722" s="4"/>
      <c r="AQ722" s="4"/>
      <c r="AR722" s="4"/>
      <c r="AS722" s="4"/>
      <c r="AT722" s="4"/>
      <c r="AU722" s="4"/>
      <c r="AV722" s="4"/>
      <c r="AW722" s="4"/>
    </row>
    <row r="723" spans="1:49" ht="15.75" hidden="1"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4"/>
      <c r="AH723" s="4"/>
      <c r="AI723" s="4"/>
      <c r="AJ723" s="4"/>
      <c r="AK723" s="4"/>
      <c r="AL723" s="4"/>
      <c r="AM723" s="4"/>
      <c r="AN723" s="4"/>
      <c r="AO723" s="4"/>
      <c r="AP723" s="4"/>
      <c r="AQ723" s="4"/>
      <c r="AR723" s="4"/>
      <c r="AS723" s="4"/>
      <c r="AT723" s="4"/>
      <c r="AU723" s="4"/>
      <c r="AV723" s="4"/>
      <c r="AW723" s="4"/>
    </row>
    <row r="724" spans="1:49" ht="15.75" hidden="1"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4"/>
      <c r="AH724" s="4"/>
      <c r="AI724" s="4"/>
      <c r="AJ724" s="4"/>
      <c r="AK724" s="4"/>
      <c r="AL724" s="4"/>
      <c r="AM724" s="4"/>
      <c r="AN724" s="4"/>
      <c r="AO724" s="4"/>
      <c r="AP724" s="4"/>
      <c r="AQ724" s="4"/>
      <c r="AR724" s="4"/>
      <c r="AS724" s="4"/>
      <c r="AT724" s="4"/>
      <c r="AU724" s="4"/>
      <c r="AV724" s="4"/>
      <c r="AW724" s="4"/>
    </row>
    <row r="725" spans="1:49" ht="15.75" hidden="1"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4"/>
      <c r="AH725" s="4"/>
      <c r="AI725" s="4"/>
      <c r="AJ725" s="4"/>
      <c r="AK725" s="4"/>
      <c r="AL725" s="4"/>
      <c r="AM725" s="4"/>
      <c r="AN725" s="4"/>
      <c r="AO725" s="4"/>
      <c r="AP725" s="4"/>
      <c r="AQ725" s="4"/>
      <c r="AR725" s="4"/>
      <c r="AS725" s="4"/>
      <c r="AT725" s="4"/>
      <c r="AU725" s="4"/>
      <c r="AV725" s="4"/>
      <c r="AW725" s="4"/>
    </row>
    <row r="726" spans="1:49" ht="15.75" hidden="1"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4"/>
      <c r="AH726" s="4"/>
      <c r="AI726" s="4"/>
      <c r="AJ726" s="4"/>
      <c r="AK726" s="4"/>
      <c r="AL726" s="4"/>
      <c r="AM726" s="4"/>
      <c r="AN726" s="4"/>
      <c r="AO726" s="4"/>
      <c r="AP726" s="4"/>
      <c r="AQ726" s="4"/>
      <c r="AR726" s="4"/>
      <c r="AS726" s="4"/>
      <c r="AT726" s="4"/>
      <c r="AU726" s="4"/>
      <c r="AV726" s="4"/>
      <c r="AW726" s="4"/>
    </row>
    <row r="727" spans="1:49" ht="15.75" hidden="1"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4"/>
      <c r="AH727" s="4"/>
      <c r="AI727" s="4"/>
      <c r="AJ727" s="4"/>
      <c r="AK727" s="4"/>
      <c r="AL727" s="4"/>
      <c r="AM727" s="4"/>
      <c r="AN727" s="4"/>
      <c r="AO727" s="4"/>
      <c r="AP727" s="4"/>
      <c r="AQ727" s="4"/>
      <c r="AR727" s="4"/>
      <c r="AS727" s="4"/>
      <c r="AT727" s="4"/>
      <c r="AU727" s="4"/>
      <c r="AV727" s="4"/>
      <c r="AW727" s="4"/>
    </row>
    <row r="728" spans="1:49" ht="15.75" hidden="1"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4"/>
      <c r="AH728" s="4"/>
      <c r="AI728" s="4"/>
      <c r="AJ728" s="4"/>
      <c r="AK728" s="4"/>
      <c r="AL728" s="4"/>
      <c r="AM728" s="4"/>
      <c r="AN728" s="4"/>
      <c r="AO728" s="4"/>
      <c r="AP728" s="4"/>
      <c r="AQ728" s="4"/>
      <c r="AR728" s="4"/>
      <c r="AS728" s="4"/>
      <c r="AT728" s="4"/>
      <c r="AU728" s="4"/>
      <c r="AV728" s="4"/>
      <c r="AW728" s="4"/>
    </row>
    <row r="729" spans="1:49" ht="15.75" hidden="1"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4"/>
      <c r="AH729" s="4"/>
      <c r="AI729" s="4"/>
      <c r="AJ729" s="4"/>
      <c r="AK729" s="4"/>
      <c r="AL729" s="4"/>
      <c r="AM729" s="4"/>
      <c r="AN729" s="4"/>
      <c r="AO729" s="4"/>
      <c r="AP729" s="4"/>
      <c r="AQ729" s="4"/>
      <c r="AR729" s="4"/>
      <c r="AS729" s="4"/>
      <c r="AT729" s="4"/>
      <c r="AU729" s="4"/>
      <c r="AV729" s="4"/>
      <c r="AW729" s="4"/>
    </row>
    <row r="730" spans="1:49" ht="15.75" hidden="1"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4"/>
      <c r="AH730" s="4"/>
      <c r="AI730" s="4"/>
      <c r="AJ730" s="4"/>
      <c r="AK730" s="4"/>
      <c r="AL730" s="4"/>
      <c r="AM730" s="4"/>
      <c r="AN730" s="4"/>
      <c r="AO730" s="4"/>
      <c r="AP730" s="4"/>
      <c r="AQ730" s="4"/>
      <c r="AR730" s="4"/>
      <c r="AS730" s="4"/>
      <c r="AT730" s="4"/>
      <c r="AU730" s="4"/>
      <c r="AV730" s="4"/>
      <c r="AW730" s="4"/>
    </row>
    <row r="731" spans="1:49" ht="15.75" hidden="1"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4"/>
      <c r="AH731" s="4"/>
      <c r="AI731" s="4"/>
      <c r="AJ731" s="4"/>
      <c r="AK731" s="4"/>
      <c r="AL731" s="4"/>
      <c r="AM731" s="4"/>
      <c r="AN731" s="4"/>
      <c r="AO731" s="4"/>
      <c r="AP731" s="4"/>
      <c r="AQ731" s="4"/>
      <c r="AR731" s="4"/>
      <c r="AS731" s="4"/>
      <c r="AT731" s="4"/>
      <c r="AU731" s="4"/>
      <c r="AV731" s="4"/>
      <c r="AW731" s="4"/>
    </row>
    <row r="732" spans="1:49" ht="15.75" hidden="1"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4"/>
      <c r="AH732" s="4"/>
      <c r="AI732" s="4"/>
      <c r="AJ732" s="4"/>
      <c r="AK732" s="4"/>
      <c r="AL732" s="4"/>
      <c r="AM732" s="4"/>
      <c r="AN732" s="4"/>
      <c r="AO732" s="4"/>
      <c r="AP732" s="4"/>
      <c r="AQ732" s="4"/>
      <c r="AR732" s="4"/>
      <c r="AS732" s="4"/>
      <c r="AT732" s="4"/>
      <c r="AU732" s="4"/>
      <c r="AV732" s="4"/>
      <c r="AW732" s="4"/>
    </row>
    <row r="733" spans="1:49" ht="15.75" hidden="1"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4"/>
      <c r="AH733" s="4"/>
      <c r="AI733" s="4"/>
      <c r="AJ733" s="4"/>
      <c r="AK733" s="4"/>
      <c r="AL733" s="4"/>
      <c r="AM733" s="4"/>
      <c r="AN733" s="4"/>
      <c r="AO733" s="4"/>
      <c r="AP733" s="4"/>
      <c r="AQ733" s="4"/>
      <c r="AR733" s="4"/>
      <c r="AS733" s="4"/>
      <c r="AT733" s="4"/>
      <c r="AU733" s="4"/>
      <c r="AV733" s="4"/>
      <c r="AW733" s="4"/>
    </row>
    <row r="734" spans="1:49" ht="15.75" hidden="1"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4"/>
      <c r="AH734" s="4"/>
      <c r="AI734" s="4"/>
      <c r="AJ734" s="4"/>
      <c r="AK734" s="4"/>
      <c r="AL734" s="4"/>
      <c r="AM734" s="4"/>
      <c r="AN734" s="4"/>
      <c r="AO734" s="4"/>
      <c r="AP734" s="4"/>
      <c r="AQ734" s="4"/>
      <c r="AR734" s="4"/>
      <c r="AS734" s="4"/>
      <c r="AT734" s="4"/>
      <c r="AU734" s="4"/>
      <c r="AV734" s="4"/>
      <c r="AW734" s="4"/>
    </row>
    <row r="735" spans="1:49" ht="15.75" hidden="1"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4"/>
      <c r="AH735" s="4"/>
      <c r="AI735" s="4"/>
      <c r="AJ735" s="4"/>
      <c r="AK735" s="4"/>
      <c r="AL735" s="4"/>
      <c r="AM735" s="4"/>
      <c r="AN735" s="4"/>
      <c r="AO735" s="4"/>
      <c r="AP735" s="4"/>
      <c r="AQ735" s="4"/>
      <c r="AR735" s="4"/>
      <c r="AS735" s="4"/>
      <c r="AT735" s="4"/>
      <c r="AU735" s="4"/>
      <c r="AV735" s="4"/>
      <c r="AW735" s="4"/>
    </row>
    <row r="736" spans="1:49" ht="15.75" hidden="1"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4"/>
      <c r="AH736" s="4"/>
      <c r="AI736" s="4"/>
      <c r="AJ736" s="4"/>
      <c r="AK736" s="4"/>
      <c r="AL736" s="4"/>
      <c r="AM736" s="4"/>
      <c r="AN736" s="4"/>
      <c r="AO736" s="4"/>
      <c r="AP736" s="4"/>
      <c r="AQ736" s="4"/>
      <c r="AR736" s="4"/>
      <c r="AS736" s="4"/>
      <c r="AT736" s="4"/>
      <c r="AU736" s="4"/>
      <c r="AV736" s="4"/>
      <c r="AW736" s="4"/>
    </row>
    <row r="737" spans="1:49" ht="15.75" hidden="1"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4"/>
      <c r="AH737" s="4"/>
      <c r="AI737" s="4"/>
      <c r="AJ737" s="4"/>
      <c r="AK737" s="4"/>
      <c r="AL737" s="4"/>
      <c r="AM737" s="4"/>
      <c r="AN737" s="4"/>
      <c r="AO737" s="4"/>
      <c r="AP737" s="4"/>
      <c r="AQ737" s="4"/>
      <c r="AR737" s="4"/>
      <c r="AS737" s="4"/>
      <c r="AT737" s="4"/>
      <c r="AU737" s="4"/>
      <c r="AV737" s="4"/>
      <c r="AW737" s="4"/>
    </row>
    <row r="738" spans="1:49" ht="15.75" hidden="1"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4"/>
      <c r="AH738" s="4"/>
      <c r="AI738" s="4"/>
      <c r="AJ738" s="4"/>
      <c r="AK738" s="4"/>
      <c r="AL738" s="4"/>
      <c r="AM738" s="4"/>
      <c r="AN738" s="4"/>
      <c r="AO738" s="4"/>
      <c r="AP738" s="4"/>
      <c r="AQ738" s="4"/>
      <c r="AR738" s="4"/>
      <c r="AS738" s="4"/>
      <c r="AT738" s="4"/>
      <c r="AU738" s="4"/>
      <c r="AV738" s="4"/>
      <c r="AW738" s="4"/>
    </row>
    <row r="739" spans="1:49" ht="15.75" hidden="1"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4"/>
      <c r="AH739" s="4"/>
      <c r="AI739" s="4"/>
      <c r="AJ739" s="4"/>
      <c r="AK739" s="4"/>
      <c r="AL739" s="4"/>
      <c r="AM739" s="4"/>
      <c r="AN739" s="4"/>
      <c r="AO739" s="4"/>
      <c r="AP739" s="4"/>
      <c r="AQ739" s="4"/>
      <c r="AR739" s="4"/>
      <c r="AS739" s="4"/>
      <c r="AT739" s="4"/>
      <c r="AU739" s="4"/>
      <c r="AV739" s="4"/>
      <c r="AW739" s="4"/>
    </row>
    <row r="740" spans="1:49" ht="15.75" hidden="1"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4"/>
      <c r="AH740" s="4"/>
      <c r="AI740" s="4"/>
      <c r="AJ740" s="4"/>
      <c r="AK740" s="4"/>
      <c r="AL740" s="4"/>
      <c r="AM740" s="4"/>
      <c r="AN740" s="4"/>
      <c r="AO740" s="4"/>
      <c r="AP740" s="4"/>
      <c r="AQ740" s="4"/>
      <c r="AR740" s="4"/>
      <c r="AS740" s="4"/>
      <c r="AT740" s="4"/>
      <c r="AU740" s="4"/>
      <c r="AV740" s="4"/>
      <c r="AW740" s="4"/>
    </row>
    <row r="741" spans="1:49" ht="15.75" hidden="1"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4"/>
      <c r="AH741" s="4"/>
      <c r="AI741" s="4"/>
      <c r="AJ741" s="4"/>
      <c r="AK741" s="4"/>
      <c r="AL741" s="4"/>
      <c r="AM741" s="4"/>
      <c r="AN741" s="4"/>
      <c r="AO741" s="4"/>
      <c r="AP741" s="4"/>
      <c r="AQ741" s="4"/>
      <c r="AR741" s="4"/>
      <c r="AS741" s="4"/>
      <c r="AT741" s="4"/>
      <c r="AU741" s="4"/>
      <c r="AV741" s="4"/>
      <c r="AW741" s="4"/>
    </row>
    <row r="742" spans="1:49" ht="15.75" hidden="1"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4"/>
      <c r="AH742" s="4"/>
      <c r="AI742" s="4"/>
      <c r="AJ742" s="4"/>
      <c r="AK742" s="4"/>
      <c r="AL742" s="4"/>
      <c r="AM742" s="4"/>
      <c r="AN742" s="4"/>
      <c r="AO742" s="4"/>
      <c r="AP742" s="4"/>
      <c r="AQ742" s="4"/>
      <c r="AR742" s="4"/>
      <c r="AS742" s="4"/>
      <c r="AT742" s="4"/>
      <c r="AU742" s="4"/>
      <c r="AV742" s="4"/>
      <c r="AW742" s="4"/>
    </row>
    <row r="743" spans="1:49" ht="15.75" hidden="1"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4"/>
      <c r="AH743" s="4"/>
      <c r="AI743" s="4"/>
      <c r="AJ743" s="4"/>
      <c r="AK743" s="4"/>
      <c r="AL743" s="4"/>
      <c r="AM743" s="4"/>
      <c r="AN743" s="4"/>
      <c r="AO743" s="4"/>
      <c r="AP743" s="4"/>
      <c r="AQ743" s="4"/>
      <c r="AR743" s="4"/>
      <c r="AS743" s="4"/>
      <c r="AT743" s="4"/>
      <c r="AU743" s="4"/>
      <c r="AV743" s="4"/>
      <c r="AW743" s="4"/>
    </row>
    <row r="744" spans="1:49" ht="15.75" hidden="1"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4"/>
      <c r="AH744" s="4"/>
      <c r="AI744" s="4"/>
      <c r="AJ744" s="4"/>
      <c r="AK744" s="4"/>
      <c r="AL744" s="4"/>
      <c r="AM744" s="4"/>
      <c r="AN744" s="4"/>
      <c r="AO744" s="4"/>
      <c r="AP744" s="4"/>
      <c r="AQ744" s="4"/>
      <c r="AR744" s="4"/>
      <c r="AS744" s="4"/>
      <c r="AT744" s="4"/>
      <c r="AU744" s="4"/>
      <c r="AV744" s="4"/>
      <c r="AW744" s="4"/>
    </row>
    <row r="745" spans="1:49" ht="15.75" hidden="1"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4"/>
      <c r="AH745" s="4"/>
      <c r="AI745" s="4"/>
      <c r="AJ745" s="4"/>
      <c r="AK745" s="4"/>
      <c r="AL745" s="4"/>
      <c r="AM745" s="4"/>
      <c r="AN745" s="4"/>
      <c r="AO745" s="4"/>
      <c r="AP745" s="4"/>
      <c r="AQ745" s="4"/>
      <c r="AR745" s="4"/>
      <c r="AS745" s="4"/>
      <c r="AT745" s="4"/>
      <c r="AU745" s="4"/>
      <c r="AV745" s="4"/>
      <c r="AW745" s="4"/>
    </row>
    <row r="746" spans="1:49" ht="15.75" hidden="1"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4"/>
      <c r="AH746" s="4"/>
      <c r="AI746" s="4"/>
      <c r="AJ746" s="4"/>
      <c r="AK746" s="4"/>
      <c r="AL746" s="4"/>
      <c r="AM746" s="4"/>
      <c r="AN746" s="4"/>
      <c r="AO746" s="4"/>
      <c r="AP746" s="4"/>
      <c r="AQ746" s="4"/>
      <c r="AR746" s="4"/>
      <c r="AS746" s="4"/>
      <c r="AT746" s="4"/>
      <c r="AU746" s="4"/>
      <c r="AV746" s="4"/>
      <c r="AW746" s="4"/>
    </row>
    <row r="747" spans="1:49" ht="15.75" hidden="1"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4"/>
      <c r="AH747" s="4"/>
      <c r="AI747" s="4"/>
      <c r="AJ747" s="4"/>
      <c r="AK747" s="4"/>
      <c r="AL747" s="4"/>
      <c r="AM747" s="4"/>
      <c r="AN747" s="4"/>
      <c r="AO747" s="4"/>
      <c r="AP747" s="4"/>
      <c r="AQ747" s="4"/>
      <c r="AR747" s="4"/>
      <c r="AS747" s="4"/>
      <c r="AT747" s="4"/>
      <c r="AU747" s="4"/>
      <c r="AV747" s="4"/>
      <c r="AW747" s="4"/>
    </row>
    <row r="748" spans="1:49" ht="15.75" hidden="1"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4"/>
      <c r="AH748" s="4"/>
      <c r="AI748" s="4"/>
      <c r="AJ748" s="4"/>
      <c r="AK748" s="4"/>
      <c r="AL748" s="4"/>
      <c r="AM748" s="4"/>
      <c r="AN748" s="4"/>
      <c r="AO748" s="4"/>
      <c r="AP748" s="4"/>
      <c r="AQ748" s="4"/>
      <c r="AR748" s="4"/>
      <c r="AS748" s="4"/>
      <c r="AT748" s="4"/>
      <c r="AU748" s="4"/>
      <c r="AV748" s="4"/>
      <c r="AW748" s="4"/>
    </row>
    <row r="749" spans="1:49" ht="15.75" hidden="1"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4"/>
      <c r="AH749" s="4"/>
      <c r="AI749" s="4"/>
      <c r="AJ749" s="4"/>
      <c r="AK749" s="4"/>
      <c r="AL749" s="4"/>
      <c r="AM749" s="4"/>
      <c r="AN749" s="4"/>
      <c r="AO749" s="4"/>
      <c r="AP749" s="4"/>
      <c r="AQ749" s="4"/>
      <c r="AR749" s="4"/>
      <c r="AS749" s="4"/>
      <c r="AT749" s="4"/>
      <c r="AU749" s="4"/>
      <c r="AV749" s="4"/>
      <c r="AW749" s="4"/>
    </row>
    <row r="750" spans="1:49" ht="15.75" hidden="1"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4"/>
      <c r="AH750" s="4"/>
      <c r="AI750" s="4"/>
      <c r="AJ750" s="4"/>
      <c r="AK750" s="4"/>
      <c r="AL750" s="4"/>
      <c r="AM750" s="4"/>
      <c r="AN750" s="4"/>
      <c r="AO750" s="4"/>
      <c r="AP750" s="4"/>
      <c r="AQ750" s="4"/>
      <c r="AR750" s="4"/>
      <c r="AS750" s="4"/>
      <c r="AT750" s="4"/>
      <c r="AU750" s="4"/>
      <c r="AV750" s="4"/>
      <c r="AW750" s="4"/>
    </row>
    <row r="751" spans="1:49" ht="15.75" hidden="1"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4"/>
      <c r="AH751" s="4"/>
      <c r="AI751" s="4"/>
      <c r="AJ751" s="4"/>
      <c r="AK751" s="4"/>
      <c r="AL751" s="4"/>
      <c r="AM751" s="4"/>
      <c r="AN751" s="4"/>
      <c r="AO751" s="4"/>
      <c r="AP751" s="4"/>
      <c r="AQ751" s="4"/>
      <c r="AR751" s="4"/>
      <c r="AS751" s="4"/>
      <c r="AT751" s="4"/>
      <c r="AU751" s="4"/>
      <c r="AV751" s="4"/>
      <c r="AW751" s="4"/>
    </row>
    <row r="752" spans="1:49" ht="15.75" hidden="1"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4"/>
      <c r="AH752" s="4"/>
      <c r="AI752" s="4"/>
      <c r="AJ752" s="4"/>
      <c r="AK752" s="4"/>
      <c r="AL752" s="4"/>
      <c r="AM752" s="4"/>
      <c r="AN752" s="4"/>
      <c r="AO752" s="4"/>
      <c r="AP752" s="4"/>
      <c r="AQ752" s="4"/>
      <c r="AR752" s="4"/>
      <c r="AS752" s="4"/>
      <c r="AT752" s="4"/>
      <c r="AU752" s="4"/>
      <c r="AV752" s="4"/>
      <c r="AW752" s="4"/>
    </row>
    <row r="753" spans="1:49" ht="15.75" hidden="1"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4"/>
      <c r="AH753" s="4"/>
      <c r="AI753" s="4"/>
      <c r="AJ753" s="4"/>
      <c r="AK753" s="4"/>
      <c r="AL753" s="4"/>
      <c r="AM753" s="4"/>
      <c r="AN753" s="4"/>
      <c r="AO753" s="4"/>
      <c r="AP753" s="4"/>
      <c r="AQ753" s="4"/>
      <c r="AR753" s="4"/>
      <c r="AS753" s="4"/>
      <c r="AT753" s="4"/>
      <c r="AU753" s="4"/>
      <c r="AV753" s="4"/>
      <c r="AW753" s="4"/>
    </row>
    <row r="754" spans="1:49" ht="15.75" hidden="1"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4"/>
      <c r="AH754" s="4"/>
      <c r="AI754" s="4"/>
      <c r="AJ754" s="4"/>
      <c r="AK754" s="4"/>
      <c r="AL754" s="4"/>
      <c r="AM754" s="4"/>
      <c r="AN754" s="4"/>
      <c r="AO754" s="4"/>
      <c r="AP754" s="4"/>
      <c r="AQ754" s="4"/>
      <c r="AR754" s="4"/>
      <c r="AS754" s="4"/>
      <c r="AT754" s="4"/>
      <c r="AU754" s="4"/>
      <c r="AV754" s="4"/>
      <c r="AW754" s="4"/>
    </row>
    <row r="755" spans="1:49" ht="15.75" hidden="1"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4"/>
      <c r="AH755" s="4"/>
      <c r="AI755" s="4"/>
      <c r="AJ755" s="4"/>
      <c r="AK755" s="4"/>
      <c r="AL755" s="4"/>
      <c r="AM755" s="4"/>
      <c r="AN755" s="4"/>
      <c r="AO755" s="4"/>
      <c r="AP755" s="4"/>
      <c r="AQ755" s="4"/>
      <c r="AR755" s="4"/>
      <c r="AS755" s="4"/>
      <c r="AT755" s="4"/>
      <c r="AU755" s="4"/>
      <c r="AV755" s="4"/>
      <c r="AW755" s="4"/>
    </row>
    <row r="756" spans="1:49" ht="15.75" hidden="1"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4"/>
      <c r="AH756" s="4"/>
      <c r="AI756" s="4"/>
      <c r="AJ756" s="4"/>
      <c r="AK756" s="4"/>
      <c r="AL756" s="4"/>
      <c r="AM756" s="4"/>
      <c r="AN756" s="4"/>
      <c r="AO756" s="4"/>
      <c r="AP756" s="4"/>
      <c r="AQ756" s="4"/>
      <c r="AR756" s="4"/>
      <c r="AS756" s="4"/>
      <c r="AT756" s="4"/>
      <c r="AU756" s="4"/>
      <c r="AV756" s="4"/>
      <c r="AW756" s="4"/>
    </row>
    <row r="757" spans="1:49" ht="15.75" hidden="1"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4"/>
      <c r="AH757" s="4"/>
      <c r="AI757" s="4"/>
      <c r="AJ757" s="4"/>
      <c r="AK757" s="4"/>
      <c r="AL757" s="4"/>
      <c r="AM757" s="4"/>
      <c r="AN757" s="4"/>
      <c r="AO757" s="4"/>
      <c r="AP757" s="4"/>
      <c r="AQ757" s="4"/>
      <c r="AR757" s="4"/>
      <c r="AS757" s="4"/>
      <c r="AT757" s="4"/>
      <c r="AU757" s="4"/>
      <c r="AV757" s="4"/>
      <c r="AW757" s="4"/>
    </row>
    <row r="758" spans="1:49" ht="15.75" hidden="1"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4"/>
      <c r="AH758" s="4"/>
      <c r="AI758" s="4"/>
      <c r="AJ758" s="4"/>
      <c r="AK758" s="4"/>
      <c r="AL758" s="4"/>
      <c r="AM758" s="4"/>
      <c r="AN758" s="4"/>
      <c r="AO758" s="4"/>
      <c r="AP758" s="4"/>
      <c r="AQ758" s="4"/>
      <c r="AR758" s="4"/>
      <c r="AS758" s="4"/>
      <c r="AT758" s="4"/>
      <c r="AU758" s="4"/>
      <c r="AV758" s="4"/>
      <c r="AW758" s="4"/>
    </row>
    <row r="759" spans="1:49" ht="15.75" hidden="1"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4"/>
      <c r="AH759" s="4"/>
      <c r="AI759" s="4"/>
      <c r="AJ759" s="4"/>
      <c r="AK759" s="4"/>
      <c r="AL759" s="4"/>
      <c r="AM759" s="4"/>
      <c r="AN759" s="4"/>
      <c r="AO759" s="4"/>
      <c r="AP759" s="4"/>
      <c r="AQ759" s="4"/>
      <c r="AR759" s="4"/>
      <c r="AS759" s="4"/>
      <c r="AT759" s="4"/>
      <c r="AU759" s="4"/>
      <c r="AV759" s="4"/>
      <c r="AW759" s="4"/>
    </row>
    <row r="760" spans="1:49" ht="15.75" hidden="1"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4"/>
      <c r="AH760" s="4"/>
      <c r="AI760" s="4"/>
      <c r="AJ760" s="4"/>
      <c r="AK760" s="4"/>
      <c r="AL760" s="4"/>
      <c r="AM760" s="4"/>
      <c r="AN760" s="4"/>
      <c r="AO760" s="4"/>
      <c r="AP760" s="4"/>
      <c r="AQ760" s="4"/>
      <c r="AR760" s="4"/>
      <c r="AS760" s="4"/>
      <c r="AT760" s="4"/>
      <c r="AU760" s="4"/>
      <c r="AV760" s="4"/>
      <c r="AW760" s="4"/>
    </row>
    <row r="761" spans="1:49" ht="15.75" hidden="1"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4"/>
      <c r="AH761" s="4"/>
      <c r="AI761" s="4"/>
      <c r="AJ761" s="4"/>
      <c r="AK761" s="4"/>
      <c r="AL761" s="4"/>
      <c r="AM761" s="4"/>
      <c r="AN761" s="4"/>
      <c r="AO761" s="4"/>
      <c r="AP761" s="4"/>
      <c r="AQ761" s="4"/>
      <c r="AR761" s="4"/>
      <c r="AS761" s="4"/>
      <c r="AT761" s="4"/>
      <c r="AU761" s="4"/>
      <c r="AV761" s="4"/>
      <c r="AW761" s="4"/>
    </row>
    <row r="762" spans="1:49" ht="15.75" hidden="1"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4"/>
      <c r="AH762" s="4"/>
      <c r="AI762" s="4"/>
      <c r="AJ762" s="4"/>
      <c r="AK762" s="4"/>
      <c r="AL762" s="4"/>
      <c r="AM762" s="4"/>
      <c r="AN762" s="4"/>
      <c r="AO762" s="4"/>
      <c r="AP762" s="4"/>
      <c r="AQ762" s="4"/>
      <c r="AR762" s="4"/>
      <c r="AS762" s="4"/>
      <c r="AT762" s="4"/>
      <c r="AU762" s="4"/>
      <c r="AV762" s="4"/>
      <c r="AW762" s="4"/>
    </row>
    <row r="763" spans="1:49" ht="15.75" hidden="1"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4"/>
      <c r="AH763" s="4"/>
      <c r="AI763" s="4"/>
      <c r="AJ763" s="4"/>
      <c r="AK763" s="4"/>
      <c r="AL763" s="4"/>
      <c r="AM763" s="4"/>
      <c r="AN763" s="4"/>
      <c r="AO763" s="4"/>
      <c r="AP763" s="4"/>
      <c r="AQ763" s="4"/>
      <c r="AR763" s="4"/>
      <c r="AS763" s="4"/>
      <c r="AT763" s="4"/>
      <c r="AU763" s="4"/>
      <c r="AV763" s="4"/>
      <c r="AW763" s="4"/>
    </row>
    <row r="764" spans="1:49" ht="15.75" hidden="1"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4"/>
      <c r="AH764" s="4"/>
      <c r="AI764" s="4"/>
      <c r="AJ764" s="4"/>
      <c r="AK764" s="4"/>
      <c r="AL764" s="4"/>
      <c r="AM764" s="4"/>
      <c r="AN764" s="4"/>
      <c r="AO764" s="4"/>
      <c r="AP764" s="4"/>
      <c r="AQ764" s="4"/>
      <c r="AR764" s="4"/>
      <c r="AS764" s="4"/>
      <c r="AT764" s="4"/>
      <c r="AU764" s="4"/>
      <c r="AV764" s="4"/>
      <c r="AW764" s="4"/>
    </row>
    <row r="765" spans="1:49" ht="15.75" hidden="1"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4"/>
      <c r="AH765" s="4"/>
      <c r="AI765" s="4"/>
      <c r="AJ765" s="4"/>
      <c r="AK765" s="4"/>
      <c r="AL765" s="4"/>
      <c r="AM765" s="4"/>
      <c r="AN765" s="4"/>
      <c r="AO765" s="4"/>
      <c r="AP765" s="4"/>
      <c r="AQ765" s="4"/>
      <c r="AR765" s="4"/>
      <c r="AS765" s="4"/>
      <c r="AT765" s="4"/>
      <c r="AU765" s="4"/>
      <c r="AV765" s="4"/>
      <c r="AW765" s="4"/>
    </row>
    <row r="766" spans="1:49" ht="15.75" hidden="1"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4"/>
      <c r="AH766" s="4"/>
      <c r="AI766" s="4"/>
      <c r="AJ766" s="4"/>
      <c r="AK766" s="4"/>
      <c r="AL766" s="4"/>
      <c r="AM766" s="4"/>
      <c r="AN766" s="4"/>
      <c r="AO766" s="4"/>
      <c r="AP766" s="4"/>
      <c r="AQ766" s="4"/>
      <c r="AR766" s="4"/>
      <c r="AS766" s="4"/>
      <c r="AT766" s="4"/>
      <c r="AU766" s="4"/>
      <c r="AV766" s="4"/>
      <c r="AW766" s="4"/>
    </row>
    <row r="767" spans="1:49" ht="15.75" hidden="1"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4"/>
      <c r="AH767" s="4"/>
      <c r="AI767" s="4"/>
      <c r="AJ767" s="4"/>
      <c r="AK767" s="4"/>
      <c r="AL767" s="4"/>
      <c r="AM767" s="4"/>
      <c r="AN767" s="4"/>
      <c r="AO767" s="4"/>
      <c r="AP767" s="4"/>
      <c r="AQ767" s="4"/>
      <c r="AR767" s="4"/>
      <c r="AS767" s="4"/>
      <c r="AT767" s="4"/>
      <c r="AU767" s="4"/>
      <c r="AV767" s="4"/>
      <c r="AW767" s="4"/>
    </row>
    <row r="768" spans="1:49" ht="15.75" hidden="1"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4"/>
      <c r="AH768" s="4"/>
      <c r="AI768" s="4"/>
      <c r="AJ768" s="4"/>
      <c r="AK768" s="4"/>
      <c r="AL768" s="4"/>
      <c r="AM768" s="4"/>
      <c r="AN768" s="4"/>
      <c r="AO768" s="4"/>
      <c r="AP768" s="4"/>
      <c r="AQ768" s="4"/>
      <c r="AR768" s="4"/>
      <c r="AS768" s="4"/>
      <c r="AT768" s="4"/>
      <c r="AU768" s="4"/>
      <c r="AV768" s="4"/>
      <c r="AW768" s="4"/>
    </row>
    <row r="769" spans="1:49" ht="15.75" hidden="1"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4"/>
      <c r="AH769" s="4"/>
      <c r="AI769" s="4"/>
      <c r="AJ769" s="4"/>
      <c r="AK769" s="4"/>
      <c r="AL769" s="4"/>
      <c r="AM769" s="4"/>
      <c r="AN769" s="4"/>
      <c r="AO769" s="4"/>
      <c r="AP769" s="4"/>
      <c r="AQ769" s="4"/>
      <c r="AR769" s="4"/>
      <c r="AS769" s="4"/>
      <c r="AT769" s="4"/>
      <c r="AU769" s="4"/>
      <c r="AV769" s="4"/>
      <c r="AW769" s="4"/>
    </row>
    <row r="770" spans="1:49" ht="15.75" hidden="1"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4"/>
      <c r="AH770" s="4"/>
      <c r="AI770" s="4"/>
      <c r="AJ770" s="4"/>
      <c r="AK770" s="4"/>
      <c r="AL770" s="4"/>
      <c r="AM770" s="4"/>
      <c r="AN770" s="4"/>
      <c r="AO770" s="4"/>
      <c r="AP770" s="4"/>
      <c r="AQ770" s="4"/>
      <c r="AR770" s="4"/>
      <c r="AS770" s="4"/>
      <c r="AT770" s="4"/>
      <c r="AU770" s="4"/>
      <c r="AV770" s="4"/>
      <c r="AW770" s="4"/>
    </row>
    <row r="771" spans="1:49" ht="15.75" hidden="1"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4"/>
      <c r="AH771" s="4"/>
      <c r="AI771" s="4"/>
      <c r="AJ771" s="4"/>
      <c r="AK771" s="4"/>
      <c r="AL771" s="4"/>
      <c r="AM771" s="4"/>
      <c r="AN771" s="4"/>
      <c r="AO771" s="4"/>
      <c r="AP771" s="4"/>
      <c r="AQ771" s="4"/>
      <c r="AR771" s="4"/>
      <c r="AS771" s="4"/>
      <c r="AT771" s="4"/>
      <c r="AU771" s="4"/>
      <c r="AV771" s="4"/>
      <c r="AW771" s="4"/>
    </row>
    <row r="772" spans="1:49" ht="15.75" hidden="1"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4"/>
      <c r="AH772" s="4"/>
      <c r="AI772" s="4"/>
      <c r="AJ772" s="4"/>
      <c r="AK772" s="4"/>
      <c r="AL772" s="4"/>
      <c r="AM772" s="4"/>
      <c r="AN772" s="4"/>
      <c r="AO772" s="4"/>
      <c r="AP772" s="4"/>
      <c r="AQ772" s="4"/>
      <c r="AR772" s="4"/>
      <c r="AS772" s="4"/>
      <c r="AT772" s="4"/>
      <c r="AU772" s="4"/>
      <c r="AV772" s="4"/>
      <c r="AW772" s="4"/>
    </row>
    <row r="773" spans="1:49" ht="15.75" hidden="1"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4"/>
      <c r="AH773" s="4"/>
      <c r="AI773" s="4"/>
      <c r="AJ773" s="4"/>
      <c r="AK773" s="4"/>
      <c r="AL773" s="4"/>
      <c r="AM773" s="4"/>
      <c r="AN773" s="4"/>
      <c r="AO773" s="4"/>
      <c r="AP773" s="4"/>
      <c r="AQ773" s="4"/>
      <c r="AR773" s="4"/>
      <c r="AS773" s="4"/>
      <c r="AT773" s="4"/>
      <c r="AU773" s="4"/>
      <c r="AV773" s="4"/>
      <c r="AW773" s="4"/>
    </row>
    <row r="774" spans="1:49" ht="15.75" hidden="1"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4"/>
      <c r="AH774" s="4"/>
      <c r="AI774" s="4"/>
      <c r="AJ774" s="4"/>
      <c r="AK774" s="4"/>
      <c r="AL774" s="4"/>
      <c r="AM774" s="4"/>
      <c r="AN774" s="4"/>
      <c r="AO774" s="4"/>
      <c r="AP774" s="4"/>
      <c r="AQ774" s="4"/>
      <c r="AR774" s="4"/>
      <c r="AS774" s="4"/>
      <c r="AT774" s="4"/>
      <c r="AU774" s="4"/>
      <c r="AV774" s="4"/>
      <c r="AW774" s="4"/>
    </row>
    <row r="775" spans="1:49" ht="15.75" hidden="1"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4"/>
      <c r="AH775" s="4"/>
      <c r="AI775" s="4"/>
      <c r="AJ775" s="4"/>
      <c r="AK775" s="4"/>
      <c r="AL775" s="4"/>
      <c r="AM775" s="4"/>
      <c r="AN775" s="4"/>
      <c r="AO775" s="4"/>
      <c r="AP775" s="4"/>
      <c r="AQ775" s="4"/>
      <c r="AR775" s="4"/>
      <c r="AS775" s="4"/>
      <c r="AT775" s="4"/>
      <c r="AU775" s="4"/>
      <c r="AV775" s="4"/>
      <c r="AW775" s="4"/>
    </row>
    <row r="776" spans="1:49" ht="15.75" hidden="1"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4"/>
      <c r="AH776" s="4"/>
      <c r="AI776" s="4"/>
      <c r="AJ776" s="4"/>
      <c r="AK776" s="4"/>
      <c r="AL776" s="4"/>
      <c r="AM776" s="4"/>
      <c r="AN776" s="4"/>
      <c r="AO776" s="4"/>
      <c r="AP776" s="4"/>
      <c r="AQ776" s="4"/>
      <c r="AR776" s="4"/>
      <c r="AS776" s="4"/>
      <c r="AT776" s="4"/>
      <c r="AU776" s="4"/>
      <c r="AV776" s="4"/>
      <c r="AW776" s="4"/>
    </row>
    <row r="777" spans="1:49" ht="15.75" hidden="1"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4"/>
      <c r="AH777" s="4"/>
      <c r="AI777" s="4"/>
      <c r="AJ777" s="4"/>
      <c r="AK777" s="4"/>
      <c r="AL777" s="4"/>
      <c r="AM777" s="4"/>
      <c r="AN777" s="4"/>
      <c r="AO777" s="4"/>
      <c r="AP777" s="4"/>
      <c r="AQ777" s="4"/>
      <c r="AR777" s="4"/>
      <c r="AS777" s="4"/>
      <c r="AT777" s="4"/>
      <c r="AU777" s="4"/>
      <c r="AV777" s="4"/>
      <c r="AW777" s="4"/>
    </row>
    <row r="778" spans="1:49" ht="15.75" hidden="1"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4"/>
      <c r="AH778" s="4"/>
      <c r="AI778" s="4"/>
      <c r="AJ778" s="4"/>
      <c r="AK778" s="4"/>
      <c r="AL778" s="4"/>
      <c r="AM778" s="4"/>
      <c r="AN778" s="4"/>
      <c r="AO778" s="4"/>
      <c r="AP778" s="4"/>
      <c r="AQ778" s="4"/>
      <c r="AR778" s="4"/>
      <c r="AS778" s="4"/>
      <c r="AT778" s="4"/>
      <c r="AU778" s="4"/>
      <c r="AV778" s="4"/>
      <c r="AW778" s="4"/>
    </row>
    <row r="779" spans="1:49" ht="15.75" hidden="1"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4"/>
      <c r="AH779" s="4"/>
      <c r="AI779" s="4"/>
      <c r="AJ779" s="4"/>
      <c r="AK779" s="4"/>
      <c r="AL779" s="4"/>
      <c r="AM779" s="4"/>
      <c r="AN779" s="4"/>
      <c r="AO779" s="4"/>
      <c r="AP779" s="4"/>
      <c r="AQ779" s="4"/>
      <c r="AR779" s="4"/>
      <c r="AS779" s="4"/>
      <c r="AT779" s="4"/>
      <c r="AU779" s="4"/>
      <c r="AV779" s="4"/>
      <c r="AW779" s="4"/>
    </row>
    <row r="780" spans="1:49" ht="15.75" hidden="1"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4"/>
      <c r="AH780" s="4"/>
      <c r="AI780" s="4"/>
      <c r="AJ780" s="4"/>
      <c r="AK780" s="4"/>
      <c r="AL780" s="4"/>
      <c r="AM780" s="4"/>
      <c r="AN780" s="4"/>
      <c r="AO780" s="4"/>
      <c r="AP780" s="4"/>
      <c r="AQ780" s="4"/>
      <c r="AR780" s="4"/>
      <c r="AS780" s="4"/>
      <c r="AT780" s="4"/>
      <c r="AU780" s="4"/>
      <c r="AV780" s="4"/>
      <c r="AW780" s="4"/>
    </row>
    <row r="781" spans="1:49" ht="15.75" hidden="1"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4"/>
      <c r="AH781" s="4"/>
      <c r="AI781" s="4"/>
      <c r="AJ781" s="4"/>
      <c r="AK781" s="4"/>
      <c r="AL781" s="4"/>
      <c r="AM781" s="4"/>
      <c r="AN781" s="4"/>
      <c r="AO781" s="4"/>
      <c r="AP781" s="4"/>
      <c r="AQ781" s="4"/>
      <c r="AR781" s="4"/>
      <c r="AS781" s="4"/>
      <c r="AT781" s="4"/>
      <c r="AU781" s="4"/>
      <c r="AV781" s="4"/>
      <c r="AW781" s="4"/>
    </row>
    <row r="782" spans="1:49" ht="15.75" hidden="1"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4"/>
      <c r="AH782" s="4"/>
      <c r="AI782" s="4"/>
      <c r="AJ782" s="4"/>
      <c r="AK782" s="4"/>
      <c r="AL782" s="4"/>
      <c r="AM782" s="4"/>
      <c r="AN782" s="4"/>
      <c r="AO782" s="4"/>
      <c r="AP782" s="4"/>
      <c r="AQ782" s="4"/>
      <c r="AR782" s="4"/>
      <c r="AS782" s="4"/>
      <c r="AT782" s="4"/>
      <c r="AU782" s="4"/>
      <c r="AV782" s="4"/>
      <c r="AW782" s="4"/>
    </row>
    <row r="783" spans="1:49" ht="15.75" hidden="1"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4"/>
      <c r="AH783" s="4"/>
      <c r="AI783" s="4"/>
      <c r="AJ783" s="4"/>
      <c r="AK783" s="4"/>
      <c r="AL783" s="4"/>
      <c r="AM783" s="4"/>
      <c r="AN783" s="4"/>
      <c r="AO783" s="4"/>
      <c r="AP783" s="4"/>
      <c r="AQ783" s="4"/>
      <c r="AR783" s="4"/>
      <c r="AS783" s="4"/>
      <c r="AT783" s="4"/>
      <c r="AU783" s="4"/>
      <c r="AV783" s="4"/>
      <c r="AW783" s="4"/>
    </row>
    <row r="784" spans="1:49" ht="15.75" hidden="1"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4"/>
      <c r="AH784" s="4"/>
      <c r="AI784" s="4"/>
      <c r="AJ784" s="4"/>
      <c r="AK784" s="4"/>
      <c r="AL784" s="4"/>
      <c r="AM784" s="4"/>
      <c r="AN784" s="4"/>
      <c r="AO784" s="4"/>
      <c r="AP784" s="4"/>
      <c r="AQ784" s="4"/>
      <c r="AR784" s="4"/>
      <c r="AS784" s="4"/>
      <c r="AT784" s="4"/>
      <c r="AU784" s="4"/>
      <c r="AV784" s="4"/>
      <c r="AW784" s="4"/>
    </row>
    <row r="785" spans="1:49" ht="15.75" hidden="1"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4"/>
      <c r="AH785" s="4"/>
      <c r="AI785" s="4"/>
      <c r="AJ785" s="4"/>
      <c r="AK785" s="4"/>
      <c r="AL785" s="4"/>
      <c r="AM785" s="4"/>
      <c r="AN785" s="4"/>
      <c r="AO785" s="4"/>
      <c r="AP785" s="4"/>
      <c r="AQ785" s="4"/>
      <c r="AR785" s="4"/>
      <c r="AS785" s="4"/>
      <c r="AT785" s="4"/>
      <c r="AU785" s="4"/>
      <c r="AV785" s="4"/>
      <c r="AW785" s="4"/>
    </row>
    <row r="786" spans="1:49" ht="15.75" hidden="1"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4"/>
      <c r="AH786" s="4"/>
      <c r="AI786" s="4"/>
      <c r="AJ786" s="4"/>
      <c r="AK786" s="4"/>
      <c r="AL786" s="4"/>
      <c r="AM786" s="4"/>
      <c r="AN786" s="4"/>
      <c r="AO786" s="4"/>
      <c r="AP786" s="4"/>
      <c r="AQ786" s="4"/>
      <c r="AR786" s="4"/>
      <c r="AS786" s="4"/>
      <c r="AT786" s="4"/>
      <c r="AU786" s="4"/>
      <c r="AV786" s="4"/>
      <c r="AW786" s="4"/>
    </row>
    <row r="787" spans="1:49" ht="15.75" hidden="1"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4"/>
      <c r="AH787" s="4"/>
      <c r="AI787" s="4"/>
      <c r="AJ787" s="4"/>
      <c r="AK787" s="4"/>
      <c r="AL787" s="4"/>
      <c r="AM787" s="4"/>
      <c r="AN787" s="4"/>
      <c r="AO787" s="4"/>
      <c r="AP787" s="4"/>
      <c r="AQ787" s="4"/>
      <c r="AR787" s="4"/>
      <c r="AS787" s="4"/>
      <c r="AT787" s="4"/>
      <c r="AU787" s="4"/>
      <c r="AV787" s="4"/>
      <c r="AW787" s="4"/>
    </row>
    <row r="788" spans="1:49" ht="15.75" hidden="1"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4"/>
      <c r="AH788" s="4"/>
      <c r="AI788" s="4"/>
      <c r="AJ788" s="4"/>
      <c r="AK788" s="4"/>
      <c r="AL788" s="4"/>
      <c r="AM788" s="4"/>
      <c r="AN788" s="4"/>
      <c r="AO788" s="4"/>
      <c r="AP788" s="4"/>
      <c r="AQ788" s="4"/>
      <c r="AR788" s="4"/>
      <c r="AS788" s="4"/>
      <c r="AT788" s="4"/>
      <c r="AU788" s="4"/>
      <c r="AV788" s="4"/>
      <c r="AW788" s="4"/>
    </row>
    <row r="789" spans="1:49" ht="15.75" hidden="1"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4"/>
      <c r="AH789" s="4"/>
      <c r="AI789" s="4"/>
      <c r="AJ789" s="4"/>
      <c r="AK789" s="4"/>
      <c r="AL789" s="4"/>
      <c r="AM789" s="4"/>
      <c r="AN789" s="4"/>
      <c r="AO789" s="4"/>
      <c r="AP789" s="4"/>
      <c r="AQ789" s="4"/>
      <c r="AR789" s="4"/>
      <c r="AS789" s="4"/>
      <c r="AT789" s="4"/>
      <c r="AU789" s="4"/>
      <c r="AV789" s="4"/>
      <c r="AW789" s="4"/>
    </row>
    <row r="790" spans="1:49" ht="15.75" hidden="1"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4"/>
      <c r="AH790" s="4"/>
      <c r="AI790" s="4"/>
      <c r="AJ790" s="4"/>
      <c r="AK790" s="4"/>
      <c r="AL790" s="4"/>
      <c r="AM790" s="4"/>
      <c r="AN790" s="4"/>
      <c r="AO790" s="4"/>
      <c r="AP790" s="4"/>
      <c r="AQ790" s="4"/>
      <c r="AR790" s="4"/>
      <c r="AS790" s="4"/>
      <c r="AT790" s="4"/>
      <c r="AU790" s="4"/>
      <c r="AV790" s="4"/>
      <c r="AW790" s="4"/>
    </row>
    <row r="791" spans="1:49" ht="15.75" hidden="1"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4"/>
      <c r="AH791" s="4"/>
      <c r="AI791" s="4"/>
      <c r="AJ791" s="4"/>
      <c r="AK791" s="4"/>
      <c r="AL791" s="4"/>
      <c r="AM791" s="4"/>
      <c r="AN791" s="4"/>
      <c r="AO791" s="4"/>
      <c r="AP791" s="4"/>
      <c r="AQ791" s="4"/>
      <c r="AR791" s="4"/>
      <c r="AS791" s="4"/>
      <c r="AT791" s="4"/>
      <c r="AU791" s="4"/>
      <c r="AV791" s="4"/>
      <c r="AW791" s="4"/>
    </row>
    <row r="792" spans="1:49" ht="15.75" hidden="1"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4"/>
      <c r="AH792" s="4"/>
      <c r="AI792" s="4"/>
      <c r="AJ792" s="4"/>
      <c r="AK792" s="4"/>
      <c r="AL792" s="4"/>
      <c r="AM792" s="4"/>
      <c r="AN792" s="4"/>
      <c r="AO792" s="4"/>
      <c r="AP792" s="4"/>
      <c r="AQ792" s="4"/>
      <c r="AR792" s="4"/>
      <c r="AS792" s="4"/>
      <c r="AT792" s="4"/>
      <c r="AU792" s="4"/>
      <c r="AV792" s="4"/>
      <c r="AW792" s="4"/>
    </row>
    <row r="793" spans="1:49" ht="15.75" hidden="1"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4"/>
      <c r="AH793" s="4"/>
      <c r="AI793" s="4"/>
      <c r="AJ793" s="4"/>
      <c r="AK793" s="4"/>
      <c r="AL793" s="4"/>
      <c r="AM793" s="4"/>
      <c r="AN793" s="4"/>
      <c r="AO793" s="4"/>
      <c r="AP793" s="4"/>
      <c r="AQ793" s="4"/>
      <c r="AR793" s="4"/>
      <c r="AS793" s="4"/>
      <c r="AT793" s="4"/>
      <c r="AU793" s="4"/>
      <c r="AV793" s="4"/>
      <c r="AW793" s="4"/>
    </row>
    <row r="794" spans="1:49" ht="15.75" hidden="1"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4"/>
      <c r="AH794" s="4"/>
      <c r="AI794" s="4"/>
      <c r="AJ794" s="4"/>
      <c r="AK794" s="4"/>
      <c r="AL794" s="4"/>
      <c r="AM794" s="4"/>
      <c r="AN794" s="4"/>
      <c r="AO794" s="4"/>
      <c r="AP794" s="4"/>
      <c r="AQ794" s="4"/>
      <c r="AR794" s="4"/>
      <c r="AS794" s="4"/>
      <c r="AT794" s="4"/>
      <c r="AU794" s="4"/>
      <c r="AV794" s="4"/>
      <c r="AW794" s="4"/>
    </row>
    <row r="795" spans="1:49" ht="15.75" hidden="1"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4"/>
      <c r="AH795" s="4"/>
      <c r="AI795" s="4"/>
      <c r="AJ795" s="4"/>
      <c r="AK795" s="4"/>
      <c r="AL795" s="4"/>
      <c r="AM795" s="4"/>
      <c r="AN795" s="4"/>
      <c r="AO795" s="4"/>
      <c r="AP795" s="4"/>
      <c r="AQ795" s="4"/>
      <c r="AR795" s="4"/>
      <c r="AS795" s="4"/>
      <c r="AT795" s="4"/>
      <c r="AU795" s="4"/>
      <c r="AV795" s="4"/>
      <c r="AW795" s="4"/>
    </row>
    <row r="796" spans="1:49" ht="15.75" hidden="1"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4"/>
      <c r="AH796" s="4"/>
      <c r="AI796" s="4"/>
      <c r="AJ796" s="4"/>
      <c r="AK796" s="4"/>
      <c r="AL796" s="4"/>
      <c r="AM796" s="4"/>
      <c r="AN796" s="4"/>
      <c r="AO796" s="4"/>
      <c r="AP796" s="4"/>
      <c r="AQ796" s="4"/>
      <c r="AR796" s="4"/>
      <c r="AS796" s="4"/>
      <c r="AT796" s="4"/>
      <c r="AU796" s="4"/>
      <c r="AV796" s="4"/>
      <c r="AW796" s="4"/>
    </row>
    <row r="797" spans="1:49" ht="15.75" hidden="1"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4"/>
      <c r="AH797" s="4"/>
      <c r="AI797" s="4"/>
      <c r="AJ797" s="4"/>
      <c r="AK797" s="4"/>
      <c r="AL797" s="4"/>
      <c r="AM797" s="4"/>
      <c r="AN797" s="4"/>
      <c r="AO797" s="4"/>
      <c r="AP797" s="4"/>
      <c r="AQ797" s="4"/>
      <c r="AR797" s="4"/>
      <c r="AS797" s="4"/>
      <c r="AT797" s="4"/>
      <c r="AU797" s="4"/>
      <c r="AV797" s="4"/>
      <c r="AW797" s="4"/>
    </row>
    <row r="798" spans="1:49" ht="15.75" hidden="1"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4"/>
      <c r="AH798" s="4"/>
      <c r="AI798" s="4"/>
      <c r="AJ798" s="4"/>
      <c r="AK798" s="4"/>
      <c r="AL798" s="4"/>
      <c r="AM798" s="4"/>
      <c r="AN798" s="4"/>
      <c r="AO798" s="4"/>
      <c r="AP798" s="4"/>
      <c r="AQ798" s="4"/>
      <c r="AR798" s="4"/>
      <c r="AS798" s="4"/>
      <c r="AT798" s="4"/>
      <c r="AU798" s="4"/>
      <c r="AV798" s="4"/>
      <c r="AW798" s="4"/>
    </row>
    <row r="799" spans="1:49" ht="15.75" hidden="1"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4"/>
      <c r="AH799" s="4"/>
      <c r="AI799" s="4"/>
      <c r="AJ799" s="4"/>
      <c r="AK799" s="4"/>
      <c r="AL799" s="4"/>
      <c r="AM799" s="4"/>
      <c r="AN799" s="4"/>
      <c r="AO799" s="4"/>
      <c r="AP799" s="4"/>
      <c r="AQ799" s="4"/>
      <c r="AR799" s="4"/>
      <c r="AS799" s="4"/>
      <c r="AT799" s="4"/>
      <c r="AU799" s="4"/>
      <c r="AV799" s="4"/>
      <c r="AW799" s="4"/>
    </row>
    <row r="800" spans="1:49" ht="15.75" hidden="1"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4"/>
      <c r="AH800" s="4"/>
      <c r="AI800" s="4"/>
      <c r="AJ800" s="4"/>
      <c r="AK800" s="4"/>
      <c r="AL800" s="4"/>
      <c r="AM800" s="4"/>
      <c r="AN800" s="4"/>
      <c r="AO800" s="4"/>
      <c r="AP800" s="4"/>
      <c r="AQ800" s="4"/>
      <c r="AR800" s="4"/>
      <c r="AS800" s="4"/>
      <c r="AT800" s="4"/>
      <c r="AU800" s="4"/>
      <c r="AV800" s="4"/>
      <c r="AW800" s="4"/>
    </row>
    <row r="801" spans="1:49" ht="15.75" hidden="1"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4"/>
      <c r="AH801" s="4"/>
      <c r="AI801" s="4"/>
      <c r="AJ801" s="4"/>
      <c r="AK801" s="4"/>
      <c r="AL801" s="4"/>
      <c r="AM801" s="4"/>
      <c r="AN801" s="4"/>
      <c r="AO801" s="4"/>
      <c r="AP801" s="4"/>
      <c r="AQ801" s="4"/>
      <c r="AR801" s="4"/>
      <c r="AS801" s="4"/>
      <c r="AT801" s="4"/>
      <c r="AU801" s="4"/>
      <c r="AV801" s="4"/>
      <c r="AW801" s="4"/>
    </row>
    <row r="802" spans="1:49" ht="15.75" hidden="1"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4"/>
      <c r="AH802" s="4"/>
      <c r="AI802" s="4"/>
      <c r="AJ802" s="4"/>
      <c r="AK802" s="4"/>
      <c r="AL802" s="4"/>
      <c r="AM802" s="4"/>
      <c r="AN802" s="4"/>
      <c r="AO802" s="4"/>
      <c r="AP802" s="4"/>
      <c r="AQ802" s="4"/>
      <c r="AR802" s="4"/>
      <c r="AS802" s="4"/>
      <c r="AT802" s="4"/>
      <c r="AU802" s="4"/>
      <c r="AV802" s="4"/>
      <c r="AW802" s="4"/>
    </row>
    <row r="803" spans="1:49" ht="15.75" hidden="1"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4"/>
      <c r="AH803" s="4"/>
      <c r="AI803" s="4"/>
      <c r="AJ803" s="4"/>
      <c r="AK803" s="4"/>
      <c r="AL803" s="4"/>
      <c r="AM803" s="4"/>
      <c r="AN803" s="4"/>
      <c r="AO803" s="4"/>
      <c r="AP803" s="4"/>
      <c r="AQ803" s="4"/>
      <c r="AR803" s="4"/>
      <c r="AS803" s="4"/>
      <c r="AT803" s="4"/>
      <c r="AU803" s="4"/>
      <c r="AV803" s="4"/>
      <c r="AW803" s="4"/>
    </row>
    <row r="804" spans="1:49" ht="15.75" hidden="1"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4"/>
      <c r="AH804" s="4"/>
      <c r="AI804" s="4"/>
      <c r="AJ804" s="4"/>
      <c r="AK804" s="4"/>
      <c r="AL804" s="4"/>
      <c r="AM804" s="4"/>
      <c r="AN804" s="4"/>
      <c r="AO804" s="4"/>
      <c r="AP804" s="4"/>
      <c r="AQ804" s="4"/>
      <c r="AR804" s="4"/>
      <c r="AS804" s="4"/>
      <c r="AT804" s="4"/>
      <c r="AU804" s="4"/>
      <c r="AV804" s="4"/>
      <c r="AW804" s="4"/>
    </row>
    <row r="805" spans="1:49" ht="15.75" hidden="1"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4"/>
      <c r="AH805" s="4"/>
      <c r="AI805" s="4"/>
      <c r="AJ805" s="4"/>
      <c r="AK805" s="4"/>
      <c r="AL805" s="4"/>
      <c r="AM805" s="4"/>
      <c r="AN805" s="4"/>
      <c r="AO805" s="4"/>
      <c r="AP805" s="4"/>
      <c r="AQ805" s="4"/>
      <c r="AR805" s="4"/>
      <c r="AS805" s="4"/>
      <c r="AT805" s="4"/>
      <c r="AU805" s="4"/>
      <c r="AV805" s="4"/>
      <c r="AW805" s="4"/>
    </row>
    <row r="806" spans="1:49" ht="15.75" hidden="1"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4"/>
      <c r="AH806" s="4"/>
      <c r="AI806" s="4"/>
      <c r="AJ806" s="4"/>
      <c r="AK806" s="4"/>
      <c r="AL806" s="4"/>
      <c r="AM806" s="4"/>
      <c r="AN806" s="4"/>
      <c r="AO806" s="4"/>
      <c r="AP806" s="4"/>
      <c r="AQ806" s="4"/>
      <c r="AR806" s="4"/>
      <c r="AS806" s="4"/>
      <c r="AT806" s="4"/>
      <c r="AU806" s="4"/>
      <c r="AV806" s="4"/>
      <c r="AW806" s="4"/>
    </row>
    <row r="807" spans="1:49" ht="15.75" hidden="1"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4"/>
      <c r="AH807" s="4"/>
      <c r="AI807" s="4"/>
      <c r="AJ807" s="4"/>
      <c r="AK807" s="4"/>
      <c r="AL807" s="4"/>
      <c r="AM807" s="4"/>
      <c r="AN807" s="4"/>
      <c r="AO807" s="4"/>
      <c r="AP807" s="4"/>
      <c r="AQ807" s="4"/>
      <c r="AR807" s="4"/>
      <c r="AS807" s="4"/>
      <c r="AT807" s="4"/>
      <c r="AU807" s="4"/>
      <c r="AV807" s="4"/>
      <c r="AW807" s="4"/>
    </row>
    <row r="808" spans="1:49" ht="15.75" hidden="1"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4"/>
      <c r="AH808" s="4"/>
      <c r="AI808" s="4"/>
      <c r="AJ808" s="4"/>
      <c r="AK808" s="4"/>
      <c r="AL808" s="4"/>
      <c r="AM808" s="4"/>
      <c r="AN808" s="4"/>
      <c r="AO808" s="4"/>
      <c r="AP808" s="4"/>
      <c r="AQ808" s="4"/>
      <c r="AR808" s="4"/>
      <c r="AS808" s="4"/>
      <c r="AT808" s="4"/>
      <c r="AU808" s="4"/>
      <c r="AV808" s="4"/>
      <c r="AW808" s="4"/>
    </row>
    <row r="809" spans="1:49" ht="15.75" hidden="1"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4"/>
      <c r="AH809" s="4"/>
      <c r="AI809" s="4"/>
      <c r="AJ809" s="4"/>
      <c r="AK809" s="4"/>
      <c r="AL809" s="4"/>
      <c r="AM809" s="4"/>
      <c r="AN809" s="4"/>
      <c r="AO809" s="4"/>
      <c r="AP809" s="4"/>
      <c r="AQ809" s="4"/>
      <c r="AR809" s="4"/>
      <c r="AS809" s="4"/>
      <c r="AT809" s="4"/>
      <c r="AU809" s="4"/>
      <c r="AV809" s="4"/>
      <c r="AW809" s="4"/>
    </row>
    <row r="810" spans="1:49" ht="15.75" hidden="1"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4"/>
      <c r="AH810" s="4"/>
      <c r="AI810" s="4"/>
      <c r="AJ810" s="4"/>
      <c r="AK810" s="4"/>
      <c r="AL810" s="4"/>
      <c r="AM810" s="4"/>
      <c r="AN810" s="4"/>
      <c r="AO810" s="4"/>
      <c r="AP810" s="4"/>
      <c r="AQ810" s="4"/>
      <c r="AR810" s="4"/>
      <c r="AS810" s="4"/>
      <c r="AT810" s="4"/>
      <c r="AU810" s="4"/>
      <c r="AV810" s="4"/>
      <c r="AW810" s="4"/>
    </row>
    <row r="811" spans="1:49" ht="15.75" hidden="1"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4"/>
      <c r="AH811" s="4"/>
      <c r="AI811" s="4"/>
      <c r="AJ811" s="4"/>
      <c r="AK811" s="4"/>
      <c r="AL811" s="4"/>
      <c r="AM811" s="4"/>
      <c r="AN811" s="4"/>
      <c r="AO811" s="4"/>
      <c r="AP811" s="4"/>
      <c r="AQ811" s="4"/>
      <c r="AR811" s="4"/>
      <c r="AS811" s="4"/>
      <c r="AT811" s="4"/>
      <c r="AU811" s="4"/>
      <c r="AV811" s="4"/>
      <c r="AW811" s="4"/>
    </row>
    <row r="812" spans="1:49" ht="15.75" hidden="1"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4"/>
      <c r="AH812" s="4"/>
      <c r="AI812" s="4"/>
      <c r="AJ812" s="4"/>
      <c r="AK812" s="4"/>
      <c r="AL812" s="4"/>
      <c r="AM812" s="4"/>
      <c r="AN812" s="4"/>
      <c r="AO812" s="4"/>
      <c r="AP812" s="4"/>
      <c r="AQ812" s="4"/>
      <c r="AR812" s="4"/>
      <c r="AS812" s="4"/>
      <c r="AT812" s="4"/>
      <c r="AU812" s="4"/>
      <c r="AV812" s="4"/>
      <c r="AW812" s="4"/>
    </row>
    <row r="813" spans="1:49" ht="15.75" hidden="1"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4"/>
      <c r="AH813" s="4"/>
      <c r="AI813" s="4"/>
      <c r="AJ813" s="4"/>
      <c r="AK813" s="4"/>
      <c r="AL813" s="4"/>
      <c r="AM813" s="4"/>
      <c r="AN813" s="4"/>
      <c r="AO813" s="4"/>
      <c r="AP813" s="4"/>
      <c r="AQ813" s="4"/>
      <c r="AR813" s="4"/>
      <c r="AS813" s="4"/>
      <c r="AT813" s="4"/>
      <c r="AU813" s="4"/>
      <c r="AV813" s="4"/>
      <c r="AW813" s="4"/>
    </row>
    <row r="814" spans="1:49" ht="15.75" hidden="1"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4"/>
      <c r="AH814" s="4"/>
      <c r="AI814" s="4"/>
      <c r="AJ814" s="4"/>
      <c r="AK814" s="4"/>
      <c r="AL814" s="4"/>
      <c r="AM814" s="4"/>
      <c r="AN814" s="4"/>
      <c r="AO814" s="4"/>
      <c r="AP814" s="4"/>
      <c r="AQ814" s="4"/>
      <c r="AR814" s="4"/>
      <c r="AS814" s="4"/>
      <c r="AT814" s="4"/>
      <c r="AU814" s="4"/>
      <c r="AV814" s="4"/>
      <c r="AW814" s="4"/>
    </row>
    <row r="815" spans="1:49" ht="15.75" hidden="1"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4"/>
      <c r="AH815" s="4"/>
      <c r="AI815" s="4"/>
      <c r="AJ815" s="4"/>
      <c r="AK815" s="4"/>
      <c r="AL815" s="4"/>
      <c r="AM815" s="4"/>
      <c r="AN815" s="4"/>
      <c r="AO815" s="4"/>
      <c r="AP815" s="4"/>
      <c r="AQ815" s="4"/>
      <c r="AR815" s="4"/>
      <c r="AS815" s="4"/>
      <c r="AT815" s="4"/>
      <c r="AU815" s="4"/>
      <c r="AV815" s="4"/>
      <c r="AW815" s="4"/>
    </row>
    <row r="816" spans="1:49" ht="15.75" hidden="1"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4"/>
      <c r="AH816" s="4"/>
      <c r="AI816" s="4"/>
      <c r="AJ816" s="4"/>
      <c r="AK816" s="4"/>
      <c r="AL816" s="4"/>
      <c r="AM816" s="4"/>
      <c r="AN816" s="4"/>
      <c r="AO816" s="4"/>
      <c r="AP816" s="4"/>
      <c r="AQ816" s="4"/>
      <c r="AR816" s="4"/>
      <c r="AS816" s="4"/>
      <c r="AT816" s="4"/>
      <c r="AU816" s="4"/>
      <c r="AV816" s="4"/>
      <c r="AW816" s="4"/>
    </row>
    <row r="817" spans="1:49" ht="15.75" hidden="1"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4"/>
      <c r="AH817" s="4"/>
      <c r="AI817" s="4"/>
      <c r="AJ817" s="4"/>
      <c r="AK817" s="4"/>
      <c r="AL817" s="4"/>
      <c r="AM817" s="4"/>
      <c r="AN817" s="4"/>
      <c r="AO817" s="4"/>
      <c r="AP817" s="4"/>
      <c r="AQ817" s="4"/>
      <c r="AR817" s="4"/>
      <c r="AS817" s="4"/>
      <c r="AT817" s="4"/>
      <c r="AU817" s="4"/>
      <c r="AV817" s="4"/>
      <c r="AW817" s="4"/>
    </row>
    <row r="818" spans="1:49" ht="15.75" hidden="1"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4"/>
      <c r="AH818" s="4"/>
      <c r="AI818" s="4"/>
      <c r="AJ818" s="4"/>
      <c r="AK818" s="4"/>
      <c r="AL818" s="4"/>
      <c r="AM818" s="4"/>
      <c r="AN818" s="4"/>
      <c r="AO818" s="4"/>
      <c r="AP818" s="4"/>
      <c r="AQ818" s="4"/>
      <c r="AR818" s="4"/>
      <c r="AS818" s="4"/>
      <c r="AT818" s="4"/>
      <c r="AU818" s="4"/>
      <c r="AV818" s="4"/>
      <c r="AW818" s="4"/>
    </row>
    <row r="819" spans="1:49" ht="15.75" hidden="1"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4"/>
      <c r="AH819" s="4"/>
      <c r="AI819" s="4"/>
      <c r="AJ819" s="4"/>
      <c r="AK819" s="4"/>
      <c r="AL819" s="4"/>
      <c r="AM819" s="4"/>
      <c r="AN819" s="4"/>
      <c r="AO819" s="4"/>
      <c r="AP819" s="4"/>
      <c r="AQ819" s="4"/>
      <c r="AR819" s="4"/>
      <c r="AS819" s="4"/>
      <c r="AT819" s="4"/>
      <c r="AU819" s="4"/>
      <c r="AV819" s="4"/>
      <c r="AW819" s="4"/>
    </row>
    <row r="820" spans="1:49" ht="15.75" hidden="1"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4"/>
      <c r="AH820" s="4"/>
      <c r="AI820" s="4"/>
      <c r="AJ820" s="4"/>
      <c r="AK820" s="4"/>
      <c r="AL820" s="4"/>
      <c r="AM820" s="4"/>
      <c r="AN820" s="4"/>
      <c r="AO820" s="4"/>
      <c r="AP820" s="4"/>
      <c r="AQ820" s="4"/>
      <c r="AR820" s="4"/>
      <c r="AS820" s="4"/>
      <c r="AT820" s="4"/>
      <c r="AU820" s="4"/>
      <c r="AV820" s="4"/>
      <c r="AW820" s="4"/>
    </row>
    <row r="821" spans="1:49" ht="15.75" hidden="1"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4"/>
      <c r="AH821" s="4"/>
      <c r="AI821" s="4"/>
      <c r="AJ821" s="4"/>
      <c r="AK821" s="4"/>
      <c r="AL821" s="4"/>
      <c r="AM821" s="4"/>
      <c r="AN821" s="4"/>
      <c r="AO821" s="4"/>
      <c r="AP821" s="4"/>
      <c r="AQ821" s="4"/>
      <c r="AR821" s="4"/>
      <c r="AS821" s="4"/>
      <c r="AT821" s="4"/>
      <c r="AU821" s="4"/>
      <c r="AV821" s="4"/>
      <c r="AW821" s="4"/>
    </row>
    <row r="822" spans="1:49" ht="15.75" hidden="1"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4"/>
      <c r="AH822" s="4"/>
      <c r="AI822" s="4"/>
      <c r="AJ822" s="4"/>
      <c r="AK822" s="4"/>
      <c r="AL822" s="4"/>
      <c r="AM822" s="4"/>
      <c r="AN822" s="4"/>
      <c r="AO822" s="4"/>
      <c r="AP822" s="4"/>
      <c r="AQ822" s="4"/>
      <c r="AR822" s="4"/>
      <c r="AS822" s="4"/>
      <c r="AT822" s="4"/>
      <c r="AU822" s="4"/>
      <c r="AV822" s="4"/>
      <c r="AW822" s="4"/>
    </row>
    <row r="823" spans="1:49" ht="15.75" hidden="1"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4"/>
      <c r="AH823" s="4"/>
      <c r="AI823" s="4"/>
      <c r="AJ823" s="4"/>
      <c r="AK823" s="4"/>
      <c r="AL823" s="4"/>
      <c r="AM823" s="4"/>
      <c r="AN823" s="4"/>
      <c r="AO823" s="4"/>
      <c r="AP823" s="4"/>
      <c r="AQ823" s="4"/>
      <c r="AR823" s="4"/>
      <c r="AS823" s="4"/>
      <c r="AT823" s="4"/>
      <c r="AU823" s="4"/>
      <c r="AV823" s="4"/>
      <c r="AW823" s="4"/>
    </row>
    <row r="824" spans="1:49" ht="15.75" hidden="1"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4"/>
      <c r="AH824" s="4"/>
      <c r="AI824" s="4"/>
      <c r="AJ824" s="4"/>
      <c r="AK824" s="4"/>
      <c r="AL824" s="4"/>
      <c r="AM824" s="4"/>
      <c r="AN824" s="4"/>
      <c r="AO824" s="4"/>
      <c r="AP824" s="4"/>
      <c r="AQ824" s="4"/>
      <c r="AR824" s="4"/>
      <c r="AS824" s="4"/>
      <c r="AT824" s="4"/>
      <c r="AU824" s="4"/>
      <c r="AV824" s="4"/>
      <c r="AW824" s="4"/>
    </row>
    <row r="825" spans="1:49" ht="15.75" hidden="1"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4"/>
      <c r="AH825" s="4"/>
      <c r="AI825" s="4"/>
      <c r="AJ825" s="4"/>
      <c r="AK825" s="4"/>
      <c r="AL825" s="4"/>
      <c r="AM825" s="4"/>
      <c r="AN825" s="4"/>
      <c r="AO825" s="4"/>
      <c r="AP825" s="4"/>
      <c r="AQ825" s="4"/>
      <c r="AR825" s="4"/>
      <c r="AS825" s="4"/>
      <c r="AT825" s="4"/>
      <c r="AU825" s="4"/>
      <c r="AV825" s="4"/>
      <c r="AW825" s="4"/>
    </row>
    <row r="826" spans="1:49" ht="15.75" hidden="1"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4"/>
      <c r="AH826" s="4"/>
      <c r="AI826" s="4"/>
      <c r="AJ826" s="4"/>
      <c r="AK826" s="4"/>
      <c r="AL826" s="4"/>
      <c r="AM826" s="4"/>
      <c r="AN826" s="4"/>
      <c r="AO826" s="4"/>
      <c r="AP826" s="4"/>
      <c r="AQ826" s="4"/>
      <c r="AR826" s="4"/>
      <c r="AS826" s="4"/>
      <c r="AT826" s="4"/>
      <c r="AU826" s="4"/>
      <c r="AV826" s="4"/>
      <c r="AW826" s="4"/>
    </row>
    <row r="827" spans="1:49" ht="15.75" hidden="1"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4"/>
      <c r="AH827" s="4"/>
      <c r="AI827" s="4"/>
      <c r="AJ827" s="4"/>
      <c r="AK827" s="4"/>
      <c r="AL827" s="4"/>
      <c r="AM827" s="4"/>
      <c r="AN827" s="4"/>
      <c r="AO827" s="4"/>
      <c r="AP827" s="4"/>
      <c r="AQ827" s="4"/>
      <c r="AR827" s="4"/>
      <c r="AS827" s="4"/>
      <c r="AT827" s="4"/>
      <c r="AU827" s="4"/>
      <c r="AV827" s="4"/>
      <c r="AW827" s="4"/>
    </row>
    <row r="828" spans="1:49" ht="15.75" hidden="1"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4"/>
      <c r="AH828" s="4"/>
      <c r="AI828" s="4"/>
      <c r="AJ828" s="4"/>
      <c r="AK828" s="4"/>
      <c r="AL828" s="4"/>
      <c r="AM828" s="4"/>
      <c r="AN828" s="4"/>
      <c r="AO828" s="4"/>
      <c r="AP828" s="4"/>
      <c r="AQ828" s="4"/>
      <c r="AR828" s="4"/>
      <c r="AS828" s="4"/>
      <c r="AT828" s="4"/>
      <c r="AU828" s="4"/>
      <c r="AV828" s="4"/>
      <c r="AW828" s="4"/>
    </row>
    <row r="829" spans="1:49" ht="15.75" hidden="1"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4"/>
      <c r="AH829" s="4"/>
      <c r="AI829" s="4"/>
      <c r="AJ829" s="4"/>
      <c r="AK829" s="4"/>
      <c r="AL829" s="4"/>
      <c r="AM829" s="4"/>
      <c r="AN829" s="4"/>
      <c r="AO829" s="4"/>
      <c r="AP829" s="4"/>
      <c r="AQ829" s="4"/>
      <c r="AR829" s="4"/>
      <c r="AS829" s="4"/>
      <c r="AT829" s="4"/>
      <c r="AU829" s="4"/>
      <c r="AV829" s="4"/>
      <c r="AW829" s="4"/>
    </row>
    <row r="830" spans="1:49" ht="15.75" hidden="1"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4"/>
      <c r="AH830" s="4"/>
      <c r="AI830" s="4"/>
      <c r="AJ830" s="4"/>
      <c r="AK830" s="4"/>
      <c r="AL830" s="4"/>
      <c r="AM830" s="4"/>
      <c r="AN830" s="4"/>
      <c r="AO830" s="4"/>
      <c r="AP830" s="4"/>
      <c r="AQ830" s="4"/>
      <c r="AR830" s="4"/>
      <c r="AS830" s="4"/>
      <c r="AT830" s="4"/>
      <c r="AU830" s="4"/>
      <c r="AV830" s="4"/>
      <c r="AW830" s="4"/>
    </row>
    <row r="831" spans="1:49" ht="15.75" hidden="1"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4"/>
      <c r="AH831" s="4"/>
      <c r="AI831" s="4"/>
      <c r="AJ831" s="4"/>
      <c r="AK831" s="4"/>
      <c r="AL831" s="4"/>
      <c r="AM831" s="4"/>
      <c r="AN831" s="4"/>
      <c r="AO831" s="4"/>
      <c r="AP831" s="4"/>
      <c r="AQ831" s="4"/>
      <c r="AR831" s="4"/>
      <c r="AS831" s="4"/>
      <c r="AT831" s="4"/>
      <c r="AU831" s="4"/>
      <c r="AV831" s="4"/>
      <c r="AW831" s="4"/>
    </row>
    <row r="832" spans="1:49" ht="15.75" hidden="1"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4"/>
      <c r="AH832" s="4"/>
      <c r="AI832" s="4"/>
      <c r="AJ832" s="4"/>
      <c r="AK832" s="4"/>
      <c r="AL832" s="4"/>
      <c r="AM832" s="4"/>
      <c r="AN832" s="4"/>
      <c r="AO832" s="4"/>
      <c r="AP832" s="4"/>
      <c r="AQ832" s="4"/>
      <c r="AR832" s="4"/>
      <c r="AS832" s="4"/>
      <c r="AT832" s="4"/>
      <c r="AU832" s="4"/>
      <c r="AV832" s="4"/>
      <c r="AW832" s="4"/>
    </row>
    <row r="833" spans="1:49" ht="15.75" hidden="1"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4"/>
      <c r="AH833" s="4"/>
      <c r="AI833" s="4"/>
      <c r="AJ833" s="4"/>
      <c r="AK833" s="4"/>
      <c r="AL833" s="4"/>
      <c r="AM833" s="4"/>
      <c r="AN833" s="4"/>
      <c r="AO833" s="4"/>
      <c r="AP833" s="4"/>
      <c r="AQ833" s="4"/>
      <c r="AR833" s="4"/>
      <c r="AS833" s="4"/>
      <c r="AT833" s="4"/>
      <c r="AU833" s="4"/>
      <c r="AV833" s="4"/>
      <c r="AW833" s="4"/>
    </row>
    <row r="834" spans="1:49" ht="15.75" hidden="1"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4"/>
      <c r="AH834" s="4"/>
      <c r="AI834" s="4"/>
      <c r="AJ834" s="4"/>
      <c r="AK834" s="4"/>
      <c r="AL834" s="4"/>
      <c r="AM834" s="4"/>
      <c r="AN834" s="4"/>
      <c r="AO834" s="4"/>
      <c r="AP834" s="4"/>
      <c r="AQ834" s="4"/>
      <c r="AR834" s="4"/>
      <c r="AS834" s="4"/>
      <c r="AT834" s="4"/>
      <c r="AU834" s="4"/>
      <c r="AV834" s="4"/>
      <c r="AW834" s="4"/>
    </row>
    <row r="835" spans="1:49" ht="15.75" hidden="1"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4"/>
      <c r="AH835" s="4"/>
      <c r="AI835" s="4"/>
      <c r="AJ835" s="4"/>
      <c r="AK835" s="4"/>
      <c r="AL835" s="4"/>
      <c r="AM835" s="4"/>
      <c r="AN835" s="4"/>
      <c r="AO835" s="4"/>
      <c r="AP835" s="4"/>
      <c r="AQ835" s="4"/>
      <c r="AR835" s="4"/>
      <c r="AS835" s="4"/>
      <c r="AT835" s="4"/>
      <c r="AU835" s="4"/>
      <c r="AV835" s="4"/>
      <c r="AW835" s="4"/>
    </row>
    <row r="836" spans="1:49" ht="15.75" hidden="1"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4"/>
      <c r="AH836" s="4"/>
      <c r="AI836" s="4"/>
      <c r="AJ836" s="4"/>
      <c r="AK836" s="4"/>
      <c r="AL836" s="4"/>
      <c r="AM836" s="4"/>
      <c r="AN836" s="4"/>
      <c r="AO836" s="4"/>
      <c r="AP836" s="4"/>
      <c r="AQ836" s="4"/>
      <c r="AR836" s="4"/>
      <c r="AS836" s="4"/>
      <c r="AT836" s="4"/>
      <c r="AU836" s="4"/>
      <c r="AV836" s="4"/>
      <c r="AW836" s="4"/>
    </row>
    <row r="837" spans="1:49" ht="15.75" hidden="1"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4"/>
      <c r="AH837" s="4"/>
      <c r="AI837" s="4"/>
      <c r="AJ837" s="4"/>
      <c r="AK837" s="4"/>
      <c r="AL837" s="4"/>
      <c r="AM837" s="4"/>
      <c r="AN837" s="4"/>
      <c r="AO837" s="4"/>
      <c r="AP837" s="4"/>
      <c r="AQ837" s="4"/>
      <c r="AR837" s="4"/>
      <c r="AS837" s="4"/>
      <c r="AT837" s="4"/>
      <c r="AU837" s="4"/>
      <c r="AV837" s="4"/>
      <c r="AW837" s="4"/>
    </row>
    <row r="838" spans="1:49" ht="15.75" hidden="1"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4"/>
      <c r="AH838" s="4"/>
      <c r="AI838" s="4"/>
      <c r="AJ838" s="4"/>
      <c r="AK838" s="4"/>
      <c r="AL838" s="4"/>
      <c r="AM838" s="4"/>
      <c r="AN838" s="4"/>
      <c r="AO838" s="4"/>
      <c r="AP838" s="4"/>
      <c r="AQ838" s="4"/>
      <c r="AR838" s="4"/>
      <c r="AS838" s="4"/>
      <c r="AT838" s="4"/>
      <c r="AU838" s="4"/>
      <c r="AV838" s="4"/>
      <c r="AW838" s="4"/>
    </row>
    <row r="839" spans="1:49" ht="15.75" hidden="1"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4"/>
      <c r="AH839" s="4"/>
      <c r="AI839" s="4"/>
      <c r="AJ839" s="4"/>
      <c r="AK839" s="4"/>
      <c r="AL839" s="4"/>
      <c r="AM839" s="4"/>
      <c r="AN839" s="4"/>
      <c r="AO839" s="4"/>
      <c r="AP839" s="4"/>
      <c r="AQ839" s="4"/>
      <c r="AR839" s="4"/>
      <c r="AS839" s="4"/>
      <c r="AT839" s="4"/>
      <c r="AU839" s="4"/>
      <c r="AV839" s="4"/>
      <c r="AW839" s="4"/>
    </row>
    <row r="840" spans="1:49" ht="15.75" hidden="1"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4"/>
      <c r="AH840" s="4"/>
      <c r="AI840" s="4"/>
      <c r="AJ840" s="4"/>
      <c r="AK840" s="4"/>
      <c r="AL840" s="4"/>
      <c r="AM840" s="4"/>
      <c r="AN840" s="4"/>
      <c r="AO840" s="4"/>
      <c r="AP840" s="4"/>
      <c r="AQ840" s="4"/>
      <c r="AR840" s="4"/>
      <c r="AS840" s="4"/>
      <c r="AT840" s="4"/>
      <c r="AU840" s="4"/>
      <c r="AV840" s="4"/>
      <c r="AW840" s="4"/>
    </row>
    <row r="841" spans="1:49" ht="15.75" hidden="1"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4"/>
      <c r="AH841" s="4"/>
      <c r="AI841" s="4"/>
      <c r="AJ841" s="4"/>
      <c r="AK841" s="4"/>
      <c r="AL841" s="4"/>
      <c r="AM841" s="4"/>
      <c r="AN841" s="4"/>
      <c r="AO841" s="4"/>
      <c r="AP841" s="4"/>
      <c r="AQ841" s="4"/>
      <c r="AR841" s="4"/>
      <c r="AS841" s="4"/>
      <c r="AT841" s="4"/>
      <c r="AU841" s="4"/>
      <c r="AV841" s="4"/>
      <c r="AW841" s="4"/>
    </row>
    <row r="842" spans="1:49" ht="15.75" hidden="1"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4"/>
      <c r="AH842" s="4"/>
      <c r="AI842" s="4"/>
      <c r="AJ842" s="4"/>
      <c r="AK842" s="4"/>
      <c r="AL842" s="4"/>
      <c r="AM842" s="4"/>
      <c r="AN842" s="4"/>
      <c r="AO842" s="4"/>
      <c r="AP842" s="4"/>
      <c r="AQ842" s="4"/>
      <c r="AR842" s="4"/>
      <c r="AS842" s="4"/>
      <c r="AT842" s="4"/>
      <c r="AU842" s="4"/>
      <c r="AV842" s="4"/>
      <c r="AW842" s="4"/>
    </row>
    <row r="843" spans="1:49" ht="15.75" hidden="1"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4"/>
      <c r="AH843" s="4"/>
      <c r="AI843" s="4"/>
      <c r="AJ843" s="4"/>
      <c r="AK843" s="4"/>
      <c r="AL843" s="4"/>
      <c r="AM843" s="4"/>
      <c r="AN843" s="4"/>
      <c r="AO843" s="4"/>
      <c r="AP843" s="4"/>
      <c r="AQ843" s="4"/>
      <c r="AR843" s="4"/>
      <c r="AS843" s="4"/>
      <c r="AT843" s="4"/>
      <c r="AU843" s="4"/>
      <c r="AV843" s="4"/>
      <c r="AW843" s="4"/>
    </row>
    <row r="844" spans="1:49" ht="15.75" hidden="1"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4"/>
      <c r="AH844" s="4"/>
      <c r="AI844" s="4"/>
      <c r="AJ844" s="4"/>
      <c r="AK844" s="4"/>
      <c r="AL844" s="4"/>
      <c r="AM844" s="4"/>
      <c r="AN844" s="4"/>
      <c r="AO844" s="4"/>
      <c r="AP844" s="4"/>
      <c r="AQ844" s="4"/>
      <c r="AR844" s="4"/>
      <c r="AS844" s="4"/>
      <c r="AT844" s="4"/>
      <c r="AU844" s="4"/>
      <c r="AV844" s="4"/>
      <c r="AW844" s="4"/>
    </row>
    <row r="845" spans="1:49" ht="15.75" hidden="1"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4"/>
      <c r="AH845" s="4"/>
      <c r="AI845" s="4"/>
      <c r="AJ845" s="4"/>
      <c r="AK845" s="4"/>
      <c r="AL845" s="4"/>
      <c r="AM845" s="4"/>
      <c r="AN845" s="4"/>
      <c r="AO845" s="4"/>
      <c r="AP845" s="4"/>
      <c r="AQ845" s="4"/>
      <c r="AR845" s="4"/>
      <c r="AS845" s="4"/>
      <c r="AT845" s="4"/>
      <c r="AU845" s="4"/>
      <c r="AV845" s="4"/>
      <c r="AW845" s="4"/>
    </row>
    <row r="846" spans="1:49" ht="15.75" hidden="1"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4"/>
      <c r="AH846" s="4"/>
      <c r="AI846" s="4"/>
      <c r="AJ846" s="4"/>
      <c r="AK846" s="4"/>
      <c r="AL846" s="4"/>
      <c r="AM846" s="4"/>
      <c r="AN846" s="4"/>
      <c r="AO846" s="4"/>
      <c r="AP846" s="4"/>
      <c r="AQ846" s="4"/>
      <c r="AR846" s="4"/>
      <c r="AS846" s="4"/>
      <c r="AT846" s="4"/>
      <c r="AU846" s="4"/>
      <c r="AV846" s="4"/>
      <c r="AW846" s="4"/>
    </row>
    <row r="847" spans="1:49" ht="15.75" hidden="1"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4"/>
      <c r="AH847" s="4"/>
      <c r="AI847" s="4"/>
      <c r="AJ847" s="4"/>
      <c r="AK847" s="4"/>
      <c r="AL847" s="4"/>
      <c r="AM847" s="4"/>
      <c r="AN847" s="4"/>
      <c r="AO847" s="4"/>
      <c r="AP847" s="4"/>
      <c r="AQ847" s="4"/>
      <c r="AR847" s="4"/>
      <c r="AS847" s="4"/>
      <c r="AT847" s="4"/>
      <c r="AU847" s="4"/>
      <c r="AV847" s="4"/>
      <c r="AW847" s="4"/>
    </row>
    <row r="848" spans="1:49" ht="15.75" hidden="1"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4"/>
      <c r="AH848" s="4"/>
      <c r="AI848" s="4"/>
      <c r="AJ848" s="4"/>
      <c r="AK848" s="4"/>
      <c r="AL848" s="4"/>
      <c r="AM848" s="4"/>
      <c r="AN848" s="4"/>
      <c r="AO848" s="4"/>
      <c r="AP848" s="4"/>
      <c r="AQ848" s="4"/>
      <c r="AR848" s="4"/>
      <c r="AS848" s="4"/>
      <c r="AT848" s="4"/>
      <c r="AU848" s="4"/>
      <c r="AV848" s="4"/>
      <c r="AW848" s="4"/>
    </row>
    <row r="849" spans="1:49" ht="15.75" hidden="1"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4"/>
      <c r="AH849" s="4"/>
      <c r="AI849" s="4"/>
      <c r="AJ849" s="4"/>
      <c r="AK849" s="4"/>
      <c r="AL849" s="4"/>
      <c r="AM849" s="4"/>
      <c r="AN849" s="4"/>
      <c r="AO849" s="4"/>
      <c r="AP849" s="4"/>
      <c r="AQ849" s="4"/>
      <c r="AR849" s="4"/>
      <c r="AS849" s="4"/>
      <c r="AT849" s="4"/>
      <c r="AU849" s="4"/>
      <c r="AV849" s="4"/>
      <c r="AW849" s="4"/>
    </row>
    <row r="850" spans="1:49" ht="15.75" hidden="1"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4"/>
      <c r="AH850" s="4"/>
      <c r="AI850" s="4"/>
      <c r="AJ850" s="4"/>
      <c r="AK850" s="4"/>
      <c r="AL850" s="4"/>
      <c r="AM850" s="4"/>
      <c r="AN850" s="4"/>
      <c r="AO850" s="4"/>
      <c r="AP850" s="4"/>
      <c r="AQ850" s="4"/>
      <c r="AR850" s="4"/>
      <c r="AS850" s="4"/>
      <c r="AT850" s="4"/>
      <c r="AU850" s="4"/>
      <c r="AV850" s="4"/>
      <c r="AW850" s="4"/>
    </row>
    <row r="851" spans="1:49" ht="15.75" hidden="1"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4"/>
      <c r="AH851" s="4"/>
      <c r="AI851" s="4"/>
      <c r="AJ851" s="4"/>
      <c r="AK851" s="4"/>
      <c r="AL851" s="4"/>
      <c r="AM851" s="4"/>
      <c r="AN851" s="4"/>
      <c r="AO851" s="4"/>
      <c r="AP851" s="4"/>
      <c r="AQ851" s="4"/>
      <c r="AR851" s="4"/>
      <c r="AS851" s="4"/>
      <c r="AT851" s="4"/>
      <c r="AU851" s="4"/>
      <c r="AV851" s="4"/>
      <c r="AW851" s="4"/>
    </row>
    <row r="852" spans="1:49" ht="15.75" hidden="1"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4"/>
      <c r="AH852" s="4"/>
      <c r="AI852" s="4"/>
      <c r="AJ852" s="4"/>
      <c r="AK852" s="4"/>
      <c r="AL852" s="4"/>
      <c r="AM852" s="4"/>
      <c r="AN852" s="4"/>
      <c r="AO852" s="4"/>
      <c r="AP852" s="4"/>
      <c r="AQ852" s="4"/>
      <c r="AR852" s="4"/>
      <c r="AS852" s="4"/>
      <c r="AT852" s="4"/>
      <c r="AU852" s="4"/>
      <c r="AV852" s="4"/>
      <c r="AW852" s="4"/>
    </row>
    <row r="853" spans="1:49" ht="15.75" hidden="1"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4"/>
      <c r="AH853" s="4"/>
      <c r="AI853" s="4"/>
      <c r="AJ853" s="4"/>
      <c r="AK853" s="4"/>
      <c r="AL853" s="4"/>
      <c r="AM853" s="4"/>
      <c r="AN853" s="4"/>
      <c r="AO853" s="4"/>
      <c r="AP853" s="4"/>
      <c r="AQ853" s="4"/>
      <c r="AR853" s="4"/>
      <c r="AS853" s="4"/>
      <c r="AT853" s="4"/>
      <c r="AU853" s="4"/>
      <c r="AV853" s="4"/>
      <c r="AW853" s="4"/>
    </row>
    <row r="854" spans="1:49" ht="15.75" hidden="1"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4"/>
      <c r="AH854" s="4"/>
      <c r="AI854" s="4"/>
      <c r="AJ854" s="4"/>
      <c r="AK854" s="4"/>
      <c r="AL854" s="4"/>
      <c r="AM854" s="4"/>
      <c r="AN854" s="4"/>
      <c r="AO854" s="4"/>
      <c r="AP854" s="4"/>
      <c r="AQ854" s="4"/>
      <c r="AR854" s="4"/>
      <c r="AS854" s="4"/>
      <c r="AT854" s="4"/>
      <c r="AU854" s="4"/>
      <c r="AV854" s="4"/>
      <c r="AW854" s="4"/>
    </row>
    <row r="855" spans="1:49" ht="15.75" hidden="1"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4"/>
      <c r="AH855" s="4"/>
      <c r="AI855" s="4"/>
      <c r="AJ855" s="4"/>
      <c r="AK855" s="4"/>
      <c r="AL855" s="4"/>
      <c r="AM855" s="4"/>
      <c r="AN855" s="4"/>
      <c r="AO855" s="4"/>
      <c r="AP855" s="4"/>
      <c r="AQ855" s="4"/>
      <c r="AR855" s="4"/>
      <c r="AS855" s="4"/>
      <c r="AT855" s="4"/>
      <c r="AU855" s="4"/>
      <c r="AV855" s="4"/>
      <c r="AW855" s="4"/>
    </row>
    <row r="856" spans="1:49" ht="15.75" hidden="1"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4"/>
      <c r="AH856" s="4"/>
      <c r="AI856" s="4"/>
      <c r="AJ856" s="4"/>
      <c r="AK856" s="4"/>
      <c r="AL856" s="4"/>
      <c r="AM856" s="4"/>
      <c r="AN856" s="4"/>
      <c r="AO856" s="4"/>
      <c r="AP856" s="4"/>
      <c r="AQ856" s="4"/>
      <c r="AR856" s="4"/>
      <c r="AS856" s="4"/>
      <c r="AT856" s="4"/>
      <c r="AU856" s="4"/>
      <c r="AV856" s="4"/>
      <c r="AW856" s="4"/>
    </row>
    <row r="857" spans="1:49" ht="15.75" hidden="1"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4"/>
      <c r="AH857" s="4"/>
      <c r="AI857" s="4"/>
      <c r="AJ857" s="4"/>
      <c r="AK857" s="4"/>
      <c r="AL857" s="4"/>
      <c r="AM857" s="4"/>
      <c r="AN857" s="4"/>
      <c r="AO857" s="4"/>
      <c r="AP857" s="4"/>
      <c r="AQ857" s="4"/>
      <c r="AR857" s="4"/>
      <c r="AS857" s="4"/>
      <c r="AT857" s="4"/>
      <c r="AU857" s="4"/>
      <c r="AV857" s="4"/>
      <c r="AW857" s="4"/>
    </row>
    <row r="858" spans="1:49" ht="15.75" hidden="1"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4"/>
      <c r="AH858" s="4"/>
      <c r="AI858" s="4"/>
      <c r="AJ858" s="4"/>
      <c r="AK858" s="4"/>
      <c r="AL858" s="4"/>
      <c r="AM858" s="4"/>
      <c r="AN858" s="4"/>
      <c r="AO858" s="4"/>
      <c r="AP858" s="4"/>
      <c r="AQ858" s="4"/>
      <c r="AR858" s="4"/>
      <c r="AS858" s="4"/>
      <c r="AT858" s="4"/>
      <c r="AU858" s="4"/>
      <c r="AV858" s="4"/>
      <c r="AW858" s="4"/>
    </row>
    <row r="859" spans="1:49" ht="15.75" hidden="1"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4"/>
      <c r="AH859" s="4"/>
      <c r="AI859" s="4"/>
      <c r="AJ859" s="4"/>
      <c r="AK859" s="4"/>
      <c r="AL859" s="4"/>
      <c r="AM859" s="4"/>
      <c r="AN859" s="4"/>
      <c r="AO859" s="4"/>
      <c r="AP859" s="4"/>
      <c r="AQ859" s="4"/>
      <c r="AR859" s="4"/>
      <c r="AS859" s="4"/>
      <c r="AT859" s="4"/>
      <c r="AU859" s="4"/>
      <c r="AV859" s="4"/>
      <c r="AW859" s="4"/>
    </row>
    <row r="860" spans="1:49" ht="15.75" hidden="1"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4"/>
      <c r="AH860" s="4"/>
      <c r="AI860" s="4"/>
      <c r="AJ860" s="4"/>
      <c r="AK860" s="4"/>
      <c r="AL860" s="4"/>
      <c r="AM860" s="4"/>
      <c r="AN860" s="4"/>
      <c r="AO860" s="4"/>
      <c r="AP860" s="4"/>
      <c r="AQ860" s="4"/>
      <c r="AR860" s="4"/>
      <c r="AS860" s="4"/>
      <c r="AT860" s="4"/>
      <c r="AU860" s="4"/>
      <c r="AV860" s="4"/>
      <c r="AW860" s="4"/>
    </row>
    <row r="861" spans="1:49" ht="15.75" hidden="1"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4"/>
      <c r="AH861" s="4"/>
      <c r="AI861" s="4"/>
      <c r="AJ861" s="4"/>
      <c r="AK861" s="4"/>
      <c r="AL861" s="4"/>
      <c r="AM861" s="4"/>
      <c r="AN861" s="4"/>
      <c r="AO861" s="4"/>
      <c r="AP861" s="4"/>
      <c r="AQ861" s="4"/>
      <c r="AR861" s="4"/>
      <c r="AS861" s="4"/>
      <c r="AT861" s="4"/>
      <c r="AU861" s="4"/>
      <c r="AV861" s="4"/>
      <c r="AW861" s="4"/>
    </row>
    <row r="862" spans="1:49" ht="15.75" hidden="1"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4"/>
      <c r="AH862" s="4"/>
      <c r="AI862" s="4"/>
      <c r="AJ862" s="4"/>
      <c r="AK862" s="4"/>
      <c r="AL862" s="4"/>
      <c r="AM862" s="4"/>
      <c r="AN862" s="4"/>
      <c r="AO862" s="4"/>
      <c r="AP862" s="4"/>
      <c r="AQ862" s="4"/>
      <c r="AR862" s="4"/>
      <c r="AS862" s="4"/>
      <c r="AT862" s="4"/>
      <c r="AU862" s="4"/>
      <c r="AV862" s="4"/>
      <c r="AW862" s="4"/>
    </row>
    <row r="863" spans="1:49" ht="15.75" hidden="1"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4"/>
      <c r="AH863" s="4"/>
      <c r="AI863" s="4"/>
      <c r="AJ863" s="4"/>
      <c r="AK863" s="4"/>
      <c r="AL863" s="4"/>
      <c r="AM863" s="4"/>
      <c r="AN863" s="4"/>
      <c r="AO863" s="4"/>
      <c r="AP863" s="4"/>
      <c r="AQ863" s="4"/>
      <c r="AR863" s="4"/>
      <c r="AS863" s="4"/>
      <c r="AT863" s="4"/>
      <c r="AU863" s="4"/>
      <c r="AV863" s="4"/>
      <c r="AW863" s="4"/>
    </row>
    <row r="864" spans="1:49" ht="15.75" hidden="1"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4"/>
      <c r="AH864" s="4"/>
      <c r="AI864" s="4"/>
      <c r="AJ864" s="4"/>
      <c r="AK864" s="4"/>
      <c r="AL864" s="4"/>
      <c r="AM864" s="4"/>
      <c r="AN864" s="4"/>
      <c r="AO864" s="4"/>
      <c r="AP864" s="4"/>
      <c r="AQ864" s="4"/>
      <c r="AR864" s="4"/>
      <c r="AS864" s="4"/>
      <c r="AT864" s="4"/>
      <c r="AU864" s="4"/>
      <c r="AV864" s="4"/>
      <c r="AW864" s="4"/>
    </row>
    <row r="865" spans="1:49" ht="15.75" hidden="1"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4"/>
      <c r="AH865" s="4"/>
      <c r="AI865" s="4"/>
      <c r="AJ865" s="4"/>
      <c r="AK865" s="4"/>
      <c r="AL865" s="4"/>
      <c r="AM865" s="4"/>
      <c r="AN865" s="4"/>
      <c r="AO865" s="4"/>
      <c r="AP865" s="4"/>
      <c r="AQ865" s="4"/>
      <c r="AR865" s="4"/>
      <c r="AS865" s="4"/>
      <c r="AT865" s="4"/>
      <c r="AU865" s="4"/>
      <c r="AV865" s="4"/>
      <c r="AW865" s="4"/>
    </row>
    <row r="866" spans="1:49" ht="15.75" hidden="1"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4"/>
      <c r="AH866" s="4"/>
      <c r="AI866" s="4"/>
      <c r="AJ866" s="4"/>
      <c r="AK866" s="4"/>
      <c r="AL866" s="4"/>
      <c r="AM866" s="4"/>
      <c r="AN866" s="4"/>
      <c r="AO866" s="4"/>
      <c r="AP866" s="4"/>
      <c r="AQ866" s="4"/>
      <c r="AR866" s="4"/>
      <c r="AS866" s="4"/>
      <c r="AT866" s="4"/>
      <c r="AU866" s="4"/>
      <c r="AV866" s="4"/>
      <c r="AW866" s="4"/>
    </row>
    <row r="867" spans="1:49" ht="15.75" hidden="1"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4"/>
      <c r="AH867" s="4"/>
      <c r="AI867" s="4"/>
      <c r="AJ867" s="4"/>
      <c r="AK867" s="4"/>
      <c r="AL867" s="4"/>
      <c r="AM867" s="4"/>
      <c r="AN867" s="4"/>
      <c r="AO867" s="4"/>
      <c r="AP867" s="4"/>
      <c r="AQ867" s="4"/>
      <c r="AR867" s="4"/>
      <c r="AS867" s="4"/>
      <c r="AT867" s="4"/>
      <c r="AU867" s="4"/>
      <c r="AV867" s="4"/>
      <c r="AW867" s="4"/>
    </row>
    <row r="868" spans="1:49" ht="15.75" hidden="1"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4"/>
      <c r="AH868" s="4"/>
      <c r="AI868" s="4"/>
      <c r="AJ868" s="4"/>
      <c r="AK868" s="4"/>
      <c r="AL868" s="4"/>
      <c r="AM868" s="4"/>
      <c r="AN868" s="4"/>
      <c r="AO868" s="4"/>
      <c r="AP868" s="4"/>
      <c r="AQ868" s="4"/>
      <c r="AR868" s="4"/>
      <c r="AS868" s="4"/>
      <c r="AT868" s="4"/>
      <c r="AU868" s="4"/>
      <c r="AV868" s="4"/>
      <c r="AW868" s="4"/>
    </row>
    <row r="869" spans="1:49" ht="15.75" hidden="1"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4"/>
      <c r="AH869" s="4"/>
      <c r="AI869" s="4"/>
      <c r="AJ869" s="4"/>
      <c r="AK869" s="4"/>
      <c r="AL869" s="4"/>
      <c r="AM869" s="4"/>
      <c r="AN869" s="4"/>
      <c r="AO869" s="4"/>
      <c r="AP869" s="4"/>
      <c r="AQ869" s="4"/>
      <c r="AR869" s="4"/>
      <c r="AS869" s="4"/>
      <c r="AT869" s="4"/>
      <c r="AU869" s="4"/>
      <c r="AV869" s="4"/>
      <c r="AW869" s="4"/>
    </row>
    <row r="870" spans="1:49" ht="15.75" hidden="1"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4"/>
      <c r="AH870" s="4"/>
      <c r="AI870" s="4"/>
      <c r="AJ870" s="4"/>
      <c r="AK870" s="4"/>
      <c r="AL870" s="4"/>
      <c r="AM870" s="4"/>
      <c r="AN870" s="4"/>
      <c r="AO870" s="4"/>
      <c r="AP870" s="4"/>
      <c r="AQ870" s="4"/>
      <c r="AR870" s="4"/>
      <c r="AS870" s="4"/>
      <c r="AT870" s="4"/>
      <c r="AU870" s="4"/>
      <c r="AV870" s="4"/>
      <c r="AW870" s="4"/>
    </row>
    <row r="871" spans="1:49" ht="15.75" hidden="1"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4"/>
      <c r="AH871" s="4"/>
      <c r="AI871" s="4"/>
      <c r="AJ871" s="4"/>
      <c r="AK871" s="4"/>
      <c r="AL871" s="4"/>
      <c r="AM871" s="4"/>
      <c r="AN871" s="4"/>
      <c r="AO871" s="4"/>
      <c r="AP871" s="4"/>
      <c r="AQ871" s="4"/>
      <c r="AR871" s="4"/>
      <c r="AS871" s="4"/>
      <c r="AT871" s="4"/>
      <c r="AU871" s="4"/>
      <c r="AV871" s="4"/>
      <c r="AW871" s="4"/>
    </row>
    <row r="872" spans="1:49" ht="15.75" hidden="1"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4"/>
      <c r="AH872" s="4"/>
      <c r="AI872" s="4"/>
      <c r="AJ872" s="4"/>
      <c r="AK872" s="4"/>
      <c r="AL872" s="4"/>
      <c r="AM872" s="4"/>
      <c r="AN872" s="4"/>
      <c r="AO872" s="4"/>
      <c r="AP872" s="4"/>
      <c r="AQ872" s="4"/>
      <c r="AR872" s="4"/>
      <c r="AS872" s="4"/>
      <c r="AT872" s="4"/>
      <c r="AU872" s="4"/>
      <c r="AV872" s="4"/>
      <c r="AW872" s="4"/>
    </row>
    <row r="873" spans="1:49" ht="15.75" hidden="1"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4"/>
      <c r="AH873" s="4"/>
      <c r="AI873" s="4"/>
      <c r="AJ873" s="4"/>
      <c r="AK873" s="4"/>
      <c r="AL873" s="4"/>
      <c r="AM873" s="4"/>
      <c r="AN873" s="4"/>
      <c r="AO873" s="4"/>
      <c r="AP873" s="4"/>
      <c r="AQ873" s="4"/>
      <c r="AR873" s="4"/>
      <c r="AS873" s="4"/>
      <c r="AT873" s="4"/>
      <c r="AU873" s="4"/>
      <c r="AV873" s="4"/>
      <c r="AW873" s="4"/>
    </row>
    <row r="874" spans="1:49" ht="15.75" hidden="1"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4"/>
      <c r="AH874" s="4"/>
      <c r="AI874" s="4"/>
      <c r="AJ874" s="4"/>
      <c r="AK874" s="4"/>
      <c r="AL874" s="4"/>
      <c r="AM874" s="4"/>
      <c r="AN874" s="4"/>
      <c r="AO874" s="4"/>
      <c r="AP874" s="4"/>
      <c r="AQ874" s="4"/>
      <c r="AR874" s="4"/>
      <c r="AS874" s="4"/>
      <c r="AT874" s="4"/>
      <c r="AU874" s="4"/>
      <c r="AV874" s="4"/>
      <c r="AW874" s="4"/>
    </row>
    <row r="875" spans="1:49" ht="15.75" hidden="1"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4"/>
      <c r="AH875" s="4"/>
      <c r="AI875" s="4"/>
      <c r="AJ875" s="4"/>
      <c r="AK875" s="4"/>
      <c r="AL875" s="4"/>
      <c r="AM875" s="4"/>
      <c r="AN875" s="4"/>
      <c r="AO875" s="4"/>
      <c r="AP875" s="4"/>
      <c r="AQ875" s="4"/>
      <c r="AR875" s="4"/>
      <c r="AS875" s="4"/>
      <c r="AT875" s="4"/>
      <c r="AU875" s="4"/>
      <c r="AV875" s="4"/>
      <c r="AW875" s="4"/>
    </row>
    <row r="876" spans="1:49" ht="15.75" hidden="1"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4"/>
      <c r="AH876" s="4"/>
      <c r="AI876" s="4"/>
      <c r="AJ876" s="4"/>
      <c r="AK876" s="4"/>
      <c r="AL876" s="4"/>
      <c r="AM876" s="4"/>
      <c r="AN876" s="4"/>
      <c r="AO876" s="4"/>
      <c r="AP876" s="4"/>
      <c r="AQ876" s="4"/>
      <c r="AR876" s="4"/>
      <c r="AS876" s="4"/>
      <c r="AT876" s="4"/>
      <c r="AU876" s="4"/>
      <c r="AV876" s="4"/>
      <c r="AW876" s="4"/>
    </row>
    <row r="877" spans="1:49" ht="15.75" hidden="1"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4"/>
      <c r="AH877" s="4"/>
      <c r="AI877" s="4"/>
      <c r="AJ877" s="4"/>
      <c r="AK877" s="4"/>
      <c r="AL877" s="4"/>
      <c r="AM877" s="4"/>
      <c r="AN877" s="4"/>
      <c r="AO877" s="4"/>
      <c r="AP877" s="4"/>
      <c r="AQ877" s="4"/>
      <c r="AR877" s="4"/>
      <c r="AS877" s="4"/>
      <c r="AT877" s="4"/>
      <c r="AU877" s="4"/>
      <c r="AV877" s="4"/>
      <c r="AW877" s="4"/>
    </row>
    <row r="878" spans="1:49" ht="15.75" hidden="1"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4"/>
      <c r="AH878" s="4"/>
      <c r="AI878" s="4"/>
      <c r="AJ878" s="4"/>
      <c r="AK878" s="4"/>
      <c r="AL878" s="4"/>
      <c r="AM878" s="4"/>
      <c r="AN878" s="4"/>
      <c r="AO878" s="4"/>
      <c r="AP878" s="4"/>
      <c r="AQ878" s="4"/>
      <c r="AR878" s="4"/>
      <c r="AS878" s="4"/>
      <c r="AT878" s="4"/>
      <c r="AU878" s="4"/>
      <c r="AV878" s="4"/>
      <c r="AW878" s="4"/>
    </row>
    <row r="879" spans="1:49" ht="15.75" hidden="1"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4"/>
      <c r="AH879" s="4"/>
      <c r="AI879" s="4"/>
      <c r="AJ879" s="4"/>
      <c r="AK879" s="4"/>
      <c r="AL879" s="4"/>
      <c r="AM879" s="4"/>
      <c r="AN879" s="4"/>
      <c r="AO879" s="4"/>
      <c r="AP879" s="4"/>
      <c r="AQ879" s="4"/>
      <c r="AR879" s="4"/>
      <c r="AS879" s="4"/>
      <c r="AT879" s="4"/>
      <c r="AU879" s="4"/>
      <c r="AV879" s="4"/>
      <c r="AW879" s="4"/>
    </row>
    <row r="880" spans="1:49" ht="15.75" hidden="1"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4"/>
      <c r="AH880" s="4"/>
      <c r="AI880" s="4"/>
      <c r="AJ880" s="4"/>
      <c r="AK880" s="4"/>
      <c r="AL880" s="4"/>
      <c r="AM880" s="4"/>
      <c r="AN880" s="4"/>
      <c r="AO880" s="4"/>
      <c r="AP880" s="4"/>
      <c r="AQ880" s="4"/>
      <c r="AR880" s="4"/>
      <c r="AS880" s="4"/>
      <c r="AT880" s="4"/>
      <c r="AU880" s="4"/>
      <c r="AV880" s="4"/>
      <c r="AW880" s="4"/>
    </row>
    <row r="881" spans="1:49" ht="15.75" hidden="1"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4"/>
      <c r="AH881" s="4"/>
      <c r="AI881" s="4"/>
      <c r="AJ881" s="4"/>
      <c r="AK881" s="4"/>
      <c r="AL881" s="4"/>
      <c r="AM881" s="4"/>
      <c r="AN881" s="4"/>
      <c r="AO881" s="4"/>
      <c r="AP881" s="4"/>
      <c r="AQ881" s="4"/>
      <c r="AR881" s="4"/>
      <c r="AS881" s="4"/>
      <c r="AT881" s="4"/>
      <c r="AU881" s="4"/>
      <c r="AV881" s="4"/>
      <c r="AW881" s="4"/>
    </row>
    <row r="882" spans="1:49" ht="15.75" hidden="1"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4"/>
      <c r="AH882" s="4"/>
      <c r="AI882" s="4"/>
      <c r="AJ882" s="4"/>
      <c r="AK882" s="4"/>
      <c r="AL882" s="4"/>
      <c r="AM882" s="4"/>
      <c r="AN882" s="4"/>
      <c r="AO882" s="4"/>
      <c r="AP882" s="4"/>
      <c r="AQ882" s="4"/>
      <c r="AR882" s="4"/>
      <c r="AS882" s="4"/>
      <c r="AT882" s="4"/>
      <c r="AU882" s="4"/>
      <c r="AV882" s="4"/>
      <c r="AW882" s="4"/>
    </row>
    <row r="883" spans="1:49" ht="15.75" hidden="1"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4"/>
      <c r="AH883" s="4"/>
      <c r="AI883" s="4"/>
      <c r="AJ883" s="4"/>
      <c r="AK883" s="4"/>
      <c r="AL883" s="4"/>
      <c r="AM883" s="4"/>
      <c r="AN883" s="4"/>
      <c r="AO883" s="4"/>
      <c r="AP883" s="4"/>
      <c r="AQ883" s="4"/>
      <c r="AR883" s="4"/>
      <c r="AS883" s="4"/>
      <c r="AT883" s="4"/>
      <c r="AU883" s="4"/>
      <c r="AV883" s="4"/>
      <c r="AW883" s="4"/>
    </row>
    <row r="884" spans="1:49" ht="15.75" hidden="1"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4"/>
      <c r="AH884" s="4"/>
      <c r="AI884" s="4"/>
      <c r="AJ884" s="4"/>
      <c r="AK884" s="4"/>
      <c r="AL884" s="4"/>
      <c r="AM884" s="4"/>
      <c r="AN884" s="4"/>
      <c r="AO884" s="4"/>
      <c r="AP884" s="4"/>
      <c r="AQ884" s="4"/>
      <c r="AR884" s="4"/>
      <c r="AS884" s="4"/>
      <c r="AT884" s="4"/>
      <c r="AU884" s="4"/>
      <c r="AV884" s="4"/>
      <c r="AW884" s="4"/>
    </row>
    <row r="885" spans="1:49" ht="15.75" hidden="1"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4"/>
      <c r="AH885" s="4"/>
      <c r="AI885" s="4"/>
      <c r="AJ885" s="4"/>
      <c r="AK885" s="4"/>
      <c r="AL885" s="4"/>
      <c r="AM885" s="4"/>
      <c r="AN885" s="4"/>
      <c r="AO885" s="4"/>
      <c r="AP885" s="4"/>
      <c r="AQ885" s="4"/>
      <c r="AR885" s="4"/>
      <c r="AS885" s="4"/>
      <c r="AT885" s="4"/>
      <c r="AU885" s="4"/>
      <c r="AV885" s="4"/>
      <c r="AW885" s="4"/>
    </row>
    <row r="886" spans="1:49" ht="15.75" hidden="1"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4"/>
      <c r="AH886" s="4"/>
      <c r="AI886" s="4"/>
      <c r="AJ886" s="4"/>
      <c r="AK886" s="4"/>
      <c r="AL886" s="4"/>
      <c r="AM886" s="4"/>
      <c r="AN886" s="4"/>
      <c r="AO886" s="4"/>
      <c r="AP886" s="4"/>
      <c r="AQ886" s="4"/>
      <c r="AR886" s="4"/>
      <c r="AS886" s="4"/>
      <c r="AT886" s="4"/>
      <c r="AU886" s="4"/>
      <c r="AV886" s="4"/>
      <c r="AW886" s="4"/>
    </row>
    <row r="887" spans="1:49" ht="15.75" hidden="1"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4"/>
      <c r="AH887" s="4"/>
      <c r="AI887" s="4"/>
      <c r="AJ887" s="4"/>
      <c r="AK887" s="4"/>
      <c r="AL887" s="4"/>
      <c r="AM887" s="4"/>
      <c r="AN887" s="4"/>
      <c r="AO887" s="4"/>
      <c r="AP887" s="4"/>
      <c r="AQ887" s="4"/>
      <c r="AR887" s="4"/>
      <c r="AS887" s="4"/>
      <c r="AT887" s="4"/>
      <c r="AU887" s="4"/>
      <c r="AV887" s="4"/>
      <c r="AW887" s="4"/>
    </row>
    <row r="888" spans="1:49" ht="15.75" hidden="1"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4"/>
      <c r="AH888" s="4"/>
      <c r="AI888" s="4"/>
      <c r="AJ888" s="4"/>
      <c r="AK888" s="4"/>
      <c r="AL888" s="4"/>
      <c r="AM888" s="4"/>
      <c r="AN888" s="4"/>
      <c r="AO888" s="4"/>
      <c r="AP888" s="4"/>
      <c r="AQ888" s="4"/>
      <c r="AR888" s="4"/>
      <c r="AS888" s="4"/>
      <c r="AT888" s="4"/>
      <c r="AU888" s="4"/>
      <c r="AV888" s="4"/>
      <c r="AW888" s="4"/>
    </row>
    <row r="889" spans="1:49" ht="15.75" hidden="1"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4"/>
      <c r="AH889" s="4"/>
      <c r="AI889" s="4"/>
      <c r="AJ889" s="4"/>
      <c r="AK889" s="4"/>
      <c r="AL889" s="4"/>
      <c r="AM889" s="4"/>
      <c r="AN889" s="4"/>
      <c r="AO889" s="4"/>
      <c r="AP889" s="4"/>
      <c r="AQ889" s="4"/>
      <c r="AR889" s="4"/>
      <c r="AS889" s="4"/>
      <c r="AT889" s="4"/>
      <c r="AU889" s="4"/>
      <c r="AV889" s="4"/>
      <c r="AW889" s="4"/>
    </row>
    <row r="890" spans="1:49" ht="15.75" hidden="1"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4"/>
      <c r="AH890" s="4"/>
      <c r="AI890" s="4"/>
      <c r="AJ890" s="4"/>
      <c r="AK890" s="4"/>
      <c r="AL890" s="4"/>
      <c r="AM890" s="4"/>
      <c r="AN890" s="4"/>
      <c r="AO890" s="4"/>
      <c r="AP890" s="4"/>
      <c r="AQ890" s="4"/>
      <c r="AR890" s="4"/>
      <c r="AS890" s="4"/>
      <c r="AT890" s="4"/>
      <c r="AU890" s="4"/>
      <c r="AV890" s="4"/>
      <c r="AW890" s="4"/>
    </row>
    <row r="891" spans="1:49" ht="15.75" hidden="1"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4"/>
      <c r="AH891" s="4"/>
      <c r="AI891" s="4"/>
      <c r="AJ891" s="4"/>
      <c r="AK891" s="4"/>
      <c r="AL891" s="4"/>
      <c r="AM891" s="4"/>
      <c r="AN891" s="4"/>
      <c r="AO891" s="4"/>
      <c r="AP891" s="4"/>
      <c r="AQ891" s="4"/>
      <c r="AR891" s="4"/>
      <c r="AS891" s="4"/>
      <c r="AT891" s="4"/>
      <c r="AU891" s="4"/>
      <c r="AV891" s="4"/>
      <c r="AW891" s="4"/>
    </row>
    <row r="892" spans="1:49" ht="15.75" hidden="1"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4"/>
      <c r="AH892" s="4"/>
      <c r="AI892" s="4"/>
      <c r="AJ892" s="4"/>
      <c r="AK892" s="4"/>
      <c r="AL892" s="4"/>
      <c r="AM892" s="4"/>
      <c r="AN892" s="4"/>
      <c r="AO892" s="4"/>
      <c r="AP892" s="4"/>
      <c r="AQ892" s="4"/>
      <c r="AR892" s="4"/>
      <c r="AS892" s="4"/>
      <c r="AT892" s="4"/>
      <c r="AU892" s="4"/>
      <c r="AV892" s="4"/>
      <c r="AW892" s="4"/>
    </row>
    <row r="893" spans="1:49" ht="15.75" hidden="1"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4"/>
      <c r="AH893" s="4"/>
      <c r="AI893" s="4"/>
      <c r="AJ893" s="4"/>
      <c r="AK893" s="4"/>
      <c r="AL893" s="4"/>
      <c r="AM893" s="4"/>
      <c r="AN893" s="4"/>
      <c r="AO893" s="4"/>
      <c r="AP893" s="4"/>
      <c r="AQ893" s="4"/>
      <c r="AR893" s="4"/>
      <c r="AS893" s="4"/>
      <c r="AT893" s="4"/>
      <c r="AU893" s="4"/>
      <c r="AV893" s="4"/>
      <c r="AW893" s="4"/>
    </row>
    <row r="894" spans="1:49" ht="15.75" hidden="1"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4"/>
      <c r="AH894" s="4"/>
      <c r="AI894" s="4"/>
      <c r="AJ894" s="4"/>
      <c r="AK894" s="4"/>
      <c r="AL894" s="4"/>
      <c r="AM894" s="4"/>
      <c r="AN894" s="4"/>
      <c r="AO894" s="4"/>
      <c r="AP894" s="4"/>
      <c r="AQ894" s="4"/>
      <c r="AR894" s="4"/>
      <c r="AS894" s="4"/>
      <c r="AT894" s="4"/>
      <c r="AU894" s="4"/>
      <c r="AV894" s="4"/>
      <c r="AW894" s="4"/>
    </row>
    <row r="895" spans="1:49" ht="15.75" hidden="1"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4"/>
      <c r="AH895" s="4"/>
      <c r="AI895" s="4"/>
      <c r="AJ895" s="4"/>
      <c r="AK895" s="4"/>
      <c r="AL895" s="4"/>
      <c r="AM895" s="4"/>
      <c r="AN895" s="4"/>
      <c r="AO895" s="4"/>
      <c r="AP895" s="4"/>
      <c r="AQ895" s="4"/>
      <c r="AR895" s="4"/>
      <c r="AS895" s="4"/>
      <c r="AT895" s="4"/>
      <c r="AU895" s="4"/>
      <c r="AV895" s="4"/>
      <c r="AW895" s="4"/>
    </row>
    <row r="896" spans="1:49" ht="15.75" hidden="1"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4"/>
      <c r="AH896" s="4"/>
      <c r="AI896" s="4"/>
      <c r="AJ896" s="4"/>
      <c r="AK896" s="4"/>
      <c r="AL896" s="4"/>
      <c r="AM896" s="4"/>
      <c r="AN896" s="4"/>
      <c r="AO896" s="4"/>
      <c r="AP896" s="4"/>
      <c r="AQ896" s="4"/>
      <c r="AR896" s="4"/>
      <c r="AS896" s="4"/>
      <c r="AT896" s="4"/>
      <c r="AU896" s="4"/>
      <c r="AV896" s="4"/>
      <c r="AW896" s="4"/>
    </row>
    <row r="897" spans="1:49" ht="15.75" hidden="1"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4"/>
      <c r="AH897" s="4"/>
      <c r="AI897" s="4"/>
      <c r="AJ897" s="4"/>
      <c r="AK897" s="4"/>
      <c r="AL897" s="4"/>
      <c r="AM897" s="4"/>
      <c r="AN897" s="4"/>
      <c r="AO897" s="4"/>
      <c r="AP897" s="4"/>
      <c r="AQ897" s="4"/>
      <c r="AR897" s="4"/>
      <c r="AS897" s="4"/>
      <c r="AT897" s="4"/>
      <c r="AU897" s="4"/>
      <c r="AV897" s="4"/>
      <c r="AW897" s="4"/>
    </row>
    <row r="898" spans="1:49" ht="15.75" hidden="1"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4"/>
      <c r="AH898" s="4"/>
      <c r="AI898" s="4"/>
      <c r="AJ898" s="4"/>
      <c r="AK898" s="4"/>
      <c r="AL898" s="4"/>
      <c r="AM898" s="4"/>
      <c r="AN898" s="4"/>
      <c r="AO898" s="4"/>
      <c r="AP898" s="4"/>
      <c r="AQ898" s="4"/>
      <c r="AR898" s="4"/>
      <c r="AS898" s="4"/>
      <c r="AT898" s="4"/>
      <c r="AU898" s="4"/>
      <c r="AV898" s="4"/>
      <c r="AW898" s="4"/>
    </row>
    <row r="899" spans="1:49" ht="15.75" hidden="1"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4"/>
      <c r="AH899" s="4"/>
      <c r="AI899" s="4"/>
      <c r="AJ899" s="4"/>
      <c r="AK899" s="4"/>
      <c r="AL899" s="4"/>
      <c r="AM899" s="4"/>
      <c r="AN899" s="4"/>
      <c r="AO899" s="4"/>
      <c r="AP899" s="4"/>
      <c r="AQ899" s="4"/>
      <c r="AR899" s="4"/>
      <c r="AS899" s="4"/>
      <c r="AT899" s="4"/>
      <c r="AU899" s="4"/>
      <c r="AV899" s="4"/>
      <c r="AW899" s="4"/>
    </row>
    <row r="900" spans="1:49" ht="15.75" hidden="1"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4"/>
      <c r="AH900" s="4"/>
      <c r="AI900" s="4"/>
      <c r="AJ900" s="4"/>
      <c r="AK900" s="4"/>
      <c r="AL900" s="4"/>
      <c r="AM900" s="4"/>
      <c r="AN900" s="4"/>
      <c r="AO900" s="4"/>
      <c r="AP900" s="4"/>
      <c r="AQ900" s="4"/>
      <c r="AR900" s="4"/>
      <c r="AS900" s="4"/>
      <c r="AT900" s="4"/>
      <c r="AU900" s="4"/>
      <c r="AV900" s="4"/>
      <c r="AW900" s="4"/>
    </row>
    <row r="901" spans="1:49" ht="15.75" hidden="1"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4"/>
      <c r="AH901" s="4"/>
      <c r="AI901" s="4"/>
      <c r="AJ901" s="4"/>
      <c r="AK901" s="4"/>
      <c r="AL901" s="4"/>
      <c r="AM901" s="4"/>
      <c r="AN901" s="4"/>
      <c r="AO901" s="4"/>
      <c r="AP901" s="4"/>
      <c r="AQ901" s="4"/>
      <c r="AR901" s="4"/>
      <c r="AS901" s="4"/>
      <c r="AT901" s="4"/>
      <c r="AU901" s="4"/>
      <c r="AV901" s="4"/>
      <c r="AW901" s="4"/>
    </row>
    <row r="902" spans="1:49" ht="15.75" hidden="1"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4"/>
      <c r="AH902" s="4"/>
      <c r="AI902" s="4"/>
      <c r="AJ902" s="4"/>
      <c r="AK902" s="4"/>
      <c r="AL902" s="4"/>
      <c r="AM902" s="4"/>
      <c r="AN902" s="4"/>
      <c r="AO902" s="4"/>
      <c r="AP902" s="4"/>
      <c r="AQ902" s="4"/>
      <c r="AR902" s="4"/>
      <c r="AS902" s="4"/>
      <c r="AT902" s="4"/>
      <c r="AU902" s="4"/>
      <c r="AV902" s="4"/>
      <c r="AW902" s="4"/>
    </row>
    <row r="903" spans="1:49" ht="15.75" hidden="1"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4"/>
      <c r="AH903" s="4"/>
      <c r="AI903" s="4"/>
      <c r="AJ903" s="4"/>
      <c r="AK903" s="4"/>
      <c r="AL903" s="4"/>
      <c r="AM903" s="4"/>
      <c r="AN903" s="4"/>
      <c r="AO903" s="4"/>
      <c r="AP903" s="4"/>
      <c r="AQ903" s="4"/>
      <c r="AR903" s="4"/>
      <c r="AS903" s="4"/>
      <c r="AT903" s="4"/>
      <c r="AU903" s="4"/>
      <c r="AV903" s="4"/>
      <c r="AW903" s="4"/>
    </row>
    <row r="904" spans="1:49" ht="15.75" hidden="1"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4"/>
      <c r="AH904" s="4"/>
      <c r="AI904" s="4"/>
      <c r="AJ904" s="4"/>
      <c r="AK904" s="4"/>
      <c r="AL904" s="4"/>
      <c r="AM904" s="4"/>
      <c r="AN904" s="4"/>
      <c r="AO904" s="4"/>
      <c r="AP904" s="4"/>
      <c r="AQ904" s="4"/>
      <c r="AR904" s="4"/>
      <c r="AS904" s="4"/>
      <c r="AT904" s="4"/>
      <c r="AU904" s="4"/>
      <c r="AV904" s="4"/>
      <c r="AW904" s="4"/>
    </row>
    <row r="905" spans="1:49" ht="15.75" hidden="1"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4"/>
      <c r="AH905" s="4"/>
      <c r="AI905" s="4"/>
      <c r="AJ905" s="4"/>
      <c r="AK905" s="4"/>
      <c r="AL905" s="4"/>
      <c r="AM905" s="4"/>
      <c r="AN905" s="4"/>
      <c r="AO905" s="4"/>
      <c r="AP905" s="4"/>
      <c r="AQ905" s="4"/>
      <c r="AR905" s="4"/>
      <c r="AS905" s="4"/>
      <c r="AT905" s="4"/>
      <c r="AU905" s="4"/>
      <c r="AV905" s="4"/>
      <c r="AW905" s="4"/>
    </row>
    <row r="906" spans="1:49" ht="15.75" hidden="1"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4"/>
      <c r="AH906" s="4"/>
      <c r="AI906" s="4"/>
      <c r="AJ906" s="4"/>
      <c r="AK906" s="4"/>
      <c r="AL906" s="4"/>
      <c r="AM906" s="4"/>
      <c r="AN906" s="4"/>
      <c r="AO906" s="4"/>
      <c r="AP906" s="4"/>
      <c r="AQ906" s="4"/>
      <c r="AR906" s="4"/>
      <c r="AS906" s="4"/>
      <c r="AT906" s="4"/>
      <c r="AU906" s="4"/>
      <c r="AV906" s="4"/>
      <c r="AW906" s="4"/>
    </row>
    <row r="907" spans="1:49" ht="15.75" hidden="1"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4"/>
      <c r="AH907" s="4"/>
      <c r="AI907" s="4"/>
      <c r="AJ907" s="4"/>
      <c r="AK907" s="4"/>
      <c r="AL907" s="4"/>
      <c r="AM907" s="4"/>
      <c r="AN907" s="4"/>
      <c r="AO907" s="4"/>
      <c r="AP907" s="4"/>
      <c r="AQ907" s="4"/>
      <c r="AR907" s="4"/>
      <c r="AS907" s="4"/>
      <c r="AT907" s="4"/>
      <c r="AU907" s="4"/>
      <c r="AV907" s="4"/>
      <c r="AW907" s="4"/>
    </row>
    <row r="908" spans="1:49" ht="15.75" hidden="1"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4"/>
      <c r="AH908" s="4"/>
      <c r="AI908" s="4"/>
      <c r="AJ908" s="4"/>
      <c r="AK908" s="4"/>
      <c r="AL908" s="4"/>
      <c r="AM908" s="4"/>
      <c r="AN908" s="4"/>
      <c r="AO908" s="4"/>
      <c r="AP908" s="4"/>
      <c r="AQ908" s="4"/>
      <c r="AR908" s="4"/>
      <c r="AS908" s="4"/>
      <c r="AT908" s="4"/>
      <c r="AU908" s="4"/>
      <c r="AV908" s="4"/>
      <c r="AW908" s="4"/>
    </row>
    <row r="909" spans="1:49" ht="15.75" hidden="1"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4"/>
      <c r="AH909" s="4"/>
      <c r="AI909" s="4"/>
      <c r="AJ909" s="4"/>
      <c r="AK909" s="4"/>
      <c r="AL909" s="4"/>
      <c r="AM909" s="4"/>
      <c r="AN909" s="4"/>
      <c r="AO909" s="4"/>
      <c r="AP909" s="4"/>
      <c r="AQ909" s="4"/>
      <c r="AR909" s="4"/>
      <c r="AS909" s="4"/>
      <c r="AT909" s="4"/>
      <c r="AU909" s="4"/>
      <c r="AV909" s="4"/>
      <c r="AW909" s="4"/>
    </row>
    <row r="910" spans="1:49" ht="15.75" hidden="1"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4"/>
      <c r="AH910" s="4"/>
      <c r="AI910" s="4"/>
      <c r="AJ910" s="4"/>
      <c r="AK910" s="4"/>
      <c r="AL910" s="4"/>
      <c r="AM910" s="4"/>
      <c r="AN910" s="4"/>
      <c r="AO910" s="4"/>
      <c r="AP910" s="4"/>
      <c r="AQ910" s="4"/>
      <c r="AR910" s="4"/>
      <c r="AS910" s="4"/>
      <c r="AT910" s="4"/>
      <c r="AU910" s="4"/>
      <c r="AV910" s="4"/>
      <c r="AW910" s="4"/>
    </row>
    <row r="911" spans="1:49" ht="15.75" hidden="1"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4"/>
      <c r="AH911" s="4"/>
      <c r="AI911" s="4"/>
      <c r="AJ911" s="4"/>
      <c r="AK911" s="4"/>
      <c r="AL911" s="4"/>
      <c r="AM911" s="4"/>
      <c r="AN911" s="4"/>
      <c r="AO911" s="4"/>
      <c r="AP911" s="4"/>
      <c r="AQ911" s="4"/>
      <c r="AR911" s="4"/>
      <c r="AS911" s="4"/>
      <c r="AT911" s="4"/>
      <c r="AU911" s="4"/>
      <c r="AV911" s="4"/>
      <c r="AW911" s="4"/>
    </row>
    <row r="912" spans="1:49" ht="15.75" hidden="1"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4"/>
      <c r="AH912" s="4"/>
      <c r="AI912" s="4"/>
      <c r="AJ912" s="4"/>
      <c r="AK912" s="4"/>
      <c r="AL912" s="4"/>
      <c r="AM912" s="4"/>
      <c r="AN912" s="4"/>
      <c r="AO912" s="4"/>
      <c r="AP912" s="4"/>
      <c r="AQ912" s="4"/>
      <c r="AR912" s="4"/>
      <c r="AS912" s="4"/>
      <c r="AT912" s="4"/>
      <c r="AU912" s="4"/>
      <c r="AV912" s="4"/>
      <c r="AW912" s="4"/>
    </row>
    <row r="913" spans="1:49" ht="15.75" hidden="1"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4"/>
      <c r="AH913" s="4"/>
      <c r="AI913" s="4"/>
      <c r="AJ913" s="4"/>
      <c r="AK913" s="4"/>
      <c r="AL913" s="4"/>
      <c r="AM913" s="4"/>
      <c r="AN913" s="4"/>
      <c r="AO913" s="4"/>
      <c r="AP913" s="4"/>
      <c r="AQ913" s="4"/>
      <c r="AR913" s="4"/>
      <c r="AS913" s="4"/>
      <c r="AT913" s="4"/>
      <c r="AU913" s="4"/>
      <c r="AV913" s="4"/>
      <c r="AW913" s="4"/>
    </row>
    <row r="914" spans="1:49" ht="15.75" hidden="1"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4"/>
      <c r="AH914" s="4"/>
      <c r="AI914" s="4"/>
      <c r="AJ914" s="4"/>
      <c r="AK914" s="4"/>
      <c r="AL914" s="4"/>
      <c r="AM914" s="4"/>
      <c r="AN914" s="4"/>
      <c r="AO914" s="4"/>
      <c r="AP914" s="4"/>
      <c r="AQ914" s="4"/>
      <c r="AR914" s="4"/>
      <c r="AS914" s="4"/>
      <c r="AT914" s="4"/>
      <c r="AU914" s="4"/>
      <c r="AV914" s="4"/>
      <c r="AW914" s="4"/>
    </row>
    <row r="915" spans="1:49" ht="15.75" hidden="1"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4"/>
      <c r="AH915" s="4"/>
      <c r="AI915" s="4"/>
      <c r="AJ915" s="4"/>
      <c r="AK915" s="4"/>
      <c r="AL915" s="4"/>
      <c r="AM915" s="4"/>
      <c r="AN915" s="4"/>
      <c r="AO915" s="4"/>
      <c r="AP915" s="4"/>
      <c r="AQ915" s="4"/>
      <c r="AR915" s="4"/>
      <c r="AS915" s="4"/>
      <c r="AT915" s="4"/>
      <c r="AU915" s="4"/>
      <c r="AV915" s="4"/>
      <c r="AW915" s="4"/>
    </row>
    <row r="916" spans="1:49" ht="15.75" hidden="1"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4"/>
      <c r="AH916" s="4"/>
      <c r="AI916" s="4"/>
      <c r="AJ916" s="4"/>
      <c r="AK916" s="4"/>
      <c r="AL916" s="4"/>
      <c r="AM916" s="4"/>
      <c r="AN916" s="4"/>
      <c r="AO916" s="4"/>
      <c r="AP916" s="4"/>
      <c r="AQ916" s="4"/>
      <c r="AR916" s="4"/>
      <c r="AS916" s="4"/>
      <c r="AT916" s="4"/>
      <c r="AU916" s="4"/>
      <c r="AV916" s="4"/>
      <c r="AW916" s="4"/>
    </row>
    <row r="917" spans="1:49" ht="15.75" hidden="1"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4"/>
      <c r="AH917" s="4"/>
      <c r="AI917" s="4"/>
      <c r="AJ917" s="4"/>
      <c r="AK917" s="4"/>
      <c r="AL917" s="4"/>
      <c r="AM917" s="4"/>
      <c r="AN917" s="4"/>
      <c r="AO917" s="4"/>
      <c r="AP917" s="4"/>
      <c r="AQ917" s="4"/>
      <c r="AR917" s="4"/>
      <c r="AS917" s="4"/>
      <c r="AT917" s="4"/>
      <c r="AU917" s="4"/>
      <c r="AV917" s="4"/>
      <c r="AW917" s="4"/>
    </row>
    <row r="918" spans="1:49" ht="15.75" hidden="1"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4"/>
      <c r="AH918" s="4"/>
      <c r="AI918" s="4"/>
      <c r="AJ918" s="4"/>
      <c r="AK918" s="4"/>
      <c r="AL918" s="4"/>
      <c r="AM918" s="4"/>
      <c r="AN918" s="4"/>
      <c r="AO918" s="4"/>
      <c r="AP918" s="4"/>
      <c r="AQ918" s="4"/>
      <c r="AR918" s="4"/>
      <c r="AS918" s="4"/>
      <c r="AT918" s="4"/>
      <c r="AU918" s="4"/>
      <c r="AV918" s="4"/>
      <c r="AW918" s="4"/>
    </row>
    <row r="919" spans="1:49" ht="15.75" hidden="1"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4"/>
      <c r="AH919" s="4"/>
      <c r="AI919" s="4"/>
      <c r="AJ919" s="4"/>
      <c r="AK919" s="4"/>
      <c r="AL919" s="4"/>
      <c r="AM919" s="4"/>
      <c r="AN919" s="4"/>
      <c r="AO919" s="4"/>
      <c r="AP919" s="4"/>
      <c r="AQ919" s="4"/>
      <c r="AR919" s="4"/>
      <c r="AS919" s="4"/>
      <c r="AT919" s="4"/>
      <c r="AU919" s="4"/>
      <c r="AV919" s="4"/>
      <c r="AW919" s="4"/>
    </row>
    <row r="920" spans="1:49" ht="15.75" hidden="1"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4"/>
      <c r="AH920" s="4"/>
      <c r="AI920" s="4"/>
      <c r="AJ920" s="4"/>
      <c r="AK920" s="4"/>
      <c r="AL920" s="4"/>
      <c r="AM920" s="4"/>
      <c r="AN920" s="4"/>
      <c r="AO920" s="4"/>
      <c r="AP920" s="4"/>
      <c r="AQ920" s="4"/>
      <c r="AR920" s="4"/>
      <c r="AS920" s="4"/>
      <c r="AT920" s="4"/>
      <c r="AU920" s="4"/>
      <c r="AV920" s="4"/>
      <c r="AW920" s="4"/>
    </row>
    <row r="921" spans="1:49" ht="15.75" hidden="1"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4"/>
      <c r="AH921" s="4"/>
      <c r="AI921" s="4"/>
      <c r="AJ921" s="4"/>
      <c r="AK921" s="4"/>
      <c r="AL921" s="4"/>
      <c r="AM921" s="4"/>
      <c r="AN921" s="4"/>
      <c r="AO921" s="4"/>
      <c r="AP921" s="4"/>
      <c r="AQ921" s="4"/>
      <c r="AR921" s="4"/>
      <c r="AS921" s="4"/>
      <c r="AT921" s="4"/>
      <c r="AU921" s="4"/>
      <c r="AV921" s="4"/>
      <c r="AW921" s="4"/>
    </row>
    <row r="922" spans="1:49" ht="15.75" hidden="1"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4"/>
      <c r="AH922" s="4"/>
      <c r="AI922" s="4"/>
      <c r="AJ922" s="4"/>
      <c r="AK922" s="4"/>
      <c r="AL922" s="4"/>
      <c r="AM922" s="4"/>
      <c r="AN922" s="4"/>
      <c r="AO922" s="4"/>
      <c r="AP922" s="4"/>
      <c r="AQ922" s="4"/>
      <c r="AR922" s="4"/>
      <c r="AS922" s="4"/>
      <c r="AT922" s="4"/>
      <c r="AU922" s="4"/>
      <c r="AV922" s="4"/>
      <c r="AW922" s="4"/>
    </row>
    <row r="923" spans="1:49" ht="15.75" hidden="1"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4"/>
      <c r="AH923" s="4"/>
      <c r="AI923" s="4"/>
      <c r="AJ923" s="4"/>
      <c r="AK923" s="4"/>
      <c r="AL923" s="4"/>
      <c r="AM923" s="4"/>
      <c r="AN923" s="4"/>
      <c r="AO923" s="4"/>
      <c r="AP923" s="4"/>
      <c r="AQ923" s="4"/>
      <c r="AR923" s="4"/>
      <c r="AS923" s="4"/>
      <c r="AT923" s="4"/>
      <c r="AU923" s="4"/>
      <c r="AV923" s="4"/>
      <c r="AW923" s="4"/>
    </row>
    <row r="924" spans="1:49" ht="15.75" hidden="1"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4"/>
      <c r="AH924" s="4"/>
      <c r="AI924" s="4"/>
      <c r="AJ924" s="4"/>
      <c r="AK924" s="4"/>
      <c r="AL924" s="4"/>
      <c r="AM924" s="4"/>
      <c r="AN924" s="4"/>
      <c r="AO924" s="4"/>
      <c r="AP924" s="4"/>
      <c r="AQ924" s="4"/>
      <c r="AR924" s="4"/>
      <c r="AS924" s="4"/>
      <c r="AT924" s="4"/>
      <c r="AU924" s="4"/>
      <c r="AV924" s="4"/>
      <c r="AW924" s="4"/>
    </row>
    <row r="925" spans="1:49" ht="15.75" hidden="1"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4"/>
      <c r="AH925" s="4"/>
      <c r="AI925" s="4"/>
      <c r="AJ925" s="4"/>
      <c r="AK925" s="4"/>
      <c r="AL925" s="4"/>
      <c r="AM925" s="4"/>
      <c r="AN925" s="4"/>
      <c r="AO925" s="4"/>
      <c r="AP925" s="4"/>
      <c r="AQ925" s="4"/>
      <c r="AR925" s="4"/>
      <c r="AS925" s="4"/>
      <c r="AT925" s="4"/>
      <c r="AU925" s="4"/>
      <c r="AV925" s="4"/>
      <c r="AW925" s="4"/>
    </row>
    <row r="926" spans="1:49" ht="15.75" hidden="1"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4"/>
      <c r="AH926" s="4"/>
      <c r="AI926" s="4"/>
      <c r="AJ926" s="4"/>
      <c r="AK926" s="4"/>
      <c r="AL926" s="4"/>
      <c r="AM926" s="4"/>
      <c r="AN926" s="4"/>
      <c r="AO926" s="4"/>
      <c r="AP926" s="4"/>
      <c r="AQ926" s="4"/>
      <c r="AR926" s="4"/>
      <c r="AS926" s="4"/>
      <c r="AT926" s="4"/>
      <c r="AU926" s="4"/>
      <c r="AV926" s="4"/>
      <c r="AW926" s="4"/>
    </row>
    <row r="927" spans="1:49" ht="15.75" hidden="1"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4"/>
      <c r="AH927" s="4"/>
      <c r="AI927" s="4"/>
      <c r="AJ927" s="4"/>
      <c r="AK927" s="4"/>
      <c r="AL927" s="4"/>
      <c r="AM927" s="4"/>
      <c r="AN927" s="4"/>
      <c r="AO927" s="4"/>
      <c r="AP927" s="4"/>
      <c r="AQ927" s="4"/>
      <c r="AR927" s="4"/>
      <c r="AS927" s="4"/>
      <c r="AT927" s="4"/>
      <c r="AU927" s="4"/>
      <c r="AV927" s="4"/>
      <c r="AW927" s="4"/>
    </row>
    <row r="928" spans="1:49" ht="15.75" hidden="1"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4"/>
      <c r="AH928" s="4"/>
      <c r="AI928" s="4"/>
      <c r="AJ928" s="4"/>
      <c r="AK928" s="4"/>
      <c r="AL928" s="4"/>
      <c r="AM928" s="4"/>
      <c r="AN928" s="4"/>
      <c r="AO928" s="4"/>
      <c r="AP928" s="4"/>
      <c r="AQ928" s="4"/>
      <c r="AR928" s="4"/>
      <c r="AS928" s="4"/>
      <c r="AT928" s="4"/>
      <c r="AU928" s="4"/>
      <c r="AV928" s="4"/>
      <c r="AW928" s="4"/>
    </row>
    <row r="929" spans="1:49" ht="15.75" hidden="1"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4"/>
      <c r="AH929" s="4"/>
      <c r="AI929" s="4"/>
      <c r="AJ929" s="4"/>
      <c r="AK929" s="4"/>
      <c r="AL929" s="4"/>
      <c r="AM929" s="4"/>
      <c r="AN929" s="4"/>
      <c r="AO929" s="4"/>
      <c r="AP929" s="4"/>
      <c r="AQ929" s="4"/>
      <c r="AR929" s="4"/>
      <c r="AS929" s="4"/>
      <c r="AT929" s="4"/>
      <c r="AU929" s="4"/>
      <c r="AV929" s="4"/>
      <c r="AW929" s="4"/>
    </row>
    <row r="930" spans="1:49" ht="15.75" hidden="1"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4"/>
      <c r="AH930" s="4"/>
      <c r="AI930" s="4"/>
      <c r="AJ930" s="4"/>
      <c r="AK930" s="4"/>
      <c r="AL930" s="4"/>
      <c r="AM930" s="4"/>
      <c r="AN930" s="4"/>
      <c r="AO930" s="4"/>
      <c r="AP930" s="4"/>
      <c r="AQ930" s="4"/>
      <c r="AR930" s="4"/>
      <c r="AS930" s="4"/>
      <c r="AT930" s="4"/>
      <c r="AU930" s="4"/>
      <c r="AV930" s="4"/>
      <c r="AW930" s="4"/>
    </row>
    <row r="931" spans="1:49" ht="15.75" hidden="1"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4"/>
      <c r="AH931" s="4"/>
      <c r="AI931" s="4"/>
      <c r="AJ931" s="4"/>
      <c r="AK931" s="4"/>
      <c r="AL931" s="4"/>
      <c r="AM931" s="4"/>
      <c r="AN931" s="4"/>
      <c r="AO931" s="4"/>
      <c r="AP931" s="4"/>
      <c r="AQ931" s="4"/>
      <c r="AR931" s="4"/>
      <c r="AS931" s="4"/>
      <c r="AT931" s="4"/>
      <c r="AU931" s="4"/>
      <c r="AV931" s="4"/>
      <c r="AW931" s="4"/>
    </row>
    <row r="932" spans="1:49" ht="15.75" hidden="1"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4"/>
      <c r="AH932" s="4"/>
      <c r="AI932" s="4"/>
      <c r="AJ932" s="4"/>
      <c r="AK932" s="4"/>
      <c r="AL932" s="4"/>
      <c r="AM932" s="4"/>
      <c r="AN932" s="4"/>
      <c r="AO932" s="4"/>
      <c r="AP932" s="4"/>
      <c r="AQ932" s="4"/>
      <c r="AR932" s="4"/>
      <c r="AS932" s="4"/>
      <c r="AT932" s="4"/>
      <c r="AU932" s="4"/>
      <c r="AV932" s="4"/>
      <c r="AW932" s="4"/>
    </row>
    <row r="933" spans="1:49" ht="15.75" hidden="1"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4"/>
      <c r="AH933" s="4"/>
      <c r="AI933" s="4"/>
      <c r="AJ933" s="4"/>
      <c r="AK933" s="4"/>
      <c r="AL933" s="4"/>
      <c r="AM933" s="4"/>
      <c r="AN933" s="4"/>
      <c r="AO933" s="4"/>
      <c r="AP933" s="4"/>
      <c r="AQ933" s="4"/>
      <c r="AR933" s="4"/>
      <c r="AS933" s="4"/>
      <c r="AT933" s="4"/>
      <c r="AU933" s="4"/>
      <c r="AV933" s="4"/>
      <c r="AW933" s="4"/>
    </row>
    <row r="934" spans="1:49" ht="15.75" hidden="1"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4"/>
      <c r="AH934" s="4"/>
      <c r="AI934" s="4"/>
      <c r="AJ934" s="4"/>
      <c r="AK934" s="4"/>
      <c r="AL934" s="4"/>
      <c r="AM934" s="4"/>
      <c r="AN934" s="4"/>
      <c r="AO934" s="4"/>
      <c r="AP934" s="4"/>
      <c r="AQ934" s="4"/>
      <c r="AR934" s="4"/>
      <c r="AS934" s="4"/>
      <c r="AT934" s="4"/>
      <c r="AU934" s="4"/>
      <c r="AV934" s="4"/>
      <c r="AW934" s="4"/>
    </row>
    <row r="935" spans="1:49" ht="15.75" hidden="1"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4"/>
      <c r="AH935" s="4"/>
      <c r="AI935" s="4"/>
      <c r="AJ935" s="4"/>
      <c r="AK935" s="4"/>
      <c r="AL935" s="4"/>
      <c r="AM935" s="4"/>
      <c r="AN935" s="4"/>
      <c r="AO935" s="4"/>
      <c r="AP935" s="4"/>
      <c r="AQ935" s="4"/>
      <c r="AR935" s="4"/>
      <c r="AS935" s="4"/>
      <c r="AT935" s="4"/>
      <c r="AU935" s="4"/>
      <c r="AV935" s="4"/>
      <c r="AW935" s="4"/>
    </row>
    <row r="936" spans="1:49" ht="15.75" hidden="1"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4"/>
      <c r="AH936" s="4"/>
      <c r="AI936" s="4"/>
      <c r="AJ936" s="4"/>
      <c r="AK936" s="4"/>
      <c r="AL936" s="4"/>
      <c r="AM936" s="4"/>
      <c r="AN936" s="4"/>
      <c r="AO936" s="4"/>
      <c r="AP936" s="4"/>
      <c r="AQ936" s="4"/>
      <c r="AR936" s="4"/>
      <c r="AS936" s="4"/>
      <c r="AT936" s="4"/>
      <c r="AU936" s="4"/>
      <c r="AV936" s="4"/>
      <c r="AW936" s="4"/>
    </row>
    <row r="937" spans="1:49" ht="15.75" hidden="1"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4"/>
      <c r="AH937" s="4"/>
      <c r="AI937" s="4"/>
      <c r="AJ937" s="4"/>
      <c r="AK937" s="4"/>
      <c r="AL937" s="4"/>
      <c r="AM937" s="4"/>
      <c r="AN937" s="4"/>
      <c r="AO937" s="4"/>
      <c r="AP937" s="4"/>
      <c r="AQ937" s="4"/>
      <c r="AR937" s="4"/>
      <c r="AS937" s="4"/>
      <c r="AT937" s="4"/>
      <c r="AU937" s="4"/>
      <c r="AV937" s="4"/>
      <c r="AW937" s="4"/>
    </row>
    <row r="938" spans="1:49" ht="15.75" hidden="1"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4"/>
      <c r="AH938" s="4"/>
      <c r="AI938" s="4"/>
      <c r="AJ938" s="4"/>
      <c r="AK938" s="4"/>
      <c r="AL938" s="4"/>
      <c r="AM938" s="4"/>
      <c r="AN938" s="4"/>
      <c r="AO938" s="4"/>
      <c r="AP938" s="4"/>
      <c r="AQ938" s="4"/>
      <c r="AR938" s="4"/>
      <c r="AS938" s="4"/>
      <c r="AT938" s="4"/>
      <c r="AU938" s="4"/>
      <c r="AV938" s="4"/>
      <c r="AW938" s="4"/>
    </row>
    <row r="939" spans="1:49" ht="15.75" hidden="1"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4"/>
      <c r="AH939" s="4"/>
      <c r="AI939" s="4"/>
      <c r="AJ939" s="4"/>
      <c r="AK939" s="4"/>
      <c r="AL939" s="4"/>
      <c r="AM939" s="4"/>
      <c r="AN939" s="4"/>
      <c r="AO939" s="4"/>
      <c r="AP939" s="4"/>
      <c r="AQ939" s="4"/>
      <c r="AR939" s="4"/>
      <c r="AS939" s="4"/>
      <c r="AT939" s="4"/>
      <c r="AU939" s="4"/>
      <c r="AV939" s="4"/>
      <c r="AW939" s="4"/>
    </row>
    <row r="940" spans="1:49" ht="15.75" hidden="1"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4"/>
      <c r="AH940" s="4"/>
      <c r="AI940" s="4"/>
      <c r="AJ940" s="4"/>
      <c r="AK940" s="4"/>
      <c r="AL940" s="4"/>
      <c r="AM940" s="4"/>
      <c r="AN940" s="4"/>
      <c r="AO940" s="4"/>
      <c r="AP940" s="4"/>
      <c r="AQ940" s="4"/>
      <c r="AR940" s="4"/>
      <c r="AS940" s="4"/>
      <c r="AT940" s="4"/>
      <c r="AU940" s="4"/>
      <c r="AV940" s="4"/>
      <c r="AW940" s="4"/>
    </row>
    <row r="941" spans="1:49" ht="15.75" hidden="1"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4"/>
      <c r="AH941" s="4"/>
      <c r="AI941" s="4"/>
      <c r="AJ941" s="4"/>
      <c r="AK941" s="4"/>
      <c r="AL941" s="4"/>
      <c r="AM941" s="4"/>
      <c r="AN941" s="4"/>
      <c r="AO941" s="4"/>
      <c r="AP941" s="4"/>
      <c r="AQ941" s="4"/>
      <c r="AR941" s="4"/>
      <c r="AS941" s="4"/>
      <c r="AT941" s="4"/>
      <c r="AU941" s="4"/>
      <c r="AV941" s="4"/>
      <c r="AW941" s="4"/>
    </row>
    <row r="942" spans="1:49" ht="15.75" hidden="1"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4"/>
      <c r="AH942" s="4"/>
      <c r="AI942" s="4"/>
      <c r="AJ942" s="4"/>
      <c r="AK942" s="4"/>
      <c r="AL942" s="4"/>
      <c r="AM942" s="4"/>
      <c r="AN942" s="4"/>
      <c r="AO942" s="4"/>
      <c r="AP942" s="4"/>
      <c r="AQ942" s="4"/>
      <c r="AR942" s="4"/>
      <c r="AS942" s="4"/>
      <c r="AT942" s="4"/>
      <c r="AU942" s="4"/>
      <c r="AV942" s="4"/>
      <c r="AW942" s="4"/>
    </row>
    <row r="943" spans="1:49" ht="15.75" hidden="1"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4"/>
      <c r="AH943" s="4"/>
      <c r="AI943" s="4"/>
      <c r="AJ943" s="4"/>
      <c r="AK943" s="4"/>
      <c r="AL943" s="4"/>
      <c r="AM943" s="4"/>
      <c r="AN943" s="4"/>
      <c r="AO943" s="4"/>
      <c r="AP943" s="4"/>
      <c r="AQ943" s="4"/>
      <c r="AR943" s="4"/>
      <c r="AS943" s="4"/>
      <c r="AT943" s="4"/>
      <c r="AU943" s="4"/>
      <c r="AV943" s="4"/>
      <c r="AW943" s="4"/>
    </row>
    <row r="944" spans="1:49" ht="15.75" hidden="1"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4"/>
      <c r="AH944" s="4"/>
      <c r="AI944" s="4"/>
      <c r="AJ944" s="4"/>
      <c r="AK944" s="4"/>
      <c r="AL944" s="4"/>
      <c r="AM944" s="4"/>
      <c r="AN944" s="4"/>
      <c r="AO944" s="4"/>
      <c r="AP944" s="4"/>
      <c r="AQ944" s="4"/>
      <c r="AR944" s="4"/>
      <c r="AS944" s="4"/>
      <c r="AT944" s="4"/>
      <c r="AU944" s="4"/>
      <c r="AV944" s="4"/>
      <c r="AW944" s="4"/>
    </row>
    <row r="945" spans="1:49" ht="15.75" hidden="1"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4"/>
      <c r="AH945" s="4"/>
      <c r="AI945" s="4"/>
      <c r="AJ945" s="4"/>
      <c r="AK945" s="4"/>
      <c r="AL945" s="4"/>
      <c r="AM945" s="4"/>
      <c r="AN945" s="4"/>
      <c r="AO945" s="4"/>
      <c r="AP945" s="4"/>
      <c r="AQ945" s="4"/>
      <c r="AR945" s="4"/>
      <c r="AS945" s="4"/>
      <c r="AT945" s="4"/>
      <c r="AU945" s="4"/>
      <c r="AV945" s="4"/>
      <c r="AW945" s="4"/>
    </row>
    <row r="946" spans="1:49" ht="15.75" hidden="1"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4"/>
      <c r="AH946" s="4"/>
      <c r="AI946" s="4"/>
      <c r="AJ946" s="4"/>
      <c r="AK946" s="4"/>
      <c r="AL946" s="4"/>
      <c r="AM946" s="4"/>
      <c r="AN946" s="4"/>
      <c r="AO946" s="4"/>
      <c r="AP946" s="4"/>
      <c r="AQ946" s="4"/>
      <c r="AR946" s="4"/>
      <c r="AS946" s="4"/>
      <c r="AT946" s="4"/>
      <c r="AU946" s="4"/>
      <c r="AV946" s="4"/>
      <c r="AW946" s="4"/>
    </row>
    <row r="947" spans="1:49" ht="15.75" hidden="1"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4"/>
      <c r="AH947" s="4"/>
      <c r="AI947" s="4"/>
      <c r="AJ947" s="4"/>
      <c r="AK947" s="4"/>
      <c r="AL947" s="4"/>
      <c r="AM947" s="4"/>
      <c r="AN947" s="4"/>
      <c r="AO947" s="4"/>
      <c r="AP947" s="4"/>
      <c r="AQ947" s="4"/>
      <c r="AR947" s="4"/>
      <c r="AS947" s="4"/>
      <c r="AT947" s="4"/>
      <c r="AU947" s="4"/>
      <c r="AV947" s="4"/>
      <c r="AW947" s="4"/>
    </row>
    <row r="948" spans="1:49" ht="15.75" hidden="1"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4"/>
      <c r="AH948" s="4"/>
      <c r="AI948" s="4"/>
      <c r="AJ948" s="4"/>
      <c r="AK948" s="4"/>
      <c r="AL948" s="4"/>
      <c r="AM948" s="4"/>
      <c r="AN948" s="4"/>
      <c r="AO948" s="4"/>
      <c r="AP948" s="4"/>
      <c r="AQ948" s="4"/>
      <c r="AR948" s="4"/>
      <c r="AS948" s="4"/>
      <c r="AT948" s="4"/>
      <c r="AU948" s="4"/>
      <c r="AV948" s="4"/>
      <c r="AW948" s="4"/>
    </row>
    <row r="949" spans="1:49" ht="15.75" hidden="1"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4"/>
      <c r="AH949" s="4"/>
      <c r="AI949" s="4"/>
      <c r="AJ949" s="4"/>
      <c r="AK949" s="4"/>
      <c r="AL949" s="4"/>
      <c r="AM949" s="4"/>
      <c r="AN949" s="4"/>
      <c r="AO949" s="4"/>
      <c r="AP949" s="4"/>
      <c r="AQ949" s="4"/>
      <c r="AR949" s="4"/>
      <c r="AS949" s="4"/>
      <c r="AT949" s="4"/>
      <c r="AU949" s="4"/>
      <c r="AV949" s="4"/>
      <c r="AW949" s="4"/>
    </row>
    <row r="950" spans="1:49" ht="15.75" hidden="1"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4"/>
      <c r="AH950" s="4"/>
      <c r="AI950" s="4"/>
      <c r="AJ950" s="4"/>
      <c r="AK950" s="4"/>
      <c r="AL950" s="4"/>
      <c r="AM950" s="4"/>
      <c r="AN950" s="4"/>
      <c r="AO950" s="4"/>
      <c r="AP950" s="4"/>
      <c r="AQ950" s="4"/>
      <c r="AR950" s="4"/>
      <c r="AS950" s="4"/>
      <c r="AT950" s="4"/>
      <c r="AU950" s="4"/>
      <c r="AV950" s="4"/>
      <c r="AW950" s="4"/>
    </row>
    <row r="951" spans="1:49" ht="15.75" hidden="1"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4"/>
      <c r="AH951" s="4"/>
      <c r="AI951" s="4"/>
      <c r="AJ951" s="4"/>
      <c r="AK951" s="4"/>
      <c r="AL951" s="4"/>
      <c r="AM951" s="4"/>
      <c r="AN951" s="4"/>
      <c r="AO951" s="4"/>
      <c r="AP951" s="4"/>
      <c r="AQ951" s="4"/>
      <c r="AR951" s="4"/>
      <c r="AS951" s="4"/>
      <c r="AT951" s="4"/>
      <c r="AU951" s="4"/>
      <c r="AV951" s="4"/>
      <c r="AW951" s="4"/>
    </row>
    <row r="952" spans="1:49" ht="15.75" hidden="1"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4"/>
      <c r="AH952" s="4"/>
      <c r="AI952" s="4"/>
      <c r="AJ952" s="4"/>
      <c r="AK952" s="4"/>
      <c r="AL952" s="4"/>
      <c r="AM952" s="4"/>
      <c r="AN952" s="4"/>
      <c r="AO952" s="4"/>
      <c r="AP952" s="4"/>
      <c r="AQ952" s="4"/>
      <c r="AR952" s="4"/>
      <c r="AS952" s="4"/>
      <c r="AT952" s="4"/>
      <c r="AU952" s="4"/>
      <c r="AV952" s="4"/>
      <c r="AW952" s="4"/>
    </row>
    <row r="953" spans="1:49" ht="15.75" hidden="1"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4"/>
      <c r="AH953" s="4"/>
      <c r="AI953" s="4"/>
      <c r="AJ953" s="4"/>
      <c r="AK953" s="4"/>
      <c r="AL953" s="4"/>
      <c r="AM953" s="4"/>
      <c r="AN953" s="4"/>
      <c r="AO953" s="4"/>
      <c r="AP953" s="4"/>
      <c r="AQ953" s="4"/>
      <c r="AR953" s="4"/>
      <c r="AS953" s="4"/>
      <c r="AT953" s="4"/>
      <c r="AU953" s="4"/>
      <c r="AV953" s="4"/>
      <c r="AW953" s="4"/>
    </row>
    <row r="954" spans="1:49" ht="15.75" hidden="1"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4"/>
      <c r="AH954" s="4"/>
      <c r="AI954" s="4"/>
      <c r="AJ954" s="4"/>
      <c r="AK954" s="4"/>
      <c r="AL954" s="4"/>
      <c r="AM954" s="4"/>
      <c r="AN954" s="4"/>
      <c r="AO954" s="4"/>
      <c r="AP954" s="4"/>
      <c r="AQ954" s="4"/>
      <c r="AR954" s="4"/>
      <c r="AS954" s="4"/>
      <c r="AT954" s="4"/>
      <c r="AU954" s="4"/>
      <c r="AV954" s="4"/>
      <c r="AW954" s="4"/>
    </row>
    <row r="955" spans="1:49" ht="15.75" hidden="1"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4"/>
      <c r="AH955" s="4"/>
      <c r="AI955" s="4"/>
      <c r="AJ955" s="4"/>
      <c r="AK955" s="4"/>
      <c r="AL955" s="4"/>
      <c r="AM955" s="4"/>
      <c r="AN955" s="4"/>
      <c r="AO955" s="4"/>
      <c r="AP955" s="4"/>
      <c r="AQ955" s="4"/>
      <c r="AR955" s="4"/>
      <c r="AS955" s="4"/>
      <c r="AT955" s="4"/>
      <c r="AU955" s="4"/>
      <c r="AV955" s="4"/>
      <c r="AW955" s="4"/>
    </row>
    <row r="956" spans="1:49" ht="15.75" hidden="1"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4"/>
      <c r="AH956" s="4"/>
      <c r="AI956" s="4"/>
      <c r="AJ956" s="4"/>
      <c r="AK956" s="4"/>
      <c r="AL956" s="4"/>
      <c r="AM956" s="4"/>
      <c r="AN956" s="4"/>
      <c r="AO956" s="4"/>
      <c r="AP956" s="4"/>
      <c r="AQ956" s="4"/>
      <c r="AR956" s="4"/>
      <c r="AS956" s="4"/>
      <c r="AT956" s="4"/>
      <c r="AU956" s="4"/>
      <c r="AV956" s="4"/>
      <c r="AW956" s="4"/>
    </row>
    <row r="957" spans="1:49" ht="15.75" hidden="1"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4"/>
      <c r="AH957" s="4"/>
      <c r="AI957" s="4"/>
      <c r="AJ957" s="4"/>
      <c r="AK957" s="4"/>
      <c r="AL957" s="4"/>
      <c r="AM957" s="4"/>
      <c r="AN957" s="4"/>
      <c r="AO957" s="4"/>
      <c r="AP957" s="4"/>
      <c r="AQ957" s="4"/>
      <c r="AR957" s="4"/>
      <c r="AS957" s="4"/>
      <c r="AT957" s="4"/>
      <c r="AU957" s="4"/>
      <c r="AV957" s="4"/>
      <c r="AW957" s="4"/>
    </row>
    <row r="958" spans="1:49" ht="15.75" hidden="1"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4"/>
      <c r="AH958" s="4"/>
      <c r="AI958" s="4"/>
      <c r="AJ958" s="4"/>
      <c r="AK958" s="4"/>
      <c r="AL958" s="4"/>
      <c r="AM958" s="4"/>
      <c r="AN958" s="4"/>
      <c r="AO958" s="4"/>
      <c r="AP958" s="4"/>
      <c r="AQ958" s="4"/>
      <c r="AR958" s="4"/>
      <c r="AS958" s="4"/>
      <c r="AT958" s="4"/>
      <c r="AU958" s="4"/>
      <c r="AV958" s="4"/>
      <c r="AW958" s="4"/>
    </row>
    <row r="959" spans="1:49" ht="15.75" hidden="1"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4"/>
      <c r="AH959" s="4"/>
      <c r="AI959" s="4"/>
      <c r="AJ959" s="4"/>
      <c r="AK959" s="4"/>
      <c r="AL959" s="4"/>
      <c r="AM959" s="4"/>
      <c r="AN959" s="4"/>
      <c r="AO959" s="4"/>
      <c r="AP959" s="4"/>
      <c r="AQ959" s="4"/>
      <c r="AR959" s="4"/>
      <c r="AS959" s="4"/>
      <c r="AT959" s="4"/>
      <c r="AU959" s="4"/>
      <c r="AV959" s="4"/>
      <c r="AW959" s="4"/>
    </row>
    <row r="960" spans="1:49" ht="15.75" hidden="1"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4"/>
      <c r="AH960" s="4"/>
      <c r="AI960" s="4"/>
      <c r="AJ960" s="4"/>
      <c r="AK960" s="4"/>
      <c r="AL960" s="4"/>
      <c r="AM960" s="4"/>
      <c r="AN960" s="4"/>
      <c r="AO960" s="4"/>
      <c r="AP960" s="4"/>
      <c r="AQ960" s="4"/>
      <c r="AR960" s="4"/>
      <c r="AS960" s="4"/>
      <c r="AT960" s="4"/>
      <c r="AU960" s="4"/>
      <c r="AV960" s="4"/>
      <c r="AW960" s="4"/>
    </row>
    <row r="961" spans="1:49" ht="15.75" hidden="1"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4"/>
      <c r="AH961" s="4"/>
      <c r="AI961" s="4"/>
      <c r="AJ961" s="4"/>
      <c r="AK961" s="4"/>
      <c r="AL961" s="4"/>
      <c r="AM961" s="4"/>
      <c r="AN961" s="4"/>
      <c r="AO961" s="4"/>
      <c r="AP961" s="4"/>
      <c r="AQ961" s="4"/>
      <c r="AR961" s="4"/>
      <c r="AS961" s="4"/>
      <c r="AT961" s="4"/>
      <c r="AU961" s="4"/>
      <c r="AV961" s="4"/>
      <c r="AW961" s="4"/>
    </row>
    <row r="962" spans="1:49" ht="15.75" hidden="1"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4"/>
      <c r="AH962" s="4"/>
      <c r="AI962" s="4"/>
      <c r="AJ962" s="4"/>
      <c r="AK962" s="4"/>
      <c r="AL962" s="4"/>
      <c r="AM962" s="4"/>
      <c r="AN962" s="4"/>
      <c r="AO962" s="4"/>
      <c r="AP962" s="4"/>
      <c r="AQ962" s="4"/>
      <c r="AR962" s="4"/>
      <c r="AS962" s="4"/>
      <c r="AT962" s="4"/>
      <c r="AU962" s="4"/>
      <c r="AV962" s="4"/>
      <c r="AW962" s="4"/>
    </row>
    <row r="963" spans="1:49" ht="15.75" hidden="1"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4"/>
      <c r="AH963" s="4"/>
      <c r="AI963" s="4"/>
      <c r="AJ963" s="4"/>
      <c r="AK963" s="4"/>
      <c r="AL963" s="4"/>
      <c r="AM963" s="4"/>
      <c r="AN963" s="4"/>
      <c r="AO963" s="4"/>
      <c r="AP963" s="4"/>
      <c r="AQ963" s="4"/>
      <c r="AR963" s="4"/>
      <c r="AS963" s="4"/>
      <c r="AT963" s="4"/>
      <c r="AU963" s="4"/>
      <c r="AV963" s="4"/>
      <c r="AW963" s="4"/>
    </row>
    <row r="964" spans="1:49" ht="15.75" hidden="1"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4"/>
      <c r="AH964" s="4"/>
      <c r="AI964" s="4"/>
      <c r="AJ964" s="4"/>
      <c r="AK964" s="4"/>
      <c r="AL964" s="4"/>
      <c r="AM964" s="4"/>
      <c r="AN964" s="4"/>
      <c r="AO964" s="4"/>
      <c r="AP964" s="4"/>
      <c r="AQ964" s="4"/>
      <c r="AR964" s="4"/>
      <c r="AS964" s="4"/>
      <c r="AT964" s="4"/>
      <c r="AU964" s="4"/>
      <c r="AV964" s="4"/>
      <c r="AW964" s="4"/>
    </row>
    <row r="965" spans="1:49" ht="15.75" hidden="1"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4"/>
      <c r="AH965" s="4"/>
      <c r="AI965" s="4"/>
      <c r="AJ965" s="4"/>
      <c r="AK965" s="4"/>
      <c r="AL965" s="4"/>
      <c r="AM965" s="4"/>
      <c r="AN965" s="4"/>
      <c r="AO965" s="4"/>
      <c r="AP965" s="4"/>
      <c r="AQ965" s="4"/>
      <c r="AR965" s="4"/>
      <c r="AS965" s="4"/>
      <c r="AT965" s="4"/>
      <c r="AU965" s="4"/>
      <c r="AV965" s="4"/>
      <c r="AW965" s="4"/>
    </row>
    <row r="966" spans="1:49" ht="15.75" hidden="1"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4"/>
      <c r="AH966" s="4"/>
      <c r="AI966" s="4"/>
      <c r="AJ966" s="4"/>
      <c r="AK966" s="4"/>
      <c r="AL966" s="4"/>
      <c r="AM966" s="4"/>
      <c r="AN966" s="4"/>
      <c r="AO966" s="4"/>
      <c r="AP966" s="4"/>
      <c r="AQ966" s="4"/>
      <c r="AR966" s="4"/>
      <c r="AS966" s="4"/>
      <c r="AT966" s="4"/>
      <c r="AU966" s="4"/>
      <c r="AV966" s="4"/>
      <c r="AW966" s="4"/>
    </row>
    <row r="967" spans="1:49" ht="15.75" hidden="1"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4"/>
      <c r="AH967" s="4"/>
      <c r="AI967" s="4"/>
      <c r="AJ967" s="4"/>
      <c r="AK967" s="4"/>
      <c r="AL967" s="4"/>
      <c r="AM967" s="4"/>
      <c r="AN967" s="4"/>
      <c r="AO967" s="4"/>
      <c r="AP967" s="4"/>
      <c r="AQ967" s="4"/>
      <c r="AR967" s="4"/>
      <c r="AS967" s="4"/>
      <c r="AT967" s="4"/>
      <c r="AU967" s="4"/>
      <c r="AV967" s="4"/>
      <c r="AW967" s="4"/>
    </row>
    <row r="968" spans="1:49" ht="15.75" hidden="1"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4"/>
      <c r="AH968" s="4"/>
      <c r="AI968" s="4"/>
      <c r="AJ968" s="4"/>
      <c r="AK968" s="4"/>
      <c r="AL968" s="4"/>
      <c r="AM968" s="4"/>
      <c r="AN968" s="4"/>
      <c r="AO968" s="4"/>
      <c r="AP968" s="4"/>
      <c r="AQ968" s="4"/>
      <c r="AR968" s="4"/>
      <c r="AS968" s="4"/>
      <c r="AT968" s="4"/>
      <c r="AU968" s="4"/>
      <c r="AV968" s="4"/>
      <c r="AW968" s="4"/>
    </row>
    <row r="969" spans="1:49" ht="15.75" hidden="1"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4"/>
      <c r="AH969" s="4"/>
      <c r="AI969" s="4"/>
      <c r="AJ969" s="4"/>
      <c r="AK969" s="4"/>
      <c r="AL969" s="4"/>
      <c r="AM969" s="4"/>
      <c r="AN969" s="4"/>
      <c r="AO969" s="4"/>
      <c r="AP969" s="4"/>
      <c r="AQ969" s="4"/>
      <c r="AR969" s="4"/>
      <c r="AS969" s="4"/>
      <c r="AT969" s="4"/>
      <c r="AU969" s="4"/>
      <c r="AV969" s="4"/>
      <c r="AW969" s="4"/>
    </row>
    <row r="970" spans="1:49" ht="15.75" hidden="1"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4"/>
      <c r="AH970" s="4"/>
      <c r="AI970" s="4"/>
      <c r="AJ970" s="4"/>
      <c r="AK970" s="4"/>
      <c r="AL970" s="4"/>
      <c r="AM970" s="4"/>
      <c r="AN970" s="4"/>
      <c r="AO970" s="4"/>
      <c r="AP970" s="4"/>
      <c r="AQ970" s="4"/>
      <c r="AR970" s="4"/>
      <c r="AS970" s="4"/>
      <c r="AT970" s="4"/>
      <c r="AU970" s="4"/>
      <c r="AV970" s="4"/>
      <c r="AW970" s="4"/>
    </row>
    <row r="971" spans="1:49" ht="15.75" hidden="1"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4"/>
      <c r="AH971" s="4"/>
      <c r="AI971" s="4"/>
      <c r="AJ971" s="4"/>
      <c r="AK971" s="4"/>
      <c r="AL971" s="4"/>
      <c r="AM971" s="4"/>
      <c r="AN971" s="4"/>
      <c r="AO971" s="4"/>
      <c r="AP971" s="4"/>
      <c r="AQ971" s="4"/>
      <c r="AR971" s="4"/>
      <c r="AS971" s="4"/>
      <c r="AT971" s="4"/>
      <c r="AU971" s="4"/>
      <c r="AV971" s="4"/>
      <c r="AW971" s="4"/>
    </row>
    <row r="972" spans="1:49" ht="15.75" hidden="1"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4"/>
      <c r="AH972" s="4"/>
      <c r="AI972" s="4"/>
      <c r="AJ972" s="4"/>
      <c r="AK972" s="4"/>
      <c r="AL972" s="4"/>
      <c r="AM972" s="4"/>
      <c r="AN972" s="4"/>
      <c r="AO972" s="4"/>
      <c r="AP972" s="4"/>
      <c r="AQ972" s="4"/>
      <c r="AR972" s="4"/>
      <c r="AS972" s="4"/>
      <c r="AT972" s="4"/>
      <c r="AU972" s="4"/>
      <c r="AV972" s="4"/>
      <c r="AW972" s="4"/>
    </row>
    <row r="973" spans="1:49" ht="15.75" hidden="1"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4"/>
      <c r="AH973" s="4"/>
      <c r="AI973" s="4"/>
      <c r="AJ973" s="4"/>
      <c r="AK973" s="4"/>
      <c r="AL973" s="4"/>
      <c r="AM973" s="4"/>
      <c r="AN973" s="4"/>
      <c r="AO973" s="4"/>
      <c r="AP973" s="4"/>
      <c r="AQ973" s="4"/>
      <c r="AR973" s="4"/>
      <c r="AS973" s="4"/>
      <c r="AT973" s="4"/>
      <c r="AU973" s="4"/>
      <c r="AV973" s="4"/>
      <c r="AW973" s="4"/>
    </row>
    <row r="974" spans="1:49" ht="15.75" hidden="1"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4"/>
      <c r="AH974" s="4"/>
      <c r="AI974" s="4"/>
      <c r="AJ974" s="4"/>
      <c r="AK974" s="4"/>
      <c r="AL974" s="4"/>
      <c r="AM974" s="4"/>
      <c r="AN974" s="4"/>
      <c r="AO974" s="4"/>
      <c r="AP974" s="4"/>
      <c r="AQ974" s="4"/>
      <c r="AR974" s="4"/>
      <c r="AS974" s="4"/>
      <c r="AT974" s="4"/>
      <c r="AU974" s="4"/>
      <c r="AV974" s="4"/>
      <c r="AW974" s="4"/>
    </row>
    <row r="975" spans="1:49" ht="15.75" hidden="1"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4"/>
      <c r="AH975" s="4"/>
      <c r="AI975" s="4"/>
      <c r="AJ975" s="4"/>
      <c r="AK975" s="4"/>
      <c r="AL975" s="4"/>
      <c r="AM975" s="4"/>
      <c r="AN975" s="4"/>
      <c r="AO975" s="4"/>
      <c r="AP975" s="4"/>
      <c r="AQ975" s="4"/>
      <c r="AR975" s="4"/>
      <c r="AS975" s="4"/>
      <c r="AT975" s="4"/>
      <c r="AU975" s="4"/>
      <c r="AV975" s="4"/>
      <c r="AW975" s="4"/>
    </row>
    <row r="976" spans="1:49" ht="15.75" hidden="1"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4"/>
      <c r="AH976" s="4"/>
      <c r="AI976" s="4"/>
      <c r="AJ976" s="4"/>
      <c r="AK976" s="4"/>
      <c r="AL976" s="4"/>
      <c r="AM976" s="4"/>
      <c r="AN976" s="4"/>
      <c r="AO976" s="4"/>
      <c r="AP976" s="4"/>
      <c r="AQ976" s="4"/>
      <c r="AR976" s="4"/>
      <c r="AS976" s="4"/>
      <c r="AT976" s="4"/>
      <c r="AU976" s="4"/>
      <c r="AV976" s="4"/>
      <c r="AW976" s="4"/>
    </row>
    <row r="977" spans="1:49" ht="15.75" hidden="1"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4"/>
      <c r="AH977" s="4"/>
      <c r="AI977" s="4"/>
      <c r="AJ977" s="4"/>
      <c r="AK977" s="4"/>
      <c r="AL977" s="4"/>
      <c r="AM977" s="4"/>
      <c r="AN977" s="4"/>
      <c r="AO977" s="4"/>
      <c r="AP977" s="4"/>
      <c r="AQ977" s="4"/>
      <c r="AR977" s="4"/>
      <c r="AS977" s="4"/>
      <c r="AT977" s="4"/>
      <c r="AU977" s="4"/>
      <c r="AV977" s="4"/>
      <c r="AW977" s="4"/>
    </row>
    <row r="978" spans="1:49" ht="15.75" hidden="1"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4"/>
      <c r="AH978" s="4"/>
      <c r="AI978" s="4"/>
      <c r="AJ978" s="4"/>
      <c r="AK978" s="4"/>
      <c r="AL978" s="4"/>
      <c r="AM978" s="4"/>
      <c r="AN978" s="4"/>
      <c r="AO978" s="4"/>
      <c r="AP978" s="4"/>
      <c r="AQ978" s="4"/>
      <c r="AR978" s="4"/>
      <c r="AS978" s="4"/>
      <c r="AT978" s="4"/>
      <c r="AU978" s="4"/>
      <c r="AV978" s="4"/>
      <c r="AW978" s="4"/>
    </row>
    <row r="979" spans="1:49" ht="15.75" hidden="1"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4"/>
      <c r="AH979" s="4"/>
      <c r="AI979" s="4"/>
      <c r="AJ979" s="4"/>
      <c r="AK979" s="4"/>
      <c r="AL979" s="4"/>
      <c r="AM979" s="4"/>
      <c r="AN979" s="4"/>
      <c r="AO979" s="4"/>
      <c r="AP979" s="4"/>
      <c r="AQ979" s="4"/>
      <c r="AR979" s="4"/>
      <c r="AS979" s="4"/>
      <c r="AT979" s="4"/>
      <c r="AU979" s="4"/>
      <c r="AV979" s="4"/>
      <c r="AW979" s="4"/>
    </row>
    <row r="980" spans="1:49" ht="15.75" hidden="1"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4"/>
      <c r="AH980" s="4"/>
      <c r="AI980" s="4"/>
      <c r="AJ980" s="4"/>
      <c r="AK980" s="4"/>
      <c r="AL980" s="4"/>
      <c r="AM980" s="4"/>
      <c r="AN980" s="4"/>
      <c r="AO980" s="4"/>
      <c r="AP980" s="4"/>
      <c r="AQ980" s="4"/>
      <c r="AR980" s="4"/>
      <c r="AS980" s="4"/>
      <c r="AT980" s="4"/>
      <c r="AU980" s="4"/>
      <c r="AV980" s="4"/>
      <c r="AW980" s="4"/>
    </row>
    <row r="981" spans="1:49" ht="15.75" hidden="1"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4"/>
      <c r="AH981" s="4"/>
      <c r="AI981" s="4"/>
      <c r="AJ981" s="4"/>
      <c r="AK981" s="4"/>
      <c r="AL981" s="4"/>
      <c r="AM981" s="4"/>
      <c r="AN981" s="4"/>
      <c r="AO981" s="4"/>
      <c r="AP981" s="4"/>
      <c r="AQ981" s="4"/>
      <c r="AR981" s="4"/>
      <c r="AS981" s="4"/>
      <c r="AT981" s="4"/>
      <c r="AU981" s="4"/>
      <c r="AV981" s="4"/>
      <c r="AW981" s="4"/>
    </row>
    <row r="982" spans="1:49" ht="15.75" hidden="1"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4"/>
      <c r="AH982" s="4"/>
      <c r="AI982" s="4"/>
      <c r="AJ982" s="4"/>
      <c r="AK982" s="4"/>
      <c r="AL982" s="4"/>
      <c r="AM982" s="4"/>
      <c r="AN982" s="4"/>
      <c r="AO982" s="4"/>
      <c r="AP982" s="4"/>
      <c r="AQ982" s="4"/>
      <c r="AR982" s="4"/>
      <c r="AS982" s="4"/>
      <c r="AT982" s="4"/>
      <c r="AU982" s="4"/>
      <c r="AV982" s="4"/>
      <c r="AW982" s="4"/>
    </row>
    <row r="983" spans="1:49" ht="15.75" hidden="1"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4"/>
      <c r="AH983" s="4"/>
      <c r="AI983" s="4"/>
      <c r="AJ983" s="4"/>
      <c r="AK983" s="4"/>
      <c r="AL983" s="4"/>
      <c r="AM983" s="4"/>
      <c r="AN983" s="4"/>
      <c r="AO983" s="4"/>
      <c r="AP983" s="4"/>
      <c r="AQ983" s="4"/>
      <c r="AR983" s="4"/>
      <c r="AS983" s="4"/>
      <c r="AT983" s="4"/>
      <c r="AU983" s="4"/>
      <c r="AV983" s="4"/>
      <c r="AW983" s="4"/>
    </row>
    <row r="984" spans="1:49" ht="15.75" hidden="1"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4"/>
      <c r="AH984" s="4"/>
      <c r="AI984" s="4"/>
      <c r="AJ984" s="4"/>
      <c r="AK984" s="4"/>
      <c r="AL984" s="4"/>
      <c r="AM984" s="4"/>
      <c r="AN984" s="4"/>
      <c r="AO984" s="4"/>
      <c r="AP984" s="4"/>
      <c r="AQ984" s="4"/>
      <c r="AR984" s="4"/>
      <c r="AS984" s="4"/>
      <c r="AT984" s="4"/>
      <c r="AU984" s="4"/>
      <c r="AV984" s="4"/>
      <c r="AW984" s="4"/>
    </row>
    <row r="985" spans="1:49" ht="15.75" hidden="1"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4"/>
      <c r="AH985" s="4"/>
      <c r="AI985" s="4"/>
      <c r="AJ985" s="4"/>
      <c r="AK985" s="4"/>
      <c r="AL985" s="4"/>
      <c r="AM985" s="4"/>
      <c r="AN985" s="4"/>
      <c r="AO985" s="4"/>
      <c r="AP985" s="4"/>
      <c r="AQ985" s="4"/>
      <c r="AR985" s="4"/>
      <c r="AS985" s="4"/>
      <c r="AT985" s="4"/>
      <c r="AU985" s="4"/>
      <c r="AV985" s="4"/>
      <c r="AW985" s="4"/>
    </row>
    <row r="986" spans="1:49" ht="15.75" hidden="1"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4"/>
      <c r="AH986" s="4"/>
      <c r="AI986" s="4"/>
      <c r="AJ986" s="4"/>
      <c r="AK986" s="4"/>
      <c r="AL986" s="4"/>
      <c r="AM986" s="4"/>
      <c r="AN986" s="4"/>
      <c r="AO986" s="4"/>
      <c r="AP986" s="4"/>
      <c r="AQ986" s="4"/>
      <c r="AR986" s="4"/>
      <c r="AS986" s="4"/>
      <c r="AT986" s="4"/>
      <c r="AU986" s="4"/>
      <c r="AV986" s="4"/>
      <c r="AW986" s="4"/>
    </row>
    <row r="987" spans="1:49" ht="15.75" hidden="1"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4"/>
      <c r="AH987" s="4"/>
      <c r="AI987" s="4"/>
      <c r="AJ987" s="4"/>
      <c r="AK987" s="4"/>
      <c r="AL987" s="4"/>
      <c r="AM987" s="4"/>
      <c r="AN987" s="4"/>
      <c r="AO987" s="4"/>
      <c r="AP987" s="4"/>
      <c r="AQ987" s="4"/>
      <c r="AR987" s="4"/>
      <c r="AS987" s="4"/>
      <c r="AT987" s="4"/>
      <c r="AU987" s="4"/>
      <c r="AV987" s="4"/>
      <c r="AW987" s="4"/>
    </row>
    <row r="988" spans="1:49" ht="15.75" hidden="1"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4"/>
      <c r="AH988" s="4"/>
      <c r="AI988" s="4"/>
      <c r="AJ988" s="4"/>
      <c r="AK988" s="4"/>
      <c r="AL988" s="4"/>
      <c r="AM988" s="4"/>
      <c r="AN988" s="4"/>
      <c r="AO988" s="4"/>
      <c r="AP988" s="4"/>
      <c r="AQ988" s="4"/>
      <c r="AR988" s="4"/>
      <c r="AS988" s="4"/>
      <c r="AT988" s="4"/>
      <c r="AU988" s="4"/>
      <c r="AV988" s="4"/>
      <c r="AW988" s="4"/>
    </row>
    <row r="989" spans="1:49" ht="15.75" hidden="1"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4"/>
      <c r="AH989" s="4"/>
      <c r="AI989" s="4"/>
      <c r="AJ989" s="4"/>
      <c r="AK989" s="4"/>
      <c r="AL989" s="4"/>
      <c r="AM989" s="4"/>
      <c r="AN989" s="4"/>
      <c r="AO989" s="4"/>
      <c r="AP989" s="4"/>
      <c r="AQ989" s="4"/>
      <c r="AR989" s="4"/>
      <c r="AS989" s="4"/>
      <c r="AT989" s="4"/>
      <c r="AU989" s="4"/>
      <c r="AV989" s="4"/>
      <c r="AW989" s="4"/>
    </row>
    <row r="990" spans="1:49" ht="15.75" hidden="1"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4"/>
      <c r="AH990" s="4"/>
      <c r="AI990" s="4"/>
      <c r="AJ990" s="4"/>
      <c r="AK990" s="4"/>
      <c r="AL990" s="4"/>
      <c r="AM990" s="4"/>
      <c r="AN990" s="4"/>
      <c r="AO990" s="4"/>
      <c r="AP990" s="4"/>
      <c r="AQ990" s="4"/>
      <c r="AR990" s="4"/>
      <c r="AS990" s="4"/>
      <c r="AT990" s="4"/>
      <c r="AU990" s="4"/>
      <c r="AV990" s="4"/>
      <c r="AW990" s="4"/>
    </row>
    <row r="991" spans="1:49" ht="15.75" hidden="1"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4"/>
      <c r="AH991" s="4"/>
      <c r="AI991" s="4"/>
      <c r="AJ991" s="4"/>
      <c r="AK991" s="4"/>
      <c r="AL991" s="4"/>
      <c r="AM991" s="4"/>
      <c r="AN991" s="4"/>
      <c r="AO991" s="4"/>
      <c r="AP991" s="4"/>
      <c r="AQ991" s="4"/>
      <c r="AR991" s="4"/>
      <c r="AS991" s="4"/>
      <c r="AT991" s="4"/>
      <c r="AU991" s="4"/>
      <c r="AV991" s="4"/>
      <c r="AW991" s="4"/>
    </row>
    <row r="992" spans="1:49" ht="15.75" hidden="1"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4"/>
      <c r="AH992" s="4"/>
      <c r="AI992" s="4"/>
      <c r="AJ992" s="4"/>
      <c r="AK992" s="4"/>
      <c r="AL992" s="4"/>
      <c r="AM992" s="4"/>
      <c r="AN992" s="4"/>
      <c r="AO992" s="4"/>
      <c r="AP992" s="4"/>
      <c r="AQ992" s="4"/>
      <c r="AR992" s="4"/>
      <c r="AS992" s="4"/>
      <c r="AT992" s="4"/>
      <c r="AU992" s="4"/>
      <c r="AV992" s="4"/>
      <c r="AW992" s="4"/>
    </row>
    <row r="993" spans="1:49" ht="15.75" hidden="1"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4"/>
      <c r="AH993" s="4"/>
      <c r="AI993" s="4"/>
      <c r="AJ993" s="4"/>
      <c r="AK993" s="4"/>
      <c r="AL993" s="4"/>
      <c r="AM993" s="4"/>
      <c r="AN993" s="4"/>
      <c r="AO993" s="4"/>
      <c r="AP993" s="4"/>
      <c r="AQ993" s="4"/>
      <c r="AR993" s="4"/>
      <c r="AS993" s="4"/>
      <c r="AT993" s="4"/>
      <c r="AU993" s="4"/>
      <c r="AV993" s="4"/>
      <c r="AW993" s="4"/>
    </row>
    <row r="994" spans="1:49" ht="15.75" hidden="1"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4"/>
      <c r="AH994" s="4"/>
      <c r="AI994" s="4"/>
      <c r="AJ994" s="4"/>
      <c r="AK994" s="4"/>
      <c r="AL994" s="4"/>
      <c r="AM994" s="4"/>
      <c r="AN994" s="4"/>
      <c r="AO994" s="4"/>
      <c r="AP994" s="4"/>
      <c r="AQ994" s="4"/>
      <c r="AR994" s="4"/>
      <c r="AS994" s="4"/>
      <c r="AT994" s="4"/>
      <c r="AU994" s="4"/>
      <c r="AV994" s="4"/>
      <c r="AW994" s="4"/>
    </row>
    <row r="995" spans="1:49" ht="15.75" hidden="1"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4"/>
      <c r="AH995" s="4"/>
      <c r="AI995" s="4"/>
      <c r="AJ995" s="4"/>
      <c r="AK995" s="4"/>
      <c r="AL995" s="4"/>
      <c r="AM995" s="4"/>
      <c r="AN995" s="4"/>
      <c r="AO995" s="4"/>
      <c r="AP995" s="4"/>
      <c r="AQ995" s="4"/>
      <c r="AR995" s="4"/>
      <c r="AS995" s="4"/>
      <c r="AT995" s="4"/>
      <c r="AU995" s="4"/>
      <c r="AV995" s="4"/>
      <c r="AW995" s="4"/>
    </row>
    <row r="996" spans="1:49" ht="15.75" hidden="1"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4"/>
      <c r="AH996" s="4"/>
      <c r="AI996" s="4"/>
      <c r="AJ996" s="4"/>
      <c r="AK996" s="4"/>
      <c r="AL996" s="4"/>
      <c r="AM996" s="4"/>
      <c r="AN996" s="4"/>
      <c r="AO996" s="4"/>
      <c r="AP996" s="4"/>
      <c r="AQ996" s="4"/>
      <c r="AR996" s="4"/>
      <c r="AS996" s="4"/>
      <c r="AT996" s="4"/>
      <c r="AU996" s="4"/>
      <c r="AV996" s="4"/>
      <c r="AW996" s="4"/>
    </row>
    <row r="997" spans="1:49" ht="15.75" hidden="1"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4"/>
      <c r="AH997" s="4"/>
      <c r="AI997" s="4"/>
      <c r="AJ997" s="4"/>
      <c r="AK997" s="4"/>
      <c r="AL997" s="4"/>
      <c r="AM997" s="4"/>
      <c r="AN997" s="4"/>
      <c r="AO997" s="4"/>
      <c r="AP997" s="4"/>
      <c r="AQ997" s="4"/>
      <c r="AR997" s="4"/>
      <c r="AS997" s="4"/>
      <c r="AT997" s="4"/>
      <c r="AU997" s="4"/>
      <c r="AV997" s="4"/>
      <c r="AW997" s="4"/>
    </row>
    <row r="998" spans="1:49" ht="15.75" hidden="1"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4"/>
      <c r="AH998" s="4"/>
      <c r="AI998" s="4"/>
      <c r="AJ998" s="4"/>
      <c r="AK998" s="4"/>
      <c r="AL998" s="4"/>
      <c r="AM998" s="4"/>
      <c r="AN998" s="4"/>
      <c r="AO998" s="4"/>
      <c r="AP998" s="4"/>
      <c r="AQ998" s="4"/>
      <c r="AR998" s="4"/>
      <c r="AS998" s="4"/>
      <c r="AT998" s="4"/>
      <c r="AU998" s="4"/>
      <c r="AV998" s="4"/>
      <c r="AW998" s="4"/>
    </row>
    <row r="999" spans="1:49" ht="15.75" hidden="1"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4"/>
      <c r="AH999" s="4"/>
      <c r="AI999" s="4"/>
      <c r="AJ999" s="4"/>
      <c r="AK999" s="4"/>
      <c r="AL999" s="4"/>
      <c r="AM999" s="4"/>
      <c r="AN999" s="4"/>
      <c r="AO999" s="4"/>
      <c r="AP999" s="4"/>
      <c r="AQ999" s="4"/>
      <c r="AR999" s="4"/>
      <c r="AS999" s="4"/>
      <c r="AT999" s="4"/>
      <c r="AU999" s="4"/>
      <c r="AV999" s="4"/>
      <c r="AW999" s="4"/>
    </row>
    <row r="1000" spans="1:49" ht="15.75" hidden="1"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4"/>
      <c r="AH1000" s="4"/>
      <c r="AI1000" s="4"/>
      <c r="AJ1000" s="4"/>
      <c r="AK1000" s="4"/>
      <c r="AL1000" s="4"/>
      <c r="AM1000" s="4"/>
      <c r="AN1000" s="4"/>
      <c r="AO1000" s="4"/>
      <c r="AP1000" s="4"/>
      <c r="AQ1000" s="4"/>
      <c r="AR1000" s="4"/>
      <c r="AS1000" s="4"/>
      <c r="AT1000" s="4"/>
      <c r="AU1000" s="4"/>
      <c r="AV1000" s="4"/>
      <c r="AW1000" s="4"/>
    </row>
    <row r="1001" spans="1:49" ht="15.75" hidden="1" customHeight="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c r="AB1001" s="13"/>
      <c r="AC1001" s="13"/>
      <c r="AD1001" s="13"/>
      <c r="AE1001" s="13"/>
      <c r="AF1001" s="13"/>
      <c r="AG1001" s="4"/>
      <c r="AH1001" s="4"/>
      <c r="AI1001" s="4"/>
      <c r="AJ1001" s="4"/>
      <c r="AK1001" s="4"/>
      <c r="AL1001" s="4"/>
      <c r="AM1001" s="4"/>
      <c r="AN1001" s="4"/>
      <c r="AO1001" s="4"/>
      <c r="AP1001" s="4"/>
      <c r="AQ1001" s="4"/>
      <c r="AR1001" s="4"/>
      <c r="AS1001" s="4"/>
      <c r="AT1001" s="4"/>
      <c r="AU1001" s="4"/>
      <c r="AV1001" s="4"/>
      <c r="AW1001" s="4"/>
    </row>
    <row r="1002" spans="1:49" ht="15.75" hidden="1" customHeight="1">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c r="AA1002" s="13"/>
      <c r="AB1002" s="13"/>
      <c r="AC1002" s="13"/>
      <c r="AD1002" s="13"/>
      <c r="AE1002" s="13"/>
      <c r="AF1002" s="13"/>
      <c r="AG1002" s="4"/>
      <c r="AH1002" s="4"/>
      <c r="AI1002" s="4"/>
      <c r="AJ1002" s="4"/>
      <c r="AK1002" s="4"/>
      <c r="AL1002" s="4"/>
      <c r="AM1002" s="4"/>
      <c r="AN1002" s="4"/>
      <c r="AO1002" s="4"/>
      <c r="AP1002" s="4"/>
      <c r="AQ1002" s="4"/>
      <c r="AR1002" s="4"/>
      <c r="AS1002" s="4"/>
      <c r="AT1002" s="4"/>
      <c r="AU1002" s="4"/>
      <c r="AV1002" s="4"/>
      <c r="AW1002" s="4"/>
    </row>
    <row r="1003" spans="1:49" ht="15.75" hidden="1" customHeight="1">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c r="AA1003" s="13"/>
      <c r="AB1003" s="13"/>
      <c r="AC1003" s="13"/>
      <c r="AD1003" s="13"/>
      <c r="AE1003" s="13"/>
      <c r="AF1003" s="13"/>
      <c r="AG1003" s="4"/>
      <c r="AH1003" s="4"/>
      <c r="AI1003" s="4"/>
      <c r="AJ1003" s="4"/>
      <c r="AK1003" s="4"/>
      <c r="AL1003" s="4"/>
      <c r="AM1003" s="4"/>
      <c r="AN1003" s="4"/>
      <c r="AO1003" s="4"/>
      <c r="AP1003" s="4"/>
      <c r="AQ1003" s="4"/>
      <c r="AR1003" s="4"/>
      <c r="AS1003" s="4"/>
      <c r="AT1003" s="4"/>
      <c r="AU1003" s="4"/>
      <c r="AV1003" s="4"/>
      <c r="AW1003" s="4"/>
    </row>
    <row r="1004" spans="1:49" ht="15.75" hidden="1" customHeight="1">
      <c r="A1004" s="13"/>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c r="AA1004" s="13"/>
      <c r="AB1004" s="13"/>
      <c r="AC1004" s="13"/>
      <c r="AD1004" s="13"/>
      <c r="AE1004" s="13"/>
      <c r="AF1004" s="13"/>
      <c r="AG1004" s="4"/>
      <c r="AH1004" s="4"/>
      <c r="AI1004" s="4"/>
      <c r="AJ1004" s="4"/>
      <c r="AK1004" s="4"/>
      <c r="AL1004" s="4"/>
      <c r="AM1004" s="4"/>
      <c r="AN1004" s="4"/>
      <c r="AO1004" s="4"/>
      <c r="AP1004" s="4"/>
      <c r="AQ1004" s="4"/>
      <c r="AR1004" s="4"/>
      <c r="AS1004" s="4"/>
      <c r="AT1004" s="4"/>
      <c r="AU1004" s="4"/>
      <c r="AV1004" s="4"/>
      <c r="AW1004" s="4"/>
    </row>
    <row r="1005" spans="1:49" ht="15.75" hidden="1" customHeight="1">
      <c r="A1005" s="13"/>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c r="AA1005" s="13"/>
      <c r="AB1005" s="13"/>
      <c r="AC1005" s="13"/>
      <c r="AD1005" s="13"/>
      <c r="AE1005" s="13"/>
      <c r="AF1005" s="13"/>
      <c r="AG1005" s="4"/>
      <c r="AH1005" s="4"/>
      <c r="AI1005" s="4"/>
      <c r="AJ1005" s="4"/>
      <c r="AK1005" s="4"/>
      <c r="AL1005" s="4"/>
      <c r="AM1005" s="4"/>
      <c r="AN1005" s="4"/>
      <c r="AO1005" s="4"/>
      <c r="AP1005" s="4"/>
      <c r="AQ1005" s="4"/>
      <c r="AR1005" s="4"/>
      <c r="AS1005" s="4"/>
      <c r="AT1005" s="4"/>
      <c r="AU1005" s="4"/>
      <c r="AV1005" s="4"/>
      <c r="AW1005" s="4"/>
    </row>
    <row r="1006" spans="1:49" ht="15.75" hidden="1" customHeight="1">
      <c r="A1006" s="13"/>
      <c r="B1006" s="13"/>
      <c r="C1006" s="13"/>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c r="AA1006" s="13"/>
      <c r="AB1006" s="13"/>
      <c r="AC1006" s="13"/>
      <c r="AD1006" s="13"/>
      <c r="AE1006" s="13"/>
      <c r="AF1006" s="13"/>
      <c r="AG1006" s="4"/>
      <c r="AH1006" s="4"/>
      <c r="AI1006" s="4"/>
      <c r="AJ1006" s="4"/>
      <c r="AK1006" s="4"/>
      <c r="AL1006" s="4"/>
      <c r="AM1006" s="4"/>
      <c r="AN1006" s="4"/>
      <c r="AO1006" s="4"/>
      <c r="AP1006" s="4"/>
      <c r="AQ1006" s="4"/>
      <c r="AR1006" s="4"/>
      <c r="AS1006" s="4"/>
      <c r="AT1006" s="4"/>
      <c r="AU1006" s="4"/>
      <c r="AV1006" s="4"/>
      <c r="AW1006" s="4"/>
    </row>
    <row r="1007" spans="1:49" ht="15.75" hidden="1" customHeight="1">
      <c r="A1007" s="13"/>
      <c r="B1007" s="13"/>
      <c r="C1007" s="13"/>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c r="AA1007" s="13"/>
      <c r="AB1007" s="13"/>
      <c r="AC1007" s="13"/>
      <c r="AD1007" s="13"/>
      <c r="AE1007" s="13"/>
      <c r="AF1007" s="13"/>
      <c r="AG1007" s="4"/>
      <c r="AH1007" s="4"/>
      <c r="AI1007" s="4"/>
      <c r="AJ1007" s="4"/>
      <c r="AK1007" s="4"/>
      <c r="AL1007" s="4"/>
      <c r="AM1007" s="4"/>
      <c r="AN1007" s="4"/>
      <c r="AO1007" s="4"/>
      <c r="AP1007" s="4"/>
      <c r="AQ1007" s="4"/>
      <c r="AR1007" s="4"/>
      <c r="AS1007" s="4"/>
      <c r="AT1007" s="4"/>
      <c r="AU1007" s="4"/>
      <c r="AV1007" s="4"/>
      <c r="AW1007" s="4"/>
    </row>
    <row r="1008" spans="1:49" ht="15.75" hidden="1" customHeight="1">
      <c r="A1008" s="13"/>
      <c r="B1008" s="13"/>
      <c r="C1008" s="13"/>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c r="AA1008" s="13"/>
      <c r="AB1008" s="13"/>
      <c r="AC1008" s="13"/>
      <c r="AD1008" s="13"/>
      <c r="AE1008" s="13"/>
      <c r="AF1008" s="13"/>
      <c r="AG1008" s="4"/>
      <c r="AH1008" s="4"/>
      <c r="AI1008" s="4"/>
      <c r="AJ1008" s="4"/>
      <c r="AK1008" s="4"/>
      <c r="AL1008" s="4"/>
      <c r="AM1008" s="4"/>
      <c r="AN1008" s="4"/>
      <c r="AO1008" s="4"/>
      <c r="AP1008" s="4"/>
      <c r="AQ1008" s="4"/>
      <c r="AR1008" s="4"/>
      <c r="AS1008" s="4"/>
      <c r="AT1008" s="4"/>
      <c r="AU1008" s="4"/>
      <c r="AV1008" s="4"/>
      <c r="AW1008" s="4"/>
    </row>
    <row r="1009" spans="1:49" ht="15.75" hidden="1" customHeight="1">
      <c r="A1009" s="13"/>
      <c r="B1009" s="13"/>
      <c r="C1009" s="13"/>
      <c r="D1009" s="13"/>
      <c r="E1009" s="13"/>
      <c r="F1009" s="13"/>
      <c r="G1009" s="13"/>
      <c r="H1009" s="13"/>
      <c r="I1009" s="13"/>
      <c r="J1009" s="13"/>
      <c r="K1009" s="13"/>
      <c r="L1009" s="13"/>
      <c r="M1009" s="13"/>
      <c r="N1009" s="13"/>
      <c r="O1009" s="13"/>
      <c r="P1009" s="13"/>
      <c r="Q1009" s="13"/>
      <c r="R1009" s="13"/>
      <c r="S1009" s="13"/>
      <c r="T1009" s="13"/>
      <c r="U1009" s="13"/>
      <c r="V1009" s="13"/>
      <c r="W1009" s="13"/>
      <c r="X1009" s="13"/>
      <c r="Y1009" s="13"/>
      <c r="Z1009" s="13"/>
      <c r="AA1009" s="13"/>
      <c r="AB1009" s="13"/>
      <c r="AC1009" s="13"/>
      <c r="AD1009" s="13"/>
      <c r="AE1009" s="13"/>
      <c r="AF1009" s="13"/>
      <c r="AG1009" s="4"/>
      <c r="AH1009" s="4"/>
      <c r="AI1009" s="4"/>
      <c r="AJ1009" s="4"/>
      <c r="AK1009" s="4"/>
      <c r="AL1009" s="4"/>
      <c r="AM1009" s="4"/>
      <c r="AN1009" s="4"/>
      <c r="AO1009" s="4"/>
      <c r="AP1009" s="4"/>
      <c r="AQ1009" s="4"/>
      <c r="AR1009" s="4"/>
      <c r="AS1009" s="4"/>
      <c r="AT1009" s="4"/>
      <c r="AU1009" s="4"/>
      <c r="AV1009" s="4"/>
      <c r="AW1009" s="4"/>
    </row>
    <row r="1010" spans="1:49" ht="15.75" hidden="1" customHeight="1">
      <c r="A1010" s="13"/>
      <c r="B1010" s="13"/>
      <c r="C1010" s="13"/>
      <c r="D1010" s="13"/>
      <c r="E1010" s="13"/>
      <c r="F1010" s="13"/>
      <c r="G1010" s="13"/>
      <c r="H1010" s="13"/>
      <c r="I1010" s="13"/>
      <c r="J1010" s="13"/>
      <c r="K1010" s="13"/>
      <c r="L1010" s="13"/>
      <c r="M1010" s="13"/>
      <c r="N1010" s="13"/>
      <c r="O1010" s="13"/>
      <c r="P1010" s="13"/>
      <c r="Q1010" s="13"/>
      <c r="R1010" s="13"/>
      <c r="S1010" s="13"/>
      <c r="T1010" s="13"/>
      <c r="U1010" s="13"/>
      <c r="V1010" s="13"/>
      <c r="W1010" s="13"/>
      <c r="X1010" s="13"/>
      <c r="Y1010" s="13"/>
      <c r="Z1010" s="13"/>
      <c r="AA1010" s="13"/>
      <c r="AB1010" s="13"/>
      <c r="AC1010" s="13"/>
      <c r="AD1010" s="13"/>
      <c r="AE1010" s="13"/>
      <c r="AF1010" s="13"/>
      <c r="AG1010" s="4"/>
      <c r="AH1010" s="4"/>
      <c r="AI1010" s="4"/>
      <c r="AJ1010" s="4"/>
      <c r="AK1010" s="4"/>
      <c r="AL1010" s="4"/>
      <c r="AM1010" s="4"/>
      <c r="AN1010" s="4"/>
      <c r="AO1010" s="4"/>
      <c r="AP1010" s="4"/>
      <c r="AQ1010" s="4"/>
      <c r="AR1010" s="4"/>
      <c r="AS1010" s="4"/>
      <c r="AT1010" s="4"/>
      <c r="AU1010" s="4"/>
      <c r="AV1010" s="4"/>
      <c r="AW1010" s="4"/>
    </row>
    <row r="1011" spans="1:49" ht="15.75" hidden="1" customHeight="1">
      <c r="A1011" s="13"/>
      <c r="B1011" s="13"/>
      <c r="C1011" s="13"/>
      <c r="D1011" s="13"/>
      <c r="E1011" s="13"/>
      <c r="F1011" s="13"/>
      <c r="G1011" s="13"/>
      <c r="H1011" s="13"/>
      <c r="I1011" s="13"/>
      <c r="J1011" s="13"/>
      <c r="K1011" s="13"/>
      <c r="L1011" s="13"/>
      <c r="M1011" s="13"/>
      <c r="N1011" s="13"/>
      <c r="O1011" s="13"/>
      <c r="P1011" s="13"/>
      <c r="Q1011" s="13"/>
      <c r="R1011" s="13"/>
      <c r="S1011" s="13"/>
      <c r="T1011" s="13"/>
      <c r="U1011" s="13"/>
      <c r="V1011" s="13"/>
      <c r="W1011" s="13"/>
      <c r="X1011" s="13"/>
      <c r="Y1011" s="13"/>
      <c r="Z1011" s="13"/>
      <c r="AA1011" s="13"/>
      <c r="AB1011" s="13"/>
      <c r="AC1011" s="13"/>
      <c r="AD1011" s="13"/>
      <c r="AE1011" s="13"/>
      <c r="AF1011" s="13"/>
      <c r="AG1011" s="4"/>
      <c r="AH1011" s="4"/>
      <c r="AI1011" s="4"/>
      <c r="AJ1011" s="4"/>
      <c r="AK1011" s="4"/>
      <c r="AL1011" s="4"/>
      <c r="AM1011" s="4"/>
      <c r="AN1011" s="4"/>
      <c r="AO1011" s="4"/>
      <c r="AP1011" s="4"/>
      <c r="AQ1011" s="4"/>
      <c r="AR1011" s="4"/>
      <c r="AS1011" s="4"/>
      <c r="AT1011" s="4"/>
      <c r="AU1011" s="4"/>
      <c r="AV1011" s="4"/>
      <c r="AW1011" s="4"/>
    </row>
    <row r="1012" spans="1:49" ht="15.75" hidden="1" customHeight="1">
      <c r="A1012" s="13"/>
      <c r="B1012" s="13"/>
      <c r="C1012" s="13"/>
      <c r="D1012" s="13"/>
      <c r="E1012" s="13"/>
      <c r="F1012" s="13"/>
      <c r="G1012" s="13"/>
      <c r="H1012" s="13"/>
      <c r="I1012" s="13"/>
      <c r="J1012" s="13"/>
      <c r="K1012" s="13"/>
      <c r="L1012" s="13"/>
      <c r="M1012" s="13"/>
      <c r="N1012" s="13"/>
      <c r="O1012" s="13"/>
      <c r="P1012" s="13"/>
      <c r="Q1012" s="13"/>
      <c r="R1012" s="13"/>
      <c r="S1012" s="13"/>
      <c r="T1012" s="13"/>
      <c r="U1012" s="13"/>
      <c r="V1012" s="13"/>
      <c r="W1012" s="13"/>
      <c r="X1012" s="13"/>
      <c r="Y1012" s="13"/>
      <c r="Z1012" s="13"/>
      <c r="AA1012" s="13"/>
      <c r="AB1012" s="13"/>
      <c r="AC1012" s="13"/>
      <c r="AD1012" s="13"/>
      <c r="AE1012" s="13"/>
      <c r="AF1012" s="13"/>
      <c r="AG1012" s="4"/>
      <c r="AH1012" s="4"/>
      <c r="AI1012" s="4"/>
      <c r="AJ1012" s="4"/>
      <c r="AK1012" s="4"/>
      <c r="AL1012" s="4"/>
      <c r="AM1012" s="4"/>
      <c r="AN1012" s="4"/>
      <c r="AO1012" s="4"/>
      <c r="AP1012" s="4"/>
      <c r="AQ1012" s="4"/>
      <c r="AR1012" s="4"/>
      <c r="AS1012" s="4"/>
      <c r="AT1012" s="4"/>
      <c r="AU1012" s="4"/>
      <c r="AV1012" s="4"/>
      <c r="AW1012" s="4"/>
    </row>
    <row r="1013" spans="1:49" ht="15.75" hidden="1" customHeight="1">
      <c r="A1013" s="13"/>
      <c r="B1013" s="13"/>
      <c r="C1013" s="13"/>
      <c r="D1013" s="13"/>
      <c r="E1013" s="13"/>
      <c r="F1013" s="13"/>
      <c r="G1013" s="13"/>
      <c r="H1013" s="13"/>
      <c r="I1013" s="13"/>
      <c r="J1013" s="13"/>
      <c r="K1013" s="13"/>
      <c r="L1013" s="13"/>
      <c r="M1013" s="13"/>
      <c r="N1013" s="13"/>
      <c r="O1013" s="13"/>
      <c r="P1013" s="13"/>
      <c r="Q1013" s="13"/>
      <c r="R1013" s="13"/>
      <c r="S1013" s="13"/>
      <c r="T1013" s="13"/>
      <c r="U1013" s="13"/>
      <c r="V1013" s="13"/>
      <c r="W1013" s="13"/>
      <c r="X1013" s="13"/>
      <c r="Y1013" s="13"/>
      <c r="Z1013" s="13"/>
      <c r="AA1013" s="13"/>
      <c r="AB1013" s="13"/>
      <c r="AC1013" s="13"/>
      <c r="AD1013" s="13"/>
      <c r="AE1013" s="13"/>
      <c r="AF1013" s="13"/>
      <c r="AG1013" s="4"/>
      <c r="AH1013" s="4"/>
      <c r="AI1013" s="4"/>
      <c r="AJ1013" s="4"/>
      <c r="AK1013" s="4"/>
      <c r="AL1013" s="4"/>
      <c r="AM1013" s="4"/>
      <c r="AN1013" s="4"/>
      <c r="AO1013" s="4"/>
      <c r="AP1013" s="4"/>
      <c r="AQ1013" s="4"/>
      <c r="AR1013" s="4"/>
      <c r="AS1013" s="4"/>
      <c r="AT1013" s="4"/>
      <c r="AU1013" s="4"/>
      <c r="AV1013" s="4"/>
      <c r="AW1013" s="4"/>
    </row>
    <row r="1014" spans="1:49" ht="15.75" hidden="1" customHeight="1">
      <c r="A1014" s="13"/>
      <c r="B1014" s="13"/>
      <c r="C1014" s="13"/>
      <c r="D1014" s="13"/>
      <c r="E1014" s="13"/>
      <c r="F1014" s="13"/>
      <c r="G1014" s="13"/>
      <c r="H1014" s="13"/>
      <c r="I1014" s="13"/>
      <c r="J1014" s="13"/>
      <c r="K1014" s="13"/>
      <c r="L1014" s="13"/>
      <c r="M1014" s="13"/>
      <c r="N1014" s="13"/>
      <c r="O1014" s="13"/>
      <c r="P1014" s="13"/>
      <c r="Q1014" s="13"/>
      <c r="R1014" s="13"/>
      <c r="S1014" s="13"/>
      <c r="T1014" s="13"/>
      <c r="U1014" s="13"/>
      <c r="V1014" s="13"/>
      <c r="W1014" s="13"/>
      <c r="X1014" s="13"/>
      <c r="Y1014" s="13"/>
      <c r="Z1014" s="13"/>
      <c r="AA1014" s="13"/>
      <c r="AB1014" s="13"/>
      <c r="AC1014" s="13"/>
      <c r="AD1014" s="13"/>
      <c r="AE1014" s="13"/>
      <c r="AF1014" s="13"/>
      <c r="AG1014" s="4"/>
      <c r="AH1014" s="4"/>
      <c r="AI1014" s="4"/>
      <c r="AJ1014" s="4"/>
      <c r="AK1014" s="4"/>
      <c r="AL1014" s="4"/>
      <c r="AM1014" s="4"/>
      <c r="AN1014" s="4"/>
      <c r="AO1014" s="4"/>
      <c r="AP1014" s="4"/>
      <c r="AQ1014" s="4"/>
      <c r="AR1014" s="4"/>
      <c r="AS1014" s="4"/>
      <c r="AT1014" s="4"/>
      <c r="AU1014" s="4"/>
      <c r="AV1014" s="4"/>
      <c r="AW1014" s="4"/>
    </row>
    <row r="1015" spans="1:49" ht="15.75" customHeight="1">
      <c r="A1015" s="13"/>
      <c r="B1015" s="13"/>
      <c r="C1015" s="13"/>
      <c r="D1015" s="13"/>
      <c r="E1015" s="13"/>
      <c r="F1015" s="13"/>
      <c r="G1015" s="13"/>
      <c r="H1015" s="13"/>
      <c r="I1015" s="13"/>
      <c r="J1015" s="13"/>
      <c r="K1015" s="13"/>
      <c r="L1015" s="13"/>
      <c r="M1015" s="13"/>
      <c r="N1015" s="13"/>
      <c r="O1015" s="13"/>
      <c r="P1015" s="13"/>
      <c r="Q1015" s="13"/>
      <c r="R1015" s="13"/>
      <c r="S1015" s="13"/>
      <c r="T1015" s="13"/>
      <c r="U1015" s="13"/>
      <c r="V1015" s="13"/>
      <c r="W1015" s="13"/>
      <c r="X1015" s="13"/>
      <c r="Y1015" s="13"/>
      <c r="Z1015" s="13"/>
      <c r="AA1015" s="13"/>
      <c r="AB1015" s="13"/>
      <c r="AC1015" s="13"/>
      <c r="AD1015" s="13"/>
      <c r="AE1015" s="13"/>
      <c r="AF1015" s="13"/>
      <c r="AG1015" s="164"/>
      <c r="AH1015" s="164"/>
      <c r="AI1015" s="164"/>
      <c r="AJ1015" s="164"/>
      <c r="AK1015" s="164"/>
      <c r="AL1015" s="164"/>
      <c r="AM1015" s="164"/>
      <c r="AN1015" s="164"/>
      <c r="AO1015" s="164"/>
      <c r="AP1015" s="164"/>
      <c r="AQ1015" s="164"/>
      <c r="AR1015" s="164"/>
      <c r="AS1015" s="164"/>
      <c r="AT1015" s="164"/>
      <c r="AU1015" s="164"/>
      <c r="AV1015" s="164"/>
      <c r="AW1015" s="164"/>
    </row>
    <row r="1016" spans="1:49" ht="15" customHeight="1"/>
    <row r="1017" spans="1:49" ht="15" customHeight="1"/>
    <row r="1018" spans="1:49" ht="15" customHeight="1"/>
    <row r="1019" spans="1:49" ht="15" customHeight="1"/>
    <row r="1020" spans="1:49" ht="15" customHeight="1"/>
    <row r="1021" spans="1:49" ht="15" customHeight="1"/>
    <row r="1022" spans="1:49" ht="15" customHeight="1"/>
    <row r="1023" spans="1:49" ht="15" customHeight="1"/>
    <row r="1024" spans="1:49" ht="15" customHeight="1"/>
    <row r="1025" spans="2:28" ht="15" customHeight="1"/>
    <row r="1026" spans="2:28" ht="15" customHeight="1"/>
    <row r="1027" spans="2:28" ht="15" customHeight="1">
      <c r="B1027" s="252"/>
      <c r="C1027" s="252"/>
      <c r="D1027" s="252"/>
      <c r="E1027" s="252"/>
      <c r="F1027" s="252"/>
      <c r="G1027" s="252"/>
      <c r="H1027" s="252"/>
      <c r="I1027" s="252"/>
      <c r="J1027" s="252"/>
      <c r="K1027" s="252"/>
      <c r="L1027" s="252"/>
      <c r="M1027" s="252"/>
      <c r="N1027" s="252"/>
      <c r="O1027" s="252"/>
      <c r="P1027" s="252"/>
      <c r="Q1027" s="252"/>
      <c r="R1027" s="252"/>
      <c r="S1027" s="252"/>
      <c r="T1027" s="252"/>
      <c r="U1027" s="252"/>
      <c r="V1027" s="252"/>
      <c r="W1027" s="252"/>
      <c r="X1027" s="252"/>
      <c r="Y1027" s="252"/>
      <c r="Z1027" s="252"/>
      <c r="AA1027" s="252"/>
      <c r="AB1027" s="252"/>
    </row>
    <row r="1028" spans="2:28" ht="15" customHeight="1">
      <c r="B1028" s="252"/>
      <c r="C1028" s="252"/>
      <c r="D1028" s="252"/>
      <c r="E1028" s="252"/>
      <c r="F1028" s="252"/>
      <c r="G1028" s="252"/>
      <c r="H1028" s="252"/>
      <c r="I1028" s="252"/>
      <c r="J1028" s="252"/>
      <c r="K1028" s="252"/>
      <c r="L1028" s="252"/>
      <c r="M1028" s="252"/>
      <c r="N1028" s="252"/>
      <c r="O1028" s="252"/>
      <c r="P1028" s="252"/>
      <c r="Q1028" s="252"/>
      <c r="R1028" s="252"/>
      <c r="S1028" s="252"/>
      <c r="T1028" s="252"/>
      <c r="U1028" s="252"/>
      <c r="V1028" s="252"/>
      <c r="W1028" s="252"/>
      <c r="X1028" s="252"/>
      <c r="Y1028" s="252"/>
      <c r="Z1028" s="252"/>
      <c r="AA1028" s="252"/>
      <c r="AB1028" s="252"/>
    </row>
    <row r="1029" spans="2:28" ht="15" customHeight="1">
      <c r="B1029" s="252"/>
      <c r="C1029" s="252"/>
      <c r="D1029" s="252"/>
      <c r="E1029" s="252"/>
      <c r="F1029" s="252"/>
      <c r="G1029" s="252"/>
      <c r="H1029" s="252"/>
      <c r="I1029" s="252"/>
      <c r="J1029" s="252"/>
      <c r="K1029" s="252"/>
      <c r="L1029" s="252"/>
      <c r="M1029" s="252"/>
      <c r="N1029" s="252"/>
      <c r="O1029" s="252"/>
      <c r="P1029" s="252"/>
      <c r="Q1029" s="252"/>
      <c r="R1029" s="252"/>
      <c r="S1029" s="252"/>
      <c r="T1029" s="252"/>
      <c r="U1029" s="252"/>
      <c r="V1029" s="252"/>
      <c r="W1029" s="252"/>
      <c r="X1029" s="252"/>
      <c r="Y1029" s="252"/>
      <c r="Z1029" s="252"/>
      <c r="AA1029" s="252"/>
      <c r="AB1029" s="252"/>
    </row>
    <row r="1030" spans="2:28" ht="15" customHeight="1">
      <c r="B1030" s="252"/>
      <c r="C1030" s="252"/>
      <c r="D1030" s="252"/>
      <c r="E1030" s="252"/>
      <c r="F1030" s="252"/>
      <c r="G1030" s="252"/>
      <c r="H1030" s="252"/>
      <c r="I1030" s="252"/>
      <c r="J1030" s="252"/>
      <c r="K1030" s="252"/>
      <c r="L1030" s="252"/>
      <c r="M1030" s="252"/>
      <c r="N1030" s="252"/>
      <c r="O1030" s="252"/>
      <c r="P1030" s="252"/>
      <c r="Q1030" s="252"/>
      <c r="R1030" s="252"/>
      <c r="S1030" s="252"/>
      <c r="T1030" s="252"/>
      <c r="U1030" s="252"/>
      <c r="V1030" s="252"/>
      <c r="W1030" s="252"/>
      <c r="X1030" s="252"/>
      <c r="Y1030" s="252"/>
      <c r="Z1030" s="252"/>
      <c r="AA1030" s="252"/>
      <c r="AB1030" s="252"/>
    </row>
    <row r="1031" spans="2:28" ht="15" customHeight="1">
      <c r="B1031" s="252"/>
    </row>
    <row r="1032" spans="2:28" ht="15" customHeight="1"/>
    <row r="1033" spans="2:28" ht="15" customHeight="1"/>
    <row r="1034" spans="2:28" ht="15" customHeight="1"/>
    <row r="1035" spans="2:28" ht="15" customHeight="1"/>
    <row r="1036" spans="2:28" ht="15" customHeight="1"/>
    <row r="1037" spans="2:28" ht="15" customHeight="1"/>
    <row r="1038" spans="2:28" ht="15" customHeight="1"/>
    <row r="1039" spans="2:28" ht="15" customHeight="1"/>
    <row r="1040" spans="2:28"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sheetData>
  <mergeCells count="3">
    <mergeCell ref="B2:AB2"/>
    <mergeCell ref="A315:AC315"/>
    <mergeCell ref="A2:A3"/>
  </mergeCells>
  <hyperlinks>
    <hyperlink ref="AC1" location="'Índice'!A1" display="Volver al Indice"/>
  </hyperlinks>
  <pageMargins left="0.7" right="0.7" top="0.75" bottom="0.75" header="0" footer="0"/>
  <pageSetup orientation="landscape" r:id="rId1"/>
</worksheet>
</file>

<file path=xl/worksheets/sheet12.xml><?xml version="1.0" encoding="utf-8"?>
<worksheet xmlns="http://schemas.openxmlformats.org/spreadsheetml/2006/main" xmlns:r="http://schemas.openxmlformats.org/officeDocument/2006/relationships">
  <dimension ref="A1:AI1035"/>
  <sheetViews>
    <sheetView showGridLines="0" workbookViewId="0">
      <pane xSplit="1" ySplit="4" topLeftCell="B306" activePane="bottomRight" state="frozen"/>
      <selection pane="topRight" activeCell="B1" sqref="B1"/>
      <selection pane="bottomLeft" activeCell="A5" sqref="A5"/>
      <selection pane="bottomRight" activeCell="A311" sqref="A311:XFD311"/>
    </sheetView>
  </sheetViews>
  <sheetFormatPr baseColWidth="10" defaultColWidth="0" defaultRowHeight="15" customHeight="1" zeroHeight="1"/>
  <cols>
    <col min="1" max="1" width="13.28515625" customWidth="1"/>
    <col min="2" max="8" width="15.7109375" customWidth="1"/>
    <col min="9" max="9" width="16.85546875" customWidth="1"/>
    <col min="10" max="12" width="15.7109375" customWidth="1"/>
    <col min="13" max="14" width="17.7109375" customWidth="1"/>
    <col min="15" max="15" width="15.7109375" customWidth="1"/>
    <col min="16" max="16" width="17" customWidth="1"/>
    <col min="17" max="18" width="15.7109375" customWidth="1"/>
    <col min="19" max="19" width="17.42578125" customWidth="1"/>
    <col min="20" max="29" width="15.7109375" customWidth="1"/>
    <col min="30" max="32" width="15.7109375" hidden="1" customWidth="1"/>
    <col min="33" max="33" width="10" hidden="1" customWidth="1"/>
    <col min="34" max="35" width="0" hidden="1" customWidth="1"/>
    <col min="36" max="16384" width="14.42578125" hidden="1"/>
  </cols>
  <sheetData>
    <row r="1" spans="1:33" ht="37.5" customHeight="1">
      <c r="A1" s="328" t="s">
        <v>380</v>
      </c>
      <c r="B1" s="328"/>
      <c r="C1" s="328"/>
      <c r="D1" s="328"/>
      <c r="E1" s="328"/>
      <c r="F1" s="328"/>
      <c r="G1" s="328"/>
      <c r="H1" s="328"/>
      <c r="I1" s="328"/>
      <c r="J1" s="328"/>
      <c r="K1" s="328"/>
      <c r="L1" s="328"/>
      <c r="M1" s="328"/>
      <c r="N1" s="328"/>
      <c r="O1" s="328"/>
      <c r="P1" s="328"/>
      <c r="Q1" s="328"/>
      <c r="R1" s="328"/>
      <c r="S1" s="328"/>
      <c r="T1" s="328"/>
      <c r="U1" s="328"/>
      <c r="V1" s="328"/>
      <c r="W1" s="328"/>
      <c r="X1" s="328"/>
      <c r="Y1" s="328"/>
      <c r="Z1" s="328"/>
      <c r="AA1" s="328"/>
      <c r="AB1" s="329"/>
      <c r="AC1" s="15" t="s">
        <v>263</v>
      </c>
      <c r="AD1" s="30"/>
      <c r="AE1" s="30"/>
      <c r="AF1" s="30"/>
      <c r="AG1" s="1"/>
    </row>
    <row r="2" spans="1:33" ht="23.25" customHeight="1">
      <c r="A2" s="333" t="s">
        <v>101</v>
      </c>
      <c r="B2" s="330" t="s">
        <v>296</v>
      </c>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2"/>
      <c r="AC2" s="1"/>
      <c r="AD2" s="30"/>
      <c r="AE2" s="30"/>
      <c r="AF2" s="30"/>
      <c r="AG2" s="1"/>
    </row>
    <row r="3" spans="1:33" ht="40.5" customHeight="1">
      <c r="A3" s="334"/>
      <c r="B3" s="179" t="s">
        <v>169</v>
      </c>
      <c r="C3" s="180" t="s">
        <v>170</v>
      </c>
      <c r="D3" s="180" t="s">
        <v>171</v>
      </c>
      <c r="E3" s="180" t="s">
        <v>172</v>
      </c>
      <c r="F3" s="180" t="s">
        <v>173</v>
      </c>
      <c r="G3" s="180" t="s">
        <v>174</v>
      </c>
      <c r="H3" s="180" t="s">
        <v>94</v>
      </c>
      <c r="I3" s="180" t="s">
        <v>175</v>
      </c>
      <c r="J3" s="367" t="s">
        <v>93</v>
      </c>
      <c r="K3" s="180" t="s">
        <v>176</v>
      </c>
      <c r="L3" s="180" t="s">
        <v>177</v>
      </c>
      <c r="M3" s="180" t="s">
        <v>178</v>
      </c>
      <c r="N3" s="180" t="s">
        <v>179</v>
      </c>
      <c r="O3" s="180" t="s">
        <v>180</v>
      </c>
      <c r="P3" s="180" t="s">
        <v>181</v>
      </c>
      <c r="Q3" s="180" t="s">
        <v>182</v>
      </c>
      <c r="R3" s="180" t="s">
        <v>183</v>
      </c>
      <c r="S3" s="180" t="s">
        <v>184</v>
      </c>
      <c r="T3" s="180" t="s">
        <v>185</v>
      </c>
      <c r="U3" s="180" t="s">
        <v>186</v>
      </c>
      <c r="V3" s="180" t="s">
        <v>187</v>
      </c>
      <c r="W3" s="180" t="s">
        <v>188</v>
      </c>
      <c r="X3" s="180" t="s">
        <v>189</v>
      </c>
      <c r="Y3" s="180" t="s">
        <v>190</v>
      </c>
      <c r="Z3" s="180" t="s">
        <v>191</v>
      </c>
      <c r="AA3" s="180" t="s">
        <v>192</v>
      </c>
      <c r="AB3" s="181" t="s">
        <v>193</v>
      </c>
      <c r="AC3" s="23"/>
      <c r="AD3" s="24"/>
      <c r="AE3" s="24"/>
      <c r="AF3" s="31"/>
      <c r="AG3" s="14"/>
    </row>
    <row r="4" spans="1:33" ht="69.75" customHeight="1">
      <c r="A4" s="335"/>
      <c r="B4" s="183" t="s">
        <v>516</v>
      </c>
      <c r="C4" s="184" t="s">
        <v>194</v>
      </c>
      <c r="D4" s="184" t="s">
        <v>195</v>
      </c>
      <c r="E4" s="184" t="s">
        <v>196</v>
      </c>
      <c r="F4" s="184" t="s">
        <v>197</v>
      </c>
      <c r="G4" s="184" t="s">
        <v>276</v>
      </c>
      <c r="H4" s="184" t="s">
        <v>198</v>
      </c>
      <c r="I4" s="184" t="s">
        <v>277</v>
      </c>
      <c r="J4" s="368" t="s">
        <v>196</v>
      </c>
      <c r="K4" s="184" t="s">
        <v>199</v>
      </c>
      <c r="L4" s="184" t="s">
        <v>200</v>
      </c>
      <c r="M4" s="184" t="s">
        <v>278</v>
      </c>
      <c r="N4" s="184" t="s">
        <v>201</v>
      </c>
      <c r="O4" s="184" t="s">
        <v>202</v>
      </c>
      <c r="P4" s="184" t="s">
        <v>279</v>
      </c>
      <c r="Q4" s="184" t="s">
        <v>280</v>
      </c>
      <c r="R4" s="184" t="s">
        <v>203</v>
      </c>
      <c r="S4" s="184" t="s">
        <v>204</v>
      </c>
      <c r="T4" s="184" t="s">
        <v>281</v>
      </c>
      <c r="U4" s="184" t="s">
        <v>205</v>
      </c>
      <c r="V4" s="184" t="s">
        <v>206</v>
      </c>
      <c r="W4" s="184" t="s">
        <v>282</v>
      </c>
      <c r="X4" s="184" t="s">
        <v>283</v>
      </c>
      <c r="Y4" s="184" t="s">
        <v>284</v>
      </c>
      <c r="Z4" s="184" t="s">
        <v>207</v>
      </c>
      <c r="AA4" s="184" t="s">
        <v>208</v>
      </c>
      <c r="AB4" s="185" t="s">
        <v>209</v>
      </c>
      <c r="AC4" s="35"/>
      <c r="AD4" s="36"/>
      <c r="AE4" s="36"/>
      <c r="AF4" s="37"/>
      <c r="AG4" s="38"/>
    </row>
    <row r="5" spans="1:33" ht="21.75" customHeight="1">
      <c r="A5" s="186">
        <v>36892</v>
      </c>
      <c r="B5" s="182" t="s">
        <v>4</v>
      </c>
      <c r="C5" s="182">
        <v>312.39999999999998</v>
      </c>
      <c r="D5" s="182">
        <v>393.62790000000001</v>
      </c>
      <c r="E5" s="182">
        <v>387.55</v>
      </c>
      <c r="F5" s="182">
        <v>661.38799999999901</v>
      </c>
      <c r="G5" s="182" t="s">
        <v>4</v>
      </c>
      <c r="H5" s="182">
        <v>442.31416666666598</v>
      </c>
      <c r="I5" s="182" t="s">
        <v>4</v>
      </c>
      <c r="J5" s="369">
        <v>265.72933333333299</v>
      </c>
      <c r="K5" s="182">
        <v>485.01</v>
      </c>
      <c r="L5" s="182">
        <v>525.66160000000002</v>
      </c>
      <c r="M5" s="182" t="s">
        <v>4</v>
      </c>
      <c r="N5" s="182">
        <v>455.48</v>
      </c>
      <c r="O5" s="182">
        <v>391.89</v>
      </c>
      <c r="P5" s="182" t="s">
        <v>4</v>
      </c>
      <c r="Q5" s="182" t="s">
        <v>4</v>
      </c>
      <c r="R5" s="182">
        <v>288.07</v>
      </c>
      <c r="S5" s="182">
        <v>420.42</v>
      </c>
      <c r="T5" s="182" t="s">
        <v>4</v>
      </c>
      <c r="U5" s="182">
        <v>468.42</v>
      </c>
      <c r="V5" s="182" t="s">
        <v>4</v>
      </c>
      <c r="W5" s="182">
        <v>446.4</v>
      </c>
      <c r="X5" s="182">
        <v>442.8</v>
      </c>
      <c r="Y5" s="182" t="s">
        <v>4</v>
      </c>
      <c r="Z5" s="182">
        <v>409.2</v>
      </c>
      <c r="AA5" s="182">
        <v>276.30399999999997</v>
      </c>
      <c r="AB5" s="182">
        <v>951.2</v>
      </c>
      <c r="AC5" s="4"/>
      <c r="AD5" s="4"/>
      <c r="AE5" s="39"/>
      <c r="AF5" s="32"/>
      <c r="AG5" s="1"/>
    </row>
    <row r="6" spans="1:33" ht="21.75" customHeight="1">
      <c r="A6" s="177">
        <v>36923</v>
      </c>
      <c r="B6" s="178" t="s">
        <v>4</v>
      </c>
      <c r="C6" s="178">
        <v>312.39999999999998</v>
      </c>
      <c r="D6" s="178">
        <v>393.62790000000001</v>
      </c>
      <c r="E6" s="178">
        <v>387.55</v>
      </c>
      <c r="F6" s="178">
        <v>661.38799999999901</v>
      </c>
      <c r="G6" s="178" t="s">
        <v>4</v>
      </c>
      <c r="H6" s="178">
        <v>442.31416666666598</v>
      </c>
      <c r="I6" s="178" t="s">
        <v>4</v>
      </c>
      <c r="J6" s="370">
        <v>265.72933333333299</v>
      </c>
      <c r="K6" s="178">
        <v>485.01</v>
      </c>
      <c r="L6" s="178">
        <v>525.66160000000002</v>
      </c>
      <c r="M6" s="178" t="s">
        <v>4</v>
      </c>
      <c r="N6" s="178">
        <v>455.48</v>
      </c>
      <c r="O6" s="178">
        <v>391.89</v>
      </c>
      <c r="P6" s="178" t="s">
        <v>4</v>
      </c>
      <c r="Q6" s="178" t="s">
        <v>4</v>
      </c>
      <c r="R6" s="178">
        <v>288.07</v>
      </c>
      <c r="S6" s="178">
        <v>420.42</v>
      </c>
      <c r="T6" s="178" t="s">
        <v>4</v>
      </c>
      <c r="U6" s="178">
        <v>468.42</v>
      </c>
      <c r="V6" s="178" t="s">
        <v>4</v>
      </c>
      <c r="W6" s="178">
        <v>446.4</v>
      </c>
      <c r="X6" s="178">
        <v>442.8</v>
      </c>
      <c r="Y6" s="178" t="s">
        <v>4</v>
      </c>
      <c r="Z6" s="178">
        <v>409.2</v>
      </c>
      <c r="AA6" s="178">
        <v>276.30399999999997</v>
      </c>
      <c r="AB6" s="178">
        <v>951.2</v>
      </c>
      <c r="AC6" s="4"/>
      <c r="AD6" s="4"/>
      <c r="AE6" s="39"/>
      <c r="AF6" s="32"/>
      <c r="AG6" s="1"/>
    </row>
    <row r="7" spans="1:33" ht="21.75" customHeight="1">
      <c r="A7" s="177">
        <v>36951</v>
      </c>
      <c r="B7" s="178" t="s">
        <v>4</v>
      </c>
      <c r="C7" s="178">
        <v>312.39999999999998</v>
      </c>
      <c r="D7" s="178">
        <v>393.62790000000001</v>
      </c>
      <c r="E7" s="178">
        <v>387.55</v>
      </c>
      <c r="F7" s="178">
        <v>661.38799999999901</v>
      </c>
      <c r="G7" s="178" t="s">
        <v>4</v>
      </c>
      <c r="H7" s="178">
        <v>442.31416666666598</v>
      </c>
      <c r="I7" s="178" t="s">
        <v>4</v>
      </c>
      <c r="J7" s="370">
        <v>265.72933333333299</v>
      </c>
      <c r="K7" s="178">
        <v>485.01</v>
      </c>
      <c r="L7" s="178">
        <v>525.66160000000002</v>
      </c>
      <c r="M7" s="178" t="s">
        <v>4</v>
      </c>
      <c r="N7" s="178">
        <v>455.48</v>
      </c>
      <c r="O7" s="178">
        <v>391.89</v>
      </c>
      <c r="P7" s="178" t="s">
        <v>4</v>
      </c>
      <c r="Q7" s="178" t="s">
        <v>4</v>
      </c>
      <c r="R7" s="178">
        <v>288.07</v>
      </c>
      <c r="S7" s="178">
        <v>420.42</v>
      </c>
      <c r="T7" s="178" t="s">
        <v>4</v>
      </c>
      <c r="U7" s="178">
        <v>468.42</v>
      </c>
      <c r="V7" s="178" t="s">
        <v>4</v>
      </c>
      <c r="W7" s="178">
        <v>446.4</v>
      </c>
      <c r="X7" s="178">
        <v>442.8</v>
      </c>
      <c r="Y7" s="178" t="s">
        <v>4</v>
      </c>
      <c r="Z7" s="178">
        <v>409.2</v>
      </c>
      <c r="AA7" s="178">
        <v>276.30399999999997</v>
      </c>
      <c r="AB7" s="178">
        <v>951.2</v>
      </c>
      <c r="AC7" s="4"/>
      <c r="AD7" s="4"/>
      <c r="AE7" s="39"/>
      <c r="AF7" s="32"/>
      <c r="AG7" s="1"/>
    </row>
    <row r="8" spans="1:33" ht="21.75" customHeight="1">
      <c r="A8" s="177">
        <v>36982</v>
      </c>
      <c r="B8" s="178" t="s">
        <v>4</v>
      </c>
      <c r="C8" s="178">
        <v>312.39999999999998</v>
      </c>
      <c r="D8" s="178">
        <v>393.62790000000001</v>
      </c>
      <c r="E8" s="178">
        <v>387.55</v>
      </c>
      <c r="F8" s="178">
        <v>661.38799999999901</v>
      </c>
      <c r="G8" s="178" t="s">
        <v>4</v>
      </c>
      <c r="H8" s="178">
        <v>442.31416666666598</v>
      </c>
      <c r="I8" s="178" t="s">
        <v>4</v>
      </c>
      <c r="J8" s="370">
        <v>265.72933333333299</v>
      </c>
      <c r="K8" s="178">
        <v>485.01</v>
      </c>
      <c r="L8" s="178">
        <v>525.66160000000002</v>
      </c>
      <c r="M8" s="178" t="s">
        <v>4</v>
      </c>
      <c r="N8" s="178">
        <v>455.48</v>
      </c>
      <c r="O8" s="178">
        <v>391.89</v>
      </c>
      <c r="P8" s="178" t="s">
        <v>4</v>
      </c>
      <c r="Q8" s="178" t="s">
        <v>4</v>
      </c>
      <c r="R8" s="178">
        <v>288.07</v>
      </c>
      <c r="S8" s="178">
        <v>420.42</v>
      </c>
      <c r="T8" s="178" t="s">
        <v>4</v>
      </c>
      <c r="U8" s="178">
        <v>468.42</v>
      </c>
      <c r="V8" s="178" t="s">
        <v>4</v>
      </c>
      <c r="W8" s="178">
        <v>446.4</v>
      </c>
      <c r="X8" s="178">
        <v>442.8</v>
      </c>
      <c r="Y8" s="178" t="s">
        <v>4</v>
      </c>
      <c r="Z8" s="178">
        <v>409.2</v>
      </c>
      <c r="AA8" s="178">
        <v>276.30399999999997</v>
      </c>
      <c r="AB8" s="178">
        <v>951.2</v>
      </c>
      <c r="AC8" s="4"/>
      <c r="AD8" s="4"/>
      <c r="AE8" s="39"/>
      <c r="AF8" s="32"/>
      <c r="AG8" s="1"/>
    </row>
    <row r="9" spans="1:33" ht="21.75" customHeight="1">
      <c r="A9" s="177">
        <v>37012</v>
      </c>
      <c r="B9" s="178" t="s">
        <v>4</v>
      </c>
      <c r="C9" s="178">
        <v>312.39999999999998</v>
      </c>
      <c r="D9" s="178">
        <v>393.62790000000001</v>
      </c>
      <c r="E9" s="178">
        <v>387.55</v>
      </c>
      <c r="F9" s="178">
        <v>661.38799999999901</v>
      </c>
      <c r="G9" s="178" t="s">
        <v>4</v>
      </c>
      <c r="H9" s="178">
        <v>442.31416666666598</v>
      </c>
      <c r="I9" s="178" t="s">
        <v>4</v>
      </c>
      <c r="J9" s="370">
        <v>265.72933333333299</v>
      </c>
      <c r="K9" s="178">
        <v>485.01</v>
      </c>
      <c r="L9" s="178">
        <v>525.66160000000002</v>
      </c>
      <c r="M9" s="178" t="s">
        <v>4</v>
      </c>
      <c r="N9" s="178">
        <v>455.48</v>
      </c>
      <c r="O9" s="178">
        <v>391.89</v>
      </c>
      <c r="P9" s="178" t="s">
        <v>4</v>
      </c>
      <c r="Q9" s="178" t="s">
        <v>4</v>
      </c>
      <c r="R9" s="178">
        <v>288.07</v>
      </c>
      <c r="S9" s="178">
        <v>420.42</v>
      </c>
      <c r="T9" s="178" t="s">
        <v>4</v>
      </c>
      <c r="U9" s="178">
        <v>468.42</v>
      </c>
      <c r="V9" s="178" t="s">
        <v>4</v>
      </c>
      <c r="W9" s="178">
        <v>446.4</v>
      </c>
      <c r="X9" s="178">
        <v>442.8</v>
      </c>
      <c r="Y9" s="178" t="s">
        <v>4</v>
      </c>
      <c r="Z9" s="178">
        <v>409.2</v>
      </c>
      <c r="AA9" s="178">
        <v>276.30399999999997</v>
      </c>
      <c r="AB9" s="178">
        <v>951.2</v>
      </c>
      <c r="AC9" s="4"/>
      <c r="AD9" s="4"/>
      <c r="AE9" s="39"/>
      <c r="AF9" s="32"/>
      <c r="AG9" s="1"/>
    </row>
    <row r="10" spans="1:33" ht="21.75" customHeight="1">
      <c r="A10" s="177">
        <v>37043</v>
      </c>
      <c r="B10" s="178" t="s">
        <v>4</v>
      </c>
      <c r="C10" s="178">
        <v>312.39999999999998</v>
      </c>
      <c r="D10" s="178">
        <v>393.62790000000001</v>
      </c>
      <c r="E10" s="178">
        <v>387.55</v>
      </c>
      <c r="F10" s="178">
        <v>661.38799999999901</v>
      </c>
      <c r="G10" s="178" t="s">
        <v>4</v>
      </c>
      <c r="H10" s="178">
        <v>442.31416666666598</v>
      </c>
      <c r="I10" s="178" t="s">
        <v>4</v>
      </c>
      <c r="J10" s="370">
        <v>265.72933333333299</v>
      </c>
      <c r="K10" s="178">
        <v>485.01</v>
      </c>
      <c r="L10" s="178">
        <v>525.66160000000002</v>
      </c>
      <c r="M10" s="178" t="s">
        <v>4</v>
      </c>
      <c r="N10" s="178">
        <v>455.48</v>
      </c>
      <c r="O10" s="178">
        <v>391.89</v>
      </c>
      <c r="P10" s="178" t="s">
        <v>4</v>
      </c>
      <c r="Q10" s="178" t="s">
        <v>4</v>
      </c>
      <c r="R10" s="178">
        <v>288.07</v>
      </c>
      <c r="S10" s="178">
        <v>420.42</v>
      </c>
      <c r="T10" s="178" t="s">
        <v>4</v>
      </c>
      <c r="U10" s="178">
        <v>468.42</v>
      </c>
      <c r="V10" s="178" t="s">
        <v>4</v>
      </c>
      <c r="W10" s="178">
        <v>446.4</v>
      </c>
      <c r="X10" s="178">
        <v>442.8</v>
      </c>
      <c r="Y10" s="178" t="s">
        <v>4</v>
      </c>
      <c r="Z10" s="178">
        <v>409.2</v>
      </c>
      <c r="AA10" s="178">
        <v>276.30399999999997</v>
      </c>
      <c r="AB10" s="178">
        <v>951.2</v>
      </c>
      <c r="AC10" s="4"/>
      <c r="AD10" s="4"/>
      <c r="AE10" s="39"/>
      <c r="AF10" s="32"/>
      <c r="AG10" s="1"/>
    </row>
    <row r="11" spans="1:33" ht="21.75" customHeight="1">
      <c r="A11" s="177">
        <v>37073</v>
      </c>
      <c r="B11" s="178" t="s">
        <v>4</v>
      </c>
      <c r="C11" s="178">
        <v>312.39999999999998</v>
      </c>
      <c r="D11" s="178">
        <v>393.62790000000001</v>
      </c>
      <c r="E11" s="178">
        <v>387.55</v>
      </c>
      <c r="F11" s="178">
        <v>661.38799999999901</v>
      </c>
      <c r="G11" s="178" t="s">
        <v>4</v>
      </c>
      <c r="H11" s="178">
        <v>442.31416666666598</v>
      </c>
      <c r="I11" s="178" t="s">
        <v>4</v>
      </c>
      <c r="J11" s="370">
        <v>265.72933333333299</v>
      </c>
      <c r="K11" s="178">
        <v>485.01</v>
      </c>
      <c r="L11" s="178">
        <v>525.66160000000002</v>
      </c>
      <c r="M11" s="178" t="s">
        <v>4</v>
      </c>
      <c r="N11" s="178">
        <v>455.48</v>
      </c>
      <c r="O11" s="178">
        <v>391.89</v>
      </c>
      <c r="P11" s="178" t="s">
        <v>4</v>
      </c>
      <c r="Q11" s="178" t="s">
        <v>4</v>
      </c>
      <c r="R11" s="178">
        <v>288.07</v>
      </c>
      <c r="S11" s="178">
        <v>420.42</v>
      </c>
      <c r="T11" s="178" t="s">
        <v>4</v>
      </c>
      <c r="U11" s="178">
        <v>468.42</v>
      </c>
      <c r="V11" s="178" t="s">
        <v>4</v>
      </c>
      <c r="W11" s="178">
        <v>446.4</v>
      </c>
      <c r="X11" s="178">
        <v>442.8</v>
      </c>
      <c r="Y11" s="178" t="s">
        <v>4</v>
      </c>
      <c r="Z11" s="178">
        <v>409.2</v>
      </c>
      <c r="AA11" s="178">
        <v>276.30399999999997</v>
      </c>
      <c r="AB11" s="178">
        <v>951.2</v>
      </c>
      <c r="AC11" s="4"/>
      <c r="AD11" s="4"/>
      <c r="AE11" s="39"/>
      <c r="AF11" s="32"/>
      <c r="AG11" s="1"/>
    </row>
    <row r="12" spans="1:33" ht="21.75" customHeight="1">
      <c r="A12" s="177">
        <v>37104</v>
      </c>
      <c r="B12" s="178" t="s">
        <v>4</v>
      </c>
      <c r="C12" s="178">
        <v>312.39999999999998</v>
      </c>
      <c r="D12" s="178">
        <v>393.62790000000001</v>
      </c>
      <c r="E12" s="178">
        <v>387.55</v>
      </c>
      <c r="F12" s="178">
        <v>661.38799999999901</v>
      </c>
      <c r="G12" s="178" t="s">
        <v>4</v>
      </c>
      <c r="H12" s="178">
        <v>442.31416666666598</v>
      </c>
      <c r="I12" s="178" t="s">
        <v>4</v>
      </c>
      <c r="J12" s="370">
        <v>265.72933333333299</v>
      </c>
      <c r="K12" s="178">
        <v>485.01</v>
      </c>
      <c r="L12" s="178">
        <v>525.66160000000002</v>
      </c>
      <c r="M12" s="178" t="s">
        <v>4</v>
      </c>
      <c r="N12" s="178">
        <v>455.48</v>
      </c>
      <c r="O12" s="178">
        <v>391.89</v>
      </c>
      <c r="P12" s="178" t="s">
        <v>4</v>
      </c>
      <c r="Q12" s="178" t="s">
        <v>4</v>
      </c>
      <c r="R12" s="178">
        <v>288.07</v>
      </c>
      <c r="S12" s="178">
        <v>420.42</v>
      </c>
      <c r="T12" s="178" t="s">
        <v>4</v>
      </c>
      <c r="U12" s="178">
        <v>468.42</v>
      </c>
      <c r="V12" s="178" t="s">
        <v>4</v>
      </c>
      <c r="W12" s="178">
        <v>446.4</v>
      </c>
      <c r="X12" s="178">
        <v>442.8</v>
      </c>
      <c r="Y12" s="178" t="s">
        <v>4</v>
      </c>
      <c r="Z12" s="178">
        <v>409.2</v>
      </c>
      <c r="AA12" s="178">
        <v>276.30399999999997</v>
      </c>
      <c r="AB12" s="178">
        <v>951.2</v>
      </c>
      <c r="AC12" s="4"/>
      <c r="AD12" s="4"/>
      <c r="AE12" s="39"/>
      <c r="AF12" s="32"/>
      <c r="AG12" s="1"/>
    </row>
    <row r="13" spans="1:33" ht="21.75" customHeight="1">
      <c r="A13" s="177">
        <v>37135</v>
      </c>
      <c r="B13" s="178" t="s">
        <v>4</v>
      </c>
      <c r="C13" s="178">
        <v>312.39999999999998</v>
      </c>
      <c r="D13" s="178">
        <v>393.62790000000001</v>
      </c>
      <c r="E13" s="178">
        <v>387.55</v>
      </c>
      <c r="F13" s="178">
        <v>661.38799999999901</v>
      </c>
      <c r="G13" s="178" t="s">
        <v>4</v>
      </c>
      <c r="H13" s="178">
        <v>442.31416666666598</v>
      </c>
      <c r="I13" s="178" t="s">
        <v>4</v>
      </c>
      <c r="J13" s="370">
        <v>265.72933333333299</v>
      </c>
      <c r="K13" s="178">
        <v>485.01</v>
      </c>
      <c r="L13" s="178">
        <v>525.66160000000002</v>
      </c>
      <c r="M13" s="178" t="s">
        <v>4</v>
      </c>
      <c r="N13" s="178">
        <v>455.48</v>
      </c>
      <c r="O13" s="178">
        <v>391.89</v>
      </c>
      <c r="P13" s="178" t="s">
        <v>4</v>
      </c>
      <c r="Q13" s="178" t="s">
        <v>4</v>
      </c>
      <c r="R13" s="178">
        <v>288.07</v>
      </c>
      <c r="S13" s="178">
        <v>420.42</v>
      </c>
      <c r="T13" s="178" t="s">
        <v>4</v>
      </c>
      <c r="U13" s="178">
        <v>468.42</v>
      </c>
      <c r="V13" s="178" t="s">
        <v>4</v>
      </c>
      <c r="W13" s="178">
        <v>446.4</v>
      </c>
      <c r="X13" s="178">
        <v>442.8</v>
      </c>
      <c r="Y13" s="178" t="s">
        <v>4</v>
      </c>
      <c r="Z13" s="178">
        <v>409.2</v>
      </c>
      <c r="AA13" s="178">
        <v>276.30399999999997</v>
      </c>
      <c r="AB13" s="178">
        <v>951.2</v>
      </c>
      <c r="AC13" s="4"/>
      <c r="AD13" s="4"/>
      <c r="AE13" s="39"/>
      <c r="AF13" s="32"/>
      <c r="AG13" s="1"/>
    </row>
    <row r="14" spans="1:33" ht="21.75" customHeight="1">
      <c r="A14" s="177">
        <v>37165</v>
      </c>
      <c r="B14" s="178" t="s">
        <v>4</v>
      </c>
      <c r="C14" s="178">
        <v>312.39999999999998</v>
      </c>
      <c r="D14" s="178">
        <v>393.62790000000001</v>
      </c>
      <c r="E14" s="178">
        <v>387.55</v>
      </c>
      <c r="F14" s="178">
        <v>661.38799999999901</v>
      </c>
      <c r="G14" s="178" t="s">
        <v>4</v>
      </c>
      <c r="H14" s="178">
        <v>442.31416666666598</v>
      </c>
      <c r="I14" s="178" t="s">
        <v>4</v>
      </c>
      <c r="J14" s="370">
        <v>265.72933333333299</v>
      </c>
      <c r="K14" s="178">
        <v>485.01</v>
      </c>
      <c r="L14" s="178">
        <v>525.66160000000002</v>
      </c>
      <c r="M14" s="178" t="s">
        <v>4</v>
      </c>
      <c r="N14" s="178">
        <v>455.48</v>
      </c>
      <c r="O14" s="178">
        <v>391.89</v>
      </c>
      <c r="P14" s="178" t="s">
        <v>4</v>
      </c>
      <c r="Q14" s="178" t="s">
        <v>4</v>
      </c>
      <c r="R14" s="178">
        <v>288.07</v>
      </c>
      <c r="S14" s="178">
        <v>420.42</v>
      </c>
      <c r="T14" s="178" t="s">
        <v>4</v>
      </c>
      <c r="U14" s="178">
        <v>468.42</v>
      </c>
      <c r="V14" s="178" t="s">
        <v>4</v>
      </c>
      <c r="W14" s="178">
        <v>446.4</v>
      </c>
      <c r="X14" s="178">
        <v>442.8</v>
      </c>
      <c r="Y14" s="178" t="s">
        <v>4</v>
      </c>
      <c r="Z14" s="178">
        <v>409.2</v>
      </c>
      <c r="AA14" s="178">
        <v>276.30399999999997</v>
      </c>
      <c r="AB14" s="178">
        <v>951.2</v>
      </c>
      <c r="AC14" s="4"/>
      <c r="AD14" s="4"/>
      <c r="AE14" s="39"/>
      <c r="AF14" s="32"/>
      <c r="AG14" s="1"/>
    </row>
    <row r="15" spans="1:33" ht="21.75" customHeight="1">
      <c r="A15" s="177">
        <v>37196</v>
      </c>
      <c r="B15" s="178" t="s">
        <v>4</v>
      </c>
      <c r="C15" s="178">
        <v>312.39999999999998</v>
      </c>
      <c r="D15" s="178">
        <v>393.62790000000001</v>
      </c>
      <c r="E15" s="178">
        <v>387.55</v>
      </c>
      <c r="F15" s="178">
        <v>661.38799999999901</v>
      </c>
      <c r="G15" s="178" t="s">
        <v>4</v>
      </c>
      <c r="H15" s="178">
        <v>442.31416666666598</v>
      </c>
      <c r="I15" s="178" t="s">
        <v>4</v>
      </c>
      <c r="J15" s="370">
        <v>265.72933333333299</v>
      </c>
      <c r="K15" s="178">
        <v>485.01</v>
      </c>
      <c r="L15" s="178">
        <v>525.66160000000002</v>
      </c>
      <c r="M15" s="178" t="s">
        <v>4</v>
      </c>
      <c r="N15" s="178">
        <v>455.48</v>
      </c>
      <c r="O15" s="178">
        <v>391.89</v>
      </c>
      <c r="P15" s="178" t="s">
        <v>4</v>
      </c>
      <c r="Q15" s="178" t="s">
        <v>4</v>
      </c>
      <c r="R15" s="178">
        <v>288.07</v>
      </c>
      <c r="S15" s="178">
        <v>420.42</v>
      </c>
      <c r="T15" s="178" t="s">
        <v>4</v>
      </c>
      <c r="U15" s="178">
        <v>468.42</v>
      </c>
      <c r="V15" s="178" t="s">
        <v>4</v>
      </c>
      <c r="W15" s="178">
        <v>446.4</v>
      </c>
      <c r="X15" s="178">
        <v>442.8</v>
      </c>
      <c r="Y15" s="178" t="s">
        <v>4</v>
      </c>
      <c r="Z15" s="178">
        <v>409.2</v>
      </c>
      <c r="AA15" s="178">
        <v>276.30399999999997</v>
      </c>
      <c r="AB15" s="178">
        <v>951.2</v>
      </c>
      <c r="AC15" s="4"/>
      <c r="AD15" s="4"/>
      <c r="AE15" s="39"/>
      <c r="AF15" s="32"/>
      <c r="AG15" s="1"/>
    </row>
    <row r="16" spans="1:33" ht="21.75" customHeight="1">
      <c r="A16" s="177">
        <v>37226</v>
      </c>
      <c r="B16" s="178" t="s">
        <v>4</v>
      </c>
      <c r="C16" s="178">
        <v>312.39999999999998</v>
      </c>
      <c r="D16" s="178">
        <v>393.62790000000001</v>
      </c>
      <c r="E16" s="178">
        <v>387.55</v>
      </c>
      <c r="F16" s="178">
        <v>661.38799999999901</v>
      </c>
      <c r="G16" s="178" t="s">
        <v>4</v>
      </c>
      <c r="H16" s="178">
        <v>442.31416666666598</v>
      </c>
      <c r="I16" s="178" t="s">
        <v>4</v>
      </c>
      <c r="J16" s="370">
        <v>265.72933333333299</v>
      </c>
      <c r="K16" s="178">
        <v>485.01</v>
      </c>
      <c r="L16" s="178">
        <v>525.66160000000002</v>
      </c>
      <c r="M16" s="178" t="s">
        <v>4</v>
      </c>
      <c r="N16" s="178">
        <v>455.48</v>
      </c>
      <c r="O16" s="178">
        <v>391.89</v>
      </c>
      <c r="P16" s="178" t="s">
        <v>4</v>
      </c>
      <c r="Q16" s="178" t="s">
        <v>4</v>
      </c>
      <c r="R16" s="178">
        <v>288.07</v>
      </c>
      <c r="S16" s="178">
        <v>420.42</v>
      </c>
      <c r="T16" s="178" t="s">
        <v>4</v>
      </c>
      <c r="U16" s="178">
        <v>468.42</v>
      </c>
      <c r="V16" s="178">
        <v>398.61</v>
      </c>
      <c r="W16" s="178">
        <v>446.4</v>
      </c>
      <c r="X16" s="178">
        <v>442.8</v>
      </c>
      <c r="Y16" s="178" t="s">
        <v>4</v>
      </c>
      <c r="Z16" s="178">
        <v>409.2</v>
      </c>
      <c r="AA16" s="178">
        <v>276.30399999999997</v>
      </c>
      <c r="AB16" s="178">
        <v>951.2</v>
      </c>
      <c r="AC16" s="4"/>
      <c r="AD16" s="4"/>
      <c r="AE16" s="39"/>
      <c r="AF16" s="32"/>
      <c r="AG16" s="1"/>
    </row>
    <row r="17" spans="1:33" ht="21.75" customHeight="1">
      <c r="A17" s="177">
        <v>37257</v>
      </c>
      <c r="B17" s="178" t="s">
        <v>4</v>
      </c>
      <c r="C17" s="178">
        <v>312.39999999999998</v>
      </c>
      <c r="D17" s="178">
        <v>393.62790000000001</v>
      </c>
      <c r="E17" s="178">
        <v>387.55</v>
      </c>
      <c r="F17" s="178">
        <v>661.38799999999901</v>
      </c>
      <c r="G17" s="178" t="s">
        <v>4</v>
      </c>
      <c r="H17" s="178">
        <v>442.31416666666598</v>
      </c>
      <c r="I17" s="178" t="s">
        <v>4</v>
      </c>
      <c r="J17" s="370">
        <v>265.72933333333299</v>
      </c>
      <c r="K17" s="178">
        <v>485.01</v>
      </c>
      <c r="L17" s="178">
        <v>525.66160000000002</v>
      </c>
      <c r="M17" s="178" t="s">
        <v>4</v>
      </c>
      <c r="N17" s="178">
        <v>455.48</v>
      </c>
      <c r="O17" s="178">
        <v>391.89</v>
      </c>
      <c r="P17" s="178" t="s">
        <v>4</v>
      </c>
      <c r="Q17" s="178" t="s">
        <v>4</v>
      </c>
      <c r="R17" s="178">
        <v>288.07</v>
      </c>
      <c r="S17" s="178">
        <v>420.42</v>
      </c>
      <c r="T17" s="178" t="s">
        <v>4</v>
      </c>
      <c r="U17" s="178">
        <v>468.42</v>
      </c>
      <c r="V17" s="178">
        <v>398.61</v>
      </c>
      <c r="W17" s="178">
        <v>446.4</v>
      </c>
      <c r="X17" s="178">
        <v>442.8</v>
      </c>
      <c r="Y17" s="178" t="s">
        <v>4</v>
      </c>
      <c r="Z17" s="178">
        <v>409.2</v>
      </c>
      <c r="AA17" s="178">
        <v>276.30399999999997</v>
      </c>
      <c r="AB17" s="178">
        <v>951.2</v>
      </c>
      <c r="AC17" s="4"/>
      <c r="AD17" s="4"/>
      <c r="AE17" s="39"/>
      <c r="AF17" s="32"/>
      <c r="AG17" s="1"/>
    </row>
    <row r="18" spans="1:33" ht="21.75" customHeight="1">
      <c r="A18" s="177">
        <v>37288</v>
      </c>
      <c r="B18" s="178" t="s">
        <v>4</v>
      </c>
      <c r="C18" s="178">
        <v>312.39999999999998</v>
      </c>
      <c r="D18" s="178">
        <v>393.62790000000001</v>
      </c>
      <c r="E18" s="178">
        <v>387.55</v>
      </c>
      <c r="F18" s="178">
        <v>661.38799999999901</v>
      </c>
      <c r="G18" s="178" t="s">
        <v>4</v>
      </c>
      <c r="H18" s="178">
        <v>442.31416666666598</v>
      </c>
      <c r="I18" s="178" t="s">
        <v>4</v>
      </c>
      <c r="J18" s="370">
        <v>265.72933333333299</v>
      </c>
      <c r="K18" s="178">
        <v>485.01</v>
      </c>
      <c r="L18" s="178">
        <v>525.66160000000002</v>
      </c>
      <c r="M18" s="178" t="s">
        <v>4</v>
      </c>
      <c r="N18" s="178">
        <v>455.48</v>
      </c>
      <c r="O18" s="178">
        <v>391.89</v>
      </c>
      <c r="P18" s="178" t="s">
        <v>4</v>
      </c>
      <c r="Q18" s="178" t="s">
        <v>4</v>
      </c>
      <c r="R18" s="178">
        <v>288.07</v>
      </c>
      <c r="S18" s="178">
        <v>420.42</v>
      </c>
      <c r="T18" s="178" t="s">
        <v>4</v>
      </c>
      <c r="U18" s="178">
        <v>468.42</v>
      </c>
      <c r="V18" s="178">
        <v>398.61</v>
      </c>
      <c r="W18" s="178">
        <v>446.4</v>
      </c>
      <c r="X18" s="178">
        <v>442.8</v>
      </c>
      <c r="Y18" s="178" t="s">
        <v>4</v>
      </c>
      <c r="Z18" s="178">
        <v>409.2</v>
      </c>
      <c r="AA18" s="178">
        <v>276.30399999999997</v>
      </c>
      <c r="AB18" s="178">
        <v>951.2</v>
      </c>
      <c r="AC18" s="4"/>
      <c r="AD18" s="4"/>
      <c r="AE18" s="39"/>
      <c r="AF18" s="32"/>
      <c r="AG18" s="1"/>
    </row>
    <row r="19" spans="1:33" ht="21.75" customHeight="1">
      <c r="A19" s="177">
        <v>37316</v>
      </c>
      <c r="B19" s="178" t="s">
        <v>4</v>
      </c>
      <c r="C19" s="178">
        <v>312.39999999999998</v>
      </c>
      <c r="D19" s="178">
        <v>393.62790000000001</v>
      </c>
      <c r="E19" s="178">
        <v>387.55</v>
      </c>
      <c r="F19" s="178">
        <v>661.38799999999901</v>
      </c>
      <c r="G19" s="178" t="s">
        <v>4</v>
      </c>
      <c r="H19" s="178">
        <v>442.31416666666598</v>
      </c>
      <c r="I19" s="178" t="s">
        <v>4</v>
      </c>
      <c r="J19" s="370">
        <v>265.72933333333299</v>
      </c>
      <c r="K19" s="178">
        <v>485.01</v>
      </c>
      <c r="L19" s="178">
        <v>525.66160000000002</v>
      </c>
      <c r="M19" s="178" t="s">
        <v>4</v>
      </c>
      <c r="N19" s="178">
        <v>455.48</v>
      </c>
      <c r="O19" s="178">
        <v>391.89</v>
      </c>
      <c r="P19" s="178" t="s">
        <v>4</v>
      </c>
      <c r="Q19" s="178" t="s">
        <v>4</v>
      </c>
      <c r="R19" s="178">
        <v>288.07</v>
      </c>
      <c r="S19" s="178">
        <v>420.42</v>
      </c>
      <c r="T19" s="178" t="s">
        <v>4</v>
      </c>
      <c r="U19" s="178">
        <v>468.42</v>
      </c>
      <c r="V19" s="178">
        <v>398.61</v>
      </c>
      <c r="W19" s="178">
        <v>446.4</v>
      </c>
      <c r="X19" s="178">
        <v>442.8</v>
      </c>
      <c r="Y19" s="178" t="s">
        <v>4</v>
      </c>
      <c r="Z19" s="178">
        <v>409.2</v>
      </c>
      <c r="AA19" s="178">
        <v>276.30399999999997</v>
      </c>
      <c r="AB19" s="178">
        <v>951.2</v>
      </c>
      <c r="AC19" s="4"/>
      <c r="AD19" s="4"/>
      <c r="AE19" s="39"/>
      <c r="AF19" s="32"/>
      <c r="AG19" s="1"/>
    </row>
    <row r="20" spans="1:33" ht="21.75" customHeight="1">
      <c r="A20" s="177">
        <v>37347</v>
      </c>
      <c r="B20" s="178" t="s">
        <v>4</v>
      </c>
      <c r="C20" s="178">
        <v>312.39999999999998</v>
      </c>
      <c r="D20" s="178">
        <v>393.62790000000001</v>
      </c>
      <c r="E20" s="178">
        <v>387.55</v>
      </c>
      <c r="F20" s="178">
        <v>661.38799999999901</v>
      </c>
      <c r="G20" s="178" t="s">
        <v>4</v>
      </c>
      <c r="H20" s="178">
        <v>442.31416666666598</v>
      </c>
      <c r="I20" s="178" t="s">
        <v>4</v>
      </c>
      <c r="J20" s="370">
        <v>265.72933333333299</v>
      </c>
      <c r="K20" s="178">
        <v>485.01</v>
      </c>
      <c r="L20" s="178">
        <v>525.66160000000002</v>
      </c>
      <c r="M20" s="178" t="s">
        <v>4</v>
      </c>
      <c r="N20" s="178">
        <v>455.48</v>
      </c>
      <c r="O20" s="178">
        <v>391.89</v>
      </c>
      <c r="P20" s="178" t="s">
        <v>4</v>
      </c>
      <c r="Q20" s="178" t="s">
        <v>4</v>
      </c>
      <c r="R20" s="178">
        <v>288.07</v>
      </c>
      <c r="S20" s="178">
        <v>420.42</v>
      </c>
      <c r="T20" s="178" t="s">
        <v>4</v>
      </c>
      <c r="U20" s="178">
        <v>468.42</v>
      </c>
      <c r="V20" s="178">
        <v>398.61</v>
      </c>
      <c r="W20" s="178">
        <v>446.4</v>
      </c>
      <c r="X20" s="178">
        <v>442.8</v>
      </c>
      <c r="Y20" s="178" t="s">
        <v>4</v>
      </c>
      <c r="Z20" s="178">
        <v>409.2</v>
      </c>
      <c r="AA20" s="178">
        <v>276.30399999999997</v>
      </c>
      <c r="AB20" s="178">
        <v>951.2</v>
      </c>
      <c r="AC20" s="4"/>
      <c r="AD20" s="4"/>
      <c r="AE20" s="39"/>
      <c r="AF20" s="32"/>
      <c r="AG20" s="1"/>
    </row>
    <row r="21" spans="1:33" ht="21.75" customHeight="1">
      <c r="A21" s="177">
        <v>37377</v>
      </c>
      <c r="B21" s="178" t="s">
        <v>4</v>
      </c>
      <c r="C21" s="178">
        <v>312.39999999999998</v>
      </c>
      <c r="D21" s="178">
        <v>393.62790000000001</v>
      </c>
      <c r="E21" s="178">
        <v>387.55</v>
      </c>
      <c r="F21" s="178">
        <v>661.38799999999901</v>
      </c>
      <c r="G21" s="178" t="s">
        <v>4</v>
      </c>
      <c r="H21" s="178">
        <v>442.31416666666598</v>
      </c>
      <c r="I21" s="178" t="s">
        <v>4</v>
      </c>
      <c r="J21" s="370">
        <v>265.72933333333299</v>
      </c>
      <c r="K21" s="178">
        <v>485.01</v>
      </c>
      <c r="L21" s="178">
        <v>525.66160000000002</v>
      </c>
      <c r="M21" s="178" t="s">
        <v>4</v>
      </c>
      <c r="N21" s="178">
        <v>455.48</v>
      </c>
      <c r="O21" s="178">
        <v>391.89</v>
      </c>
      <c r="P21" s="178" t="s">
        <v>4</v>
      </c>
      <c r="Q21" s="178" t="s">
        <v>4</v>
      </c>
      <c r="R21" s="178">
        <v>288.07</v>
      </c>
      <c r="S21" s="178">
        <v>420.42</v>
      </c>
      <c r="T21" s="178" t="s">
        <v>4</v>
      </c>
      <c r="U21" s="178">
        <v>468.42</v>
      </c>
      <c r="V21" s="178">
        <v>398.61</v>
      </c>
      <c r="W21" s="178">
        <v>446.4</v>
      </c>
      <c r="X21" s="178">
        <v>442.8</v>
      </c>
      <c r="Y21" s="178" t="s">
        <v>4</v>
      </c>
      <c r="Z21" s="178">
        <v>409.2</v>
      </c>
      <c r="AA21" s="178">
        <v>276.30399999999997</v>
      </c>
      <c r="AB21" s="178">
        <v>951.2</v>
      </c>
      <c r="AC21" s="4"/>
      <c r="AD21" s="4"/>
      <c r="AE21" s="39"/>
      <c r="AF21" s="32"/>
      <c r="AG21" s="1"/>
    </row>
    <row r="22" spans="1:33" ht="21.75" customHeight="1">
      <c r="A22" s="177">
        <v>37408</v>
      </c>
      <c r="B22" s="178" t="s">
        <v>4</v>
      </c>
      <c r="C22" s="178">
        <v>312.39999999999998</v>
      </c>
      <c r="D22" s="178">
        <v>393.62790000000001</v>
      </c>
      <c r="E22" s="178">
        <v>387.55</v>
      </c>
      <c r="F22" s="178">
        <v>661.38799999999901</v>
      </c>
      <c r="G22" s="178" t="s">
        <v>4</v>
      </c>
      <c r="H22" s="178">
        <v>442.31416666666598</v>
      </c>
      <c r="I22" s="178" t="s">
        <v>4</v>
      </c>
      <c r="J22" s="370">
        <v>265.72933333333299</v>
      </c>
      <c r="K22" s="178">
        <v>485.01</v>
      </c>
      <c r="L22" s="178">
        <v>525.66160000000002</v>
      </c>
      <c r="M22" s="178" t="s">
        <v>4</v>
      </c>
      <c r="N22" s="178">
        <v>455.48</v>
      </c>
      <c r="O22" s="178">
        <v>391.89</v>
      </c>
      <c r="P22" s="178" t="s">
        <v>4</v>
      </c>
      <c r="Q22" s="178" t="s">
        <v>4</v>
      </c>
      <c r="R22" s="178">
        <v>288.07</v>
      </c>
      <c r="S22" s="178">
        <v>420.42</v>
      </c>
      <c r="T22" s="178" t="s">
        <v>4</v>
      </c>
      <c r="U22" s="178">
        <v>468.42</v>
      </c>
      <c r="V22" s="178">
        <v>398.61</v>
      </c>
      <c r="W22" s="178">
        <v>446.4</v>
      </c>
      <c r="X22" s="178">
        <v>442.8</v>
      </c>
      <c r="Y22" s="178" t="s">
        <v>4</v>
      </c>
      <c r="Z22" s="178">
        <v>409.2</v>
      </c>
      <c r="AA22" s="178">
        <v>276.30399999999997</v>
      </c>
      <c r="AB22" s="178">
        <v>951.2</v>
      </c>
      <c r="AC22" s="4"/>
      <c r="AD22" s="4"/>
      <c r="AE22" s="39"/>
      <c r="AF22" s="32"/>
      <c r="AG22" s="1"/>
    </row>
    <row r="23" spans="1:33" ht="21.75" customHeight="1">
      <c r="A23" s="177">
        <v>37438</v>
      </c>
      <c r="B23" s="178" t="s">
        <v>4</v>
      </c>
      <c r="C23" s="178">
        <v>412.4</v>
      </c>
      <c r="D23" s="178">
        <v>493.62790000000001</v>
      </c>
      <c r="E23" s="178">
        <v>487.55</v>
      </c>
      <c r="F23" s="178">
        <v>761.38799999999901</v>
      </c>
      <c r="G23" s="178" t="s">
        <v>4</v>
      </c>
      <c r="H23" s="178">
        <v>542.31416666666598</v>
      </c>
      <c r="I23" s="178" t="s">
        <v>4</v>
      </c>
      <c r="J23" s="370">
        <v>365.72933333333299</v>
      </c>
      <c r="K23" s="178">
        <v>585.01</v>
      </c>
      <c r="L23" s="178">
        <v>625.66160000000002</v>
      </c>
      <c r="M23" s="178" t="s">
        <v>4</v>
      </c>
      <c r="N23" s="178">
        <v>555.48</v>
      </c>
      <c r="O23" s="178">
        <v>491.89</v>
      </c>
      <c r="P23" s="178" t="s">
        <v>4</v>
      </c>
      <c r="Q23" s="178" t="s">
        <v>4</v>
      </c>
      <c r="R23" s="178">
        <v>388.07</v>
      </c>
      <c r="S23" s="178">
        <v>520.41999999999996</v>
      </c>
      <c r="T23" s="178" t="s">
        <v>4</v>
      </c>
      <c r="U23" s="178">
        <v>568.41999999999996</v>
      </c>
      <c r="V23" s="178">
        <v>498.61</v>
      </c>
      <c r="W23" s="178">
        <v>546.4</v>
      </c>
      <c r="X23" s="178">
        <v>542.79999999999995</v>
      </c>
      <c r="Y23" s="178" t="s">
        <v>4</v>
      </c>
      <c r="Z23" s="178">
        <v>509.2</v>
      </c>
      <c r="AA23" s="178">
        <v>376.30399999999997</v>
      </c>
      <c r="AB23" s="178">
        <v>1051.2</v>
      </c>
      <c r="AC23" s="4"/>
      <c r="AD23" s="4"/>
      <c r="AE23" s="39"/>
      <c r="AF23" s="32"/>
      <c r="AG23" s="1"/>
    </row>
    <row r="24" spans="1:33" ht="21.75" customHeight="1">
      <c r="A24" s="177">
        <v>37469</v>
      </c>
      <c r="B24" s="178" t="s">
        <v>4</v>
      </c>
      <c r="C24" s="178">
        <v>412.4</v>
      </c>
      <c r="D24" s="178">
        <v>493.62790000000001</v>
      </c>
      <c r="E24" s="178">
        <v>487.55</v>
      </c>
      <c r="F24" s="178">
        <v>761.38799999999901</v>
      </c>
      <c r="G24" s="178" t="s">
        <v>4</v>
      </c>
      <c r="H24" s="178">
        <v>542.31416666666598</v>
      </c>
      <c r="I24" s="178" t="s">
        <v>4</v>
      </c>
      <c r="J24" s="370">
        <v>365.72933333333299</v>
      </c>
      <c r="K24" s="178">
        <v>585.01</v>
      </c>
      <c r="L24" s="178">
        <v>625.66160000000002</v>
      </c>
      <c r="M24" s="178" t="s">
        <v>4</v>
      </c>
      <c r="N24" s="178">
        <v>555.48</v>
      </c>
      <c r="O24" s="178">
        <v>491.89</v>
      </c>
      <c r="P24" s="178" t="s">
        <v>4</v>
      </c>
      <c r="Q24" s="178" t="s">
        <v>4</v>
      </c>
      <c r="R24" s="178">
        <v>388.07</v>
      </c>
      <c r="S24" s="178">
        <v>520.41999999999996</v>
      </c>
      <c r="T24" s="178" t="s">
        <v>4</v>
      </c>
      <c r="U24" s="178">
        <v>568.41999999999996</v>
      </c>
      <c r="V24" s="178">
        <v>498.61</v>
      </c>
      <c r="W24" s="178">
        <v>546.4</v>
      </c>
      <c r="X24" s="178">
        <v>542.79999999999995</v>
      </c>
      <c r="Y24" s="178" t="s">
        <v>4</v>
      </c>
      <c r="Z24" s="178">
        <v>509.2</v>
      </c>
      <c r="AA24" s="178">
        <v>376.30399999999997</v>
      </c>
      <c r="AB24" s="178">
        <v>1051.2</v>
      </c>
      <c r="AC24" s="4"/>
      <c r="AD24" s="4"/>
      <c r="AE24" s="39"/>
      <c r="AF24" s="32"/>
      <c r="AG24" s="1"/>
    </row>
    <row r="25" spans="1:33" ht="21.75" customHeight="1">
      <c r="A25" s="177">
        <v>37500</v>
      </c>
      <c r="B25" s="178" t="s">
        <v>4</v>
      </c>
      <c r="C25" s="178">
        <v>412.4</v>
      </c>
      <c r="D25" s="178">
        <v>493.62790000000001</v>
      </c>
      <c r="E25" s="178">
        <v>487.55</v>
      </c>
      <c r="F25" s="178">
        <v>761.38799999999901</v>
      </c>
      <c r="G25" s="178" t="s">
        <v>4</v>
      </c>
      <c r="H25" s="178">
        <v>542.31416666666598</v>
      </c>
      <c r="I25" s="178" t="s">
        <v>4</v>
      </c>
      <c r="J25" s="370">
        <v>365.72933333333299</v>
      </c>
      <c r="K25" s="178">
        <v>585.01</v>
      </c>
      <c r="L25" s="178">
        <v>625.66160000000002</v>
      </c>
      <c r="M25" s="178" t="s">
        <v>4</v>
      </c>
      <c r="N25" s="178">
        <v>555.48</v>
      </c>
      <c r="O25" s="178">
        <v>491.89</v>
      </c>
      <c r="P25" s="178" t="s">
        <v>4</v>
      </c>
      <c r="Q25" s="178" t="s">
        <v>4</v>
      </c>
      <c r="R25" s="178">
        <v>388.07</v>
      </c>
      <c r="S25" s="178">
        <v>520.41999999999996</v>
      </c>
      <c r="T25" s="178" t="s">
        <v>4</v>
      </c>
      <c r="U25" s="178">
        <v>568.41999999999996</v>
      </c>
      <c r="V25" s="178">
        <v>498.61</v>
      </c>
      <c r="W25" s="178">
        <v>546.4</v>
      </c>
      <c r="X25" s="178">
        <v>542.79999999999995</v>
      </c>
      <c r="Y25" s="178" t="s">
        <v>4</v>
      </c>
      <c r="Z25" s="178">
        <v>509.2</v>
      </c>
      <c r="AA25" s="178">
        <v>376.30399999999997</v>
      </c>
      <c r="AB25" s="178">
        <v>1051.2</v>
      </c>
      <c r="AC25" s="4"/>
      <c r="AD25" s="4"/>
      <c r="AE25" s="39"/>
      <c r="AF25" s="32"/>
      <c r="AG25" s="1"/>
    </row>
    <row r="26" spans="1:33" ht="21.75" customHeight="1">
      <c r="A26" s="177">
        <v>37530</v>
      </c>
      <c r="B26" s="178" t="s">
        <v>4</v>
      </c>
      <c r="C26" s="178">
        <v>412.4</v>
      </c>
      <c r="D26" s="178">
        <v>493.62790000000001</v>
      </c>
      <c r="E26" s="178">
        <v>487.55</v>
      </c>
      <c r="F26" s="178">
        <v>761.38799999999901</v>
      </c>
      <c r="G26" s="178" t="s">
        <v>4</v>
      </c>
      <c r="H26" s="178">
        <v>542.31416666666598</v>
      </c>
      <c r="I26" s="178" t="s">
        <v>4</v>
      </c>
      <c r="J26" s="370">
        <v>365.72933333333299</v>
      </c>
      <c r="K26" s="178">
        <v>585.01</v>
      </c>
      <c r="L26" s="178">
        <v>625.66160000000002</v>
      </c>
      <c r="M26" s="178" t="s">
        <v>4</v>
      </c>
      <c r="N26" s="178">
        <v>555.48</v>
      </c>
      <c r="O26" s="178">
        <v>491.89</v>
      </c>
      <c r="P26" s="178" t="s">
        <v>4</v>
      </c>
      <c r="Q26" s="178" t="s">
        <v>4</v>
      </c>
      <c r="R26" s="178">
        <v>388.07</v>
      </c>
      <c r="S26" s="178">
        <v>520.41999999999996</v>
      </c>
      <c r="T26" s="178" t="s">
        <v>4</v>
      </c>
      <c r="U26" s="178">
        <v>568.41999999999996</v>
      </c>
      <c r="V26" s="178">
        <v>498.61</v>
      </c>
      <c r="W26" s="178">
        <v>546.4</v>
      </c>
      <c r="X26" s="178">
        <v>542.79999999999995</v>
      </c>
      <c r="Y26" s="178" t="s">
        <v>4</v>
      </c>
      <c r="Z26" s="178">
        <v>509.2</v>
      </c>
      <c r="AA26" s="178">
        <v>376.30399999999997</v>
      </c>
      <c r="AB26" s="178">
        <v>1051.2</v>
      </c>
      <c r="AC26" s="4"/>
      <c r="AD26" s="4"/>
      <c r="AE26" s="39"/>
      <c r="AF26" s="32"/>
      <c r="AG26" s="1"/>
    </row>
    <row r="27" spans="1:33" ht="21.75" customHeight="1">
      <c r="A27" s="177">
        <v>37561</v>
      </c>
      <c r="B27" s="178" t="s">
        <v>4</v>
      </c>
      <c r="C27" s="178">
        <v>412.4</v>
      </c>
      <c r="D27" s="178">
        <v>493.62790000000001</v>
      </c>
      <c r="E27" s="178">
        <v>487.55</v>
      </c>
      <c r="F27" s="178">
        <v>761.38799999999901</v>
      </c>
      <c r="G27" s="178" t="s">
        <v>4</v>
      </c>
      <c r="H27" s="178">
        <v>542.31416666666598</v>
      </c>
      <c r="I27" s="178" t="s">
        <v>4</v>
      </c>
      <c r="J27" s="370">
        <v>365.72933333333299</v>
      </c>
      <c r="K27" s="178">
        <v>585.01</v>
      </c>
      <c r="L27" s="178">
        <v>625.66160000000002</v>
      </c>
      <c r="M27" s="178" t="s">
        <v>4</v>
      </c>
      <c r="N27" s="178">
        <v>555.48</v>
      </c>
      <c r="O27" s="178">
        <v>491.89</v>
      </c>
      <c r="P27" s="178" t="s">
        <v>4</v>
      </c>
      <c r="Q27" s="178" t="s">
        <v>4</v>
      </c>
      <c r="R27" s="178">
        <v>388.07</v>
      </c>
      <c r="S27" s="178">
        <v>520.41999999999996</v>
      </c>
      <c r="T27" s="178" t="s">
        <v>4</v>
      </c>
      <c r="U27" s="178">
        <v>568.41999999999996</v>
      </c>
      <c r="V27" s="178">
        <v>498.61</v>
      </c>
      <c r="W27" s="178">
        <v>546.4</v>
      </c>
      <c r="X27" s="178">
        <v>542.79999999999995</v>
      </c>
      <c r="Y27" s="178" t="s">
        <v>4</v>
      </c>
      <c r="Z27" s="178">
        <v>509.2</v>
      </c>
      <c r="AA27" s="178">
        <v>376.30399999999997</v>
      </c>
      <c r="AB27" s="178">
        <v>1051.2</v>
      </c>
      <c r="AC27" s="4"/>
      <c r="AD27" s="4"/>
      <c r="AE27" s="39"/>
      <c r="AF27" s="32"/>
      <c r="AG27" s="1"/>
    </row>
    <row r="28" spans="1:33" ht="21.75" customHeight="1">
      <c r="A28" s="177">
        <v>37591</v>
      </c>
      <c r="B28" s="178" t="s">
        <v>4</v>
      </c>
      <c r="C28" s="178">
        <v>412.4</v>
      </c>
      <c r="D28" s="178">
        <v>493.62790000000001</v>
      </c>
      <c r="E28" s="178">
        <v>487.55</v>
      </c>
      <c r="F28" s="178">
        <v>761.38799999999901</v>
      </c>
      <c r="G28" s="178" t="s">
        <v>4</v>
      </c>
      <c r="H28" s="178">
        <v>542.31416666666598</v>
      </c>
      <c r="I28" s="178" t="s">
        <v>4</v>
      </c>
      <c r="J28" s="370">
        <v>365.72933333333299</v>
      </c>
      <c r="K28" s="178">
        <v>585.01</v>
      </c>
      <c r="L28" s="178">
        <v>625.66160000000002</v>
      </c>
      <c r="M28" s="178" t="s">
        <v>4</v>
      </c>
      <c r="N28" s="178">
        <v>555.48</v>
      </c>
      <c r="O28" s="178">
        <v>491.89</v>
      </c>
      <c r="P28" s="178" t="s">
        <v>4</v>
      </c>
      <c r="Q28" s="178" t="s">
        <v>4</v>
      </c>
      <c r="R28" s="178">
        <v>388.07</v>
      </c>
      <c r="S28" s="178">
        <v>520.41999999999996</v>
      </c>
      <c r="T28" s="178" t="s">
        <v>4</v>
      </c>
      <c r="U28" s="178">
        <v>568.41999999999996</v>
      </c>
      <c r="V28" s="178">
        <v>498.61</v>
      </c>
      <c r="W28" s="178">
        <v>546.4</v>
      </c>
      <c r="X28" s="178">
        <v>542.79999999999995</v>
      </c>
      <c r="Y28" s="178" t="s">
        <v>4</v>
      </c>
      <c r="Z28" s="178">
        <v>509.2</v>
      </c>
      <c r="AA28" s="178">
        <v>376.30399999999997</v>
      </c>
      <c r="AB28" s="178">
        <v>1051.2</v>
      </c>
      <c r="AC28" s="4"/>
      <c r="AD28" s="4"/>
      <c r="AE28" s="39"/>
      <c r="AF28" s="32"/>
      <c r="AG28" s="1"/>
    </row>
    <row r="29" spans="1:33" ht="21.75" customHeight="1">
      <c r="A29" s="177">
        <v>37622</v>
      </c>
      <c r="B29" s="178" t="s">
        <v>4</v>
      </c>
      <c r="C29" s="178">
        <v>442.4</v>
      </c>
      <c r="D29" s="178">
        <v>523.62789999999995</v>
      </c>
      <c r="E29" s="178">
        <v>517.54999999999995</v>
      </c>
      <c r="F29" s="178">
        <v>791.38799999999901</v>
      </c>
      <c r="G29" s="178" t="s">
        <v>4</v>
      </c>
      <c r="H29" s="178">
        <v>572.31416666666598</v>
      </c>
      <c r="I29" s="178" t="s">
        <v>4</v>
      </c>
      <c r="J29" s="370">
        <v>395.72933333333299</v>
      </c>
      <c r="K29" s="178">
        <v>615.01</v>
      </c>
      <c r="L29" s="178">
        <v>655.66160000000002</v>
      </c>
      <c r="M29" s="178" t="s">
        <v>4</v>
      </c>
      <c r="N29" s="178">
        <v>585.48</v>
      </c>
      <c r="O29" s="178">
        <v>521.89</v>
      </c>
      <c r="P29" s="178" t="s">
        <v>4</v>
      </c>
      <c r="Q29" s="178" t="s">
        <v>4</v>
      </c>
      <c r="R29" s="178">
        <v>418.07</v>
      </c>
      <c r="S29" s="178">
        <v>550.41999999999996</v>
      </c>
      <c r="T29" s="178" t="s">
        <v>4</v>
      </c>
      <c r="U29" s="178">
        <v>598.41999999999996</v>
      </c>
      <c r="V29" s="178">
        <v>528.61</v>
      </c>
      <c r="W29" s="178">
        <v>576.4</v>
      </c>
      <c r="X29" s="178">
        <v>572.79999999999995</v>
      </c>
      <c r="Y29" s="178" t="s">
        <v>4</v>
      </c>
      <c r="Z29" s="178">
        <v>539.20000000000005</v>
      </c>
      <c r="AA29" s="178">
        <v>406.30399999999997</v>
      </c>
      <c r="AB29" s="178">
        <v>1081.2</v>
      </c>
      <c r="AC29" s="4"/>
      <c r="AD29" s="4"/>
      <c r="AE29" s="39"/>
      <c r="AF29" s="32"/>
      <c r="AG29" s="1"/>
    </row>
    <row r="30" spans="1:33" ht="21.75" customHeight="1">
      <c r="A30" s="177">
        <v>37653</v>
      </c>
      <c r="B30" s="178" t="s">
        <v>4</v>
      </c>
      <c r="C30" s="178">
        <v>442.4</v>
      </c>
      <c r="D30" s="178">
        <v>523.62789999999995</v>
      </c>
      <c r="E30" s="178">
        <v>517.54999999999995</v>
      </c>
      <c r="F30" s="178">
        <v>791.38799999999901</v>
      </c>
      <c r="G30" s="178" t="s">
        <v>4</v>
      </c>
      <c r="H30" s="178">
        <v>572.31416666666598</v>
      </c>
      <c r="I30" s="178" t="s">
        <v>4</v>
      </c>
      <c r="J30" s="370">
        <v>395.72933333333299</v>
      </c>
      <c r="K30" s="178">
        <v>615.01</v>
      </c>
      <c r="L30" s="178">
        <v>655.66160000000002</v>
      </c>
      <c r="M30" s="178" t="s">
        <v>4</v>
      </c>
      <c r="N30" s="178">
        <v>585.48</v>
      </c>
      <c r="O30" s="178">
        <v>521.89</v>
      </c>
      <c r="P30" s="178" t="s">
        <v>4</v>
      </c>
      <c r="Q30" s="178" t="s">
        <v>4</v>
      </c>
      <c r="R30" s="178">
        <v>418.07</v>
      </c>
      <c r="S30" s="178">
        <v>550.41999999999996</v>
      </c>
      <c r="T30" s="178" t="s">
        <v>4</v>
      </c>
      <c r="U30" s="178">
        <v>598.41999999999996</v>
      </c>
      <c r="V30" s="178">
        <v>528.61</v>
      </c>
      <c r="W30" s="178">
        <v>576.4</v>
      </c>
      <c r="X30" s="178">
        <v>572.79999999999995</v>
      </c>
      <c r="Y30" s="178" t="s">
        <v>4</v>
      </c>
      <c r="Z30" s="178">
        <v>539.20000000000005</v>
      </c>
      <c r="AA30" s="178">
        <v>406.30399999999997</v>
      </c>
      <c r="AB30" s="178">
        <v>1081.2</v>
      </c>
      <c r="AC30" s="4"/>
      <c r="AD30" s="4"/>
      <c r="AE30" s="39"/>
      <c r="AF30" s="32"/>
      <c r="AG30" s="1"/>
    </row>
    <row r="31" spans="1:33" ht="21.75" customHeight="1">
      <c r="A31" s="177">
        <v>37681</v>
      </c>
      <c r="B31" s="178" t="s">
        <v>4</v>
      </c>
      <c r="C31" s="178">
        <v>462.4</v>
      </c>
      <c r="D31" s="178">
        <v>543.62789999999995</v>
      </c>
      <c r="E31" s="178">
        <v>537.54999999999995</v>
      </c>
      <c r="F31" s="178">
        <v>811.38799999999901</v>
      </c>
      <c r="G31" s="178" t="s">
        <v>4</v>
      </c>
      <c r="H31" s="178">
        <v>592.31416666666598</v>
      </c>
      <c r="I31" s="178" t="s">
        <v>4</v>
      </c>
      <c r="J31" s="370">
        <v>415.72933333333299</v>
      </c>
      <c r="K31" s="178">
        <v>635.01</v>
      </c>
      <c r="L31" s="178">
        <v>675.66160000000002</v>
      </c>
      <c r="M31" s="178" t="s">
        <v>4</v>
      </c>
      <c r="N31" s="178">
        <v>605.48</v>
      </c>
      <c r="O31" s="178">
        <v>541.89</v>
      </c>
      <c r="P31" s="178" t="s">
        <v>4</v>
      </c>
      <c r="Q31" s="178" t="s">
        <v>4</v>
      </c>
      <c r="R31" s="178">
        <v>438.07</v>
      </c>
      <c r="S31" s="178">
        <v>570.41999999999996</v>
      </c>
      <c r="T31" s="178" t="s">
        <v>4</v>
      </c>
      <c r="U31" s="178">
        <v>618.41999999999996</v>
      </c>
      <c r="V31" s="178">
        <v>548.61</v>
      </c>
      <c r="W31" s="178">
        <v>596.4</v>
      </c>
      <c r="X31" s="178">
        <v>592.79999999999995</v>
      </c>
      <c r="Y31" s="178" t="s">
        <v>4</v>
      </c>
      <c r="Z31" s="178">
        <v>559.20000000000005</v>
      </c>
      <c r="AA31" s="178">
        <v>426.30399999999997</v>
      </c>
      <c r="AB31" s="178">
        <v>1101.2</v>
      </c>
      <c r="AC31" s="4"/>
      <c r="AD31" s="4"/>
      <c r="AE31" s="39"/>
      <c r="AF31" s="32"/>
      <c r="AG31" s="1"/>
    </row>
    <row r="32" spans="1:33" ht="21.75" customHeight="1">
      <c r="A32" s="177">
        <v>37712</v>
      </c>
      <c r="B32" s="178" t="s">
        <v>4</v>
      </c>
      <c r="C32" s="178">
        <v>462.4</v>
      </c>
      <c r="D32" s="178">
        <v>543.62789999999995</v>
      </c>
      <c r="E32" s="178">
        <v>537.54999999999995</v>
      </c>
      <c r="F32" s="178">
        <v>847.75</v>
      </c>
      <c r="G32" s="178" t="s">
        <v>4</v>
      </c>
      <c r="H32" s="178">
        <v>592.31416666666598</v>
      </c>
      <c r="I32" s="178" t="s">
        <v>4</v>
      </c>
      <c r="J32" s="370">
        <v>415.72933333333299</v>
      </c>
      <c r="K32" s="178">
        <v>635.01</v>
      </c>
      <c r="L32" s="178">
        <v>675.66160000000002</v>
      </c>
      <c r="M32" s="178" t="s">
        <v>4</v>
      </c>
      <c r="N32" s="178">
        <v>605.48</v>
      </c>
      <c r="O32" s="178">
        <v>541.89</v>
      </c>
      <c r="P32" s="178" t="s">
        <v>4</v>
      </c>
      <c r="Q32" s="178" t="s">
        <v>4</v>
      </c>
      <c r="R32" s="178">
        <v>438.07</v>
      </c>
      <c r="S32" s="178">
        <v>570.41999999999996</v>
      </c>
      <c r="T32" s="178" t="s">
        <v>4</v>
      </c>
      <c r="U32" s="178">
        <v>618.41999999999996</v>
      </c>
      <c r="V32" s="178">
        <v>548.61</v>
      </c>
      <c r="W32" s="178">
        <v>596.4</v>
      </c>
      <c r="X32" s="178">
        <v>592.79999999999995</v>
      </c>
      <c r="Y32" s="178" t="s">
        <v>4</v>
      </c>
      <c r="Z32" s="178">
        <v>559.20000000000005</v>
      </c>
      <c r="AA32" s="178">
        <v>426.30399999999997</v>
      </c>
      <c r="AB32" s="178">
        <v>1101.2</v>
      </c>
      <c r="AC32" s="4"/>
      <c r="AD32" s="4"/>
      <c r="AE32" s="39"/>
      <c r="AF32" s="32"/>
      <c r="AG32" s="1"/>
    </row>
    <row r="33" spans="1:33" ht="21.75" customHeight="1">
      <c r="A33" s="177">
        <v>37742</v>
      </c>
      <c r="B33" s="178" t="s">
        <v>4</v>
      </c>
      <c r="C33" s="178">
        <v>512.4</v>
      </c>
      <c r="D33" s="178">
        <v>593.62789999999995</v>
      </c>
      <c r="E33" s="178">
        <v>587.54999999999995</v>
      </c>
      <c r="F33" s="178">
        <v>897.75</v>
      </c>
      <c r="G33" s="178" t="s">
        <v>4</v>
      </c>
      <c r="H33" s="178">
        <v>642.31416666666598</v>
      </c>
      <c r="I33" s="178" t="s">
        <v>4</v>
      </c>
      <c r="J33" s="370">
        <v>465.72933333333299</v>
      </c>
      <c r="K33" s="178">
        <v>685.01</v>
      </c>
      <c r="L33" s="178">
        <v>725.66160000000002</v>
      </c>
      <c r="M33" s="178" t="s">
        <v>4</v>
      </c>
      <c r="N33" s="178">
        <v>655.48</v>
      </c>
      <c r="O33" s="178">
        <v>591.89</v>
      </c>
      <c r="P33" s="178" t="s">
        <v>4</v>
      </c>
      <c r="Q33" s="178" t="s">
        <v>4</v>
      </c>
      <c r="R33" s="178">
        <v>488.07</v>
      </c>
      <c r="S33" s="178">
        <v>620.41999999999996</v>
      </c>
      <c r="T33" s="178" t="s">
        <v>4</v>
      </c>
      <c r="U33" s="178">
        <v>668.42</v>
      </c>
      <c r="V33" s="178">
        <v>598.61</v>
      </c>
      <c r="W33" s="178">
        <v>646.4</v>
      </c>
      <c r="X33" s="178">
        <v>642.79999999999995</v>
      </c>
      <c r="Y33" s="178" t="s">
        <v>4</v>
      </c>
      <c r="Z33" s="178">
        <v>609.20000000000005</v>
      </c>
      <c r="AA33" s="178">
        <v>476.30399999999997</v>
      </c>
      <c r="AB33" s="178">
        <v>1151.2</v>
      </c>
      <c r="AC33" s="4"/>
      <c r="AD33" s="4"/>
      <c r="AE33" s="39"/>
      <c r="AF33" s="32"/>
      <c r="AG33" s="1"/>
    </row>
    <row r="34" spans="1:33" ht="21.75" customHeight="1">
      <c r="A34" s="177">
        <v>37773</v>
      </c>
      <c r="B34" s="178" t="s">
        <v>4</v>
      </c>
      <c r="C34" s="178">
        <v>512.4</v>
      </c>
      <c r="D34" s="178">
        <v>593.62789999999995</v>
      </c>
      <c r="E34" s="178">
        <v>587.54999999999995</v>
      </c>
      <c r="F34" s="178">
        <v>936.5</v>
      </c>
      <c r="G34" s="178" t="s">
        <v>4</v>
      </c>
      <c r="H34" s="178">
        <v>642.31416666666598</v>
      </c>
      <c r="I34" s="178" t="s">
        <v>4</v>
      </c>
      <c r="J34" s="370">
        <v>465.72933333333299</v>
      </c>
      <c r="K34" s="178">
        <v>685.01</v>
      </c>
      <c r="L34" s="178">
        <v>725.66160000000002</v>
      </c>
      <c r="M34" s="178" t="s">
        <v>4</v>
      </c>
      <c r="N34" s="178">
        <v>655.48</v>
      </c>
      <c r="O34" s="178">
        <v>591.89</v>
      </c>
      <c r="P34" s="178" t="s">
        <v>4</v>
      </c>
      <c r="Q34" s="178" t="s">
        <v>4</v>
      </c>
      <c r="R34" s="178">
        <v>488.07</v>
      </c>
      <c r="S34" s="178">
        <v>620.41999999999996</v>
      </c>
      <c r="T34" s="178" t="s">
        <v>4</v>
      </c>
      <c r="U34" s="178">
        <v>668.42</v>
      </c>
      <c r="V34" s="178">
        <v>607.54494736842105</v>
      </c>
      <c r="W34" s="178">
        <v>646.4</v>
      </c>
      <c r="X34" s="178">
        <v>642.79999999999995</v>
      </c>
      <c r="Y34" s="178" t="s">
        <v>4</v>
      </c>
      <c r="Z34" s="178">
        <v>609.20000000000005</v>
      </c>
      <c r="AA34" s="178">
        <v>476.30399999999997</v>
      </c>
      <c r="AB34" s="178">
        <v>1151.2</v>
      </c>
      <c r="AC34" s="4"/>
      <c r="AD34" s="4"/>
      <c r="AE34" s="39"/>
      <c r="AF34" s="32"/>
      <c r="AG34" s="1"/>
    </row>
    <row r="35" spans="1:33" ht="21.75" customHeight="1">
      <c r="A35" s="177">
        <v>37803</v>
      </c>
      <c r="B35" s="178" t="s">
        <v>4</v>
      </c>
      <c r="C35" s="178">
        <v>518.20000000000005</v>
      </c>
      <c r="D35" s="178">
        <v>596.62789999999995</v>
      </c>
      <c r="E35" s="178">
        <v>592.65</v>
      </c>
      <c r="F35" s="178">
        <v>954.9</v>
      </c>
      <c r="G35" s="178" t="s">
        <v>4</v>
      </c>
      <c r="H35" s="178">
        <v>647.64750000000004</v>
      </c>
      <c r="I35" s="178" t="s">
        <v>4</v>
      </c>
      <c r="J35" s="370">
        <v>478.78787878787801</v>
      </c>
      <c r="K35" s="178">
        <v>688.01</v>
      </c>
      <c r="L35" s="178">
        <v>743.22159999999997</v>
      </c>
      <c r="M35" s="178" t="s">
        <v>4</v>
      </c>
      <c r="N35" s="178">
        <v>671.92</v>
      </c>
      <c r="O35" s="178">
        <v>591.89</v>
      </c>
      <c r="P35" s="178" t="s">
        <v>4</v>
      </c>
      <c r="Q35" s="178" t="s">
        <v>4</v>
      </c>
      <c r="R35" s="178">
        <v>491.07</v>
      </c>
      <c r="S35" s="178">
        <v>626.22</v>
      </c>
      <c r="T35" s="178" t="s">
        <v>4</v>
      </c>
      <c r="U35" s="178">
        <v>698.59</v>
      </c>
      <c r="V35" s="178">
        <v>620.56600000000003</v>
      </c>
      <c r="W35" s="178">
        <v>655</v>
      </c>
      <c r="X35" s="178">
        <v>651.4</v>
      </c>
      <c r="Y35" s="178" t="s">
        <v>4</v>
      </c>
      <c r="Z35" s="178">
        <v>615</v>
      </c>
      <c r="AA35" s="178">
        <v>490.50400000000002</v>
      </c>
      <c r="AB35" s="178">
        <v>1154.2</v>
      </c>
      <c r="AC35" s="4"/>
      <c r="AD35" s="4"/>
      <c r="AE35" s="39"/>
      <c r="AF35" s="32"/>
      <c r="AG35" s="1"/>
    </row>
    <row r="36" spans="1:33" ht="21.75" customHeight="1">
      <c r="A36" s="177">
        <v>37834</v>
      </c>
      <c r="B36" s="178" t="s">
        <v>4</v>
      </c>
      <c r="C36" s="178">
        <v>524</v>
      </c>
      <c r="D36" s="178">
        <v>599.62789999999995</v>
      </c>
      <c r="E36" s="178">
        <v>597.75</v>
      </c>
      <c r="F36" s="178">
        <v>1012.05</v>
      </c>
      <c r="G36" s="178" t="s">
        <v>4</v>
      </c>
      <c r="H36" s="178">
        <v>652.98083333333295</v>
      </c>
      <c r="I36" s="178" t="s">
        <v>4</v>
      </c>
      <c r="J36" s="370">
        <v>483.23099999999999</v>
      </c>
      <c r="K36" s="178">
        <v>691.01</v>
      </c>
      <c r="L36" s="178">
        <v>760.78160000000003</v>
      </c>
      <c r="M36" s="178" t="s">
        <v>4</v>
      </c>
      <c r="N36" s="178">
        <v>688.36</v>
      </c>
      <c r="O36" s="178">
        <v>591.89</v>
      </c>
      <c r="P36" s="178" t="s">
        <v>4</v>
      </c>
      <c r="Q36" s="178" t="s">
        <v>4</v>
      </c>
      <c r="R36" s="178">
        <v>494.07</v>
      </c>
      <c r="S36" s="178">
        <v>632.02</v>
      </c>
      <c r="T36" s="178" t="s">
        <v>4</v>
      </c>
      <c r="U36" s="178">
        <v>712.06999999999903</v>
      </c>
      <c r="V36" s="178">
        <v>642.52199999999903</v>
      </c>
      <c r="W36" s="178">
        <v>663.6</v>
      </c>
      <c r="X36" s="178">
        <v>660</v>
      </c>
      <c r="Y36" s="178" t="s">
        <v>4</v>
      </c>
      <c r="Z36" s="178">
        <v>620.79999999999995</v>
      </c>
      <c r="AA36" s="178">
        <v>504.70399999999898</v>
      </c>
      <c r="AB36" s="178">
        <v>1157.2</v>
      </c>
      <c r="AC36" s="4"/>
      <c r="AD36" s="4"/>
      <c r="AE36" s="39"/>
      <c r="AF36" s="32"/>
      <c r="AG36" s="1"/>
    </row>
    <row r="37" spans="1:33" ht="21.75" customHeight="1">
      <c r="A37" s="177">
        <v>37865</v>
      </c>
      <c r="B37" s="178" t="s">
        <v>4</v>
      </c>
      <c r="C37" s="178">
        <v>693</v>
      </c>
      <c r="D37" s="178">
        <v>602.62789999999995</v>
      </c>
      <c r="E37" s="178">
        <v>602.85</v>
      </c>
      <c r="F37" s="178">
        <v>1030.45</v>
      </c>
      <c r="G37" s="178" t="s">
        <v>4</v>
      </c>
      <c r="H37" s="178">
        <v>658.31416666666598</v>
      </c>
      <c r="I37" s="178" t="s">
        <v>4</v>
      </c>
      <c r="J37" s="370">
        <v>492.267393939393</v>
      </c>
      <c r="K37" s="178">
        <v>694.01</v>
      </c>
      <c r="L37" s="178">
        <v>778.34159999999997</v>
      </c>
      <c r="M37" s="178" t="s">
        <v>4</v>
      </c>
      <c r="N37" s="178">
        <v>704.8</v>
      </c>
      <c r="O37" s="178">
        <v>591.89</v>
      </c>
      <c r="P37" s="178" t="s">
        <v>4</v>
      </c>
      <c r="Q37" s="178" t="s">
        <v>4</v>
      </c>
      <c r="R37" s="178">
        <v>497.07</v>
      </c>
      <c r="S37" s="178">
        <v>637.82000000000005</v>
      </c>
      <c r="T37" s="178" t="s">
        <v>4</v>
      </c>
      <c r="U37" s="178">
        <v>799.2</v>
      </c>
      <c r="V37" s="178">
        <v>664.22</v>
      </c>
      <c r="W37" s="178">
        <v>672.2</v>
      </c>
      <c r="X37" s="178">
        <v>668.6</v>
      </c>
      <c r="Y37" s="178" t="s">
        <v>4</v>
      </c>
      <c r="Z37" s="178">
        <v>626.6</v>
      </c>
      <c r="AA37" s="178">
        <v>518.904</v>
      </c>
      <c r="AB37" s="178">
        <v>1160.2</v>
      </c>
      <c r="AC37" s="4"/>
      <c r="AD37" s="4"/>
      <c r="AE37" s="39"/>
      <c r="AF37" s="32"/>
      <c r="AG37" s="1"/>
    </row>
    <row r="38" spans="1:33" ht="21.75" customHeight="1">
      <c r="A38" s="177">
        <v>37895</v>
      </c>
      <c r="B38" s="178" t="s">
        <v>4</v>
      </c>
      <c r="C38" s="178">
        <v>693</v>
      </c>
      <c r="D38" s="178">
        <v>685.70859999999902</v>
      </c>
      <c r="E38" s="178">
        <v>607.95000000000005</v>
      </c>
      <c r="F38" s="178">
        <v>1048.8499999999999</v>
      </c>
      <c r="G38" s="178" t="s">
        <v>4</v>
      </c>
      <c r="H38" s="178">
        <v>663.64749999999901</v>
      </c>
      <c r="I38" s="178" t="s">
        <v>4</v>
      </c>
      <c r="J38" s="370">
        <v>501.29406666666603</v>
      </c>
      <c r="K38" s="178">
        <v>697.01</v>
      </c>
      <c r="L38" s="178">
        <v>795.90159999999901</v>
      </c>
      <c r="M38" s="178" t="s">
        <v>4</v>
      </c>
      <c r="N38" s="178">
        <v>721.24</v>
      </c>
      <c r="O38" s="178">
        <v>591.89</v>
      </c>
      <c r="P38" s="178" t="s">
        <v>4</v>
      </c>
      <c r="Q38" s="178" t="s">
        <v>4</v>
      </c>
      <c r="R38" s="178">
        <v>500.07</v>
      </c>
      <c r="S38" s="178">
        <v>695.24</v>
      </c>
      <c r="T38" s="178" t="s">
        <v>4</v>
      </c>
      <c r="U38" s="178">
        <v>799.2</v>
      </c>
      <c r="V38" s="178">
        <v>686.17600000000004</v>
      </c>
      <c r="W38" s="178">
        <v>680.8</v>
      </c>
      <c r="X38" s="178">
        <v>677.2</v>
      </c>
      <c r="Y38" s="178" t="s">
        <v>4</v>
      </c>
      <c r="Z38" s="178">
        <v>632.4</v>
      </c>
      <c r="AA38" s="178">
        <v>533.10400000000004</v>
      </c>
      <c r="AB38" s="178">
        <v>1204.94999999999</v>
      </c>
      <c r="AC38" s="4"/>
      <c r="AD38" s="4"/>
      <c r="AE38" s="39"/>
      <c r="AF38" s="32"/>
      <c r="AG38" s="1"/>
    </row>
    <row r="39" spans="1:33" ht="21.75" customHeight="1">
      <c r="A39" s="177">
        <v>37926</v>
      </c>
      <c r="B39" s="178" t="s">
        <v>4</v>
      </c>
      <c r="C39" s="178">
        <v>693</v>
      </c>
      <c r="D39" s="178">
        <v>968.48500000000001</v>
      </c>
      <c r="E39" s="178">
        <v>613.04999999999995</v>
      </c>
      <c r="F39" s="178">
        <v>1066.75</v>
      </c>
      <c r="G39" s="178" t="s">
        <v>4</v>
      </c>
      <c r="H39" s="178">
        <v>668.98083333333295</v>
      </c>
      <c r="I39" s="178" t="s">
        <v>4</v>
      </c>
      <c r="J39" s="370">
        <v>510.32560000000001</v>
      </c>
      <c r="K39" s="178">
        <v>700.01</v>
      </c>
      <c r="L39" s="178">
        <v>813.46159999999998</v>
      </c>
      <c r="M39" s="178" t="s">
        <v>4</v>
      </c>
      <c r="N39" s="178">
        <v>737.68</v>
      </c>
      <c r="O39" s="178">
        <v>591.89</v>
      </c>
      <c r="P39" s="178" t="s">
        <v>4</v>
      </c>
      <c r="Q39" s="178" t="s">
        <v>4</v>
      </c>
      <c r="R39" s="178">
        <v>503.07</v>
      </c>
      <c r="S39" s="178">
        <v>701.18</v>
      </c>
      <c r="T39" s="178" t="s">
        <v>4</v>
      </c>
      <c r="U39" s="178">
        <v>799.2</v>
      </c>
      <c r="V39" s="178">
        <v>708.13199999999995</v>
      </c>
      <c r="W39" s="178">
        <v>689.4</v>
      </c>
      <c r="X39" s="178">
        <v>685.8</v>
      </c>
      <c r="Y39" s="178" t="s">
        <v>4</v>
      </c>
      <c r="Z39" s="178">
        <v>638.20000000000005</v>
      </c>
      <c r="AA39" s="178">
        <v>730.94</v>
      </c>
      <c r="AB39" s="178">
        <v>1249.69999999999</v>
      </c>
      <c r="AC39" s="4"/>
      <c r="AD39" s="4"/>
      <c r="AE39" s="39"/>
      <c r="AF39" s="32"/>
      <c r="AG39" s="1"/>
    </row>
    <row r="40" spans="1:33" ht="21.75" customHeight="1">
      <c r="A40" s="177">
        <v>37956</v>
      </c>
      <c r="B40" s="178" t="s">
        <v>4</v>
      </c>
      <c r="C40" s="178">
        <v>726</v>
      </c>
      <c r="D40" s="178">
        <v>971.48500000000001</v>
      </c>
      <c r="E40" s="178">
        <v>618.15</v>
      </c>
      <c r="F40" s="178">
        <v>1085.6500000000001</v>
      </c>
      <c r="G40" s="178" t="s">
        <v>4</v>
      </c>
      <c r="H40" s="178">
        <v>674.31416666666598</v>
      </c>
      <c r="I40" s="178" t="s">
        <v>4</v>
      </c>
      <c r="J40" s="370">
        <v>519.33040000000005</v>
      </c>
      <c r="K40" s="178">
        <v>703.01</v>
      </c>
      <c r="L40" s="178">
        <v>831.02160000000003</v>
      </c>
      <c r="M40" s="178" t="s">
        <v>4</v>
      </c>
      <c r="N40" s="178">
        <v>754.12</v>
      </c>
      <c r="O40" s="178">
        <v>615.89</v>
      </c>
      <c r="P40" s="178" t="s">
        <v>4</v>
      </c>
      <c r="Q40" s="178" t="s">
        <v>4</v>
      </c>
      <c r="R40" s="178">
        <v>506.07</v>
      </c>
      <c r="S40" s="178">
        <v>720.43211267605602</v>
      </c>
      <c r="T40" s="178" t="s">
        <v>4</v>
      </c>
      <c r="U40" s="178">
        <v>799.2</v>
      </c>
      <c r="V40" s="178">
        <v>729.82999999999902</v>
      </c>
      <c r="W40" s="178">
        <v>698</v>
      </c>
      <c r="X40" s="178">
        <v>694.4</v>
      </c>
      <c r="Y40" s="178" t="s">
        <v>4</v>
      </c>
      <c r="Z40" s="178">
        <v>644</v>
      </c>
      <c r="AA40" s="178">
        <v>730.94</v>
      </c>
      <c r="AB40" s="178">
        <v>1294.19999999999</v>
      </c>
      <c r="AC40" s="4"/>
      <c r="AD40" s="4"/>
      <c r="AE40" s="39"/>
      <c r="AF40" s="32"/>
      <c r="AG40" s="1"/>
    </row>
    <row r="41" spans="1:33" ht="21.75" customHeight="1">
      <c r="A41" s="177">
        <v>37987</v>
      </c>
      <c r="B41" s="178" t="s">
        <v>4</v>
      </c>
      <c r="C41" s="178">
        <v>726</v>
      </c>
      <c r="D41" s="178">
        <v>1024.4849999999999</v>
      </c>
      <c r="E41" s="178">
        <v>673.25</v>
      </c>
      <c r="F41" s="178">
        <v>1154.05</v>
      </c>
      <c r="G41" s="178" t="s">
        <v>4</v>
      </c>
      <c r="H41" s="178">
        <v>729.64749999999901</v>
      </c>
      <c r="I41" s="178" t="s">
        <v>4</v>
      </c>
      <c r="J41" s="370">
        <v>578.36193333333301</v>
      </c>
      <c r="K41" s="178">
        <v>756.01</v>
      </c>
      <c r="L41" s="178">
        <v>898.58159999999998</v>
      </c>
      <c r="M41" s="178" t="s">
        <v>4</v>
      </c>
      <c r="N41" s="178">
        <v>820.56</v>
      </c>
      <c r="O41" s="178">
        <v>665.89</v>
      </c>
      <c r="P41" s="178" t="s">
        <v>4</v>
      </c>
      <c r="Q41" s="178" t="s">
        <v>4</v>
      </c>
      <c r="R41" s="178">
        <v>559.06999999999903</v>
      </c>
      <c r="S41" s="178">
        <v>789.68422535211198</v>
      </c>
      <c r="T41" s="178" t="s">
        <v>4</v>
      </c>
      <c r="U41" s="178">
        <v>849.2</v>
      </c>
      <c r="V41" s="178">
        <v>801.78599999999994</v>
      </c>
      <c r="W41" s="178">
        <v>756.6</v>
      </c>
      <c r="X41" s="178">
        <v>753</v>
      </c>
      <c r="Y41" s="178" t="s">
        <v>4</v>
      </c>
      <c r="Z41" s="178">
        <v>699.8</v>
      </c>
      <c r="AA41" s="178">
        <v>780.94</v>
      </c>
      <c r="AB41" s="178">
        <v>1347.19999999999</v>
      </c>
      <c r="AC41" s="4"/>
      <c r="AD41" s="4"/>
      <c r="AE41" s="39"/>
      <c r="AF41" s="32"/>
      <c r="AG41" s="1"/>
    </row>
    <row r="42" spans="1:33" ht="21.75" customHeight="1">
      <c r="A42" s="177">
        <v>38018</v>
      </c>
      <c r="B42" s="178" t="s">
        <v>4</v>
      </c>
      <c r="C42" s="178">
        <v>726</v>
      </c>
      <c r="D42" s="178">
        <v>1027.4849999999999</v>
      </c>
      <c r="E42" s="178">
        <v>678.35</v>
      </c>
      <c r="F42" s="178">
        <v>1172.45</v>
      </c>
      <c r="G42" s="178" t="s">
        <v>4</v>
      </c>
      <c r="H42" s="178">
        <v>734.98083333333295</v>
      </c>
      <c r="I42" s="178" t="s">
        <v>4</v>
      </c>
      <c r="J42" s="370">
        <v>587.39346666666597</v>
      </c>
      <c r="K42" s="178">
        <v>759.01</v>
      </c>
      <c r="L42" s="178">
        <v>916.14160000000004</v>
      </c>
      <c r="M42" s="178" t="s">
        <v>4</v>
      </c>
      <c r="N42" s="178">
        <v>837</v>
      </c>
      <c r="O42" s="178">
        <v>665.89</v>
      </c>
      <c r="P42" s="178" t="s">
        <v>4</v>
      </c>
      <c r="Q42" s="178" t="s">
        <v>4</v>
      </c>
      <c r="R42" s="178">
        <v>562.06999999999903</v>
      </c>
      <c r="S42" s="178">
        <v>808.80053555903305</v>
      </c>
      <c r="T42" s="178" t="s">
        <v>4</v>
      </c>
      <c r="U42" s="178">
        <v>849.2</v>
      </c>
      <c r="V42" s="178">
        <v>823.48400000000004</v>
      </c>
      <c r="W42" s="178">
        <v>765.2</v>
      </c>
      <c r="X42" s="178">
        <v>761.6</v>
      </c>
      <c r="Y42" s="178" t="s">
        <v>4</v>
      </c>
      <c r="Z42" s="178">
        <v>705.6</v>
      </c>
      <c r="AA42" s="178">
        <v>780.94</v>
      </c>
      <c r="AB42" s="178">
        <v>1350.19999999999</v>
      </c>
      <c r="AC42" s="4"/>
      <c r="AD42" s="4"/>
      <c r="AE42" s="39"/>
      <c r="AF42" s="32"/>
      <c r="AG42" s="1"/>
    </row>
    <row r="43" spans="1:33" ht="21.75" customHeight="1">
      <c r="A43" s="177">
        <v>38047</v>
      </c>
      <c r="B43" s="178" t="s">
        <v>4</v>
      </c>
      <c r="C43" s="178">
        <v>792</v>
      </c>
      <c r="D43" s="178">
        <v>1027.4849999999999</v>
      </c>
      <c r="E43" s="178">
        <v>788.95</v>
      </c>
      <c r="F43" s="178">
        <v>1172.45</v>
      </c>
      <c r="G43" s="178" t="s">
        <v>4</v>
      </c>
      <c r="H43" s="178">
        <v>734.98083333333295</v>
      </c>
      <c r="I43" s="178" t="s">
        <v>4</v>
      </c>
      <c r="J43" s="370">
        <v>587.39346666666597</v>
      </c>
      <c r="K43" s="178">
        <v>759.01</v>
      </c>
      <c r="L43" s="178">
        <v>916.14160000000004</v>
      </c>
      <c r="M43" s="178" t="s">
        <v>4</v>
      </c>
      <c r="N43" s="178">
        <v>840.02</v>
      </c>
      <c r="O43" s="178">
        <v>747.63</v>
      </c>
      <c r="P43" s="178" t="s">
        <v>4</v>
      </c>
      <c r="Q43" s="178" t="s">
        <v>4</v>
      </c>
      <c r="R43" s="178">
        <v>562.06999999999903</v>
      </c>
      <c r="S43" s="178">
        <v>808.80053555903305</v>
      </c>
      <c r="T43" s="178" t="s">
        <v>4</v>
      </c>
      <c r="U43" s="178">
        <v>849.2</v>
      </c>
      <c r="V43" s="178">
        <v>823.48400000000004</v>
      </c>
      <c r="W43" s="178">
        <v>765.2</v>
      </c>
      <c r="X43" s="178">
        <v>761.6</v>
      </c>
      <c r="Y43" s="178" t="s">
        <v>4</v>
      </c>
      <c r="Z43" s="178">
        <v>705.6</v>
      </c>
      <c r="AA43" s="178">
        <v>780.94</v>
      </c>
      <c r="AB43" s="178">
        <v>1350.19999999999</v>
      </c>
      <c r="AC43" s="4"/>
      <c r="AD43" s="4"/>
      <c r="AE43" s="39"/>
      <c r="AF43" s="32"/>
      <c r="AG43" s="1"/>
    </row>
    <row r="44" spans="1:33" ht="21.75" customHeight="1">
      <c r="A44" s="177">
        <v>38078</v>
      </c>
      <c r="B44" s="178" t="s">
        <v>4</v>
      </c>
      <c r="C44" s="178">
        <v>792</v>
      </c>
      <c r="D44" s="178">
        <v>1027.4849999999999</v>
      </c>
      <c r="E44" s="178">
        <v>798.95</v>
      </c>
      <c r="F44" s="178">
        <v>1172.45</v>
      </c>
      <c r="G44" s="178" t="s">
        <v>4</v>
      </c>
      <c r="H44" s="178">
        <v>734.98083333333295</v>
      </c>
      <c r="I44" s="178" t="s">
        <v>4</v>
      </c>
      <c r="J44" s="370">
        <v>587.39346666666597</v>
      </c>
      <c r="K44" s="178">
        <v>829.14</v>
      </c>
      <c r="L44" s="178">
        <v>916.14160000000004</v>
      </c>
      <c r="M44" s="178" t="s">
        <v>4</v>
      </c>
      <c r="N44" s="178">
        <v>840.02</v>
      </c>
      <c r="O44" s="178">
        <v>753.63</v>
      </c>
      <c r="P44" s="178" t="s">
        <v>4</v>
      </c>
      <c r="Q44" s="178" t="s">
        <v>4</v>
      </c>
      <c r="R44" s="178">
        <v>562.06999999999903</v>
      </c>
      <c r="S44" s="178">
        <v>808.80053555903305</v>
      </c>
      <c r="T44" s="178" t="s">
        <v>4</v>
      </c>
      <c r="U44" s="178">
        <v>849.2</v>
      </c>
      <c r="V44" s="178">
        <v>823.48400000000004</v>
      </c>
      <c r="W44" s="178">
        <v>765.2</v>
      </c>
      <c r="X44" s="178">
        <v>761.6</v>
      </c>
      <c r="Y44" s="178" t="s">
        <v>4</v>
      </c>
      <c r="Z44" s="178">
        <v>705.6</v>
      </c>
      <c r="AA44" s="178">
        <v>780.94</v>
      </c>
      <c r="AB44" s="178">
        <v>1350.19999999999</v>
      </c>
      <c r="AC44" s="4"/>
      <c r="AD44" s="4"/>
      <c r="AE44" s="39"/>
      <c r="AF44" s="32"/>
      <c r="AG44" s="1"/>
    </row>
    <row r="45" spans="1:33" ht="21.75" customHeight="1">
      <c r="A45" s="177">
        <v>38108</v>
      </c>
      <c r="B45" s="178" t="s">
        <v>4</v>
      </c>
      <c r="C45" s="178">
        <v>792</v>
      </c>
      <c r="D45" s="178">
        <v>1027.4849999999999</v>
      </c>
      <c r="E45" s="178">
        <v>808.95</v>
      </c>
      <c r="F45" s="178">
        <v>1172.45</v>
      </c>
      <c r="G45" s="178" t="s">
        <v>4</v>
      </c>
      <c r="H45" s="178">
        <v>734.98083333333295</v>
      </c>
      <c r="I45" s="178" t="s">
        <v>4</v>
      </c>
      <c r="J45" s="370">
        <v>587.39346666666597</v>
      </c>
      <c r="K45" s="178">
        <v>829.14</v>
      </c>
      <c r="L45" s="178">
        <v>916.14160000000004</v>
      </c>
      <c r="M45" s="178" t="s">
        <v>4</v>
      </c>
      <c r="N45" s="178">
        <v>840.02</v>
      </c>
      <c r="O45" s="178">
        <v>753.63</v>
      </c>
      <c r="P45" s="178" t="s">
        <v>4</v>
      </c>
      <c r="Q45" s="178" t="s">
        <v>4</v>
      </c>
      <c r="R45" s="178">
        <v>562.06999999999903</v>
      </c>
      <c r="S45" s="178">
        <v>808.80053555903305</v>
      </c>
      <c r="T45" s="178" t="s">
        <v>4</v>
      </c>
      <c r="U45" s="178">
        <v>849.2</v>
      </c>
      <c r="V45" s="178">
        <v>823.48400000000004</v>
      </c>
      <c r="W45" s="178">
        <v>765.2</v>
      </c>
      <c r="X45" s="178">
        <v>761.6</v>
      </c>
      <c r="Y45" s="178" t="s">
        <v>4</v>
      </c>
      <c r="Z45" s="178">
        <v>705.6</v>
      </c>
      <c r="AA45" s="178">
        <v>780.94</v>
      </c>
      <c r="AB45" s="178">
        <v>1350.19999999999</v>
      </c>
      <c r="AC45" s="4"/>
      <c r="AD45" s="4"/>
      <c r="AE45" s="39"/>
      <c r="AF45" s="32"/>
      <c r="AG45" s="1"/>
    </row>
    <row r="46" spans="1:33" ht="21.75" customHeight="1">
      <c r="A46" s="177">
        <v>38139</v>
      </c>
      <c r="B46" s="178" t="s">
        <v>4</v>
      </c>
      <c r="C46" s="178">
        <v>792</v>
      </c>
      <c r="D46" s="178">
        <v>1027.4849999999999</v>
      </c>
      <c r="E46" s="178">
        <v>808.95</v>
      </c>
      <c r="F46" s="178">
        <v>1172.45</v>
      </c>
      <c r="G46" s="178" t="s">
        <v>4</v>
      </c>
      <c r="H46" s="178">
        <v>734.98083333333295</v>
      </c>
      <c r="I46" s="178" t="s">
        <v>4</v>
      </c>
      <c r="J46" s="370">
        <v>587.39346666666597</v>
      </c>
      <c r="K46" s="178">
        <v>829.14</v>
      </c>
      <c r="L46" s="178">
        <v>916.14160000000004</v>
      </c>
      <c r="M46" s="178" t="s">
        <v>4</v>
      </c>
      <c r="N46" s="178">
        <v>840.02</v>
      </c>
      <c r="O46" s="178">
        <v>753.63</v>
      </c>
      <c r="P46" s="178" t="s">
        <v>4</v>
      </c>
      <c r="Q46" s="178" t="s">
        <v>4</v>
      </c>
      <c r="R46" s="178">
        <v>562.06999999999903</v>
      </c>
      <c r="S46" s="178">
        <v>808.80053555903305</v>
      </c>
      <c r="T46" s="178" t="s">
        <v>4</v>
      </c>
      <c r="U46" s="178">
        <v>849.2</v>
      </c>
      <c r="V46" s="178">
        <v>823.48400000000004</v>
      </c>
      <c r="W46" s="178">
        <v>765.2</v>
      </c>
      <c r="X46" s="178">
        <v>761.6</v>
      </c>
      <c r="Y46" s="178" t="s">
        <v>4</v>
      </c>
      <c r="Z46" s="178">
        <v>705.6</v>
      </c>
      <c r="AA46" s="178">
        <v>780.94</v>
      </c>
      <c r="AB46" s="178">
        <v>1350.19999999999</v>
      </c>
      <c r="AC46" s="4"/>
      <c r="AD46" s="4"/>
      <c r="AE46" s="39"/>
      <c r="AF46" s="32"/>
      <c r="AG46" s="1"/>
    </row>
    <row r="47" spans="1:33" ht="21.75" customHeight="1">
      <c r="A47" s="177">
        <v>38169</v>
      </c>
      <c r="B47" s="178" t="s">
        <v>4</v>
      </c>
      <c r="C47" s="178">
        <v>792</v>
      </c>
      <c r="D47" s="178">
        <v>1027.4849999999999</v>
      </c>
      <c r="E47" s="178">
        <v>808.95</v>
      </c>
      <c r="F47" s="178">
        <v>1172.45</v>
      </c>
      <c r="G47" s="178" t="s">
        <v>4</v>
      </c>
      <c r="H47" s="178">
        <v>734.98083333333295</v>
      </c>
      <c r="I47" s="178" t="s">
        <v>4</v>
      </c>
      <c r="J47" s="370">
        <v>587.39346666666597</v>
      </c>
      <c r="K47" s="178">
        <v>829.14</v>
      </c>
      <c r="L47" s="178">
        <v>916.14160000000004</v>
      </c>
      <c r="M47" s="178" t="s">
        <v>4</v>
      </c>
      <c r="N47" s="178">
        <v>840.02</v>
      </c>
      <c r="O47" s="178">
        <v>753.63</v>
      </c>
      <c r="P47" s="178" t="s">
        <v>4</v>
      </c>
      <c r="Q47" s="178" t="s">
        <v>4</v>
      </c>
      <c r="R47" s="178">
        <v>562.06999999999903</v>
      </c>
      <c r="S47" s="178">
        <v>808.80053555903305</v>
      </c>
      <c r="T47" s="178" t="s">
        <v>4</v>
      </c>
      <c r="U47" s="178">
        <v>945.2</v>
      </c>
      <c r="V47" s="178">
        <v>823.48400000000004</v>
      </c>
      <c r="W47" s="178">
        <v>765.2</v>
      </c>
      <c r="X47" s="178">
        <v>761.6</v>
      </c>
      <c r="Y47" s="178" t="s">
        <v>4</v>
      </c>
      <c r="Z47" s="178">
        <v>705.6</v>
      </c>
      <c r="AA47" s="178">
        <v>780.94</v>
      </c>
      <c r="AB47" s="178">
        <v>1350.19999999999</v>
      </c>
      <c r="AC47" s="4"/>
      <c r="AD47" s="4"/>
      <c r="AE47" s="39"/>
      <c r="AF47" s="32"/>
      <c r="AG47" s="1"/>
    </row>
    <row r="48" spans="1:33" ht="21.75" customHeight="1">
      <c r="A48" s="177">
        <v>38200</v>
      </c>
      <c r="B48" s="178" t="s">
        <v>4</v>
      </c>
      <c r="C48" s="178">
        <v>792</v>
      </c>
      <c r="D48" s="178">
        <v>1027.4849999999999</v>
      </c>
      <c r="E48" s="178">
        <v>808.95</v>
      </c>
      <c r="F48" s="178">
        <v>1172.45</v>
      </c>
      <c r="G48" s="178" t="s">
        <v>4</v>
      </c>
      <c r="H48" s="178">
        <v>734.98083333333295</v>
      </c>
      <c r="I48" s="178" t="s">
        <v>4</v>
      </c>
      <c r="J48" s="370">
        <v>587.39346666666597</v>
      </c>
      <c r="K48" s="178">
        <v>829.14</v>
      </c>
      <c r="L48" s="178">
        <v>916.14160000000004</v>
      </c>
      <c r="M48" s="178" t="s">
        <v>4</v>
      </c>
      <c r="N48" s="178">
        <v>840.02</v>
      </c>
      <c r="O48" s="178">
        <v>753.63</v>
      </c>
      <c r="P48" s="178" t="s">
        <v>4</v>
      </c>
      <c r="Q48" s="178" t="s">
        <v>4</v>
      </c>
      <c r="R48" s="178">
        <v>562.06999999999903</v>
      </c>
      <c r="S48" s="178">
        <v>808.80053555903305</v>
      </c>
      <c r="T48" s="178" t="s">
        <v>4</v>
      </c>
      <c r="U48" s="178">
        <v>945.2</v>
      </c>
      <c r="V48" s="178">
        <v>823.48400000000004</v>
      </c>
      <c r="W48" s="178">
        <v>765.2</v>
      </c>
      <c r="X48" s="178">
        <v>761.6</v>
      </c>
      <c r="Y48" s="178" t="s">
        <v>4</v>
      </c>
      <c r="Z48" s="178">
        <v>705.6</v>
      </c>
      <c r="AA48" s="178">
        <v>780.94</v>
      </c>
      <c r="AB48" s="178">
        <v>1350.19999999999</v>
      </c>
      <c r="AC48" s="4"/>
      <c r="AD48" s="4"/>
      <c r="AE48" s="39"/>
      <c r="AF48" s="32"/>
      <c r="AG48" s="1"/>
    </row>
    <row r="49" spans="1:33" ht="21.75" customHeight="1">
      <c r="A49" s="177">
        <v>38231</v>
      </c>
      <c r="B49" s="178" t="s">
        <v>4</v>
      </c>
      <c r="C49" s="178">
        <v>792</v>
      </c>
      <c r="D49" s="178">
        <v>1027.4849999999999</v>
      </c>
      <c r="E49" s="178">
        <v>808.95</v>
      </c>
      <c r="F49" s="178">
        <v>1172.45</v>
      </c>
      <c r="G49" s="178" t="s">
        <v>4</v>
      </c>
      <c r="H49" s="178">
        <v>734.98083333333295</v>
      </c>
      <c r="I49" s="178" t="s">
        <v>4</v>
      </c>
      <c r="J49" s="370">
        <v>587.39346666666597</v>
      </c>
      <c r="K49" s="178">
        <v>829.14</v>
      </c>
      <c r="L49" s="178">
        <v>916.14160000000004</v>
      </c>
      <c r="M49" s="178" t="s">
        <v>4</v>
      </c>
      <c r="N49" s="178">
        <v>840.02</v>
      </c>
      <c r="O49" s="178">
        <v>753.63</v>
      </c>
      <c r="P49" s="178" t="s">
        <v>4</v>
      </c>
      <c r="Q49" s="178" t="s">
        <v>4</v>
      </c>
      <c r="R49" s="178">
        <v>562.06999999999903</v>
      </c>
      <c r="S49" s="178">
        <v>808.80053555903305</v>
      </c>
      <c r="T49" s="178" t="s">
        <v>4</v>
      </c>
      <c r="U49" s="178">
        <v>945.2</v>
      </c>
      <c r="V49" s="178">
        <v>823.48400000000004</v>
      </c>
      <c r="W49" s="178">
        <v>765.2</v>
      </c>
      <c r="X49" s="178">
        <v>761.6</v>
      </c>
      <c r="Y49" s="178" t="s">
        <v>4</v>
      </c>
      <c r="Z49" s="178">
        <v>705.6</v>
      </c>
      <c r="AA49" s="178">
        <v>780.94</v>
      </c>
      <c r="AB49" s="178">
        <v>1350.19999999999</v>
      </c>
      <c r="AC49" s="4"/>
      <c r="AD49" s="4"/>
      <c r="AE49" s="39"/>
      <c r="AF49" s="32"/>
      <c r="AG49" s="1"/>
    </row>
    <row r="50" spans="1:33" ht="21.75" customHeight="1">
      <c r="A50" s="177">
        <v>38261</v>
      </c>
      <c r="B50" s="178" t="s">
        <v>4</v>
      </c>
      <c r="C50" s="178">
        <v>792</v>
      </c>
      <c r="D50" s="178">
        <v>1027.4849999999999</v>
      </c>
      <c r="E50" s="178">
        <v>808.95</v>
      </c>
      <c r="F50" s="178">
        <v>1172.45</v>
      </c>
      <c r="G50" s="178" t="s">
        <v>4</v>
      </c>
      <c r="H50" s="178">
        <v>734.98083333333295</v>
      </c>
      <c r="I50" s="178" t="s">
        <v>4</v>
      </c>
      <c r="J50" s="370">
        <v>587.39346666666597</v>
      </c>
      <c r="K50" s="178">
        <v>829.14</v>
      </c>
      <c r="L50" s="178">
        <v>916.14160000000004</v>
      </c>
      <c r="M50" s="178" t="s">
        <v>4</v>
      </c>
      <c r="N50" s="178">
        <v>840.02</v>
      </c>
      <c r="O50" s="178">
        <v>810.23</v>
      </c>
      <c r="P50" s="178" t="s">
        <v>4</v>
      </c>
      <c r="Q50" s="178" t="s">
        <v>4</v>
      </c>
      <c r="R50" s="178">
        <v>562.06999999999903</v>
      </c>
      <c r="S50" s="178">
        <v>808.80053555903305</v>
      </c>
      <c r="T50" s="178" t="s">
        <v>4</v>
      </c>
      <c r="U50" s="178">
        <v>1035.2</v>
      </c>
      <c r="V50" s="178">
        <v>823.48400000000004</v>
      </c>
      <c r="W50" s="178">
        <v>765.2</v>
      </c>
      <c r="X50" s="178">
        <v>761.6</v>
      </c>
      <c r="Y50" s="178" t="s">
        <v>4</v>
      </c>
      <c r="Z50" s="178">
        <v>705.6</v>
      </c>
      <c r="AA50" s="178">
        <v>780.94</v>
      </c>
      <c r="AB50" s="178">
        <v>1350.19999999999</v>
      </c>
      <c r="AC50" s="4"/>
      <c r="AD50" s="4"/>
      <c r="AE50" s="39"/>
      <c r="AF50" s="32"/>
      <c r="AG50" s="1"/>
    </row>
    <row r="51" spans="1:33" ht="21.75" customHeight="1">
      <c r="A51" s="177">
        <v>38292</v>
      </c>
      <c r="B51" s="178" t="s">
        <v>4</v>
      </c>
      <c r="C51" s="178">
        <v>792</v>
      </c>
      <c r="D51" s="178">
        <v>1027.4849999999999</v>
      </c>
      <c r="E51" s="178">
        <v>808.95</v>
      </c>
      <c r="F51" s="178">
        <v>1172.45</v>
      </c>
      <c r="G51" s="178" t="s">
        <v>4</v>
      </c>
      <c r="H51" s="178">
        <v>734.98083333333295</v>
      </c>
      <c r="I51" s="178" t="s">
        <v>4</v>
      </c>
      <c r="J51" s="370">
        <v>587.39346666666597</v>
      </c>
      <c r="K51" s="178">
        <v>829.14</v>
      </c>
      <c r="L51" s="178">
        <v>916.14160000000004</v>
      </c>
      <c r="M51" s="178" t="s">
        <v>4</v>
      </c>
      <c r="N51" s="178">
        <v>840.02</v>
      </c>
      <c r="O51" s="178">
        <v>816.23</v>
      </c>
      <c r="P51" s="178" t="s">
        <v>4</v>
      </c>
      <c r="Q51" s="178" t="s">
        <v>4</v>
      </c>
      <c r="R51" s="178">
        <v>562.06999999999903</v>
      </c>
      <c r="S51" s="178">
        <v>808.80053555903305</v>
      </c>
      <c r="T51" s="178" t="s">
        <v>4</v>
      </c>
      <c r="U51" s="178">
        <v>1035.2</v>
      </c>
      <c r="V51" s="178">
        <v>823.48400000000004</v>
      </c>
      <c r="W51" s="178">
        <v>765.2</v>
      </c>
      <c r="X51" s="178">
        <v>761.6</v>
      </c>
      <c r="Y51" s="178" t="s">
        <v>4</v>
      </c>
      <c r="Z51" s="178">
        <v>705.6</v>
      </c>
      <c r="AA51" s="178">
        <v>780.94</v>
      </c>
      <c r="AB51" s="178">
        <v>1350.19999999999</v>
      </c>
      <c r="AC51" s="4"/>
      <c r="AD51" s="4"/>
      <c r="AE51" s="39"/>
      <c r="AF51" s="32"/>
      <c r="AG51" s="1"/>
    </row>
    <row r="52" spans="1:33" ht="21.75" customHeight="1">
      <c r="A52" s="177">
        <v>38322</v>
      </c>
      <c r="B52" s="178" t="s">
        <v>4</v>
      </c>
      <c r="C52" s="178">
        <v>792</v>
      </c>
      <c r="D52" s="178">
        <v>1027.4849999999999</v>
      </c>
      <c r="E52" s="178">
        <v>808.95</v>
      </c>
      <c r="F52" s="178">
        <v>1172.45</v>
      </c>
      <c r="G52" s="178" t="s">
        <v>4</v>
      </c>
      <c r="H52" s="178">
        <v>734.98083333333295</v>
      </c>
      <c r="I52" s="178" t="s">
        <v>4</v>
      </c>
      <c r="J52" s="370">
        <v>587.39346666666597</v>
      </c>
      <c r="K52" s="178">
        <v>829.14</v>
      </c>
      <c r="L52" s="178">
        <v>916.14160000000004</v>
      </c>
      <c r="M52" s="178" t="s">
        <v>4</v>
      </c>
      <c r="N52" s="178">
        <v>840.02</v>
      </c>
      <c r="O52" s="178">
        <v>816.23</v>
      </c>
      <c r="P52" s="178" t="s">
        <v>4</v>
      </c>
      <c r="Q52" s="178" t="s">
        <v>4</v>
      </c>
      <c r="R52" s="178">
        <v>562.06999999999903</v>
      </c>
      <c r="S52" s="178">
        <v>808.80053555903305</v>
      </c>
      <c r="T52" s="178" t="s">
        <v>4</v>
      </c>
      <c r="U52" s="178">
        <v>1035.2</v>
      </c>
      <c r="V52" s="178">
        <v>823.48400000000004</v>
      </c>
      <c r="W52" s="178">
        <v>765.2</v>
      </c>
      <c r="X52" s="178">
        <v>761.6</v>
      </c>
      <c r="Y52" s="178" t="s">
        <v>4</v>
      </c>
      <c r="Z52" s="178">
        <v>705.6</v>
      </c>
      <c r="AA52" s="178">
        <v>780.94</v>
      </c>
      <c r="AB52" s="178">
        <v>1350.19999999999</v>
      </c>
      <c r="AC52" s="4"/>
      <c r="AD52" s="4"/>
      <c r="AE52" s="39"/>
      <c r="AF52" s="32"/>
      <c r="AG52" s="1"/>
    </row>
    <row r="53" spans="1:33" ht="21.75" customHeight="1">
      <c r="A53" s="177">
        <v>38353</v>
      </c>
      <c r="B53" s="178" t="s">
        <v>4</v>
      </c>
      <c r="C53" s="178">
        <v>892</v>
      </c>
      <c r="D53" s="178">
        <v>1127.4849999999999</v>
      </c>
      <c r="E53" s="178">
        <v>908.95</v>
      </c>
      <c r="F53" s="178">
        <v>1272.45</v>
      </c>
      <c r="G53" s="178" t="s">
        <v>4</v>
      </c>
      <c r="H53" s="178">
        <v>834.98083333333295</v>
      </c>
      <c r="I53" s="178" t="s">
        <v>4</v>
      </c>
      <c r="J53" s="370">
        <v>687.39346666666597</v>
      </c>
      <c r="K53" s="178">
        <v>929.14</v>
      </c>
      <c r="L53" s="178">
        <v>1016.1416</v>
      </c>
      <c r="M53" s="178" t="s">
        <v>4</v>
      </c>
      <c r="N53" s="178">
        <v>940.02</v>
      </c>
      <c r="O53" s="178">
        <v>866.99</v>
      </c>
      <c r="P53" s="178" t="s">
        <v>4</v>
      </c>
      <c r="Q53" s="178" t="s">
        <v>4</v>
      </c>
      <c r="R53" s="178">
        <v>662.06999999999903</v>
      </c>
      <c r="S53" s="178">
        <v>908.80053555903305</v>
      </c>
      <c r="T53" s="178" t="s">
        <v>4</v>
      </c>
      <c r="U53" s="178">
        <v>1135.2</v>
      </c>
      <c r="V53" s="178">
        <v>923.48400000000004</v>
      </c>
      <c r="W53" s="178">
        <v>865.2</v>
      </c>
      <c r="X53" s="178">
        <v>861.6</v>
      </c>
      <c r="Y53" s="178" t="s">
        <v>4</v>
      </c>
      <c r="Z53" s="178">
        <v>805.6</v>
      </c>
      <c r="AA53" s="178">
        <v>880.94</v>
      </c>
      <c r="AB53" s="178">
        <v>1450.19999999999</v>
      </c>
      <c r="AC53" s="4"/>
      <c r="AD53" s="4"/>
      <c r="AE53" s="39"/>
      <c r="AF53" s="32"/>
      <c r="AG53" s="1"/>
    </row>
    <row r="54" spans="1:33" ht="21.75" customHeight="1">
      <c r="A54" s="177">
        <v>38384</v>
      </c>
      <c r="B54" s="178" t="s">
        <v>4</v>
      </c>
      <c r="C54" s="178">
        <v>892</v>
      </c>
      <c r="D54" s="178">
        <v>1127.4849999999999</v>
      </c>
      <c r="E54" s="178">
        <v>908.95</v>
      </c>
      <c r="F54" s="178">
        <v>1272.45</v>
      </c>
      <c r="G54" s="178" t="s">
        <v>4</v>
      </c>
      <c r="H54" s="178">
        <v>834.98083333333295</v>
      </c>
      <c r="I54" s="178" t="s">
        <v>4</v>
      </c>
      <c r="J54" s="370">
        <v>687.39346666666597</v>
      </c>
      <c r="K54" s="178">
        <v>929.14</v>
      </c>
      <c r="L54" s="178">
        <v>1016.1416</v>
      </c>
      <c r="M54" s="178" t="s">
        <v>4</v>
      </c>
      <c r="N54" s="178">
        <v>940.02</v>
      </c>
      <c r="O54" s="178">
        <v>866.99</v>
      </c>
      <c r="P54" s="178" t="s">
        <v>4</v>
      </c>
      <c r="Q54" s="178" t="s">
        <v>4</v>
      </c>
      <c r="R54" s="178">
        <v>662.06999999999903</v>
      </c>
      <c r="S54" s="178">
        <v>908.80053555903305</v>
      </c>
      <c r="T54" s="178" t="s">
        <v>4</v>
      </c>
      <c r="U54" s="178">
        <v>1135.2</v>
      </c>
      <c r="V54" s="178">
        <v>923.48400000000004</v>
      </c>
      <c r="W54" s="178">
        <v>865.2</v>
      </c>
      <c r="X54" s="178">
        <v>861.6</v>
      </c>
      <c r="Y54" s="178" t="s">
        <v>4</v>
      </c>
      <c r="Z54" s="178">
        <v>805.6</v>
      </c>
      <c r="AA54" s="178">
        <v>880.94</v>
      </c>
      <c r="AB54" s="178">
        <v>1450.19999999999</v>
      </c>
      <c r="AC54" s="4"/>
      <c r="AD54" s="4"/>
      <c r="AE54" s="39"/>
      <c r="AF54" s="32"/>
      <c r="AG54" s="1"/>
    </row>
    <row r="55" spans="1:33" ht="21.75" customHeight="1">
      <c r="A55" s="177">
        <v>38412</v>
      </c>
      <c r="B55" s="178" t="s">
        <v>4</v>
      </c>
      <c r="C55" s="178">
        <v>892</v>
      </c>
      <c r="D55" s="178">
        <v>1127.4849999999999</v>
      </c>
      <c r="E55" s="178">
        <v>908.95</v>
      </c>
      <c r="F55" s="178">
        <v>1272.45</v>
      </c>
      <c r="G55" s="178" t="s">
        <v>4</v>
      </c>
      <c r="H55" s="178">
        <v>834.98083333333295</v>
      </c>
      <c r="I55" s="178" t="s">
        <v>4</v>
      </c>
      <c r="J55" s="370">
        <v>900.21333333333303</v>
      </c>
      <c r="K55" s="178">
        <v>929.14</v>
      </c>
      <c r="L55" s="178">
        <v>1016.1416</v>
      </c>
      <c r="M55" s="178" t="s">
        <v>4</v>
      </c>
      <c r="N55" s="178">
        <v>940.02</v>
      </c>
      <c r="O55" s="178">
        <v>866.99</v>
      </c>
      <c r="P55" s="178" t="s">
        <v>4</v>
      </c>
      <c r="Q55" s="178" t="s">
        <v>4</v>
      </c>
      <c r="R55" s="178">
        <v>662.06999999999903</v>
      </c>
      <c r="S55" s="178">
        <v>908.80053555903305</v>
      </c>
      <c r="T55" s="178" t="s">
        <v>4</v>
      </c>
      <c r="U55" s="178">
        <v>1135.2</v>
      </c>
      <c r="V55" s="178">
        <v>923.48400000000004</v>
      </c>
      <c r="W55" s="178">
        <v>865.2</v>
      </c>
      <c r="X55" s="178">
        <v>861.6</v>
      </c>
      <c r="Y55" s="178" t="s">
        <v>4</v>
      </c>
      <c r="Z55" s="178">
        <v>805.6</v>
      </c>
      <c r="AA55" s="178">
        <v>880.94</v>
      </c>
      <c r="AB55" s="178">
        <v>1450.19999999999</v>
      </c>
      <c r="AC55" s="4"/>
      <c r="AD55" s="4"/>
      <c r="AE55" s="39"/>
      <c r="AF55" s="32"/>
      <c r="AG55" s="1"/>
    </row>
    <row r="56" spans="1:33" ht="21.75" customHeight="1">
      <c r="A56" s="177">
        <v>38443</v>
      </c>
      <c r="B56" s="178" t="s">
        <v>4</v>
      </c>
      <c r="C56" s="178">
        <v>892</v>
      </c>
      <c r="D56" s="178">
        <v>1137.4849999999999</v>
      </c>
      <c r="E56" s="178">
        <v>923.45</v>
      </c>
      <c r="F56" s="178">
        <v>1373.2</v>
      </c>
      <c r="G56" s="178" t="s">
        <v>4</v>
      </c>
      <c r="H56" s="178">
        <v>844.98083333333295</v>
      </c>
      <c r="I56" s="178" t="s">
        <v>4</v>
      </c>
      <c r="J56" s="370">
        <v>922.928</v>
      </c>
      <c r="K56" s="178">
        <v>939.14</v>
      </c>
      <c r="L56" s="178">
        <v>1026.1415999999999</v>
      </c>
      <c r="M56" s="178" t="s">
        <v>4</v>
      </c>
      <c r="N56" s="178">
        <v>950.02</v>
      </c>
      <c r="O56" s="178">
        <v>926.99</v>
      </c>
      <c r="P56" s="178" t="s">
        <v>4</v>
      </c>
      <c r="Q56" s="178" t="s">
        <v>4</v>
      </c>
      <c r="R56" s="178">
        <v>672.07</v>
      </c>
      <c r="S56" s="178">
        <v>858.80053555903305</v>
      </c>
      <c r="T56" s="178" t="s">
        <v>4</v>
      </c>
      <c r="U56" s="178">
        <v>1145.2</v>
      </c>
      <c r="V56" s="178">
        <v>933.48400000000004</v>
      </c>
      <c r="W56" s="178">
        <v>875.2</v>
      </c>
      <c r="X56" s="178">
        <v>871.6</v>
      </c>
      <c r="Y56" s="178" t="s">
        <v>4</v>
      </c>
      <c r="Z56" s="178">
        <v>815.6</v>
      </c>
      <c r="AA56" s="178">
        <v>913.5</v>
      </c>
      <c r="AB56" s="178">
        <v>1460.19999999999</v>
      </c>
      <c r="AC56" s="4"/>
      <c r="AD56" s="4"/>
      <c r="AE56" s="39"/>
      <c r="AF56" s="32"/>
      <c r="AG56" s="1"/>
    </row>
    <row r="57" spans="1:33" ht="21.75" customHeight="1">
      <c r="A57" s="177">
        <v>38473</v>
      </c>
      <c r="B57" s="178">
        <v>1083.2</v>
      </c>
      <c r="C57" s="178">
        <v>1078</v>
      </c>
      <c r="D57" s="178">
        <v>1381.385</v>
      </c>
      <c r="E57" s="178">
        <v>923.45</v>
      </c>
      <c r="F57" s="178">
        <v>1373.2</v>
      </c>
      <c r="G57" s="178" t="s">
        <v>4</v>
      </c>
      <c r="H57" s="178">
        <v>844.98083333333295</v>
      </c>
      <c r="I57" s="178" t="s">
        <v>4</v>
      </c>
      <c r="J57" s="370">
        <v>922.928</v>
      </c>
      <c r="K57" s="178">
        <v>1004.8</v>
      </c>
      <c r="L57" s="178">
        <v>1026.1415999999999</v>
      </c>
      <c r="M57" s="178" t="s">
        <v>4</v>
      </c>
      <c r="N57" s="178">
        <v>950.02</v>
      </c>
      <c r="O57" s="178">
        <v>876.99</v>
      </c>
      <c r="P57" s="178" t="s">
        <v>4</v>
      </c>
      <c r="Q57" s="178" t="s">
        <v>4</v>
      </c>
      <c r="R57" s="178">
        <v>672.07</v>
      </c>
      <c r="S57" s="178">
        <v>954.16</v>
      </c>
      <c r="T57" s="178" t="s">
        <v>4</v>
      </c>
      <c r="U57" s="178">
        <v>1196.68</v>
      </c>
      <c r="V57" s="178">
        <v>933.48400000000004</v>
      </c>
      <c r="W57" s="178">
        <v>875.2</v>
      </c>
      <c r="X57" s="178">
        <v>871.6</v>
      </c>
      <c r="Y57" s="178" t="s">
        <v>4</v>
      </c>
      <c r="Z57" s="178">
        <v>815.6</v>
      </c>
      <c r="AA57" s="178">
        <v>913.5</v>
      </c>
      <c r="AB57" s="178">
        <v>2050</v>
      </c>
      <c r="AC57" s="4"/>
      <c r="AD57" s="4"/>
      <c r="AE57" s="39"/>
      <c r="AF57" s="32"/>
      <c r="AG57" s="1"/>
    </row>
    <row r="58" spans="1:33" ht="21.75" customHeight="1">
      <c r="A58" s="177">
        <v>38504</v>
      </c>
      <c r="B58" s="178">
        <v>1083.2</v>
      </c>
      <c r="C58" s="178">
        <v>1078</v>
      </c>
      <c r="D58" s="178">
        <v>1381.385</v>
      </c>
      <c r="E58" s="178">
        <v>923.45</v>
      </c>
      <c r="F58" s="178">
        <v>1373.2</v>
      </c>
      <c r="G58" s="178" t="s">
        <v>4</v>
      </c>
      <c r="H58" s="178">
        <v>844.98083333333295</v>
      </c>
      <c r="I58" s="178" t="s">
        <v>4</v>
      </c>
      <c r="J58" s="370">
        <v>922.928</v>
      </c>
      <c r="K58" s="178">
        <v>1004.8</v>
      </c>
      <c r="L58" s="178">
        <v>1026.1415999999999</v>
      </c>
      <c r="M58" s="178" t="s">
        <v>4</v>
      </c>
      <c r="N58" s="178">
        <v>950.02</v>
      </c>
      <c r="O58" s="178">
        <v>918.23</v>
      </c>
      <c r="P58" s="178" t="s">
        <v>4</v>
      </c>
      <c r="Q58" s="178" t="s">
        <v>4</v>
      </c>
      <c r="R58" s="178">
        <v>672.07</v>
      </c>
      <c r="S58" s="178">
        <v>954.16</v>
      </c>
      <c r="T58" s="178" t="s">
        <v>4</v>
      </c>
      <c r="U58" s="178">
        <v>1196.68</v>
      </c>
      <c r="V58" s="178">
        <v>1497.73</v>
      </c>
      <c r="W58" s="178">
        <v>875.2</v>
      </c>
      <c r="X58" s="178">
        <v>871.6</v>
      </c>
      <c r="Y58" s="178" t="s">
        <v>4</v>
      </c>
      <c r="Z58" s="178">
        <v>815.6</v>
      </c>
      <c r="AA58" s="178">
        <v>913.5</v>
      </c>
      <c r="AB58" s="178">
        <v>2050</v>
      </c>
      <c r="AC58" s="4"/>
      <c r="AD58" s="4"/>
      <c r="AE58" s="39"/>
      <c r="AF58" s="32"/>
      <c r="AG58" s="1"/>
    </row>
    <row r="59" spans="1:33" ht="21.75" customHeight="1">
      <c r="A59" s="177">
        <v>38534</v>
      </c>
      <c r="B59" s="178">
        <v>1083.2</v>
      </c>
      <c r="C59" s="178">
        <v>1078</v>
      </c>
      <c r="D59" s="178">
        <v>1381.385</v>
      </c>
      <c r="E59" s="178">
        <v>923.45</v>
      </c>
      <c r="F59" s="178">
        <v>1373.2</v>
      </c>
      <c r="G59" s="178" t="s">
        <v>4</v>
      </c>
      <c r="H59" s="178">
        <v>958.83666666666602</v>
      </c>
      <c r="I59" s="178" t="s">
        <v>4</v>
      </c>
      <c r="J59" s="370">
        <v>922.928</v>
      </c>
      <c r="K59" s="178">
        <v>1070.5</v>
      </c>
      <c r="L59" s="178">
        <v>1026.1415999999999</v>
      </c>
      <c r="M59" s="178" t="s">
        <v>4</v>
      </c>
      <c r="N59" s="178">
        <v>950.02</v>
      </c>
      <c r="O59" s="178">
        <v>967.57</v>
      </c>
      <c r="P59" s="178" t="s">
        <v>4</v>
      </c>
      <c r="Q59" s="178" t="s">
        <v>4</v>
      </c>
      <c r="R59" s="178">
        <v>791.07</v>
      </c>
      <c r="S59" s="178">
        <v>954.16</v>
      </c>
      <c r="T59" s="178" t="s">
        <v>4</v>
      </c>
      <c r="U59" s="178">
        <v>1196.68</v>
      </c>
      <c r="V59" s="178">
        <v>1497.73</v>
      </c>
      <c r="W59" s="178">
        <v>875.2</v>
      </c>
      <c r="X59" s="178">
        <v>871.6</v>
      </c>
      <c r="Y59" s="178" t="s">
        <v>4</v>
      </c>
      <c r="Z59" s="178">
        <v>815.6</v>
      </c>
      <c r="AA59" s="178">
        <v>913.5</v>
      </c>
      <c r="AB59" s="178">
        <v>2050</v>
      </c>
      <c r="AC59" s="4"/>
      <c r="AD59" s="4"/>
      <c r="AE59" s="39"/>
      <c r="AF59" s="32"/>
      <c r="AG59" s="1"/>
    </row>
    <row r="60" spans="1:33" ht="21.75" customHeight="1">
      <c r="A60" s="177">
        <v>38565</v>
      </c>
      <c r="B60" s="178">
        <v>1083.2</v>
      </c>
      <c r="C60" s="178">
        <v>1078</v>
      </c>
      <c r="D60" s="178">
        <v>1381.385</v>
      </c>
      <c r="E60" s="178">
        <v>1132</v>
      </c>
      <c r="F60" s="178">
        <v>1373.2</v>
      </c>
      <c r="G60" s="178" t="s">
        <v>4</v>
      </c>
      <c r="H60" s="178">
        <v>1038.0066666666601</v>
      </c>
      <c r="I60" s="178" t="s">
        <v>4</v>
      </c>
      <c r="J60" s="370">
        <v>922.928</v>
      </c>
      <c r="K60" s="178">
        <v>1070.5</v>
      </c>
      <c r="L60" s="178">
        <v>1026.1415999999999</v>
      </c>
      <c r="M60" s="178" t="s">
        <v>4</v>
      </c>
      <c r="N60" s="178">
        <v>950.02</v>
      </c>
      <c r="O60" s="178">
        <v>967.57</v>
      </c>
      <c r="P60" s="178">
        <v>999.81</v>
      </c>
      <c r="Q60" s="178" t="s">
        <v>4</v>
      </c>
      <c r="R60" s="178">
        <v>791.07</v>
      </c>
      <c r="S60" s="178">
        <v>1013.77</v>
      </c>
      <c r="T60" s="178" t="s">
        <v>4</v>
      </c>
      <c r="U60" s="178">
        <v>1338.66</v>
      </c>
      <c r="V60" s="178">
        <v>1497.73</v>
      </c>
      <c r="W60" s="178">
        <v>875.2</v>
      </c>
      <c r="X60" s="178">
        <v>871.6</v>
      </c>
      <c r="Y60" s="178" t="s">
        <v>4</v>
      </c>
      <c r="Z60" s="178">
        <v>815.6</v>
      </c>
      <c r="AA60" s="178">
        <v>1015.4</v>
      </c>
      <c r="AB60" s="178">
        <v>2050</v>
      </c>
      <c r="AC60" s="4"/>
      <c r="AD60" s="4"/>
      <c r="AE60" s="39"/>
      <c r="AF60" s="32"/>
      <c r="AG60" s="1"/>
    </row>
    <row r="61" spans="1:33" ht="21.75" customHeight="1">
      <c r="A61" s="177">
        <v>38596</v>
      </c>
      <c r="B61" s="178">
        <v>1083.2</v>
      </c>
      <c r="C61" s="178">
        <v>1078</v>
      </c>
      <c r="D61" s="178">
        <v>1381.385</v>
      </c>
      <c r="E61" s="178">
        <v>1132</v>
      </c>
      <c r="F61" s="178">
        <v>1373.2</v>
      </c>
      <c r="G61" s="178" t="s">
        <v>4</v>
      </c>
      <c r="H61" s="178">
        <v>1038.0066666666601</v>
      </c>
      <c r="I61" s="178" t="s">
        <v>4</v>
      </c>
      <c r="J61" s="370">
        <v>922.928</v>
      </c>
      <c r="K61" s="178">
        <v>1070.5</v>
      </c>
      <c r="L61" s="178">
        <v>1026.1415999999999</v>
      </c>
      <c r="M61" s="178" t="s">
        <v>4</v>
      </c>
      <c r="N61" s="178">
        <v>950.02</v>
      </c>
      <c r="O61" s="178">
        <v>967.57</v>
      </c>
      <c r="P61" s="178">
        <v>999.81</v>
      </c>
      <c r="Q61" s="178">
        <v>1036.8</v>
      </c>
      <c r="R61" s="178">
        <v>791.07</v>
      </c>
      <c r="S61" s="178">
        <v>1152.83</v>
      </c>
      <c r="T61" s="178" t="s">
        <v>4</v>
      </c>
      <c r="U61" s="178">
        <v>1388.66</v>
      </c>
      <c r="V61" s="178">
        <v>1497.73</v>
      </c>
      <c r="W61" s="178">
        <v>875.2</v>
      </c>
      <c r="X61" s="178">
        <v>871.6</v>
      </c>
      <c r="Y61" s="178" t="s">
        <v>4</v>
      </c>
      <c r="Z61" s="178">
        <v>1156</v>
      </c>
      <c r="AA61" s="178">
        <v>1015.4</v>
      </c>
      <c r="AB61" s="178">
        <v>2050</v>
      </c>
      <c r="AC61" s="4"/>
      <c r="AD61" s="4"/>
      <c r="AE61" s="39"/>
      <c r="AF61" s="32"/>
      <c r="AG61" s="1"/>
    </row>
    <row r="62" spans="1:33" ht="21.75" customHeight="1">
      <c r="A62" s="177">
        <v>38626</v>
      </c>
      <c r="B62" s="178">
        <v>1083.2</v>
      </c>
      <c r="C62" s="178">
        <v>1144</v>
      </c>
      <c r="D62" s="178">
        <v>1401.385</v>
      </c>
      <c r="E62" s="178">
        <v>1152</v>
      </c>
      <c r="F62" s="178">
        <v>1468.2</v>
      </c>
      <c r="G62" s="178" t="s">
        <v>4</v>
      </c>
      <c r="H62" s="178">
        <v>1038.0066666666601</v>
      </c>
      <c r="I62" s="178" t="s">
        <v>4</v>
      </c>
      <c r="J62" s="370">
        <v>942.928</v>
      </c>
      <c r="K62" s="178">
        <v>1090.5</v>
      </c>
      <c r="L62" s="178">
        <v>1046.1415999999999</v>
      </c>
      <c r="M62" s="178" t="s">
        <v>4</v>
      </c>
      <c r="N62" s="178">
        <v>970.02</v>
      </c>
      <c r="O62" s="178">
        <v>1105.8</v>
      </c>
      <c r="P62" s="178">
        <v>999.81</v>
      </c>
      <c r="Q62" s="178">
        <v>1036.8</v>
      </c>
      <c r="R62" s="178">
        <v>791.07</v>
      </c>
      <c r="S62" s="178">
        <v>1152.83</v>
      </c>
      <c r="T62" s="178" t="s">
        <v>4</v>
      </c>
      <c r="U62" s="178">
        <v>1438.66</v>
      </c>
      <c r="V62" s="178">
        <v>1560.73</v>
      </c>
      <c r="W62" s="178">
        <v>895.2</v>
      </c>
      <c r="X62" s="178">
        <v>891.6</v>
      </c>
      <c r="Y62" s="178" t="s">
        <v>4</v>
      </c>
      <c r="Z62" s="178">
        <v>1156</v>
      </c>
      <c r="AA62" s="178">
        <v>1035.4000000000001</v>
      </c>
      <c r="AB62" s="178">
        <v>2070</v>
      </c>
      <c r="AC62" s="4"/>
      <c r="AD62" s="4"/>
      <c r="AE62" s="39"/>
      <c r="AF62" s="32"/>
      <c r="AG62" s="1"/>
    </row>
    <row r="63" spans="1:33" ht="21.75" customHeight="1">
      <c r="A63" s="177">
        <v>38657</v>
      </c>
      <c r="B63" s="178">
        <v>1083.2</v>
      </c>
      <c r="C63" s="178">
        <v>1144</v>
      </c>
      <c r="D63" s="178">
        <v>1401.385</v>
      </c>
      <c r="E63" s="178">
        <v>1152</v>
      </c>
      <c r="F63" s="178">
        <v>1688.2</v>
      </c>
      <c r="G63" s="178" t="s">
        <v>4</v>
      </c>
      <c r="H63" s="178">
        <v>1038.0066666666601</v>
      </c>
      <c r="I63" s="178" t="s">
        <v>4</v>
      </c>
      <c r="J63" s="370">
        <v>1080.4666666666601</v>
      </c>
      <c r="K63" s="178">
        <v>1090.5</v>
      </c>
      <c r="L63" s="178">
        <v>1046.1415999999999</v>
      </c>
      <c r="M63" s="178" t="s">
        <v>4</v>
      </c>
      <c r="N63" s="178">
        <v>1294.42</v>
      </c>
      <c r="O63" s="178">
        <v>1105.8</v>
      </c>
      <c r="P63" s="178">
        <v>999.81</v>
      </c>
      <c r="Q63" s="178">
        <v>1063.2</v>
      </c>
      <c r="R63" s="178">
        <v>791.07</v>
      </c>
      <c r="S63" s="178">
        <v>1152.83</v>
      </c>
      <c r="T63" s="178" t="s">
        <v>4</v>
      </c>
      <c r="U63" s="178">
        <v>1438.66</v>
      </c>
      <c r="V63" s="178">
        <v>1560.73</v>
      </c>
      <c r="W63" s="178">
        <v>895.2</v>
      </c>
      <c r="X63" s="178">
        <v>891.6</v>
      </c>
      <c r="Y63" s="178" t="s">
        <v>4</v>
      </c>
      <c r="Z63" s="178">
        <v>1156</v>
      </c>
      <c r="AA63" s="178">
        <v>1035.4000000000001</v>
      </c>
      <c r="AB63" s="178">
        <v>2070</v>
      </c>
      <c r="AC63" s="4"/>
      <c r="AD63" s="4"/>
      <c r="AE63" s="39"/>
      <c r="AF63" s="32"/>
      <c r="AG63" s="1"/>
    </row>
    <row r="64" spans="1:33" ht="21.75" customHeight="1">
      <c r="A64" s="177">
        <v>38687</v>
      </c>
      <c r="B64" s="178">
        <v>1083.2</v>
      </c>
      <c r="C64" s="178">
        <v>1144</v>
      </c>
      <c r="D64" s="178">
        <v>1401.385</v>
      </c>
      <c r="E64" s="178">
        <v>1152</v>
      </c>
      <c r="F64" s="178">
        <v>1688.2</v>
      </c>
      <c r="G64" s="178" t="s">
        <v>4</v>
      </c>
      <c r="H64" s="178">
        <v>1038.0066666666601</v>
      </c>
      <c r="I64" s="178" t="s">
        <v>4</v>
      </c>
      <c r="J64" s="370">
        <v>1080.4666666666601</v>
      </c>
      <c r="K64" s="178">
        <v>1090.5</v>
      </c>
      <c r="L64" s="178">
        <v>1196.1415999999999</v>
      </c>
      <c r="M64" s="178" t="s">
        <v>4</v>
      </c>
      <c r="N64" s="178">
        <v>1294.42</v>
      </c>
      <c r="O64" s="178">
        <v>1161.0899999999999</v>
      </c>
      <c r="P64" s="178">
        <v>999.81</v>
      </c>
      <c r="Q64" s="178">
        <v>1063.2</v>
      </c>
      <c r="R64" s="178">
        <v>791.07</v>
      </c>
      <c r="S64" s="178">
        <v>1152.83</v>
      </c>
      <c r="T64" s="178" t="s">
        <v>4</v>
      </c>
      <c r="U64" s="178">
        <v>1438.66</v>
      </c>
      <c r="V64" s="178">
        <v>1560.73</v>
      </c>
      <c r="W64" s="178">
        <v>1284</v>
      </c>
      <c r="X64" s="178">
        <v>1320</v>
      </c>
      <c r="Y64" s="178" t="s">
        <v>4</v>
      </c>
      <c r="Z64" s="178">
        <v>1156</v>
      </c>
      <c r="AA64" s="178">
        <v>1035.4000000000001</v>
      </c>
      <c r="AB64" s="178">
        <v>2070</v>
      </c>
      <c r="AC64" s="4"/>
      <c r="AD64" s="4"/>
      <c r="AE64" s="39"/>
      <c r="AF64" s="32"/>
      <c r="AG64" s="1"/>
    </row>
    <row r="65" spans="1:33" ht="21.75" customHeight="1">
      <c r="A65" s="177">
        <v>38718</v>
      </c>
      <c r="B65" s="178">
        <v>1083.2</v>
      </c>
      <c r="C65" s="178">
        <v>1144</v>
      </c>
      <c r="D65" s="178">
        <v>1401.385</v>
      </c>
      <c r="E65" s="178">
        <v>1152</v>
      </c>
      <c r="F65" s="178">
        <v>1688.2</v>
      </c>
      <c r="G65" s="178" t="s">
        <v>4</v>
      </c>
      <c r="H65" s="178">
        <v>1038.0066666666601</v>
      </c>
      <c r="I65" s="178" t="s">
        <v>4</v>
      </c>
      <c r="J65" s="370">
        <v>1091.7166666666601</v>
      </c>
      <c r="K65" s="178">
        <v>1090.5</v>
      </c>
      <c r="L65" s="178">
        <v>1196.1415999999999</v>
      </c>
      <c r="M65" s="178" t="s">
        <v>4</v>
      </c>
      <c r="N65" s="178">
        <v>1384.2</v>
      </c>
      <c r="O65" s="178">
        <v>1174.9000000000001</v>
      </c>
      <c r="P65" s="178">
        <v>999.81</v>
      </c>
      <c r="Q65" s="178">
        <v>1063.2</v>
      </c>
      <c r="R65" s="178">
        <v>791.07</v>
      </c>
      <c r="S65" s="178">
        <v>1188.24</v>
      </c>
      <c r="T65" s="178" t="s">
        <v>4</v>
      </c>
      <c r="U65" s="178">
        <v>1438.66</v>
      </c>
      <c r="V65" s="178">
        <v>1672.35599999999</v>
      </c>
      <c r="W65" s="178">
        <v>1284</v>
      </c>
      <c r="X65" s="178">
        <v>1320</v>
      </c>
      <c r="Y65" s="178" t="s">
        <v>4</v>
      </c>
      <c r="Z65" s="178">
        <v>1156</v>
      </c>
      <c r="AA65" s="178">
        <v>1085.4000000000001</v>
      </c>
      <c r="AB65" s="178">
        <v>2070</v>
      </c>
      <c r="AC65" s="4"/>
      <c r="AD65" s="4"/>
      <c r="AE65" s="39"/>
      <c r="AF65" s="32"/>
      <c r="AG65" s="1"/>
    </row>
    <row r="66" spans="1:33" ht="21.75" customHeight="1">
      <c r="A66" s="177">
        <v>38749</v>
      </c>
      <c r="B66" s="178">
        <v>1083.2</v>
      </c>
      <c r="C66" s="178">
        <v>1144</v>
      </c>
      <c r="D66" s="178">
        <v>1401.385</v>
      </c>
      <c r="E66" s="178">
        <v>1152</v>
      </c>
      <c r="F66" s="178">
        <v>1688.2</v>
      </c>
      <c r="G66" s="178" t="s">
        <v>4</v>
      </c>
      <c r="H66" s="178">
        <v>1038.0066666666601</v>
      </c>
      <c r="I66" s="178" t="s">
        <v>4</v>
      </c>
      <c r="J66" s="370">
        <v>1091.7166666666601</v>
      </c>
      <c r="K66" s="178">
        <v>1090.5</v>
      </c>
      <c r="L66" s="178">
        <v>1196.1415999999999</v>
      </c>
      <c r="M66" s="178" t="s">
        <v>4</v>
      </c>
      <c r="N66" s="178">
        <v>1384.2</v>
      </c>
      <c r="O66" s="178">
        <v>1174.9000000000001</v>
      </c>
      <c r="P66" s="178">
        <v>999.81</v>
      </c>
      <c r="Q66" s="178">
        <v>1089.5999999999999</v>
      </c>
      <c r="R66" s="178">
        <v>791.07</v>
      </c>
      <c r="S66" s="178">
        <v>1188.24</v>
      </c>
      <c r="T66" s="178" t="s">
        <v>4</v>
      </c>
      <c r="U66" s="178">
        <v>1438.66</v>
      </c>
      <c r="V66" s="178">
        <v>1672.35599999999</v>
      </c>
      <c r="W66" s="178">
        <v>1284</v>
      </c>
      <c r="X66" s="178">
        <v>1320</v>
      </c>
      <c r="Y66" s="178" t="s">
        <v>4</v>
      </c>
      <c r="Z66" s="178">
        <v>1156</v>
      </c>
      <c r="AA66" s="178">
        <v>1085.4000000000001</v>
      </c>
      <c r="AB66" s="178">
        <v>2070</v>
      </c>
      <c r="AC66" s="4"/>
      <c r="AD66" s="4"/>
      <c r="AE66" s="39"/>
      <c r="AF66" s="32"/>
      <c r="AG66" s="1"/>
    </row>
    <row r="67" spans="1:33" ht="21.75" customHeight="1">
      <c r="A67" s="177">
        <v>38777</v>
      </c>
      <c r="B67" s="178">
        <v>1083.2</v>
      </c>
      <c r="C67" s="178">
        <v>1144</v>
      </c>
      <c r="D67" s="178">
        <v>1401.385</v>
      </c>
      <c r="E67" s="178">
        <v>1152</v>
      </c>
      <c r="F67" s="178">
        <v>1688.2</v>
      </c>
      <c r="G67" s="178" t="s">
        <v>4</v>
      </c>
      <c r="H67" s="178">
        <v>1038.0066666666601</v>
      </c>
      <c r="I67" s="178" t="s">
        <v>4</v>
      </c>
      <c r="J67" s="370">
        <v>1091.7166666666601</v>
      </c>
      <c r="K67" s="178">
        <v>1090.5</v>
      </c>
      <c r="L67" s="178">
        <v>1196.1415999999999</v>
      </c>
      <c r="M67" s="178" t="s">
        <v>4</v>
      </c>
      <c r="N67" s="178">
        <v>1384.2</v>
      </c>
      <c r="O67" s="178">
        <v>1174.9000000000001</v>
      </c>
      <c r="P67" s="178">
        <v>999.81</v>
      </c>
      <c r="Q67" s="178">
        <v>1089.5999999999999</v>
      </c>
      <c r="R67" s="178">
        <v>791.07</v>
      </c>
      <c r="S67" s="178">
        <v>1188.24</v>
      </c>
      <c r="T67" s="178" t="s">
        <v>4</v>
      </c>
      <c r="U67" s="178">
        <v>1438.66</v>
      </c>
      <c r="V67" s="178">
        <v>1672.35599999999</v>
      </c>
      <c r="W67" s="178">
        <v>1284</v>
      </c>
      <c r="X67" s="178">
        <v>1320</v>
      </c>
      <c r="Y67" s="178" t="s">
        <v>4</v>
      </c>
      <c r="Z67" s="178">
        <v>1156</v>
      </c>
      <c r="AA67" s="178">
        <v>1085.4000000000001</v>
      </c>
      <c r="AB67" s="178">
        <v>2070</v>
      </c>
      <c r="AC67" s="4"/>
      <c r="AD67" s="4"/>
      <c r="AE67" s="39"/>
      <c r="AF67" s="32"/>
      <c r="AG67" s="1"/>
    </row>
    <row r="68" spans="1:33" ht="21.75" customHeight="1">
      <c r="A68" s="177">
        <v>38808</v>
      </c>
      <c r="B68" s="178">
        <v>1083.2</v>
      </c>
      <c r="C68" s="178">
        <v>1144</v>
      </c>
      <c r="D68" s="178">
        <v>1401.385</v>
      </c>
      <c r="E68" s="178">
        <v>1235.25</v>
      </c>
      <c r="F68" s="178">
        <v>1844</v>
      </c>
      <c r="G68" s="178" t="s">
        <v>4</v>
      </c>
      <c r="H68" s="178">
        <v>1141.80733333333</v>
      </c>
      <c r="I68" s="178" t="s">
        <v>4</v>
      </c>
      <c r="J68" s="370">
        <v>1102.9666666666601</v>
      </c>
      <c r="K68" s="178">
        <v>1121.1399999999901</v>
      </c>
      <c r="L68" s="178">
        <v>1196.1415999999999</v>
      </c>
      <c r="M68" s="178" t="s">
        <v>4</v>
      </c>
      <c r="N68" s="178">
        <v>1384.2</v>
      </c>
      <c r="O68" s="178">
        <v>1292.3900000000001</v>
      </c>
      <c r="P68" s="178">
        <v>999.81</v>
      </c>
      <c r="Q68" s="178">
        <v>1154.4000000000001</v>
      </c>
      <c r="R68" s="178">
        <v>791.07</v>
      </c>
      <c r="S68" s="178">
        <v>1248.24</v>
      </c>
      <c r="T68" s="178" t="s">
        <v>4</v>
      </c>
      <c r="U68" s="178">
        <v>1438.66</v>
      </c>
      <c r="V68" s="178">
        <v>1672.35599999999</v>
      </c>
      <c r="W68" s="178">
        <v>1284</v>
      </c>
      <c r="X68" s="178">
        <v>1320</v>
      </c>
      <c r="Y68" s="178" t="s">
        <v>4</v>
      </c>
      <c r="Z68" s="178">
        <v>1156</v>
      </c>
      <c r="AA68" s="178">
        <v>1145.4000000000001</v>
      </c>
      <c r="AB68" s="178">
        <v>2329.1999999999998</v>
      </c>
      <c r="AC68" s="4"/>
      <c r="AD68" s="4"/>
      <c r="AE68" s="39"/>
      <c r="AF68" s="32"/>
      <c r="AG68" s="1"/>
    </row>
    <row r="69" spans="1:33" ht="21.75" customHeight="1">
      <c r="A69" s="177">
        <v>38838</v>
      </c>
      <c r="B69" s="178">
        <v>1290</v>
      </c>
      <c r="C69" s="178">
        <v>1258.4000000000001</v>
      </c>
      <c r="D69" s="178">
        <v>1768.385</v>
      </c>
      <c r="E69" s="178">
        <v>1235.25</v>
      </c>
      <c r="F69" s="178">
        <v>1844</v>
      </c>
      <c r="G69" s="178" t="s">
        <v>4</v>
      </c>
      <c r="H69" s="178">
        <v>1141.80733333333</v>
      </c>
      <c r="I69" s="178" t="s">
        <v>4</v>
      </c>
      <c r="J69" s="370">
        <v>1212.74</v>
      </c>
      <c r="K69" s="178">
        <v>1190.2</v>
      </c>
      <c r="L69" s="178">
        <v>1196.1415999999999</v>
      </c>
      <c r="M69" s="178" t="s">
        <v>4</v>
      </c>
      <c r="N69" s="178">
        <v>1384.2</v>
      </c>
      <c r="O69" s="178">
        <v>1293.29</v>
      </c>
      <c r="P69" s="178">
        <v>999.81</v>
      </c>
      <c r="Q69" s="178">
        <v>1154.4000000000001</v>
      </c>
      <c r="R69" s="178">
        <v>791.07</v>
      </c>
      <c r="S69" s="178">
        <v>1188.24</v>
      </c>
      <c r="T69" s="178" t="s">
        <v>4</v>
      </c>
      <c r="U69" s="178">
        <v>1558.66</v>
      </c>
      <c r="V69" s="178">
        <v>1848.39599999999</v>
      </c>
      <c r="W69" s="178">
        <v>1284</v>
      </c>
      <c r="X69" s="178">
        <v>1320</v>
      </c>
      <c r="Y69" s="178" t="s">
        <v>4</v>
      </c>
      <c r="Z69" s="178">
        <v>1156</v>
      </c>
      <c r="AA69" s="178">
        <v>1193.9000000000001</v>
      </c>
      <c r="AB69" s="178">
        <v>2329.1999999999998</v>
      </c>
      <c r="AC69" s="4"/>
      <c r="AD69" s="4"/>
      <c r="AE69" s="39"/>
      <c r="AF69" s="32"/>
      <c r="AG69" s="1"/>
    </row>
    <row r="70" spans="1:33" ht="21.75" customHeight="1">
      <c r="A70" s="177">
        <v>38869</v>
      </c>
      <c r="B70" s="178">
        <v>1290</v>
      </c>
      <c r="C70" s="178">
        <v>1258.4000000000001</v>
      </c>
      <c r="D70" s="178">
        <v>1768.385</v>
      </c>
      <c r="E70" s="178">
        <v>1235.25</v>
      </c>
      <c r="F70" s="178">
        <v>1844</v>
      </c>
      <c r="G70" s="178" t="s">
        <v>4</v>
      </c>
      <c r="H70" s="178">
        <v>1193.7076666666601</v>
      </c>
      <c r="I70" s="178" t="s">
        <v>4</v>
      </c>
      <c r="J70" s="370">
        <v>1212.74</v>
      </c>
      <c r="K70" s="178">
        <v>1190.2</v>
      </c>
      <c r="L70" s="178">
        <v>1196.1415999999999</v>
      </c>
      <c r="M70" s="178" t="s">
        <v>4</v>
      </c>
      <c r="N70" s="178">
        <v>1384.2</v>
      </c>
      <c r="O70" s="178">
        <v>1293.29</v>
      </c>
      <c r="P70" s="178">
        <v>1048.1099999999999</v>
      </c>
      <c r="Q70" s="178">
        <v>1154.4000000000001</v>
      </c>
      <c r="R70" s="178">
        <v>791.07</v>
      </c>
      <c r="S70" s="178">
        <v>1188.24</v>
      </c>
      <c r="T70" s="178" t="s">
        <v>4</v>
      </c>
      <c r="U70" s="178">
        <v>1558.66</v>
      </c>
      <c r="V70" s="178">
        <v>1848.39599999999</v>
      </c>
      <c r="W70" s="178">
        <v>1284</v>
      </c>
      <c r="X70" s="178">
        <v>1320</v>
      </c>
      <c r="Y70" s="178" t="s">
        <v>4</v>
      </c>
      <c r="Z70" s="178">
        <v>1156</v>
      </c>
      <c r="AA70" s="178">
        <v>1193.9000000000001</v>
      </c>
      <c r="AB70" s="178">
        <v>2329.1999999999998</v>
      </c>
      <c r="AC70" s="4"/>
      <c r="AD70" s="4"/>
      <c r="AE70" s="39"/>
      <c r="AF70" s="32"/>
      <c r="AG70" s="1"/>
    </row>
    <row r="71" spans="1:33" ht="21.75" customHeight="1">
      <c r="A71" s="177">
        <v>38899</v>
      </c>
      <c r="B71" s="178">
        <v>1290</v>
      </c>
      <c r="C71" s="178">
        <v>1322.2</v>
      </c>
      <c r="D71" s="178">
        <v>1768.385</v>
      </c>
      <c r="E71" s="178">
        <v>1235.25</v>
      </c>
      <c r="F71" s="178">
        <v>1976.4279999999901</v>
      </c>
      <c r="G71" s="178" t="s">
        <v>4</v>
      </c>
      <c r="H71" s="178">
        <v>1193.7076666666601</v>
      </c>
      <c r="I71" s="178" t="s">
        <v>4</v>
      </c>
      <c r="J71" s="370">
        <v>1223.99</v>
      </c>
      <c r="K71" s="178">
        <v>1259.6199999999999</v>
      </c>
      <c r="L71" s="178">
        <v>1429.5</v>
      </c>
      <c r="M71" s="178" t="s">
        <v>4</v>
      </c>
      <c r="N71" s="178">
        <v>1384.2</v>
      </c>
      <c r="O71" s="178">
        <v>1357.03</v>
      </c>
      <c r="P71" s="178">
        <v>1048.1099999999999</v>
      </c>
      <c r="Q71" s="178">
        <v>1219.2</v>
      </c>
      <c r="R71" s="178">
        <v>864.13</v>
      </c>
      <c r="S71" s="178">
        <v>1400.74</v>
      </c>
      <c r="T71" s="178" t="s">
        <v>4</v>
      </c>
      <c r="U71" s="178">
        <v>1598.66</v>
      </c>
      <c r="V71" s="178">
        <v>1872.7919999999899</v>
      </c>
      <c r="W71" s="178">
        <v>1284</v>
      </c>
      <c r="X71" s="178">
        <v>1320</v>
      </c>
      <c r="Y71" s="178" t="s">
        <v>4</v>
      </c>
      <c r="Z71" s="178">
        <v>1156</v>
      </c>
      <c r="AA71" s="178">
        <v>1223.9000000000001</v>
      </c>
      <c r="AB71" s="178">
        <v>2515.86666666666</v>
      </c>
      <c r="AC71" s="4"/>
      <c r="AD71" s="4"/>
      <c r="AE71" s="39"/>
      <c r="AF71" s="32"/>
      <c r="AG71" s="1"/>
    </row>
    <row r="72" spans="1:33" ht="21.75" customHeight="1">
      <c r="A72" s="177">
        <v>38930</v>
      </c>
      <c r="B72" s="178">
        <v>1290</v>
      </c>
      <c r="C72" s="178">
        <v>1322.2</v>
      </c>
      <c r="D72" s="178">
        <v>1768.385</v>
      </c>
      <c r="E72" s="178">
        <v>1235.25</v>
      </c>
      <c r="F72" s="178">
        <v>1976.4279999999901</v>
      </c>
      <c r="G72" s="178" t="s">
        <v>4</v>
      </c>
      <c r="H72" s="178">
        <v>1235.2279333333299</v>
      </c>
      <c r="I72" s="178" t="s">
        <v>4</v>
      </c>
      <c r="J72" s="370">
        <v>1223.99</v>
      </c>
      <c r="K72" s="178">
        <v>1259.6199999999999</v>
      </c>
      <c r="L72" s="178">
        <v>1429.5</v>
      </c>
      <c r="M72" s="178" t="s">
        <v>4</v>
      </c>
      <c r="N72" s="178">
        <v>1420.2</v>
      </c>
      <c r="O72" s="178">
        <v>1357.03</v>
      </c>
      <c r="P72" s="178">
        <v>1048.1099999999999</v>
      </c>
      <c r="Q72" s="178">
        <v>1219.2</v>
      </c>
      <c r="R72" s="178">
        <v>903.13</v>
      </c>
      <c r="S72" s="178">
        <v>1400.74</v>
      </c>
      <c r="T72" s="178" t="s">
        <v>4</v>
      </c>
      <c r="U72" s="178">
        <v>1598.66</v>
      </c>
      <c r="V72" s="178">
        <v>1872.7919999999899</v>
      </c>
      <c r="W72" s="178">
        <v>1284</v>
      </c>
      <c r="X72" s="178">
        <v>1320</v>
      </c>
      <c r="Y72" s="178" t="s">
        <v>4</v>
      </c>
      <c r="Z72" s="178">
        <v>1260.8</v>
      </c>
      <c r="AA72" s="178">
        <v>1223.9000000000001</v>
      </c>
      <c r="AB72" s="178">
        <v>2515.86666666666</v>
      </c>
      <c r="AC72" s="4"/>
      <c r="AD72" s="4"/>
      <c r="AE72" s="39"/>
      <c r="AF72" s="32"/>
      <c r="AG72" s="1"/>
    </row>
    <row r="73" spans="1:33" ht="21.75" customHeight="1">
      <c r="A73" s="177">
        <v>38961</v>
      </c>
      <c r="B73" s="178">
        <v>1290</v>
      </c>
      <c r="C73" s="178">
        <v>1322.2</v>
      </c>
      <c r="D73" s="178">
        <v>1768.385</v>
      </c>
      <c r="E73" s="178">
        <v>1318.5</v>
      </c>
      <c r="F73" s="178">
        <v>1976.4279999999901</v>
      </c>
      <c r="G73" s="178" t="s">
        <v>4</v>
      </c>
      <c r="H73" s="178">
        <v>1235.2279333333299</v>
      </c>
      <c r="I73" s="178" t="s">
        <v>4</v>
      </c>
      <c r="J73" s="370">
        <v>1305.902</v>
      </c>
      <c r="K73" s="178">
        <v>1259.6199999999999</v>
      </c>
      <c r="L73" s="178">
        <v>1429.5</v>
      </c>
      <c r="M73" s="178" t="s">
        <v>4</v>
      </c>
      <c r="N73" s="178">
        <v>1420.2</v>
      </c>
      <c r="O73" s="178">
        <v>1357.03</v>
      </c>
      <c r="P73" s="178">
        <v>1048.1099999999999</v>
      </c>
      <c r="Q73" s="178">
        <v>1219.2</v>
      </c>
      <c r="R73" s="178">
        <v>943.13</v>
      </c>
      <c r="S73" s="178">
        <v>1400.74</v>
      </c>
      <c r="T73" s="178" t="s">
        <v>4</v>
      </c>
      <c r="U73" s="178">
        <v>1640.66</v>
      </c>
      <c r="V73" s="178">
        <v>1896.93</v>
      </c>
      <c r="W73" s="178">
        <v>1284</v>
      </c>
      <c r="X73" s="178">
        <v>1320</v>
      </c>
      <c r="Y73" s="178" t="s">
        <v>4</v>
      </c>
      <c r="Z73" s="178">
        <v>1260.8</v>
      </c>
      <c r="AA73" s="178">
        <v>1253.9000000000001</v>
      </c>
      <c r="AB73" s="178">
        <v>2515.86666666666</v>
      </c>
      <c r="AC73" s="4"/>
      <c r="AD73" s="4"/>
      <c r="AE73" s="39"/>
      <c r="AF73" s="32"/>
      <c r="AG73" s="1"/>
    </row>
    <row r="74" spans="1:33" ht="21.75" customHeight="1">
      <c r="A74" s="177">
        <v>38991</v>
      </c>
      <c r="B74" s="178">
        <v>1290</v>
      </c>
      <c r="C74" s="178">
        <v>1322.2</v>
      </c>
      <c r="D74" s="178">
        <v>1768.385</v>
      </c>
      <c r="E74" s="178">
        <v>1318.5</v>
      </c>
      <c r="F74" s="178">
        <v>2041.4279999999901</v>
      </c>
      <c r="G74" s="178" t="s">
        <v>4</v>
      </c>
      <c r="H74" s="178">
        <v>1235.2279333333299</v>
      </c>
      <c r="I74" s="178" t="s">
        <v>4</v>
      </c>
      <c r="J74" s="370">
        <v>1317.152</v>
      </c>
      <c r="K74" s="178">
        <v>1259.6199999999999</v>
      </c>
      <c r="L74" s="178">
        <v>1429.5</v>
      </c>
      <c r="M74" s="178" t="s">
        <v>4</v>
      </c>
      <c r="N74" s="178">
        <v>1460.2</v>
      </c>
      <c r="O74" s="178">
        <v>1409.88</v>
      </c>
      <c r="P74" s="178">
        <v>1048.1099999999999</v>
      </c>
      <c r="Q74" s="178">
        <v>1279.2</v>
      </c>
      <c r="R74" s="178">
        <v>943.13</v>
      </c>
      <c r="S74" s="178">
        <v>1400.74</v>
      </c>
      <c r="T74" s="178" t="s">
        <v>4</v>
      </c>
      <c r="U74" s="178">
        <v>1640.66</v>
      </c>
      <c r="V74" s="178">
        <v>1896.93</v>
      </c>
      <c r="W74" s="178">
        <v>1284</v>
      </c>
      <c r="X74" s="178">
        <v>1320</v>
      </c>
      <c r="Y74" s="178" t="s">
        <v>4</v>
      </c>
      <c r="Z74" s="178">
        <v>1313.6</v>
      </c>
      <c r="AA74" s="178">
        <v>1253.9000000000001</v>
      </c>
      <c r="AB74" s="178">
        <v>2515.86666666666</v>
      </c>
      <c r="AC74" s="4"/>
      <c r="AD74" s="4"/>
      <c r="AE74" s="39"/>
      <c r="AF74" s="32"/>
      <c r="AG74" s="1"/>
    </row>
    <row r="75" spans="1:33" ht="21.75" customHeight="1">
      <c r="A75" s="177">
        <v>39022</v>
      </c>
      <c r="B75" s="178">
        <v>1290</v>
      </c>
      <c r="C75" s="178">
        <v>1322.2</v>
      </c>
      <c r="D75" s="178">
        <v>1768.385</v>
      </c>
      <c r="E75" s="178">
        <v>1318.5</v>
      </c>
      <c r="F75" s="178">
        <v>2041.4279999999901</v>
      </c>
      <c r="G75" s="178">
        <v>1278</v>
      </c>
      <c r="H75" s="178">
        <v>1235.2279333333299</v>
      </c>
      <c r="I75" s="178" t="s">
        <v>4</v>
      </c>
      <c r="J75" s="370">
        <v>1317.152</v>
      </c>
      <c r="K75" s="178">
        <v>1259.6199999999999</v>
      </c>
      <c r="L75" s="178">
        <v>1429.5</v>
      </c>
      <c r="M75" s="178" t="s">
        <v>4</v>
      </c>
      <c r="N75" s="178">
        <v>1460.2</v>
      </c>
      <c r="O75" s="178">
        <v>1409.88</v>
      </c>
      <c r="P75" s="178">
        <v>1048.1099999999999</v>
      </c>
      <c r="Q75" s="178">
        <v>1279.2</v>
      </c>
      <c r="R75" s="178">
        <v>943.13</v>
      </c>
      <c r="S75" s="178">
        <v>1400.74</v>
      </c>
      <c r="T75" s="178" t="s">
        <v>4</v>
      </c>
      <c r="U75" s="178">
        <v>1732.66</v>
      </c>
      <c r="V75" s="178">
        <v>1923.6479999999999</v>
      </c>
      <c r="W75" s="178">
        <v>1284</v>
      </c>
      <c r="X75" s="178">
        <v>1320</v>
      </c>
      <c r="Y75" s="178" t="s">
        <v>4</v>
      </c>
      <c r="Z75" s="178">
        <v>1313.6</v>
      </c>
      <c r="AA75" s="178">
        <v>1265.2</v>
      </c>
      <c r="AB75" s="178">
        <v>2515.86666666666</v>
      </c>
      <c r="AC75" s="4"/>
      <c r="AD75" s="4"/>
      <c r="AE75" s="39"/>
      <c r="AF75" s="32"/>
      <c r="AG75" s="1"/>
    </row>
    <row r="76" spans="1:33" ht="21.75" customHeight="1">
      <c r="A76" s="177">
        <v>39052</v>
      </c>
      <c r="B76" s="178">
        <v>1290</v>
      </c>
      <c r="C76" s="178">
        <v>1361.8</v>
      </c>
      <c r="D76" s="178">
        <v>1768.385</v>
      </c>
      <c r="E76" s="178">
        <v>1318.5</v>
      </c>
      <c r="F76" s="178">
        <v>2041.4279999999901</v>
      </c>
      <c r="G76" s="178">
        <v>1278</v>
      </c>
      <c r="H76" s="178">
        <v>1235.2275</v>
      </c>
      <c r="I76" s="178" t="s">
        <v>4</v>
      </c>
      <c r="J76" s="370">
        <v>1317.152</v>
      </c>
      <c r="K76" s="178">
        <v>1259.6199999999999</v>
      </c>
      <c r="L76" s="178">
        <v>1429.5</v>
      </c>
      <c r="M76" s="178" t="s">
        <v>4</v>
      </c>
      <c r="N76" s="178">
        <v>1486.2</v>
      </c>
      <c r="O76" s="178">
        <v>1409.88</v>
      </c>
      <c r="P76" s="178">
        <v>1048.1099999999999</v>
      </c>
      <c r="Q76" s="178">
        <v>1279.2</v>
      </c>
      <c r="R76" s="178">
        <v>943.13</v>
      </c>
      <c r="S76" s="178">
        <v>1400.74</v>
      </c>
      <c r="T76" s="178" t="s">
        <v>4</v>
      </c>
      <c r="U76" s="178">
        <v>1732.66</v>
      </c>
      <c r="V76" s="178">
        <v>1923.6479999999999</v>
      </c>
      <c r="W76" s="178">
        <v>1284</v>
      </c>
      <c r="X76" s="178">
        <v>1320</v>
      </c>
      <c r="Y76" s="178" t="s">
        <v>4</v>
      </c>
      <c r="Z76" s="178">
        <v>1313.6</v>
      </c>
      <c r="AA76" s="178">
        <v>1265.2</v>
      </c>
      <c r="AB76" s="178">
        <v>2515.86666666666</v>
      </c>
      <c r="AC76" s="4"/>
      <c r="AD76" s="4"/>
      <c r="AE76" s="39"/>
      <c r="AF76" s="32"/>
      <c r="AG76" s="1"/>
    </row>
    <row r="77" spans="1:33" ht="21.75" customHeight="1">
      <c r="A77" s="177">
        <v>39083</v>
      </c>
      <c r="B77" s="178">
        <v>1290</v>
      </c>
      <c r="C77" s="178">
        <v>1361.8</v>
      </c>
      <c r="D77" s="178">
        <v>1768.385</v>
      </c>
      <c r="E77" s="178">
        <v>1318.5</v>
      </c>
      <c r="F77" s="178">
        <v>2041.4279999999901</v>
      </c>
      <c r="G77" s="178">
        <v>1278</v>
      </c>
      <c r="H77" s="178">
        <v>1235.2275</v>
      </c>
      <c r="I77" s="178" t="s">
        <v>4</v>
      </c>
      <c r="J77" s="370">
        <v>1364.9973333333301</v>
      </c>
      <c r="K77" s="178">
        <v>1259.6199999999999</v>
      </c>
      <c r="L77" s="178">
        <v>1429.5</v>
      </c>
      <c r="M77" s="178" t="s">
        <v>4</v>
      </c>
      <c r="N77" s="178">
        <v>1486.2</v>
      </c>
      <c r="O77" s="178">
        <v>1430.28</v>
      </c>
      <c r="P77" s="178">
        <v>1048.1099999999999</v>
      </c>
      <c r="Q77" s="178">
        <v>1298.4000000000001</v>
      </c>
      <c r="R77" s="178">
        <v>943.13</v>
      </c>
      <c r="S77" s="178">
        <v>1400.74</v>
      </c>
      <c r="T77" s="178" t="s">
        <v>4</v>
      </c>
      <c r="U77" s="178">
        <v>1759.5</v>
      </c>
      <c r="V77" s="178">
        <v>1923.6479999999999</v>
      </c>
      <c r="W77" s="178">
        <v>1527.6</v>
      </c>
      <c r="X77" s="178">
        <v>1570.8</v>
      </c>
      <c r="Y77" s="178" t="s">
        <v>4</v>
      </c>
      <c r="Z77" s="178">
        <v>1313.6</v>
      </c>
      <c r="AA77" s="178">
        <v>1288</v>
      </c>
      <c r="AB77" s="178">
        <v>2656.2</v>
      </c>
      <c r="AC77" s="4"/>
      <c r="AD77" s="4"/>
      <c r="AE77" s="39"/>
      <c r="AF77" s="32"/>
      <c r="AG77" s="1"/>
    </row>
    <row r="78" spans="1:33" ht="21.75" customHeight="1">
      <c r="A78" s="177">
        <v>39114</v>
      </c>
      <c r="B78" s="178">
        <v>1290</v>
      </c>
      <c r="C78" s="178">
        <v>1361.8</v>
      </c>
      <c r="D78" s="178">
        <v>1768.385</v>
      </c>
      <c r="E78" s="178">
        <v>1318.5</v>
      </c>
      <c r="F78" s="178">
        <v>2041.4279999999901</v>
      </c>
      <c r="G78" s="178">
        <v>1278</v>
      </c>
      <c r="H78" s="178">
        <v>1235.2275</v>
      </c>
      <c r="I78" s="178" t="s">
        <v>4</v>
      </c>
      <c r="J78" s="370">
        <v>1364.9973333333301</v>
      </c>
      <c r="K78" s="178">
        <v>1259.6199999999999</v>
      </c>
      <c r="L78" s="178">
        <v>1429.5</v>
      </c>
      <c r="M78" s="178" t="s">
        <v>4</v>
      </c>
      <c r="N78" s="178">
        <v>1533.2</v>
      </c>
      <c r="O78" s="178">
        <v>1430.28</v>
      </c>
      <c r="P78" s="178">
        <v>1048.1099999999999</v>
      </c>
      <c r="Q78" s="178">
        <v>1298.4000000000001</v>
      </c>
      <c r="R78" s="178">
        <v>943.13</v>
      </c>
      <c r="S78" s="178">
        <v>1400.74</v>
      </c>
      <c r="T78" s="178" t="s">
        <v>4</v>
      </c>
      <c r="U78" s="178">
        <v>1759.5</v>
      </c>
      <c r="V78" s="178">
        <v>1923.6479999999999</v>
      </c>
      <c r="W78" s="178">
        <v>1527.6</v>
      </c>
      <c r="X78" s="178">
        <v>1570.8</v>
      </c>
      <c r="Y78" s="178" t="s">
        <v>4</v>
      </c>
      <c r="Z78" s="178">
        <v>1313.6</v>
      </c>
      <c r="AA78" s="178">
        <v>1288</v>
      </c>
      <c r="AB78" s="178">
        <v>2656.2</v>
      </c>
      <c r="AC78" s="4"/>
      <c r="AD78" s="4"/>
      <c r="AE78" s="39"/>
      <c r="AF78" s="32"/>
      <c r="AG78" s="1"/>
    </row>
    <row r="79" spans="1:33" ht="21.75" customHeight="1">
      <c r="A79" s="177">
        <v>39142</v>
      </c>
      <c r="B79" s="178">
        <v>1290</v>
      </c>
      <c r="C79" s="178">
        <v>1361.8</v>
      </c>
      <c r="D79" s="178">
        <v>2105.8850000000002</v>
      </c>
      <c r="E79" s="178">
        <v>1318.5</v>
      </c>
      <c r="F79" s="178">
        <v>2041.4279999999901</v>
      </c>
      <c r="G79" s="178">
        <v>1278</v>
      </c>
      <c r="H79" s="178">
        <v>1235.2275</v>
      </c>
      <c r="I79" s="178" t="s">
        <v>4</v>
      </c>
      <c r="J79" s="370">
        <v>1364.9973333333301</v>
      </c>
      <c r="K79" s="178">
        <v>1259.6199999999999</v>
      </c>
      <c r="L79" s="178">
        <v>1429.5</v>
      </c>
      <c r="M79" s="178" t="s">
        <v>4</v>
      </c>
      <c r="N79" s="178">
        <v>1533.2</v>
      </c>
      <c r="O79" s="178">
        <v>1430.28</v>
      </c>
      <c r="P79" s="178">
        <v>1357.8125</v>
      </c>
      <c r="Q79" s="178">
        <v>1298.4000000000001</v>
      </c>
      <c r="R79" s="178">
        <v>943.13</v>
      </c>
      <c r="S79" s="178">
        <v>1400.74</v>
      </c>
      <c r="T79" s="178" t="s">
        <v>4</v>
      </c>
      <c r="U79" s="178">
        <v>1759.5</v>
      </c>
      <c r="V79" s="178">
        <v>1923.6479999999999</v>
      </c>
      <c r="W79" s="178">
        <v>1527.6</v>
      </c>
      <c r="X79" s="178">
        <v>1570.8</v>
      </c>
      <c r="Y79" s="178" t="s">
        <v>4</v>
      </c>
      <c r="Z79" s="178">
        <v>1313.6</v>
      </c>
      <c r="AA79" s="178">
        <v>1288</v>
      </c>
      <c r="AB79" s="178">
        <v>2656.2</v>
      </c>
      <c r="AC79" s="4"/>
      <c r="AD79" s="4"/>
      <c r="AE79" s="39"/>
      <c r="AF79" s="32"/>
      <c r="AG79" s="1"/>
    </row>
    <row r="80" spans="1:33" ht="21.75" customHeight="1">
      <c r="A80" s="177">
        <v>39173</v>
      </c>
      <c r="B80" s="178">
        <v>1290</v>
      </c>
      <c r="C80" s="178">
        <v>1361.8</v>
      </c>
      <c r="D80" s="178">
        <v>2120.8586</v>
      </c>
      <c r="E80" s="178">
        <v>1450.75</v>
      </c>
      <c r="F80" s="178">
        <v>2196.2640000000001</v>
      </c>
      <c r="G80" s="178">
        <v>1278</v>
      </c>
      <c r="H80" s="178">
        <v>1235.2275</v>
      </c>
      <c r="I80" s="178" t="s">
        <v>4</v>
      </c>
      <c r="J80" s="370">
        <v>1364.9973333333301</v>
      </c>
      <c r="K80" s="178">
        <v>1259.6199999999999</v>
      </c>
      <c r="L80" s="178">
        <v>1429.5</v>
      </c>
      <c r="M80" s="178" t="s">
        <v>4</v>
      </c>
      <c r="N80" s="178">
        <v>1533.2</v>
      </c>
      <c r="O80" s="178">
        <v>1644.06</v>
      </c>
      <c r="P80" s="178">
        <v>1357.8125</v>
      </c>
      <c r="Q80" s="178">
        <v>1375.2</v>
      </c>
      <c r="R80" s="178">
        <v>943.13</v>
      </c>
      <c r="S80" s="178">
        <v>1575.55</v>
      </c>
      <c r="T80" s="178" t="s">
        <v>4</v>
      </c>
      <c r="U80" s="178">
        <v>1829.28</v>
      </c>
      <c r="V80" s="178">
        <v>1923.6479999999999</v>
      </c>
      <c r="W80" s="178">
        <v>1527.6</v>
      </c>
      <c r="X80" s="178">
        <v>1570.8</v>
      </c>
      <c r="Y80" s="178" t="s">
        <v>4</v>
      </c>
      <c r="Z80" s="178">
        <v>1313.6</v>
      </c>
      <c r="AA80" s="178">
        <v>1374.8</v>
      </c>
      <c r="AB80" s="178">
        <v>2656.2</v>
      </c>
      <c r="AC80" s="4"/>
      <c r="AD80" s="4"/>
      <c r="AE80" s="39"/>
      <c r="AF80" s="32"/>
      <c r="AG80" s="1"/>
    </row>
    <row r="81" spans="1:33" ht="21.75" customHeight="1">
      <c r="A81" s="177">
        <v>39203</v>
      </c>
      <c r="B81" s="178">
        <v>1496.8</v>
      </c>
      <c r="C81" s="178">
        <v>1498.2</v>
      </c>
      <c r="D81" s="178">
        <v>2135.2082999999998</v>
      </c>
      <c r="E81" s="178">
        <v>1450.75</v>
      </c>
      <c r="F81" s="178">
        <v>2196.2640000000001</v>
      </c>
      <c r="G81" s="178">
        <v>1510</v>
      </c>
      <c r="H81" s="178">
        <v>1235.2275</v>
      </c>
      <c r="I81" s="178" t="s">
        <v>4</v>
      </c>
      <c r="J81" s="370">
        <v>1501.06933333333</v>
      </c>
      <c r="K81" s="178">
        <v>1354.79</v>
      </c>
      <c r="L81" s="178">
        <v>1429.5</v>
      </c>
      <c r="M81" s="178" t="s">
        <v>4</v>
      </c>
      <c r="N81" s="178">
        <v>1533.2</v>
      </c>
      <c r="O81" s="178">
        <v>1644.06</v>
      </c>
      <c r="P81" s="178">
        <v>1357.8125</v>
      </c>
      <c r="Q81" s="178">
        <v>1375.2</v>
      </c>
      <c r="R81" s="178">
        <v>943.13</v>
      </c>
      <c r="S81" s="178">
        <v>1575.55</v>
      </c>
      <c r="T81" s="178" t="s">
        <v>4</v>
      </c>
      <c r="U81" s="178">
        <v>2013.54</v>
      </c>
      <c r="V81" s="178">
        <v>2220.6480000000001</v>
      </c>
      <c r="W81" s="178">
        <v>1527.6</v>
      </c>
      <c r="X81" s="178">
        <v>1570.8</v>
      </c>
      <c r="Y81" s="178" t="s">
        <v>4</v>
      </c>
      <c r="Z81" s="178">
        <v>1313.6</v>
      </c>
      <c r="AA81" s="178">
        <v>1374.8</v>
      </c>
      <c r="AB81" s="178">
        <v>2756.2</v>
      </c>
      <c r="AC81" s="4"/>
      <c r="AD81" s="4"/>
      <c r="AE81" s="39"/>
      <c r="AF81" s="32"/>
      <c r="AG81" s="1"/>
    </row>
    <row r="82" spans="1:33" ht="21.75" customHeight="1">
      <c r="A82" s="177">
        <v>39234</v>
      </c>
      <c r="B82" s="178">
        <v>1496.8</v>
      </c>
      <c r="C82" s="178">
        <v>1498.2</v>
      </c>
      <c r="D82" s="178">
        <v>2149.558</v>
      </c>
      <c r="E82" s="178">
        <v>1450.75</v>
      </c>
      <c r="F82" s="178">
        <v>2196.2640000000001</v>
      </c>
      <c r="G82" s="178">
        <v>1510</v>
      </c>
      <c r="H82" s="178">
        <v>1383.4548</v>
      </c>
      <c r="I82" s="178" t="s">
        <v>4</v>
      </c>
      <c r="J82" s="370">
        <v>1501.06933333333</v>
      </c>
      <c r="K82" s="178">
        <v>1354.79</v>
      </c>
      <c r="L82" s="178">
        <v>1429.5</v>
      </c>
      <c r="M82" s="178" t="s">
        <v>4</v>
      </c>
      <c r="N82" s="178">
        <v>1786.2</v>
      </c>
      <c r="O82" s="178">
        <v>1644.06</v>
      </c>
      <c r="P82" s="178">
        <v>1395.546875</v>
      </c>
      <c r="Q82" s="178">
        <v>1375.2</v>
      </c>
      <c r="R82" s="178">
        <v>1000.963</v>
      </c>
      <c r="S82" s="178">
        <v>1633.09</v>
      </c>
      <c r="T82" s="178" t="s">
        <v>4</v>
      </c>
      <c r="U82" s="178">
        <v>2013.54</v>
      </c>
      <c r="V82" s="178">
        <v>2220.6480000000001</v>
      </c>
      <c r="W82" s="178">
        <v>1527.6</v>
      </c>
      <c r="X82" s="178">
        <v>1570.8</v>
      </c>
      <c r="Y82" s="178" t="s">
        <v>4</v>
      </c>
      <c r="Z82" s="178">
        <v>1313.6</v>
      </c>
      <c r="AA82" s="178">
        <v>1424.8</v>
      </c>
      <c r="AB82" s="178">
        <v>2756.2</v>
      </c>
      <c r="AC82" s="4"/>
      <c r="AD82" s="4"/>
      <c r="AE82" s="39"/>
      <c r="AF82" s="32"/>
      <c r="AG82" s="1"/>
    </row>
    <row r="83" spans="1:33" ht="21.75" customHeight="1">
      <c r="A83" s="177">
        <v>39264</v>
      </c>
      <c r="B83" s="178">
        <v>1496.8</v>
      </c>
      <c r="C83" s="178">
        <v>1498.2</v>
      </c>
      <c r="D83" s="178">
        <v>2168.2750000000001</v>
      </c>
      <c r="E83" s="178">
        <v>1450.75</v>
      </c>
      <c r="F83" s="178">
        <v>2341.9490000000001</v>
      </c>
      <c r="G83" s="178">
        <v>1510</v>
      </c>
      <c r="H83" s="178">
        <v>1383.4548</v>
      </c>
      <c r="I83" s="178" t="s">
        <v>4</v>
      </c>
      <c r="J83" s="370">
        <v>1589.64533333333</v>
      </c>
      <c r="K83" s="178">
        <v>1431.5</v>
      </c>
      <c r="L83" s="178">
        <v>1544</v>
      </c>
      <c r="M83" s="178" t="s">
        <v>4</v>
      </c>
      <c r="N83" s="178">
        <v>1786.2</v>
      </c>
      <c r="O83" s="178">
        <v>1644.06</v>
      </c>
      <c r="P83" s="178">
        <v>1395.546875</v>
      </c>
      <c r="Q83" s="178">
        <v>1375.2</v>
      </c>
      <c r="R83" s="178">
        <v>1053.1433999999999</v>
      </c>
      <c r="S83" s="178">
        <v>1633.09</v>
      </c>
      <c r="T83" s="178" t="s">
        <v>4</v>
      </c>
      <c r="U83" s="178">
        <v>2104.56</v>
      </c>
      <c r="V83" s="178">
        <v>2220.6480000000001</v>
      </c>
      <c r="W83" s="178">
        <v>1527.6</v>
      </c>
      <c r="X83" s="178">
        <v>1570.8</v>
      </c>
      <c r="Y83" s="178" t="s">
        <v>4</v>
      </c>
      <c r="Z83" s="178">
        <v>1500.8</v>
      </c>
      <c r="AA83" s="178">
        <v>1424.8</v>
      </c>
      <c r="AB83" s="178">
        <v>2756.2</v>
      </c>
      <c r="AC83" s="4"/>
      <c r="AD83" s="4"/>
      <c r="AE83" s="39"/>
      <c r="AF83" s="32"/>
      <c r="AG83" s="1"/>
    </row>
    <row r="84" spans="1:33" ht="21.75" customHeight="1">
      <c r="A84" s="177">
        <v>39295</v>
      </c>
      <c r="B84" s="178">
        <v>1496.8</v>
      </c>
      <c r="C84" s="178">
        <v>1553.2</v>
      </c>
      <c r="D84" s="178">
        <v>2179.75</v>
      </c>
      <c r="E84" s="178">
        <v>1504.05</v>
      </c>
      <c r="F84" s="178">
        <v>2341.9490000000001</v>
      </c>
      <c r="G84" s="178">
        <v>1510</v>
      </c>
      <c r="H84" s="178">
        <v>1383.4548</v>
      </c>
      <c r="I84" s="178" t="s">
        <v>4</v>
      </c>
      <c r="J84" s="370">
        <v>1589.64533333333</v>
      </c>
      <c r="K84" s="178">
        <v>1513.5</v>
      </c>
      <c r="L84" s="178">
        <v>1544</v>
      </c>
      <c r="M84" s="178" t="s">
        <v>4</v>
      </c>
      <c r="N84" s="178">
        <v>1786.2</v>
      </c>
      <c r="O84" s="178">
        <v>1719.46</v>
      </c>
      <c r="P84" s="178">
        <v>1434.41328125</v>
      </c>
      <c r="Q84" s="178">
        <v>1456.8</v>
      </c>
      <c r="R84" s="178">
        <v>1105.2336</v>
      </c>
      <c r="S84" s="178">
        <v>1633.09</v>
      </c>
      <c r="T84" s="178" t="s">
        <v>4</v>
      </c>
      <c r="U84" s="178">
        <v>2104.56</v>
      </c>
      <c r="V84" s="178">
        <v>2278.116</v>
      </c>
      <c r="W84" s="178">
        <v>1527.6</v>
      </c>
      <c r="X84" s="178">
        <v>1570.8</v>
      </c>
      <c r="Y84" s="178" t="s">
        <v>4</v>
      </c>
      <c r="Z84" s="178">
        <v>1500.8</v>
      </c>
      <c r="AA84" s="178">
        <v>1424.8</v>
      </c>
      <c r="AB84" s="178">
        <v>3056.2</v>
      </c>
      <c r="AC84" s="4"/>
      <c r="AD84" s="4"/>
      <c r="AE84" s="39"/>
      <c r="AF84" s="32"/>
      <c r="AG84" s="1"/>
    </row>
    <row r="85" spans="1:33" ht="21.75" customHeight="1">
      <c r="A85" s="177">
        <v>39326</v>
      </c>
      <c r="B85" s="178">
        <v>1496.8</v>
      </c>
      <c r="C85" s="178">
        <v>1553.2</v>
      </c>
      <c r="D85" s="178">
        <v>2191.2249999999999</v>
      </c>
      <c r="E85" s="178">
        <v>1504.05</v>
      </c>
      <c r="F85" s="178">
        <v>2341.9490000000001</v>
      </c>
      <c r="G85" s="178">
        <v>1510</v>
      </c>
      <c r="H85" s="178">
        <v>1457.56844999999</v>
      </c>
      <c r="I85" s="178" t="s">
        <v>4</v>
      </c>
      <c r="J85" s="370">
        <v>1589.64533333333</v>
      </c>
      <c r="K85" s="178">
        <v>1513.5</v>
      </c>
      <c r="L85" s="178">
        <v>1544</v>
      </c>
      <c r="M85" s="178" t="s">
        <v>4</v>
      </c>
      <c r="N85" s="178">
        <v>1786.2</v>
      </c>
      <c r="O85" s="178">
        <v>1719.46</v>
      </c>
      <c r="P85" s="178">
        <v>1434.41328125</v>
      </c>
      <c r="Q85" s="178">
        <v>1456.8</v>
      </c>
      <c r="R85" s="178">
        <v>1105.2336</v>
      </c>
      <c r="S85" s="178">
        <v>1633.09</v>
      </c>
      <c r="T85" s="178" t="s">
        <v>4</v>
      </c>
      <c r="U85" s="178">
        <v>2104.56</v>
      </c>
      <c r="V85" s="178">
        <v>2077.65</v>
      </c>
      <c r="W85" s="178">
        <v>1527.6</v>
      </c>
      <c r="X85" s="178">
        <v>1570.8</v>
      </c>
      <c r="Y85" s="178" t="s">
        <v>4</v>
      </c>
      <c r="Z85" s="178">
        <v>1500.8</v>
      </c>
      <c r="AA85" s="178">
        <v>1424.8</v>
      </c>
      <c r="AB85" s="178">
        <v>3056.2</v>
      </c>
      <c r="AC85" s="4"/>
      <c r="AD85" s="4"/>
      <c r="AE85" s="39"/>
      <c r="AF85" s="32"/>
      <c r="AG85" s="1"/>
    </row>
    <row r="86" spans="1:33" ht="21.75" customHeight="1">
      <c r="A86" s="177">
        <v>39356</v>
      </c>
      <c r="B86" s="178">
        <v>1496.8</v>
      </c>
      <c r="C86" s="178">
        <v>1553.2</v>
      </c>
      <c r="D86" s="178">
        <v>2202.6999999999998</v>
      </c>
      <c r="E86" s="178">
        <v>1504.05</v>
      </c>
      <c r="F86" s="178">
        <v>2407.268</v>
      </c>
      <c r="G86" s="178">
        <v>1510</v>
      </c>
      <c r="H86" s="178">
        <v>1457.56844999999</v>
      </c>
      <c r="I86" s="178" t="s">
        <v>4</v>
      </c>
      <c r="J86" s="370">
        <v>1657.4666666666601</v>
      </c>
      <c r="K86" s="178">
        <v>1513.5</v>
      </c>
      <c r="L86" s="178">
        <v>1665.8</v>
      </c>
      <c r="M86" s="178" t="s">
        <v>4</v>
      </c>
      <c r="N86" s="178">
        <v>1786.2</v>
      </c>
      <c r="O86" s="178">
        <v>1719.46</v>
      </c>
      <c r="P86" s="178">
        <v>1474.4456796874999</v>
      </c>
      <c r="Q86" s="178">
        <v>1456.8</v>
      </c>
      <c r="R86" s="178">
        <v>1105.2336</v>
      </c>
      <c r="S86" s="178">
        <v>1668.5</v>
      </c>
      <c r="T86" s="178" t="s">
        <v>4</v>
      </c>
      <c r="U86" s="178">
        <v>2104.56</v>
      </c>
      <c r="V86" s="178">
        <v>2077.65</v>
      </c>
      <c r="W86" s="178">
        <v>1527.6</v>
      </c>
      <c r="X86" s="178">
        <v>1570.8</v>
      </c>
      <c r="Y86" s="178" t="s">
        <v>4</v>
      </c>
      <c r="Z86" s="178">
        <v>1657.2</v>
      </c>
      <c r="AA86" s="178">
        <v>1486.9</v>
      </c>
      <c r="AB86" s="178">
        <v>3056.2</v>
      </c>
      <c r="AC86" s="4"/>
      <c r="AD86" s="4"/>
      <c r="AE86" s="39"/>
      <c r="AF86" s="32"/>
      <c r="AG86" s="1"/>
    </row>
    <row r="87" spans="1:33" ht="21.75" customHeight="1">
      <c r="A87" s="177">
        <v>39387</v>
      </c>
      <c r="B87" s="178">
        <v>1496.8</v>
      </c>
      <c r="C87" s="178">
        <v>1586.2</v>
      </c>
      <c r="D87" s="178">
        <v>2214.1750000000002</v>
      </c>
      <c r="E87" s="178">
        <v>1504.05</v>
      </c>
      <c r="F87" s="178">
        <v>2407.268</v>
      </c>
      <c r="G87" s="178">
        <v>1510</v>
      </c>
      <c r="H87" s="178">
        <v>1519.329825</v>
      </c>
      <c r="I87" s="178" t="s">
        <v>4</v>
      </c>
      <c r="J87" s="370">
        <v>1657.4666666666601</v>
      </c>
      <c r="K87" s="178">
        <v>1513.5</v>
      </c>
      <c r="L87" s="178">
        <v>1665.8</v>
      </c>
      <c r="M87" s="178" t="s">
        <v>4</v>
      </c>
      <c r="N87" s="178">
        <v>1786.2</v>
      </c>
      <c r="O87" s="178">
        <v>1719.46</v>
      </c>
      <c r="P87" s="178">
        <v>1474.4456796874999</v>
      </c>
      <c r="Q87" s="178">
        <v>1456.8</v>
      </c>
      <c r="R87" s="178">
        <v>1105.2336</v>
      </c>
      <c r="S87" s="178">
        <v>1668.5</v>
      </c>
      <c r="T87" s="178" t="s">
        <v>4</v>
      </c>
      <c r="U87" s="178">
        <v>2104.56</v>
      </c>
      <c r="V87" s="178">
        <v>2301</v>
      </c>
      <c r="W87" s="178">
        <v>1527.6</v>
      </c>
      <c r="X87" s="178">
        <v>1570.8</v>
      </c>
      <c r="Y87" s="178" t="s">
        <v>4</v>
      </c>
      <c r="Z87" s="178">
        <v>1657.2</v>
      </c>
      <c r="AA87" s="178">
        <v>1436.9</v>
      </c>
      <c r="AB87" s="178">
        <v>3180.2</v>
      </c>
      <c r="AC87" s="4"/>
      <c r="AD87" s="4"/>
      <c r="AE87" s="39"/>
      <c r="AF87" s="32"/>
      <c r="AG87" s="1"/>
    </row>
    <row r="88" spans="1:33" ht="21.75" customHeight="1">
      <c r="A88" s="177">
        <v>39417</v>
      </c>
      <c r="B88" s="178">
        <v>1496.8</v>
      </c>
      <c r="C88" s="178">
        <v>1586.2</v>
      </c>
      <c r="D88" s="178">
        <v>2225.65</v>
      </c>
      <c r="E88" s="178">
        <v>1691.35</v>
      </c>
      <c r="F88" s="178">
        <v>2407.268</v>
      </c>
      <c r="G88" s="178">
        <v>1660</v>
      </c>
      <c r="H88" s="178">
        <v>1519.329825</v>
      </c>
      <c r="I88" s="178" t="s">
        <v>4</v>
      </c>
      <c r="J88" s="370">
        <v>1657.4666666666601</v>
      </c>
      <c r="K88" s="178">
        <v>1513.5</v>
      </c>
      <c r="L88" s="178">
        <v>1665.8</v>
      </c>
      <c r="M88" s="178" t="s">
        <v>4</v>
      </c>
      <c r="N88" s="178">
        <v>1786.2</v>
      </c>
      <c r="O88" s="178">
        <v>1719.46</v>
      </c>
      <c r="P88" s="178">
        <v>1474.4456796874999</v>
      </c>
      <c r="Q88" s="178">
        <v>1545.6</v>
      </c>
      <c r="R88" s="178">
        <v>1105.2336</v>
      </c>
      <c r="S88" s="178">
        <v>1668.5</v>
      </c>
      <c r="T88" s="178" t="s">
        <v>4</v>
      </c>
      <c r="U88" s="178">
        <v>2104.56</v>
      </c>
      <c r="V88" s="178">
        <v>2301</v>
      </c>
      <c r="W88" s="178">
        <v>1833.12</v>
      </c>
      <c r="X88" s="178">
        <v>1884.96</v>
      </c>
      <c r="Y88" s="178" t="s">
        <v>4</v>
      </c>
      <c r="Z88" s="178">
        <v>1657.2</v>
      </c>
      <c r="AA88" s="178">
        <v>1436.9</v>
      </c>
      <c r="AB88" s="178">
        <v>3180.2</v>
      </c>
      <c r="AC88" s="4"/>
      <c r="AD88" s="4"/>
      <c r="AE88" s="39"/>
      <c r="AF88" s="32"/>
      <c r="AG88" s="1"/>
    </row>
    <row r="89" spans="1:33" ht="21.75" customHeight="1">
      <c r="A89" s="177">
        <v>39448</v>
      </c>
      <c r="B89" s="178">
        <v>1496.8</v>
      </c>
      <c r="C89" s="178">
        <v>1586.2</v>
      </c>
      <c r="D89" s="178">
        <v>2225.65</v>
      </c>
      <c r="E89" s="178">
        <v>1691.35</v>
      </c>
      <c r="F89" s="178">
        <v>2474.268</v>
      </c>
      <c r="G89" s="178">
        <v>1660</v>
      </c>
      <c r="H89" s="178">
        <v>1519.329825</v>
      </c>
      <c r="I89" s="178" t="s">
        <v>4</v>
      </c>
      <c r="J89" s="370">
        <v>1657.4666666666601</v>
      </c>
      <c r="K89" s="178">
        <v>1513.5</v>
      </c>
      <c r="L89" s="178">
        <v>1732.3</v>
      </c>
      <c r="M89" s="178" t="s">
        <v>4</v>
      </c>
      <c r="N89" s="178">
        <v>1786.2</v>
      </c>
      <c r="O89" s="178">
        <v>1719.46</v>
      </c>
      <c r="P89" s="178">
        <v>1474.4456796874999</v>
      </c>
      <c r="Q89" s="178">
        <v>1545.6</v>
      </c>
      <c r="R89" s="178">
        <v>1105.2336</v>
      </c>
      <c r="S89" s="178">
        <v>1668.5</v>
      </c>
      <c r="T89" s="178" t="s">
        <v>4</v>
      </c>
      <c r="U89" s="178">
        <v>2332.56</v>
      </c>
      <c r="V89" s="178">
        <v>2301</v>
      </c>
      <c r="W89" s="178">
        <v>1833.12</v>
      </c>
      <c r="X89" s="178">
        <v>1884.96</v>
      </c>
      <c r="Y89" s="178" t="s">
        <v>4</v>
      </c>
      <c r="Z89" s="178">
        <v>1657.2</v>
      </c>
      <c r="AA89" s="178">
        <v>1499.6</v>
      </c>
      <c r="AB89" s="178">
        <v>3180.2</v>
      </c>
      <c r="AC89" s="4"/>
      <c r="AD89" s="4"/>
      <c r="AE89" s="39"/>
      <c r="AF89" s="32"/>
      <c r="AG89" s="1"/>
    </row>
    <row r="90" spans="1:33" ht="21.75" customHeight="1">
      <c r="A90" s="177">
        <v>39479</v>
      </c>
      <c r="B90" s="178">
        <v>1496.8</v>
      </c>
      <c r="C90" s="178">
        <v>1586.2</v>
      </c>
      <c r="D90" s="178">
        <v>2225.65</v>
      </c>
      <c r="E90" s="178">
        <v>1691.35</v>
      </c>
      <c r="F90" s="178">
        <v>2474.268</v>
      </c>
      <c r="G90" s="178">
        <v>1660</v>
      </c>
      <c r="H90" s="178">
        <v>1519.329825</v>
      </c>
      <c r="I90" s="178" t="s">
        <v>4</v>
      </c>
      <c r="J90" s="370">
        <v>1657.4666666666601</v>
      </c>
      <c r="K90" s="178">
        <v>1513.5</v>
      </c>
      <c r="L90" s="178">
        <v>1732.3</v>
      </c>
      <c r="M90" s="178" t="s">
        <v>4</v>
      </c>
      <c r="N90" s="178">
        <v>1786.2</v>
      </c>
      <c r="O90" s="178">
        <v>1719.46</v>
      </c>
      <c r="P90" s="178">
        <v>1593.16796367187</v>
      </c>
      <c r="Q90" s="178">
        <v>1545.6</v>
      </c>
      <c r="R90" s="178">
        <v>1105.2336</v>
      </c>
      <c r="S90" s="178">
        <v>1668.5</v>
      </c>
      <c r="T90" s="178" t="s">
        <v>4</v>
      </c>
      <c r="U90" s="178">
        <v>2332.56</v>
      </c>
      <c r="V90" s="178">
        <v>2301</v>
      </c>
      <c r="W90" s="178">
        <v>1833.12</v>
      </c>
      <c r="X90" s="178">
        <v>1884.96</v>
      </c>
      <c r="Y90" s="178" t="s">
        <v>4</v>
      </c>
      <c r="Z90" s="178">
        <v>1659.25</v>
      </c>
      <c r="AA90" s="178">
        <v>1499.6</v>
      </c>
      <c r="AB90" s="178">
        <v>3375.2</v>
      </c>
      <c r="AC90" s="4"/>
      <c r="AD90" s="4"/>
      <c r="AE90" s="39"/>
      <c r="AF90" s="32"/>
      <c r="AG90" s="1"/>
    </row>
    <row r="91" spans="1:33" ht="21.75" customHeight="1">
      <c r="A91" s="177">
        <v>39508</v>
      </c>
      <c r="B91" s="178">
        <v>1496.8</v>
      </c>
      <c r="C91" s="178">
        <v>1586.2</v>
      </c>
      <c r="D91" s="178">
        <v>2935.65</v>
      </c>
      <c r="E91" s="178">
        <v>1691.35</v>
      </c>
      <c r="F91" s="178">
        <v>2541.268</v>
      </c>
      <c r="G91" s="178">
        <v>1660</v>
      </c>
      <c r="H91" s="178">
        <v>1519.329825</v>
      </c>
      <c r="I91" s="178" t="s">
        <v>4</v>
      </c>
      <c r="J91" s="370">
        <v>1657.4666666666601</v>
      </c>
      <c r="K91" s="178">
        <v>1513.5</v>
      </c>
      <c r="L91" s="178">
        <v>1798.8</v>
      </c>
      <c r="M91" s="178" t="s">
        <v>4</v>
      </c>
      <c r="N91" s="178">
        <v>1786.2</v>
      </c>
      <c r="O91" s="178">
        <v>1719.46</v>
      </c>
      <c r="P91" s="178">
        <v>1593.16796367187</v>
      </c>
      <c r="Q91" s="178">
        <v>1545.6</v>
      </c>
      <c r="R91" s="178">
        <v>1105.2336</v>
      </c>
      <c r="S91" s="178">
        <v>1668.5</v>
      </c>
      <c r="T91" s="178" t="s">
        <v>4</v>
      </c>
      <c r="U91" s="178">
        <v>2332.56</v>
      </c>
      <c r="V91" s="178">
        <v>2193</v>
      </c>
      <c r="W91" s="178">
        <v>1833.12</v>
      </c>
      <c r="X91" s="178">
        <v>1884.96</v>
      </c>
      <c r="Y91" s="178" t="s">
        <v>4</v>
      </c>
      <c r="Z91" s="178">
        <v>1659.25</v>
      </c>
      <c r="AA91" s="178">
        <v>1599.6</v>
      </c>
      <c r="AB91" s="178">
        <v>3375.2</v>
      </c>
      <c r="AC91" s="4"/>
      <c r="AD91" s="4"/>
      <c r="AE91" s="39"/>
      <c r="AF91" s="32"/>
      <c r="AG91" s="1"/>
    </row>
    <row r="92" spans="1:33" ht="21.75" customHeight="1">
      <c r="A92" s="177">
        <v>39539</v>
      </c>
      <c r="B92" s="178">
        <v>2053.4</v>
      </c>
      <c r="C92" s="178">
        <v>1586.2</v>
      </c>
      <c r="D92" s="178">
        <v>2935.65</v>
      </c>
      <c r="E92" s="178">
        <v>1883.05</v>
      </c>
      <c r="F92" s="178">
        <v>2541.268</v>
      </c>
      <c r="G92" s="178">
        <v>1660</v>
      </c>
      <c r="H92" s="178">
        <v>1749.2119277189399</v>
      </c>
      <c r="I92" s="178" t="s">
        <v>4</v>
      </c>
      <c r="J92" s="370">
        <v>1822.144</v>
      </c>
      <c r="K92" s="178">
        <v>1829.8</v>
      </c>
      <c r="L92" s="178">
        <v>1798.8</v>
      </c>
      <c r="M92" s="178" t="s">
        <v>4</v>
      </c>
      <c r="N92" s="178">
        <v>1928.96</v>
      </c>
      <c r="O92" s="178">
        <v>1925.79</v>
      </c>
      <c r="P92" s="178">
        <v>1636.46300258203</v>
      </c>
      <c r="Q92" s="178">
        <v>1699.2</v>
      </c>
      <c r="R92" s="178">
        <v>1105.2336</v>
      </c>
      <c r="S92" s="178">
        <v>1903.06</v>
      </c>
      <c r="T92" s="178" t="s">
        <v>4</v>
      </c>
      <c r="U92" s="178">
        <v>2332.56</v>
      </c>
      <c r="V92" s="178">
        <v>2193</v>
      </c>
      <c r="W92" s="178">
        <v>1833.12</v>
      </c>
      <c r="X92" s="178">
        <v>1884.96</v>
      </c>
      <c r="Y92" s="178" t="s">
        <v>4</v>
      </c>
      <c r="Z92" s="178">
        <v>1661.3</v>
      </c>
      <c r="AA92" s="178">
        <v>1599.6</v>
      </c>
      <c r="AB92" s="178">
        <v>3375.2</v>
      </c>
      <c r="AC92" s="4"/>
      <c r="AD92" s="4"/>
      <c r="AE92" s="39"/>
      <c r="AF92" s="32"/>
      <c r="AG92" s="1"/>
    </row>
    <row r="93" spans="1:33" ht="21.75" customHeight="1">
      <c r="A93" s="177">
        <v>39569</v>
      </c>
      <c r="B93" s="178">
        <v>2053.4</v>
      </c>
      <c r="C93" s="178">
        <v>2053</v>
      </c>
      <c r="D93" s="178">
        <v>2935.65</v>
      </c>
      <c r="E93" s="178">
        <v>1883.05</v>
      </c>
      <c r="F93" s="178">
        <v>2488.268</v>
      </c>
      <c r="G93" s="178">
        <v>1938</v>
      </c>
      <c r="H93" s="178">
        <v>1749.2119277189399</v>
      </c>
      <c r="I93" s="178" t="s">
        <v>4</v>
      </c>
      <c r="J93" s="370">
        <v>1822.144</v>
      </c>
      <c r="K93" s="178">
        <v>1829.8</v>
      </c>
      <c r="L93" s="178">
        <v>1798.8</v>
      </c>
      <c r="M93" s="178" t="s">
        <v>4</v>
      </c>
      <c r="N93" s="178">
        <v>2150.8000000000002</v>
      </c>
      <c r="O93" s="178">
        <v>1994.57</v>
      </c>
      <c r="P93" s="178">
        <v>1636.46300258203</v>
      </c>
      <c r="Q93" s="178">
        <v>1699.2</v>
      </c>
      <c r="R93" s="178">
        <v>1212.44739999999</v>
      </c>
      <c r="S93" s="178">
        <v>1903.06</v>
      </c>
      <c r="T93" s="178" t="s">
        <v>4</v>
      </c>
      <c r="U93" s="178">
        <v>2452.56</v>
      </c>
      <c r="V93" s="178">
        <v>2695.9939999999901</v>
      </c>
      <c r="W93" s="178">
        <v>1833.12</v>
      </c>
      <c r="X93" s="178">
        <v>1884.96</v>
      </c>
      <c r="Y93" s="178" t="s">
        <v>4</v>
      </c>
      <c r="Z93" s="178">
        <v>1870</v>
      </c>
      <c r="AA93" s="178">
        <v>1673.5</v>
      </c>
      <c r="AB93" s="178">
        <v>3659.2999999999902</v>
      </c>
      <c r="AC93" s="4"/>
      <c r="AD93" s="4"/>
      <c r="AE93" s="39"/>
      <c r="AF93" s="32"/>
      <c r="AG93" s="1"/>
    </row>
    <row r="94" spans="1:33" ht="21.75" customHeight="1">
      <c r="A94" s="177">
        <v>39600</v>
      </c>
      <c r="B94" s="178">
        <v>2053.4</v>
      </c>
      <c r="C94" s="178">
        <v>2053</v>
      </c>
      <c r="D94" s="178">
        <v>2935.65</v>
      </c>
      <c r="E94" s="178">
        <v>1883.05</v>
      </c>
      <c r="F94" s="178">
        <v>2488.268</v>
      </c>
      <c r="G94" s="178">
        <v>1938</v>
      </c>
      <c r="H94" s="178">
        <v>1803.6721224463899</v>
      </c>
      <c r="I94" s="178" t="s">
        <v>4</v>
      </c>
      <c r="J94" s="370">
        <v>1822.144</v>
      </c>
      <c r="K94" s="178">
        <v>1829.8</v>
      </c>
      <c r="L94" s="178">
        <v>1978.6</v>
      </c>
      <c r="M94" s="178" t="s">
        <v>4</v>
      </c>
      <c r="N94" s="178">
        <v>2224.42</v>
      </c>
      <c r="O94" s="178">
        <v>1994.57</v>
      </c>
      <c r="P94" s="178">
        <v>1731.0568926594899</v>
      </c>
      <c r="Q94" s="178">
        <v>1699.2</v>
      </c>
      <c r="R94" s="178">
        <v>1212.44739999999</v>
      </c>
      <c r="S94" s="178">
        <v>1903.06</v>
      </c>
      <c r="T94" s="178" t="s">
        <v>4</v>
      </c>
      <c r="U94" s="178">
        <v>2452.56</v>
      </c>
      <c r="V94" s="178">
        <v>2695.9939999999901</v>
      </c>
      <c r="W94" s="178">
        <v>1833.12</v>
      </c>
      <c r="X94" s="178">
        <v>1884.96</v>
      </c>
      <c r="Y94" s="178" t="s">
        <v>4</v>
      </c>
      <c r="Z94" s="178">
        <v>1870</v>
      </c>
      <c r="AA94" s="178">
        <v>1673.5</v>
      </c>
      <c r="AB94" s="178">
        <v>3659.2999999999902</v>
      </c>
      <c r="AC94" s="4"/>
      <c r="AD94" s="4"/>
      <c r="AE94" s="39"/>
      <c r="AF94" s="32"/>
      <c r="AG94" s="1"/>
    </row>
    <row r="95" spans="1:33" ht="21.75" customHeight="1">
      <c r="A95" s="177">
        <v>39630</v>
      </c>
      <c r="B95" s="178">
        <v>2053.4</v>
      </c>
      <c r="C95" s="178">
        <v>2053</v>
      </c>
      <c r="D95" s="178">
        <v>2935.65</v>
      </c>
      <c r="E95" s="178">
        <v>1883.05</v>
      </c>
      <c r="F95" s="178">
        <v>2726.922</v>
      </c>
      <c r="G95" s="178">
        <v>1938</v>
      </c>
      <c r="H95" s="178">
        <v>1897.85761073045</v>
      </c>
      <c r="I95" s="178" t="s">
        <v>4</v>
      </c>
      <c r="J95" s="370">
        <v>1905.5519999999999</v>
      </c>
      <c r="K95" s="178">
        <v>1918</v>
      </c>
      <c r="L95" s="178">
        <v>1978.6</v>
      </c>
      <c r="M95" s="178" t="s">
        <v>4</v>
      </c>
      <c r="N95" s="178">
        <v>2299.2199999999998</v>
      </c>
      <c r="O95" s="178">
        <v>1994.57</v>
      </c>
      <c r="P95" s="178">
        <v>1837.0568926594899</v>
      </c>
      <c r="Q95" s="178">
        <v>1778.4</v>
      </c>
      <c r="R95" s="178">
        <v>1319.6612</v>
      </c>
      <c r="S95" s="178">
        <v>1903.06</v>
      </c>
      <c r="T95" s="178" t="s">
        <v>4</v>
      </c>
      <c r="U95" s="178">
        <v>2526.56</v>
      </c>
      <c r="V95" s="178">
        <v>2799.252</v>
      </c>
      <c r="W95" s="178">
        <v>1833.12</v>
      </c>
      <c r="X95" s="178">
        <v>1884.96</v>
      </c>
      <c r="Y95" s="178" t="s">
        <v>4</v>
      </c>
      <c r="Z95" s="178">
        <v>2100</v>
      </c>
      <c r="AA95" s="178">
        <v>1673.5</v>
      </c>
      <c r="AB95" s="178">
        <v>3659.2999999999902</v>
      </c>
      <c r="AC95" s="4"/>
      <c r="AD95" s="4"/>
      <c r="AE95" s="39"/>
      <c r="AF95" s="32"/>
      <c r="AG95" s="1"/>
    </row>
    <row r="96" spans="1:33" ht="21.75" customHeight="1">
      <c r="A96" s="177">
        <v>39661</v>
      </c>
      <c r="B96" s="178">
        <v>2555</v>
      </c>
      <c r="C96" s="178">
        <v>2053</v>
      </c>
      <c r="D96" s="178">
        <v>2935.65</v>
      </c>
      <c r="E96" s="178">
        <v>1883.05</v>
      </c>
      <c r="F96" s="178">
        <v>2726.922</v>
      </c>
      <c r="G96" s="178">
        <v>1938</v>
      </c>
      <c r="H96" s="178">
        <v>1897.85761073045</v>
      </c>
      <c r="I96" s="178" t="s">
        <v>4</v>
      </c>
      <c r="J96" s="370">
        <v>1905.5519999999999</v>
      </c>
      <c r="K96" s="178">
        <v>1999.6</v>
      </c>
      <c r="L96" s="178">
        <v>1978.6</v>
      </c>
      <c r="M96" s="178" t="s">
        <v>4</v>
      </c>
      <c r="N96" s="178">
        <v>2374.12</v>
      </c>
      <c r="O96" s="178">
        <v>2064.39</v>
      </c>
      <c r="P96" s="178">
        <v>1837.0568926594899</v>
      </c>
      <c r="Q96" s="178">
        <v>1778.4</v>
      </c>
      <c r="R96" s="178">
        <v>1427.8851999999999</v>
      </c>
      <c r="S96" s="178">
        <v>2135.42</v>
      </c>
      <c r="T96" s="178" t="s">
        <v>4</v>
      </c>
      <c r="U96" s="178">
        <v>2526.56</v>
      </c>
      <c r="V96" s="178">
        <v>2799.252</v>
      </c>
      <c r="W96" s="178">
        <v>2108.0880000000002</v>
      </c>
      <c r="X96" s="178">
        <v>2167.98</v>
      </c>
      <c r="Y96" s="178" t="s">
        <v>4</v>
      </c>
      <c r="Z96" s="178">
        <v>2100</v>
      </c>
      <c r="AA96" s="178">
        <v>1710.6</v>
      </c>
      <c r="AB96" s="178">
        <v>3659.2999999999902</v>
      </c>
      <c r="AC96" s="4"/>
      <c r="AD96" s="4"/>
      <c r="AE96" s="39"/>
      <c r="AF96" s="32"/>
      <c r="AG96" s="1"/>
    </row>
    <row r="97" spans="1:33" ht="21.75" customHeight="1">
      <c r="A97" s="177">
        <v>39692</v>
      </c>
      <c r="B97" s="178">
        <v>2555</v>
      </c>
      <c r="C97" s="178">
        <v>2060.5</v>
      </c>
      <c r="D97" s="178">
        <v>2935.65</v>
      </c>
      <c r="E97" s="178">
        <v>1883.05</v>
      </c>
      <c r="F97" s="178">
        <v>2726.922</v>
      </c>
      <c r="G97" s="178">
        <v>1938</v>
      </c>
      <c r="H97" s="178">
        <v>1992.0430990145101</v>
      </c>
      <c r="I97" s="178" t="s">
        <v>4</v>
      </c>
      <c r="J97" s="370">
        <v>1905.5519999999999</v>
      </c>
      <c r="K97" s="178">
        <v>1999.6</v>
      </c>
      <c r="L97" s="178">
        <v>2196.5</v>
      </c>
      <c r="M97" s="178" t="s">
        <v>4</v>
      </c>
      <c r="N97" s="178">
        <v>2374.12</v>
      </c>
      <c r="O97" s="178">
        <v>2064.39</v>
      </c>
      <c r="P97" s="178">
        <v>1837.0568926594899</v>
      </c>
      <c r="Q97" s="178">
        <v>1778.4</v>
      </c>
      <c r="R97" s="178">
        <v>1427.8851999999999</v>
      </c>
      <c r="S97" s="178">
        <v>2135.42</v>
      </c>
      <c r="T97" s="178" t="s">
        <v>4</v>
      </c>
      <c r="U97" s="178">
        <v>2526.56</v>
      </c>
      <c r="V97" s="178">
        <v>2856.1199999999899</v>
      </c>
      <c r="W97" s="178">
        <v>2108.0880000000002</v>
      </c>
      <c r="X97" s="178">
        <v>2167.98</v>
      </c>
      <c r="Y97" s="178" t="s">
        <v>4</v>
      </c>
      <c r="Z97" s="178">
        <v>2100</v>
      </c>
      <c r="AA97" s="178">
        <v>1719.8</v>
      </c>
      <c r="AB97" s="178">
        <v>4160.3</v>
      </c>
      <c r="AC97" s="4"/>
      <c r="AD97" s="4"/>
      <c r="AE97" s="39"/>
      <c r="AF97" s="32"/>
      <c r="AG97" s="1"/>
    </row>
    <row r="98" spans="1:33" ht="21.75" customHeight="1">
      <c r="A98" s="177">
        <v>39722</v>
      </c>
      <c r="B98" s="178">
        <v>2555</v>
      </c>
      <c r="C98" s="178">
        <v>2060.5</v>
      </c>
      <c r="D98" s="178">
        <v>2935.65</v>
      </c>
      <c r="E98" s="178">
        <v>2006.85</v>
      </c>
      <c r="F98" s="178">
        <v>2846.3739999999998</v>
      </c>
      <c r="G98" s="178">
        <v>1938</v>
      </c>
      <c r="H98" s="178">
        <v>1992.0430990145101</v>
      </c>
      <c r="I98" s="178" t="s">
        <v>4</v>
      </c>
      <c r="J98" s="370">
        <v>1980.40533333333</v>
      </c>
      <c r="K98" s="178">
        <v>1999.6</v>
      </c>
      <c r="L98" s="178">
        <v>2196.5</v>
      </c>
      <c r="M98" s="178" t="s">
        <v>4</v>
      </c>
      <c r="N98" s="178">
        <v>2374.12</v>
      </c>
      <c r="O98" s="178">
        <v>2064.39</v>
      </c>
      <c r="P98" s="178">
        <v>1911.0568926594899</v>
      </c>
      <c r="Q98" s="178">
        <v>1855.2</v>
      </c>
      <c r="R98" s="178">
        <v>1427.8851999999999</v>
      </c>
      <c r="S98" s="178">
        <v>2135.42</v>
      </c>
      <c r="T98" s="178" t="s">
        <v>4</v>
      </c>
      <c r="U98" s="178">
        <v>2526.56</v>
      </c>
      <c r="V98" s="178">
        <v>2856.1199999999899</v>
      </c>
      <c r="W98" s="178">
        <v>2108.0880000000002</v>
      </c>
      <c r="X98" s="178">
        <v>2167.98</v>
      </c>
      <c r="Y98" s="178" t="s">
        <v>4</v>
      </c>
      <c r="Z98" s="178">
        <v>2100</v>
      </c>
      <c r="AA98" s="178">
        <v>1719.8</v>
      </c>
      <c r="AB98" s="178">
        <v>4160.3</v>
      </c>
      <c r="AC98" s="4"/>
      <c r="AD98" s="4"/>
      <c r="AE98" s="39"/>
      <c r="AF98" s="32"/>
      <c r="AG98" s="1"/>
    </row>
    <row r="99" spans="1:33" ht="21.75" customHeight="1">
      <c r="A99" s="177">
        <v>39753</v>
      </c>
      <c r="B99" s="178">
        <v>2555</v>
      </c>
      <c r="C99" s="178">
        <v>2060.5</v>
      </c>
      <c r="D99" s="178">
        <v>2935.65</v>
      </c>
      <c r="E99" s="178">
        <v>2006.85</v>
      </c>
      <c r="F99" s="178">
        <v>2846.3739999999998</v>
      </c>
      <c r="G99" s="178">
        <v>1962</v>
      </c>
      <c r="H99" s="178">
        <v>1992.0430990145101</v>
      </c>
      <c r="I99" s="178" t="s">
        <v>4</v>
      </c>
      <c r="J99" s="370">
        <v>1980.40533333333</v>
      </c>
      <c r="K99" s="178">
        <v>1999.6</v>
      </c>
      <c r="L99" s="178">
        <v>2196.5</v>
      </c>
      <c r="M99" s="178" t="s">
        <v>4</v>
      </c>
      <c r="N99" s="178">
        <v>2374.12</v>
      </c>
      <c r="O99" s="178">
        <v>2064.39</v>
      </c>
      <c r="P99" s="178">
        <v>1911.0568926594899</v>
      </c>
      <c r="Q99" s="178">
        <v>1919.2</v>
      </c>
      <c r="R99" s="178">
        <v>1427.8851999999999</v>
      </c>
      <c r="S99" s="178">
        <v>2135.42</v>
      </c>
      <c r="T99" s="178" t="s">
        <v>4</v>
      </c>
      <c r="U99" s="178">
        <v>2624.56</v>
      </c>
      <c r="V99" s="178">
        <v>2931.1379999999999</v>
      </c>
      <c r="W99" s="178">
        <v>2108.0880000000002</v>
      </c>
      <c r="X99" s="178">
        <v>2167.98</v>
      </c>
      <c r="Y99" s="178" t="s">
        <v>4</v>
      </c>
      <c r="Z99" s="178">
        <v>2100</v>
      </c>
      <c r="AA99" s="178">
        <v>1781.9</v>
      </c>
      <c r="AB99" s="178">
        <v>4160.3</v>
      </c>
      <c r="AC99" s="4"/>
      <c r="AD99" s="4"/>
      <c r="AE99" s="39"/>
      <c r="AF99" s="32"/>
      <c r="AG99" s="1"/>
    </row>
    <row r="100" spans="1:33" ht="21.75" customHeight="1">
      <c r="A100" s="177">
        <v>39783</v>
      </c>
      <c r="B100" s="178">
        <v>2555</v>
      </c>
      <c r="C100" s="178">
        <v>2068</v>
      </c>
      <c r="D100" s="178">
        <v>3002.4850000000001</v>
      </c>
      <c r="E100" s="178">
        <v>2006.85</v>
      </c>
      <c r="F100" s="178">
        <v>2953.9719999999902</v>
      </c>
      <c r="G100" s="178">
        <v>1962</v>
      </c>
      <c r="H100" s="178">
        <v>1992.0430990145101</v>
      </c>
      <c r="I100" s="178" t="s">
        <v>4</v>
      </c>
      <c r="J100" s="370">
        <v>1980.40533333333</v>
      </c>
      <c r="K100" s="178">
        <v>1999.6</v>
      </c>
      <c r="L100" s="178">
        <v>2196.5</v>
      </c>
      <c r="M100" s="178" t="s">
        <v>4</v>
      </c>
      <c r="N100" s="178">
        <v>2374.12</v>
      </c>
      <c r="O100" s="178">
        <v>2064.39</v>
      </c>
      <c r="P100" s="178">
        <v>1911.0568926594899</v>
      </c>
      <c r="Q100" s="178">
        <v>1919.2</v>
      </c>
      <c r="R100" s="178">
        <v>1427.8851999999999</v>
      </c>
      <c r="S100" s="178">
        <v>2135.42</v>
      </c>
      <c r="T100" s="178" t="s">
        <v>4</v>
      </c>
      <c r="U100" s="178">
        <v>2624.56</v>
      </c>
      <c r="V100" s="178">
        <v>2931.1379999999999</v>
      </c>
      <c r="W100" s="178">
        <v>2291.4</v>
      </c>
      <c r="X100" s="178">
        <v>2356.5</v>
      </c>
      <c r="Y100" s="178" t="s">
        <v>4</v>
      </c>
      <c r="Z100" s="178">
        <v>2100</v>
      </c>
      <c r="AA100" s="178">
        <v>1781.9</v>
      </c>
      <c r="AB100" s="178">
        <v>4160.3</v>
      </c>
      <c r="AC100" s="4"/>
      <c r="AD100" s="4"/>
      <c r="AE100" s="39"/>
      <c r="AF100" s="32"/>
      <c r="AG100" s="1"/>
    </row>
    <row r="101" spans="1:33" ht="21.75" customHeight="1">
      <c r="A101" s="177">
        <v>39814</v>
      </c>
      <c r="B101" s="178">
        <v>2555</v>
      </c>
      <c r="C101" s="178">
        <v>2068</v>
      </c>
      <c r="D101" s="178">
        <v>3002.4850000000001</v>
      </c>
      <c r="E101" s="178">
        <v>2006.85</v>
      </c>
      <c r="F101" s="178">
        <v>2953.9719999999902</v>
      </c>
      <c r="G101" s="178">
        <v>1962</v>
      </c>
      <c r="H101" s="178">
        <v>1992.0430990145101</v>
      </c>
      <c r="I101" s="178" t="s">
        <v>4</v>
      </c>
      <c r="J101" s="370">
        <v>1980.40533333333</v>
      </c>
      <c r="K101" s="178">
        <v>1999.6</v>
      </c>
      <c r="L101" s="178">
        <v>2196.5</v>
      </c>
      <c r="M101" s="178" t="s">
        <v>4</v>
      </c>
      <c r="N101" s="178">
        <v>2374.12</v>
      </c>
      <c r="O101" s="178">
        <v>2167.39</v>
      </c>
      <c r="P101" s="178">
        <v>2001.0568926594899</v>
      </c>
      <c r="Q101" s="178">
        <v>1919.2</v>
      </c>
      <c r="R101" s="178">
        <v>1427.8851999999999</v>
      </c>
      <c r="S101" s="178">
        <v>2135.42</v>
      </c>
      <c r="T101" s="178" t="s">
        <v>4</v>
      </c>
      <c r="U101" s="178">
        <v>2668.56</v>
      </c>
      <c r="V101" s="178">
        <v>2931.1379999999999</v>
      </c>
      <c r="W101" s="178">
        <v>2291.4</v>
      </c>
      <c r="X101" s="178">
        <v>2356.5</v>
      </c>
      <c r="Y101" s="178" t="s">
        <v>4</v>
      </c>
      <c r="Z101" s="178">
        <v>2100</v>
      </c>
      <c r="AA101" s="178">
        <v>1814.4</v>
      </c>
      <c r="AB101" s="178">
        <v>4338.63</v>
      </c>
      <c r="AC101" s="4"/>
      <c r="AD101" s="4"/>
      <c r="AE101" s="39"/>
      <c r="AF101" s="32"/>
      <c r="AG101" s="1"/>
    </row>
    <row r="102" spans="1:33" ht="21.75" customHeight="1">
      <c r="A102" s="177">
        <v>39845</v>
      </c>
      <c r="B102" s="178">
        <v>2555</v>
      </c>
      <c r="C102" s="178">
        <v>2068</v>
      </c>
      <c r="D102" s="178">
        <v>3002.4850000000001</v>
      </c>
      <c r="E102" s="178">
        <v>2006.85</v>
      </c>
      <c r="F102" s="178">
        <v>2957.9719999999902</v>
      </c>
      <c r="G102" s="178">
        <v>1962</v>
      </c>
      <c r="H102" s="178">
        <v>1992.0430990145101</v>
      </c>
      <c r="I102" s="178" t="s">
        <v>4</v>
      </c>
      <c r="J102" s="370">
        <v>1980.40533333333</v>
      </c>
      <c r="K102" s="178">
        <v>1999.6</v>
      </c>
      <c r="L102" s="178">
        <v>2196.5</v>
      </c>
      <c r="M102" s="178" t="s">
        <v>4</v>
      </c>
      <c r="N102" s="178">
        <v>2374.12</v>
      </c>
      <c r="O102" s="178">
        <v>2167.39</v>
      </c>
      <c r="P102" s="178">
        <v>2001.0568926594899</v>
      </c>
      <c r="Q102" s="178">
        <v>1964.8</v>
      </c>
      <c r="R102" s="178">
        <v>1427.8851999999999</v>
      </c>
      <c r="S102" s="178">
        <v>2135.42</v>
      </c>
      <c r="T102" s="178" t="s">
        <v>4</v>
      </c>
      <c r="U102" s="178">
        <v>2668.56</v>
      </c>
      <c r="V102" s="178">
        <v>2931.1379999999999</v>
      </c>
      <c r="W102" s="178">
        <v>2291.4</v>
      </c>
      <c r="X102" s="178">
        <v>2356.5</v>
      </c>
      <c r="Y102" s="178" t="s">
        <v>4</v>
      </c>
      <c r="Z102" s="178">
        <v>2100</v>
      </c>
      <c r="AA102" s="178">
        <v>1814.4</v>
      </c>
      <c r="AB102" s="178">
        <v>4338.63</v>
      </c>
      <c r="AC102" s="4"/>
      <c r="AD102" s="4"/>
      <c r="AE102" s="39"/>
      <c r="AF102" s="32"/>
      <c r="AG102" s="1"/>
    </row>
    <row r="103" spans="1:33" ht="21.75" customHeight="1">
      <c r="A103" s="177">
        <v>39873</v>
      </c>
      <c r="B103" s="178">
        <v>2555</v>
      </c>
      <c r="C103" s="178">
        <v>2068</v>
      </c>
      <c r="D103" s="178">
        <v>3002.4850000000001</v>
      </c>
      <c r="E103" s="178">
        <v>2228.5349999999999</v>
      </c>
      <c r="F103" s="178">
        <v>2957.9719999999902</v>
      </c>
      <c r="G103" s="178">
        <v>1962</v>
      </c>
      <c r="H103" s="178">
        <v>1992.0430990145101</v>
      </c>
      <c r="I103" s="178" t="s">
        <v>4</v>
      </c>
      <c r="J103" s="370">
        <v>1980.40533333333</v>
      </c>
      <c r="K103" s="178">
        <v>1999.6</v>
      </c>
      <c r="L103" s="178">
        <v>2196.5</v>
      </c>
      <c r="M103" s="178" t="s">
        <v>4</v>
      </c>
      <c r="N103" s="178">
        <v>2374.12</v>
      </c>
      <c r="O103" s="178">
        <v>2167.39</v>
      </c>
      <c r="P103" s="178">
        <v>2001.0568926594899</v>
      </c>
      <c r="Q103" s="178">
        <v>1964.8</v>
      </c>
      <c r="R103" s="178">
        <v>1427.8851999999999</v>
      </c>
      <c r="S103" s="178">
        <v>2135.42</v>
      </c>
      <c r="T103" s="178" t="s">
        <v>4</v>
      </c>
      <c r="U103" s="178">
        <v>2668.56</v>
      </c>
      <c r="V103" s="178">
        <v>2931.1379999999999</v>
      </c>
      <c r="W103" s="178">
        <v>2291.4</v>
      </c>
      <c r="X103" s="178">
        <v>2356.5</v>
      </c>
      <c r="Y103" s="178" t="s">
        <v>4</v>
      </c>
      <c r="Z103" s="178">
        <v>2100</v>
      </c>
      <c r="AA103" s="178">
        <v>1848</v>
      </c>
      <c r="AB103" s="178">
        <v>4605.3</v>
      </c>
      <c r="AC103" s="4"/>
      <c r="AD103" s="4"/>
      <c r="AE103" s="39"/>
      <c r="AF103" s="32"/>
      <c r="AG103" s="1"/>
    </row>
    <row r="104" spans="1:33" ht="21.75" customHeight="1">
      <c r="A104" s="177">
        <v>39904</v>
      </c>
      <c r="B104" s="178">
        <v>2803.6</v>
      </c>
      <c r="C104" s="178">
        <v>2068</v>
      </c>
      <c r="D104" s="178">
        <v>3573.46</v>
      </c>
      <c r="E104" s="178">
        <v>2228.5349999999999</v>
      </c>
      <c r="F104" s="178">
        <v>2961.9719999999902</v>
      </c>
      <c r="G104" s="178">
        <v>1962</v>
      </c>
      <c r="H104" s="178">
        <v>2317.0430990145101</v>
      </c>
      <c r="I104" s="178" t="s">
        <v>4</v>
      </c>
      <c r="J104" s="370">
        <v>1980.40533333333</v>
      </c>
      <c r="K104" s="178">
        <v>1999.6</v>
      </c>
      <c r="L104" s="178">
        <v>2361.5</v>
      </c>
      <c r="M104" s="178" t="s">
        <v>4</v>
      </c>
      <c r="N104" s="178">
        <v>2374.12</v>
      </c>
      <c r="O104" s="178">
        <v>2353.73</v>
      </c>
      <c r="P104" s="178">
        <v>2001.0568926594899</v>
      </c>
      <c r="Q104" s="178">
        <v>2059.6</v>
      </c>
      <c r="R104" s="178">
        <v>1427.8851999999999</v>
      </c>
      <c r="S104" s="178">
        <v>2135.42</v>
      </c>
      <c r="T104" s="178" t="s">
        <v>4</v>
      </c>
      <c r="U104" s="178">
        <v>2688.42</v>
      </c>
      <c r="V104" s="178">
        <v>2931.1379999999999</v>
      </c>
      <c r="W104" s="178">
        <v>2291.4</v>
      </c>
      <c r="X104" s="178">
        <v>2356.5</v>
      </c>
      <c r="Y104" s="178" t="s">
        <v>4</v>
      </c>
      <c r="Z104" s="178">
        <v>2100</v>
      </c>
      <c r="AA104" s="178">
        <v>1848</v>
      </c>
      <c r="AB104" s="178">
        <v>4605.3</v>
      </c>
      <c r="AC104" s="4"/>
      <c r="AD104" s="4"/>
      <c r="AE104" s="39"/>
      <c r="AF104" s="32"/>
      <c r="AG104" s="1"/>
    </row>
    <row r="105" spans="1:33" ht="21.75" customHeight="1">
      <c r="A105" s="177">
        <v>39934</v>
      </c>
      <c r="B105" s="178">
        <v>3103.6</v>
      </c>
      <c r="C105" s="178">
        <v>2368</v>
      </c>
      <c r="D105" s="178">
        <v>3573.46</v>
      </c>
      <c r="E105" s="178">
        <v>2228.5349999999999</v>
      </c>
      <c r="F105" s="178">
        <v>2961.9719999999902</v>
      </c>
      <c r="G105" s="178">
        <v>2362</v>
      </c>
      <c r="H105" s="178">
        <v>2317.0430990145101</v>
      </c>
      <c r="I105" s="178" t="s">
        <v>4</v>
      </c>
      <c r="J105" s="370">
        <v>1980.40533333333</v>
      </c>
      <c r="K105" s="178">
        <v>2119.6</v>
      </c>
      <c r="L105" s="178">
        <v>2361.5</v>
      </c>
      <c r="M105" s="178" t="s">
        <v>4</v>
      </c>
      <c r="N105" s="178">
        <v>2374.12</v>
      </c>
      <c r="O105" s="178">
        <v>2353.73</v>
      </c>
      <c r="P105" s="178">
        <v>2032.43689265949</v>
      </c>
      <c r="Q105" s="178">
        <v>2059.6</v>
      </c>
      <c r="R105" s="178">
        <v>1427.8851999999999</v>
      </c>
      <c r="S105" s="178">
        <v>2135.42</v>
      </c>
      <c r="T105" s="178" t="s">
        <v>4</v>
      </c>
      <c r="U105" s="178">
        <v>2978.42</v>
      </c>
      <c r="V105" s="178">
        <v>3301.1379999999999</v>
      </c>
      <c r="W105" s="178">
        <v>2291.4</v>
      </c>
      <c r="X105" s="178">
        <v>2356.5</v>
      </c>
      <c r="Y105" s="178" t="s">
        <v>4</v>
      </c>
      <c r="Z105" s="178">
        <v>2100</v>
      </c>
      <c r="AA105" s="178">
        <v>1848</v>
      </c>
      <c r="AB105" s="178">
        <v>4605.3</v>
      </c>
      <c r="AC105" s="4"/>
      <c r="AD105" s="4"/>
      <c r="AE105" s="39"/>
      <c r="AF105" s="32"/>
      <c r="AG105" s="1"/>
    </row>
    <row r="106" spans="1:33" ht="21.75" customHeight="1">
      <c r="A106" s="177">
        <v>39965</v>
      </c>
      <c r="B106" s="178">
        <v>3103.6</v>
      </c>
      <c r="C106" s="178">
        <v>2368</v>
      </c>
      <c r="D106" s="178">
        <v>3573.46</v>
      </c>
      <c r="E106" s="178">
        <v>2228.5349999999999</v>
      </c>
      <c r="F106" s="178">
        <v>2985.9719999999902</v>
      </c>
      <c r="G106" s="178">
        <v>2362</v>
      </c>
      <c r="H106" s="178">
        <v>2317.0430990145101</v>
      </c>
      <c r="I106" s="178" t="s">
        <v>4</v>
      </c>
      <c r="J106" s="370">
        <v>2157.9146666666602</v>
      </c>
      <c r="K106" s="178">
        <v>2119.6</v>
      </c>
      <c r="L106" s="178">
        <v>2361.5</v>
      </c>
      <c r="M106" s="178" t="s">
        <v>4</v>
      </c>
      <c r="N106" s="178">
        <v>2548.12</v>
      </c>
      <c r="O106" s="178">
        <v>2419.77</v>
      </c>
      <c r="P106" s="178">
        <v>2032.43689265949</v>
      </c>
      <c r="Q106" s="178">
        <v>2059.6</v>
      </c>
      <c r="R106" s="178">
        <v>1427.8851999999999</v>
      </c>
      <c r="S106" s="178">
        <v>2135.42</v>
      </c>
      <c r="T106" s="178" t="s">
        <v>4</v>
      </c>
      <c r="U106" s="178">
        <v>2978.42</v>
      </c>
      <c r="V106" s="178">
        <v>3301.1379999999999</v>
      </c>
      <c r="W106" s="178">
        <v>2291.4</v>
      </c>
      <c r="X106" s="178">
        <v>2356.5</v>
      </c>
      <c r="Y106" s="178" t="s">
        <v>4</v>
      </c>
      <c r="Z106" s="178">
        <v>2100</v>
      </c>
      <c r="AA106" s="178">
        <v>2148</v>
      </c>
      <c r="AB106" s="178">
        <v>4605.3</v>
      </c>
      <c r="AC106" s="4"/>
      <c r="AD106" s="4"/>
      <c r="AE106" s="39"/>
      <c r="AF106" s="32"/>
      <c r="AG106" s="1"/>
    </row>
    <row r="107" spans="1:33" ht="21.75" customHeight="1">
      <c r="A107" s="177">
        <v>39995</v>
      </c>
      <c r="B107" s="178">
        <v>3103.6</v>
      </c>
      <c r="C107" s="178">
        <v>2368</v>
      </c>
      <c r="D107" s="178">
        <v>3573.46</v>
      </c>
      <c r="E107" s="178">
        <v>2228.5349999999999</v>
      </c>
      <c r="F107" s="178">
        <v>3268.7150999999999</v>
      </c>
      <c r="G107" s="178">
        <v>2362</v>
      </c>
      <c r="H107" s="178">
        <v>2317.0430990145101</v>
      </c>
      <c r="I107" s="178" t="s">
        <v>4</v>
      </c>
      <c r="J107" s="370">
        <v>2157.9146666666602</v>
      </c>
      <c r="K107" s="178">
        <v>2239.6</v>
      </c>
      <c r="L107" s="178">
        <v>2526.4</v>
      </c>
      <c r="M107" s="178" t="s">
        <v>4</v>
      </c>
      <c r="N107" s="178">
        <v>2636.12</v>
      </c>
      <c r="O107" s="178">
        <v>2419.77</v>
      </c>
      <c r="P107" s="178">
        <v>2093.42689265949</v>
      </c>
      <c r="Q107" s="178">
        <v>2059.6</v>
      </c>
      <c r="R107" s="178">
        <v>1570.6777999999999</v>
      </c>
      <c r="S107" s="178">
        <v>2135.42</v>
      </c>
      <c r="T107" s="178" t="s">
        <v>4</v>
      </c>
      <c r="U107" s="178">
        <v>2978.42</v>
      </c>
      <c r="V107" s="178">
        <v>3301.1379999999999</v>
      </c>
      <c r="W107" s="178">
        <v>2291.4</v>
      </c>
      <c r="X107" s="178">
        <v>2356.5</v>
      </c>
      <c r="Y107" s="178" t="s">
        <v>4</v>
      </c>
      <c r="Z107" s="178">
        <v>2550</v>
      </c>
      <c r="AA107" s="178">
        <v>2148</v>
      </c>
      <c r="AB107" s="178">
        <v>4605.3</v>
      </c>
      <c r="AC107" s="4"/>
      <c r="AD107" s="4"/>
      <c r="AE107" s="39"/>
      <c r="AF107" s="32"/>
      <c r="AG107" s="1"/>
    </row>
    <row r="108" spans="1:33" ht="21.75" customHeight="1">
      <c r="A108" s="177">
        <v>40026</v>
      </c>
      <c r="B108" s="178">
        <v>3103.6</v>
      </c>
      <c r="C108" s="178">
        <v>2368</v>
      </c>
      <c r="D108" s="178">
        <v>3573.46</v>
      </c>
      <c r="E108" s="178">
        <v>2228.5349999999999</v>
      </c>
      <c r="F108" s="178">
        <v>3268.7150999999999</v>
      </c>
      <c r="G108" s="178">
        <v>2362</v>
      </c>
      <c r="H108" s="178">
        <v>2317.0430990145101</v>
      </c>
      <c r="I108" s="178" t="s">
        <v>4</v>
      </c>
      <c r="J108" s="370">
        <v>2157.9146666666602</v>
      </c>
      <c r="K108" s="178">
        <v>2359.6</v>
      </c>
      <c r="L108" s="178">
        <v>2526.4</v>
      </c>
      <c r="M108" s="178" t="s">
        <v>4</v>
      </c>
      <c r="N108" s="178">
        <v>2636.12</v>
      </c>
      <c r="O108" s="178">
        <v>2529.7599999999902</v>
      </c>
      <c r="P108" s="178">
        <v>2093.42689265949</v>
      </c>
      <c r="Q108" s="178">
        <v>2141.6</v>
      </c>
      <c r="R108" s="178">
        <v>1656.3452</v>
      </c>
      <c r="S108" s="178">
        <v>2135.42</v>
      </c>
      <c r="T108" s="178" t="s">
        <v>4</v>
      </c>
      <c r="U108" s="178">
        <v>2988.42</v>
      </c>
      <c r="V108" s="178">
        <v>3301.1379999999999</v>
      </c>
      <c r="W108" s="178">
        <v>2566.3679999999999</v>
      </c>
      <c r="X108" s="178">
        <v>2639.28</v>
      </c>
      <c r="Y108" s="178" t="s">
        <v>4</v>
      </c>
      <c r="Z108" s="178">
        <v>2550</v>
      </c>
      <c r="AA108" s="178">
        <v>2148</v>
      </c>
      <c r="AB108" s="178">
        <v>4605.3</v>
      </c>
      <c r="AC108" s="4"/>
      <c r="AD108" s="4"/>
      <c r="AE108" s="39"/>
      <c r="AF108" s="32"/>
      <c r="AG108" s="1"/>
    </row>
    <row r="109" spans="1:33" ht="21.75" customHeight="1">
      <c r="A109" s="177">
        <v>40057</v>
      </c>
      <c r="B109" s="178">
        <v>3788.99999999999</v>
      </c>
      <c r="C109" s="178">
        <v>2368</v>
      </c>
      <c r="D109" s="178">
        <v>3573.46</v>
      </c>
      <c r="E109" s="178">
        <v>2495.88</v>
      </c>
      <c r="F109" s="178">
        <v>3268.7150999999999</v>
      </c>
      <c r="G109" s="178">
        <v>2362</v>
      </c>
      <c r="H109" s="178">
        <v>2317.0430990145101</v>
      </c>
      <c r="I109" s="178" t="s">
        <v>4</v>
      </c>
      <c r="J109" s="370">
        <v>2157.9146666666602</v>
      </c>
      <c r="K109" s="178">
        <v>2455.6</v>
      </c>
      <c r="L109" s="178">
        <v>2526.4</v>
      </c>
      <c r="M109" s="178" t="s">
        <v>4</v>
      </c>
      <c r="N109" s="178">
        <v>2636.12</v>
      </c>
      <c r="O109" s="178">
        <v>2529.7599999999902</v>
      </c>
      <c r="P109" s="178">
        <v>2095.2068926594902</v>
      </c>
      <c r="Q109" s="178">
        <v>2141.6</v>
      </c>
      <c r="R109" s="178">
        <v>1784.8616</v>
      </c>
      <c r="S109" s="178">
        <v>2135.42</v>
      </c>
      <c r="T109" s="178" t="s">
        <v>4</v>
      </c>
      <c r="U109" s="178">
        <v>2988.42</v>
      </c>
      <c r="V109" s="178">
        <v>3301.1379999999999</v>
      </c>
      <c r="W109" s="178">
        <v>2566.3679999999999</v>
      </c>
      <c r="X109" s="178">
        <v>2639.28</v>
      </c>
      <c r="Y109" s="178" t="s">
        <v>4</v>
      </c>
      <c r="Z109" s="178">
        <v>2550</v>
      </c>
      <c r="AA109" s="178">
        <v>2148</v>
      </c>
      <c r="AB109" s="178">
        <v>4670.3</v>
      </c>
      <c r="AC109" s="4"/>
      <c r="AD109" s="4"/>
      <c r="AE109" s="39"/>
      <c r="AF109" s="32"/>
      <c r="AG109" s="1"/>
    </row>
    <row r="110" spans="1:33" ht="21.75" customHeight="1">
      <c r="A110" s="177">
        <v>40087</v>
      </c>
      <c r="B110" s="178">
        <v>3798.99999999999</v>
      </c>
      <c r="C110" s="178">
        <v>2368</v>
      </c>
      <c r="D110" s="178">
        <v>3573.46</v>
      </c>
      <c r="E110" s="178">
        <v>2495.88</v>
      </c>
      <c r="F110" s="178">
        <v>3268.7150999999999</v>
      </c>
      <c r="G110" s="178">
        <v>2606</v>
      </c>
      <c r="H110" s="178">
        <v>2317.0430990145101</v>
      </c>
      <c r="I110" s="178" t="s">
        <v>4</v>
      </c>
      <c r="J110" s="370">
        <v>2288.3733333333298</v>
      </c>
      <c r="K110" s="178">
        <v>2455.6</v>
      </c>
      <c r="L110" s="178">
        <v>2526.4</v>
      </c>
      <c r="M110" s="178" t="s">
        <v>4</v>
      </c>
      <c r="N110" s="178">
        <v>2723.12</v>
      </c>
      <c r="O110" s="178">
        <v>2573.7199999999998</v>
      </c>
      <c r="P110" s="178">
        <v>2095.2068926594902</v>
      </c>
      <c r="Q110" s="178">
        <v>2141.6</v>
      </c>
      <c r="R110" s="178">
        <v>1784.8616</v>
      </c>
      <c r="S110" s="178">
        <v>2476.19</v>
      </c>
      <c r="T110" s="178" t="s">
        <v>4</v>
      </c>
      <c r="U110" s="178">
        <v>3095.94</v>
      </c>
      <c r="V110" s="178">
        <v>3301.1379999999999</v>
      </c>
      <c r="W110" s="178">
        <v>2566.3679999999999</v>
      </c>
      <c r="X110" s="178">
        <v>2639.28</v>
      </c>
      <c r="Y110" s="178" t="s">
        <v>4</v>
      </c>
      <c r="Z110" s="178">
        <v>2550</v>
      </c>
      <c r="AA110" s="178">
        <v>2148</v>
      </c>
      <c r="AB110" s="178">
        <v>4670.3</v>
      </c>
      <c r="AC110" s="4"/>
      <c r="AD110" s="4"/>
      <c r="AE110" s="39"/>
      <c r="AF110" s="32"/>
      <c r="AG110" s="1"/>
    </row>
    <row r="111" spans="1:33" ht="21.75" customHeight="1">
      <c r="A111" s="177">
        <v>40118</v>
      </c>
      <c r="B111" s="178">
        <v>3808.99999999999</v>
      </c>
      <c r="C111" s="178">
        <v>2419.8000000000002</v>
      </c>
      <c r="D111" s="178">
        <v>3573.46</v>
      </c>
      <c r="E111" s="178">
        <v>2495.88</v>
      </c>
      <c r="F111" s="178">
        <v>3421.556</v>
      </c>
      <c r="G111" s="178">
        <v>2606</v>
      </c>
      <c r="H111" s="178">
        <v>2317.0430990145101</v>
      </c>
      <c r="I111" s="178" t="s">
        <v>4</v>
      </c>
      <c r="J111" s="370">
        <v>2288.3733333333298</v>
      </c>
      <c r="K111" s="178">
        <v>2455.6</v>
      </c>
      <c r="L111" s="178">
        <v>2526.4</v>
      </c>
      <c r="M111" s="178" t="s">
        <v>4</v>
      </c>
      <c r="N111" s="178">
        <v>2723.12</v>
      </c>
      <c r="O111" s="178">
        <v>2691.18</v>
      </c>
      <c r="P111" s="178">
        <v>2291.2768926594899</v>
      </c>
      <c r="Q111" s="178">
        <v>2225.6</v>
      </c>
      <c r="R111" s="178">
        <v>1784.8616</v>
      </c>
      <c r="S111" s="178">
        <v>2476.19</v>
      </c>
      <c r="T111" s="178" t="s">
        <v>4</v>
      </c>
      <c r="U111" s="178">
        <v>3195.94</v>
      </c>
      <c r="V111" s="178">
        <v>3301.1379999999999</v>
      </c>
      <c r="W111" s="178">
        <v>2566.3679999999999</v>
      </c>
      <c r="X111" s="178">
        <v>2639.28</v>
      </c>
      <c r="Y111" s="178" t="s">
        <v>4</v>
      </c>
      <c r="Z111" s="178">
        <v>2550</v>
      </c>
      <c r="AA111" s="178">
        <v>2148</v>
      </c>
      <c r="AB111" s="178">
        <v>4670.3</v>
      </c>
      <c r="AC111" s="4"/>
      <c r="AD111" s="4"/>
      <c r="AE111" s="39"/>
      <c r="AF111" s="32"/>
      <c r="AG111" s="1"/>
    </row>
    <row r="112" spans="1:33" ht="21.75" customHeight="1">
      <c r="A112" s="177">
        <v>40148</v>
      </c>
      <c r="B112" s="178">
        <v>3808.99999999999</v>
      </c>
      <c r="C112" s="178">
        <v>2471.6</v>
      </c>
      <c r="D112" s="178">
        <v>3573.46</v>
      </c>
      <c r="E112" s="178">
        <v>2495.88</v>
      </c>
      <c r="F112" s="178">
        <v>3421.556</v>
      </c>
      <c r="G112" s="178">
        <v>2606</v>
      </c>
      <c r="H112" s="178">
        <v>2317.0430990145101</v>
      </c>
      <c r="I112" s="178" t="s">
        <v>4</v>
      </c>
      <c r="J112" s="370">
        <v>2288.3733333333298</v>
      </c>
      <c r="K112" s="178">
        <v>2572.6</v>
      </c>
      <c r="L112" s="178">
        <v>2526.4</v>
      </c>
      <c r="M112" s="178" t="s">
        <v>4</v>
      </c>
      <c r="N112" s="178">
        <v>2723.12</v>
      </c>
      <c r="O112" s="178">
        <v>2691.18</v>
      </c>
      <c r="P112" s="178">
        <v>2291.2768926594899</v>
      </c>
      <c r="Q112" s="178">
        <v>2225.6</v>
      </c>
      <c r="R112" s="178">
        <v>1784.8616</v>
      </c>
      <c r="S112" s="178">
        <v>2542.58</v>
      </c>
      <c r="T112" s="178" t="s">
        <v>4</v>
      </c>
      <c r="U112" s="178">
        <v>3267.94</v>
      </c>
      <c r="V112" s="178">
        <v>3319.8889999999901</v>
      </c>
      <c r="W112" s="178">
        <v>2726.7719999999999</v>
      </c>
      <c r="X112" s="178">
        <v>2804.232</v>
      </c>
      <c r="Y112" s="178" t="s">
        <v>4</v>
      </c>
      <c r="Z112" s="178">
        <v>2550</v>
      </c>
      <c r="AA112" s="178">
        <v>2148</v>
      </c>
      <c r="AB112" s="178">
        <v>4670.3</v>
      </c>
      <c r="AC112" s="4"/>
      <c r="AD112" s="4"/>
      <c r="AE112" s="39"/>
      <c r="AF112" s="32"/>
      <c r="AG112" s="1"/>
    </row>
    <row r="113" spans="1:33" ht="21.75" customHeight="1">
      <c r="A113" s="177">
        <v>40179</v>
      </c>
      <c r="B113" s="178">
        <v>3808.99999999999</v>
      </c>
      <c r="C113" s="178">
        <v>2471.6</v>
      </c>
      <c r="D113" s="178">
        <v>4413.2986000000001</v>
      </c>
      <c r="E113" s="178">
        <v>2495.88</v>
      </c>
      <c r="F113" s="178">
        <v>3421.556</v>
      </c>
      <c r="G113" s="178">
        <v>2606</v>
      </c>
      <c r="H113" s="178">
        <v>2425.3764323478499</v>
      </c>
      <c r="I113" s="178" t="s">
        <v>4</v>
      </c>
      <c r="J113" s="370">
        <v>2288.3733333333298</v>
      </c>
      <c r="K113" s="178">
        <v>2572.6</v>
      </c>
      <c r="L113" s="178">
        <v>2653.2</v>
      </c>
      <c r="M113" s="178" t="s">
        <v>4</v>
      </c>
      <c r="N113" s="178">
        <v>2810.12</v>
      </c>
      <c r="O113" s="178">
        <v>2779.66</v>
      </c>
      <c r="P113" s="178">
        <v>2291.2768926594899</v>
      </c>
      <c r="Q113" s="178">
        <v>2275.6</v>
      </c>
      <c r="R113" s="178">
        <v>1784.8616</v>
      </c>
      <c r="S113" s="178">
        <v>2542.58</v>
      </c>
      <c r="T113" s="178" t="s">
        <v>4</v>
      </c>
      <c r="U113" s="178">
        <v>3367.94</v>
      </c>
      <c r="V113" s="178">
        <v>3351.1788000000001</v>
      </c>
      <c r="W113" s="178">
        <v>2726.7719999999999</v>
      </c>
      <c r="X113" s="178">
        <v>2804.232</v>
      </c>
      <c r="Y113" s="178" t="s">
        <v>4</v>
      </c>
      <c r="Z113" s="178">
        <v>2550</v>
      </c>
      <c r="AA113" s="178">
        <v>2164.8000000000002</v>
      </c>
      <c r="AB113" s="178">
        <v>5370.3</v>
      </c>
      <c r="AC113" s="4"/>
      <c r="AD113" s="4"/>
      <c r="AE113" s="39"/>
      <c r="AF113" s="32"/>
      <c r="AG113" s="1"/>
    </row>
    <row r="114" spans="1:33" ht="21.75" customHeight="1">
      <c r="A114" s="177">
        <v>40210</v>
      </c>
      <c r="B114" s="178">
        <v>3808.99999999999</v>
      </c>
      <c r="C114" s="178">
        <v>2523.4</v>
      </c>
      <c r="D114" s="178">
        <v>4413.2986000000001</v>
      </c>
      <c r="E114" s="178">
        <v>2495.88</v>
      </c>
      <c r="F114" s="178">
        <v>3421.556</v>
      </c>
      <c r="G114" s="178">
        <v>2606</v>
      </c>
      <c r="H114" s="178">
        <v>2425.3764323478499</v>
      </c>
      <c r="I114" s="178" t="s">
        <v>4</v>
      </c>
      <c r="J114" s="370">
        <v>2288.3733333333298</v>
      </c>
      <c r="K114" s="178">
        <v>2572.6</v>
      </c>
      <c r="L114" s="178">
        <v>2780</v>
      </c>
      <c r="M114" s="178" t="s">
        <v>4</v>
      </c>
      <c r="N114" s="178">
        <v>2810.12</v>
      </c>
      <c r="O114" s="178">
        <v>2779.66</v>
      </c>
      <c r="P114" s="178">
        <v>2429.5700000000002</v>
      </c>
      <c r="Q114" s="178">
        <v>2323.6</v>
      </c>
      <c r="R114" s="178">
        <v>1784.8616</v>
      </c>
      <c r="S114" s="178">
        <v>2608.96</v>
      </c>
      <c r="T114" s="178" t="s">
        <v>4</v>
      </c>
      <c r="U114" s="178">
        <v>3367.94</v>
      </c>
      <c r="V114" s="178">
        <v>3382.1848</v>
      </c>
      <c r="W114" s="178">
        <v>2726.7719999999999</v>
      </c>
      <c r="X114" s="178">
        <v>2804.232</v>
      </c>
      <c r="Y114" s="178" t="s">
        <v>4</v>
      </c>
      <c r="Z114" s="178">
        <v>2550</v>
      </c>
      <c r="AA114" s="178">
        <v>2194.4</v>
      </c>
      <c r="AB114" s="178">
        <v>5370.3</v>
      </c>
      <c r="AC114" s="4"/>
      <c r="AD114" s="4"/>
      <c r="AE114" s="39"/>
      <c r="AF114" s="32"/>
      <c r="AG114" s="1"/>
    </row>
    <row r="115" spans="1:33" ht="21.75" customHeight="1">
      <c r="A115" s="177">
        <v>40238</v>
      </c>
      <c r="B115" s="178">
        <v>3808.99999999999</v>
      </c>
      <c r="C115" s="178">
        <v>2523.4</v>
      </c>
      <c r="D115" s="178">
        <v>4413.2986000000001</v>
      </c>
      <c r="E115" s="178">
        <v>2603.85</v>
      </c>
      <c r="F115" s="178">
        <v>3574.4100999999901</v>
      </c>
      <c r="G115" s="178">
        <v>2606</v>
      </c>
      <c r="H115" s="178">
        <v>2425.3764323478499</v>
      </c>
      <c r="I115" s="178" t="s">
        <v>4</v>
      </c>
      <c r="J115" s="370">
        <v>2288.3733333333298</v>
      </c>
      <c r="K115" s="178">
        <v>2572.6</v>
      </c>
      <c r="L115" s="178">
        <v>2780</v>
      </c>
      <c r="M115" s="178" t="s">
        <v>4</v>
      </c>
      <c r="N115" s="178">
        <v>2810.12</v>
      </c>
      <c r="O115" s="178">
        <v>2779.66</v>
      </c>
      <c r="P115" s="178">
        <v>2429.5700000000002</v>
      </c>
      <c r="Q115" s="178">
        <v>2373.6</v>
      </c>
      <c r="R115" s="178">
        <v>1784.8616</v>
      </c>
      <c r="S115" s="178">
        <v>2608.96</v>
      </c>
      <c r="T115" s="178" t="s">
        <v>4</v>
      </c>
      <c r="U115" s="178">
        <v>3367.94</v>
      </c>
      <c r="V115" s="178">
        <v>3413.1907999999999</v>
      </c>
      <c r="W115" s="178">
        <v>2726.7719999999999</v>
      </c>
      <c r="X115" s="178">
        <v>2804.232</v>
      </c>
      <c r="Y115" s="178" t="s">
        <v>4</v>
      </c>
      <c r="Z115" s="178">
        <v>2550</v>
      </c>
      <c r="AA115" s="178">
        <v>2236.8000000000002</v>
      </c>
      <c r="AB115" s="178">
        <v>5370.3</v>
      </c>
      <c r="AC115" s="4"/>
      <c r="AD115" s="4"/>
      <c r="AE115" s="39"/>
      <c r="AF115" s="32"/>
      <c r="AG115" s="1"/>
    </row>
    <row r="116" spans="1:33" ht="21.75" customHeight="1">
      <c r="A116" s="177">
        <v>40269</v>
      </c>
      <c r="B116" s="178">
        <v>5128.6000000000004</v>
      </c>
      <c r="C116" s="178">
        <v>2523.4</v>
      </c>
      <c r="D116" s="178">
        <v>4413.2986000000001</v>
      </c>
      <c r="E116" s="178">
        <v>2803.85</v>
      </c>
      <c r="F116" s="178">
        <v>3574.4100999999901</v>
      </c>
      <c r="G116" s="178">
        <v>2606</v>
      </c>
      <c r="H116" s="178">
        <v>2425.3764323478499</v>
      </c>
      <c r="I116" s="178" t="s">
        <v>4</v>
      </c>
      <c r="J116" s="370">
        <v>2288.3733333333298</v>
      </c>
      <c r="K116" s="178">
        <v>2572.6</v>
      </c>
      <c r="L116" s="178">
        <v>2780</v>
      </c>
      <c r="M116" s="178" t="s">
        <v>4</v>
      </c>
      <c r="N116" s="178">
        <v>2967.7</v>
      </c>
      <c r="O116" s="178">
        <v>3057.67</v>
      </c>
      <c r="P116" s="178">
        <v>2429.5700000000002</v>
      </c>
      <c r="Q116" s="178">
        <v>2616.8000000000002</v>
      </c>
      <c r="R116" s="178">
        <v>1784.8616</v>
      </c>
      <c r="S116" s="178">
        <v>3000.63</v>
      </c>
      <c r="T116" s="178" t="s">
        <v>4</v>
      </c>
      <c r="U116" s="178">
        <v>3367.94</v>
      </c>
      <c r="V116" s="178">
        <v>3444.1968000000002</v>
      </c>
      <c r="W116" s="178">
        <v>2726.7719999999999</v>
      </c>
      <c r="X116" s="178">
        <v>2804.232</v>
      </c>
      <c r="Y116" s="178" t="s">
        <v>4</v>
      </c>
      <c r="Z116" s="178">
        <v>2550</v>
      </c>
      <c r="AA116" s="178">
        <v>2258.4</v>
      </c>
      <c r="AB116" s="178">
        <v>5370.3</v>
      </c>
      <c r="AC116" s="4"/>
      <c r="AD116" s="4"/>
      <c r="AE116" s="39"/>
      <c r="AF116" s="32"/>
      <c r="AG116" s="1"/>
    </row>
    <row r="117" spans="1:33" ht="21.75" customHeight="1">
      <c r="A117" s="177">
        <v>40299</v>
      </c>
      <c r="B117" s="178">
        <v>5128.6000000000004</v>
      </c>
      <c r="C117" s="178">
        <v>3203.6</v>
      </c>
      <c r="D117" s="178">
        <v>4413.2986000000001</v>
      </c>
      <c r="E117" s="178">
        <v>2803.85</v>
      </c>
      <c r="F117" s="178">
        <v>3574.4100999999901</v>
      </c>
      <c r="G117" s="178">
        <v>3162</v>
      </c>
      <c r="H117" s="178">
        <v>2916.25807158719</v>
      </c>
      <c r="I117" s="178" t="s">
        <v>4</v>
      </c>
      <c r="J117" s="370">
        <v>2540.7359999999999</v>
      </c>
      <c r="K117" s="178">
        <v>2803.08</v>
      </c>
      <c r="L117" s="178">
        <v>2780</v>
      </c>
      <c r="M117" s="178" t="s">
        <v>4</v>
      </c>
      <c r="N117" s="178">
        <v>2967.7</v>
      </c>
      <c r="O117" s="178">
        <v>3057.67</v>
      </c>
      <c r="P117" s="178">
        <v>2621.165</v>
      </c>
      <c r="Q117" s="178">
        <v>2616.8000000000002</v>
      </c>
      <c r="R117" s="178">
        <v>1886.6931999999999</v>
      </c>
      <c r="S117" s="178">
        <v>3000.63</v>
      </c>
      <c r="T117" s="178" t="s">
        <v>4</v>
      </c>
      <c r="U117" s="178">
        <v>3567.94</v>
      </c>
      <c r="V117" s="178">
        <v>3943.74799999999</v>
      </c>
      <c r="W117" s="178">
        <v>2726.7719999999999</v>
      </c>
      <c r="X117" s="178">
        <v>2804.232</v>
      </c>
      <c r="Y117" s="178" t="s">
        <v>4</v>
      </c>
      <c r="Z117" s="178">
        <v>2880</v>
      </c>
      <c r="AA117" s="178">
        <v>2258.4</v>
      </c>
      <c r="AB117" s="178">
        <v>5370.3</v>
      </c>
      <c r="AC117" s="4"/>
      <c r="AD117" s="4"/>
      <c r="AE117" s="39"/>
      <c r="AF117" s="32"/>
      <c r="AG117" s="1"/>
    </row>
    <row r="118" spans="1:33" ht="21.75" customHeight="1">
      <c r="A118" s="177">
        <v>40330</v>
      </c>
      <c r="B118" s="178">
        <v>5128.6000000000004</v>
      </c>
      <c r="C118" s="178">
        <v>3203.6</v>
      </c>
      <c r="D118" s="178">
        <v>4413.2986000000001</v>
      </c>
      <c r="E118" s="178">
        <v>2803.85</v>
      </c>
      <c r="F118" s="178">
        <v>3574.4100999999901</v>
      </c>
      <c r="G118" s="178">
        <v>3162</v>
      </c>
      <c r="H118" s="178">
        <v>2916.25807158719</v>
      </c>
      <c r="I118" s="178" t="s">
        <v>4</v>
      </c>
      <c r="J118" s="370">
        <v>2540.7359999999999</v>
      </c>
      <c r="K118" s="178">
        <v>2803.08</v>
      </c>
      <c r="L118" s="178">
        <v>2780</v>
      </c>
      <c r="M118" s="178" t="s">
        <v>4</v>
      </c>
      <c r="N118" s="178">
        <v>3403.7</v>
      </c>
      <c r="O118" s="178">
        <v>3196.63</v>
      </c>
      <c r="P118" s="178">
        <v>2621.165</v>
      </c>
      <c r="Q118" s="178">
        <v>2616.8000000000002</v>
      </c>
      <c r="R118" s="178">
        <v>1886.6931999999999</v>
      </c>
      <c r="S118" s="178">
        <v>3000.63</v>
      </c>
      <c r="T118" s="178" t="s">
        <v>4</v>
      </c>
      <c r="U118" s="178">
        <v>3810.98</v>
      </c>
      <c r="V118" s="178">
        <v>3943.74799999999</v>
      </c>
      <c r="W118" s="178">
        <v>2726.7719999999999</v>
      </c>
      <c r="X118" s="178">
        <v>2804.232</v>
      </c>
      <c r="Y118" s="178" t="s">
        <v>4</v>
      </c>
      <c r="Z118" s="178">
        <v>2880</v>
      </c>
      <c r="AA118" s="178">
        <v>2758.4</v>
      </c>
      <c r="AB118" s="178">
        <v>5370.3</v>
      </c>
      <c r="AC118" s="4"/>
      <c r="AD118" s="4"/>
      <c r="AE118" s="39"/>
      <c r="AF118" s="32"/>
      <c r="AG118" s="1"/>
    </row>
    <row r="119" spans="1:33" ht="21.75" customHeight="1">
      <c r="A119" s="177">
        <v>40360</v>
      </c>
      <c r="B119" s="178">
        <v>5128.6000000000004</v>
      </c>
      <c r="C119" s="178">
        <v>3203.6</v>
      </c>
      <c r="D119" s="178">
        <v>4413.2986000000001</v>
      </c>
      <c r="E119" s="178">
        <v>3021.45</v>
      </c>
      <c r="F119" s="178">
        <v>4039.1709129999999</v>
      </c>
      <c r="G119" s="178">
        <v>3284</v>
      </c>
      <c r="H119" s="178">
        <v>2932.7404620032798</v>
      </c>
      <c r="I119" s="178" t="s">
        <v>4</v>
      </c>
      <c r="J119" s="370">
        <v>2540.7359999999999</v>
      </c>
      <c r="K119" s="178">
        <v>3034.66</v>
      </c>
      <c r="L119" s="178">
        <v>3030.2</v>
      </c>
      <c r="M119" s="178" t="s">
        <v>4</v>
      </c>
      <c r="N119" s="178">
        <v>3447.3</v>
      </c>
      <c r="O119" s="178">
        <v>3196.63</v>
      </c>
      <c r="P119" s="178">
        <v>2621.165</v>
      </c>
      <c r="Q119" s="178">
        <v>2770.8</v>
      </c>
      <c r="R119" s="178">
        <v>2083.2165999999902</v>
      </c>
      <c r="S119" s="178">
        <v>3301.57</v>
      </c>
      <c r="T119" s="178" t="s">
        <v>4</v>
      </c>
      <c r="U119" s="178">
        <v>3810.98</v>
      </c>
      <c r="V119" s="178">
        <v>3943.74799999999</v>
      </c>
      <c r="W119" s="178">
        <v>2726.7719999999999</v>
      </c>
      <c r="X119" s="178">
        <v>2804.232</v>
      </c>
      <c r="Y119" s="178" t="s">
        <v>4</v>
      </c>
      <c r="Z119" s="178">
        <v>3192</v>
      </c>
      <c r="AA119" s="178">
        <v>2758.4</v>
      </c>
      <c r="AB119" s="178">
        <v>5370.3</v>
      </c>
      <c r="AC119" s="4"/>
      <c r="AD119" s="4"/>
      <c r="AE119" s="39"/>
      <c r="AF119" s="32"/>
      <c r="AG119" s="1"/>
    </row>
    <row r="120" spans="1:33" ht="21.75" customHeight="1">
      <c r="A120" s="177">
        <v>40391</v>
      </c>
      <c r="B120" s="178">
        <v>5128.6000000000004</v>
      </c>
      <c r="C120" s="178">
        <v>3203.6</v>
      </c>
      <c r="D120" s="178">
        <v>4413.2986000000001</v>
      </c>
      <c r="E120" s="178">
        <v>3021.45</v>
      </c>
      <c r="F120" s="178">
        <v>4039.1709129999999</v>
      </c>
      <c r="G120" s="178">
        <v>3284</v>
      </c>
      <c r="H120" s="178">
        <v>3143.7812678362002</v>
      </c>
      <c r="I120" s="178" t="s">
        <v>4</v>
      </c>
      <c r="J120" s="370">
        <v>2718.2453333333301</v>
      </c>
      <c r="K120" s="178">
        <v>3280.15</v>
      </c>
      <c r="L120" s="178">
        <v>3030.2</v>
      </c>
      <c r="M120" s="178" t="s">
        <v>4</v>
      </c>
      <c r="N120" s="178">
        <v>3490.9</v>
      </c>
      <c r="O120" s="178">
        <v>3196.63</v>
      </c>
      <c r="P120" s="178">
        <v>3081.375</v>
      </c>
      <c r="Q120" s="178">
        <v>2770.8</v>
      </c>
      <c r="R120" s="178">
        <v>2249.1196</v>
      </c>
      <c r="S120" s="178">
        <v>3301.57</v>
      </c>
      <c r="T120" s="178" t="s">
        <v>4</v>
      </c>
      <c r="U120" s="178">
        <v>4010.98</v>
      </c>
      <c r="V120" s="178">
        <v>4443.4459999999999</v>
      </c>
      <c r="W120" s="178">
        <v>3217.596</v>
      </c>
      <c r="X120" s="178">
        <v>3308.9879999999998</v>
      </c>
      <c r="Y120" s="178" t="s">
        <v>4</v>
      </c>
      <c r="Z120" s="178">
        <v>3192</v>
      </c>
      <c r="AA120" s="178">
        <v>2758.4</v>
      </c>
      <c r="AB120" s="178">
        <v>5938.5999999999904</v>
      </c>
      <c r="AC120" s="4"/>
      <c r="AD120" s="4"/>
      <c r="AE120" s="39"/>
      <c r="AF120" s="32"/>
      <c r="AG120" s="1"/>
    </row>
    <row r="121" spans="1:33" ht="21.75" customHeight="1">
      <c r="A121" s="177">
        <v>40422</v>
      </c>
      <c r="B121" s="178">
        <v>5168.6000000000004</v>
      </c>
      <c r="C121" s="178">
        <v>3325</v>
      </c>
      <c r="D121" s="178">
        <v>4413.2986000000001</v>
      </c>
      <c r="E121" s="178">
        <v>3021.45</v>
      </c>
      <c r="F121" s="178">
        <v>4039.1709129999999</v>
      </c>
      <c r="G121" s="178">
        <v>3284</v>
      </c>
      <c r="H121" s="178">
        <v>3160.2603442501299</v>
      </c>
      <c r="I121" s="178" t="s">
        <v>4</v>
      </c>
      <c r="J121" s="370">
        <v>2718.2453333333301</v>
      </c>
      <c r="K121" s="178">
        <v>3280.15</v>
      </c>
      <c r="L121" s="178">
        <v>3279.9</v>
      </c>
      <c r="M121" s="178" t="s">
        <v>4</v>
      </c>
      <c r="N121" s="178">
        <v>3534.5</v>
      </c>
      <c r="O121" s="178">
        <v>3196.63</v>
      </c>
      <c r="P121" s="178">
        <v>3081.375</v>
      </c>
      <c r="Q121" s="178">
        <v>2770.8</v>
      </c>
      <c r="R121" s="178">
        <v>2249.1196</v>
      </c>
      <c r="S121" s="178">
        <v>3301.57</v>
      </c>
      <c r="T121" s="178" t="s">
        <v>4</v>
      </c>
      <c r="U121" s="178">
        <v>4010.98</v>
      </c>
      <c r="V121" s="178">
        <v>4443.4459999999999</v>
      </c>
      <c r="W121" s="178">
        <v>3217.596</v>
      </c>
      <c r="X121" s="178">
        <v>3308.9879999999998</v>
      </c>
      <c r="Y121" s="178" t="s">
        <v>4</v>
      </c>
      <c r="Z121" s="178">
        <v>3192</v>
      </c>
      <c r="AA121" s="178">
        <v>2758.4</v>
      </c>
      <c r="AB121" s="178">
        <v>5938.5999999999904</v>
      </c>
      <c r="AC121" s="4"/>
      <c r="AD121" s="4"/>
      <c r="AE121" s="39"/>
      <c r="AF121" s="32"/>
      <c r="AG121" s="1"/>
    </row>
    <row r="122" spans="1:33" ht="21.75" customHeight="1">
      <c r="A122" s="177">
        <v>40452</v>
      </c>
      <c r="B122" s="178">
        <v>5168.6000000000004</v>
      </c>
      <c r="C122" s="178">
        <v>3325</v>
      </c>
      <c r="D122" s="178">
        <v>4413.2986000000001</v>
      </c>
      <c r="E122" s="178">
        <v>3021.45</v>
      </c>
      <c r="F122" s="178">
        <v>4039.1709129999999</v>
      </c>
      <c r="G122" s="178">
        <v>3284</v>
      </c>
      <c r="H122" s="178">
        <v>3176.7394206640502</v>
      </c>
      <c r="I122" s="178" t="s">
        <v>4</v>
      </c>
      <c r="J122" s="370">
        <v>2718.2453333333301</v>
      </c>
      <c r="K122" s="178">
        <v>3280.15</v>
      </c>
      <c r="L122" s="178">
        <v>3279.9</v>
      </c>
      <c r="M122" s="178" t="s">
        <v>4</v>
      </c>
      <c r="N122" s="178">
        <v>3578.1</v>
      </c>
      <c r="O122" s="178">
        <v>3391.23</v>
      </c>
      <c r="P122" s="178">
        <v>3081.375</v>
      </c>
      <c r="Q122" s="178">
        <v>2976.4</v>
      </c>
      <c r="R122" s="178">
        <v>2249.1196</v>
      </c>
      <c r="S122" s="178">
        <v>3301.57</v>
      </c>
      <c r="T122" s="178" t="s">
        <v>4</v>
      </c>
      <c r="U122" s="178">
        <v>4160.9799999999996</v>
      </c>
      <c r="V122" s="178">
        <v>4443.4459999999999</v>
      </c>
      <c r="W122" s="178">
        <v>3217.596</v>
      </c>
      <c r="X122" s="178">
        <v>3308.9879999999998</v>
      </c>
      <c r="Y122" s="178" t="s">
        <v>4</v>
      </c>
      <c r="Z122" s="178">
        <v>3292</v>
      </c>
      <c r="AA122" s="178">
        <v>2758.4</v>
      </c>
      <c r="AB122" s="178">
        <v>5938.5999999999904</v>
      </c>
      <c r="AC122" s="4"/>
      <c r="AD122" s="4"/>
      <c r="AE122" s="39"/>
      <c r="AF122" s="32"/>
      <c r="AG122" s="1"/>
    </row>
    <row r="123" spans="1:33" ht="21.75" customHeight="1">
      <c r="A123" s="177">
        <v>40483</v>
      </c>
      <c r="B123" s="178">
        <v>5168.6000000000004</v>
      </c>
      <c r="C123" s="178">
        <v>3325</v>
      </c>
      <c r="D123" s="178">
        <v>4413.2986000000001</v>
      </c>
      <c r="E123" s="178">
        <v>3262.89</v>
      </c>
      <c r="F123" s="178">
        <v>4253.5605189999997</v>
      </c>
      <c r="G123" s="178">
        <v>3284</v>
      </c>
      <c r="H123" s="178">
        <v>3193.2301429113099</v>
      </c>
      <c r="I123" s="178" t="s">
        <v>4</v>
      </c>
      <c r="J123" s="370">
        <v>2718.2453333333301</v>
      </c>
      <c r="K123" s="178">
        <v>3280.15</v>
      </c>
      <c r="L123" s="178">
        <v>3419</v>
      </c>
      <c r="M123" s="178" t="s">
        <v>4</v>
      </c>
      <c r="N123" s="178">
        <v>3621.7</v>
      </c>
      <c r="O123" s="178">
        <v>3391.23</v>
      </c>
      <c r="P123" s="178">
        <v>3177.9250000000002</v>
      </c>
      <c r="Q123" s="178">
        <v>2976.4</v>
      </c>
      <c r="R123" s="178">
        <v>2249.1196</v>
      </c>
      <c r="S123" s="178">
        <v>3301.57</v>
      </c>
      <c r="T123" s="178" t="s">
        <v>4</v>
      </c>
      <c r="U123" s="178">
        <v>4160.9799999999996</v>
      </c>
      <c r="V123" s="178">
        <v>4443.4459999999999</v>
      </c>
      <c r="W123" s="178">
        <v>3217.596</v>
      </c>
      <c r="X123" s="178">
        <v>3308.9879999999998</v>
      </c>
      <c r="Y123" s="178" t="s">
        <v>4</v>
      </c>
      <c r="Z123" s="178">
        <v>3292</v>
      </c>
      <c r="AA123" s="178">
        <v>2758.4</v>
      </c>
      <c r="AB123" s="178">
        <v>5938.5999999999904</v>
      </c>
      <c r="AC123" s="4"/>
      <c r="AD123" s="4"/>
      <c r="AE123" s="39"/>
      <c r="AF123" s="32"/>
      <c r="AG123" s="1"/>
    </row>
    <row r="124" spans="1:33" ht="21.75" customHeight="1">
      <c r="A124" s="177">
        <v>40513</v>
      </c>
      <c r="B124" s="178">
        <v>5168.6000000000004</v>
      </c>
      <c r="C124" s="178">
        <v>3325</v>
      </c>
      <c r="D124" s="178">
        <v>4413.2986000000001</v>
      </c>
      <c r="E124" s="178">
        <v>3262.89</v>
      </c>
      <c r="F124" s="178">
        <v>4253.5605189999997</v>
      </c>
      <c r="G124" s="178">
        <v>3284</v>
      </c>
      <c r="H124" s="178">
        <v>3405.3329695144798</v>
      </c>
      <c r="I124" s="178" t="s">
        <v>4</v>
      </c>
      <c r="J124" s="370">
        <v>2908.5866666666602</v>
      </c>
      <c r="K124" s="178">
        <v>3280.15</v>
      </c>
      <c r="L124" s="178">
        <v>3419</v>
      </c>
      <c r="M124" s="178" t="s">
        <v>4</v>
      </c>
      <c r="N124" s="178">
        <v>3665.3</v>
      </c>
      <c r="O124" s="178">
        <v>3391.23</v>
      </c>
      <c r="P124" s="178">
        <v>3177.9250000000002</v>
      </c>
      <c r="Q124" s="178">
        <v>2976.4</v>
      </c>
      <c r="R124" s="178">
        <v>2249.1196</v>
      </c>
      <c r="S124" s="178">
        <v>3301.57</v>
      </c>
      <c r="T124" s="178" t="s">
        <v>4</v>
      </c>
      <c r="U124" s="178">
        <v>4160.9799999999996</v>
      </c>
      <c r="V124" s="178">
        <v>4443.4459999999999</v>
      </c>
      <c r="W124" s="178">
        <v>3462.9960000000001</v>
      </c>
      <c r="X124" s="178">
        <v>3561.3719999999998</v>
      </c>
      <c r="Y124" s="178" t="s">
        <v>4</v>
      </c>
      <c r="Z124" s="178">
        <v>3292</v>
      </c>
      <c r="AA124" s="178">
        <v>2766.4</v>
      </c>
      <c r="AB124" s="178">
        <v>5938.5999999999904</v>
      </c>
      <c r="AC124" s="4"/>
      <c r="AD124" s="4"/>
      <c r="AE124" s="39"/>
      <c r="AF124" s="32"/>
      <c r="AG124" s="1"/>
    </row>
    <row r="125" spans="1:33" ht="21.75" customHeight="1">
      <c r="A125" s="177">
        <v>40544</v>
      </c>
      <c r="B125" s="178">
        <v>6423.4</v>
      </c>
      <c r="C125" s="178">
        <v>3325</v>
      </c>
      <c r="D125" s="178">
        <v>5295.8583199999903</v>
      </c>
      <c r="E125" s="178">
        <v>3262.89</v>
      </c>
      <c r="F125" s="178">
        <v>4253.5605189999997</v>
      </c>
      <c r="G125" s="178">
        <v>3284</v>
      </c>
      <c r="H125" s="178">
        <v>3423.86794176174</v>
      </c>
      <c r="I125" s="178" t="s">
        <v>4</v>
      </c>
      <c r="J125" s="370">
        <v>2908.5866666666602</v>
      </c>
      <c r="K125" s="178">
        <v>3580.15</v>
      </c>
      <c r="L125" s="178">
        <v>3419</v>
      </c>
      <c r="M125" s="178" t="s">
        <v>4</v>
      </c>
      <c r="N125" s="178">
        <v>3708.9</v>
      </c>
      <c r="O125" s="178">
        <v>3474.5499999999902</v>
      </c>
      <c r="P125" s="178">
        <v>3177.9250000000002</v>
      </c>
      <c r="Q125" s="178">
        <v>3102.4</v>
      </c>
      <c r="R125" s="178">
        <v>2249.1196</v>
      </c>
      <c r="S125" s="178">
        <v>3301.57</v>
      </c>
      <c r="T125" s="178" t="s">
        <v>4</v>
      </c>
      <c r="U125" s="178">
        <v>4160.9799999999996</v>
      </c>
      <c r="V125" s="178">
        <v>4518.2219999999998</v>
      </c>
      <c r="W125" s="178">
        <v>3462.9960000000001</v>
      </c>
      <c r="X125" s="178">
        <v>3561.3719999999998</v>
      </c>
      <c r="Y125" s="178" t="s">
        <v>4</v>
      </c>
      <c r="Z125" s="178">
        <v>3292</v>
      </c>
      <c r="AA125" s="178">
        <v>2766.4</v>
      </c>
      <c r="AB125" s="178">
        <v>7365.11</v>
      </c>
      <c r="AC125" s="4"/>
      <c r="AD125" s="4"/>
      <c r="AE125" s="39"/>
      <c r="AF125" s="32"/>
      <c r="AG125" s="1"/>
    </row>
    <row r="126" spans="1:33" ht="21.75" customHeight="1">
      <c r="A126" s="177">
        <v>40575</v>
      </c>
      <c r="B126" s="178">
        <v>6423.4</v>
      </c>
      <c r="C126" s="178">
        <v>3325</v>
      </c>
      <c r="D126" s="178">
        <v>5295.8583199999903</v>
      </c>
      <c r="E126" s="178">
        <v>3262.89</v>
      </c>
      <c r="F126" s="178">
        <v>4253.5605189999997</v>
      </c>
      <c r="G126" s="178">
        <v>3284</v>
      </c>
      <c r="H126" s="178">
        <v>3442.4148306756701</v>
      </c>
      <c r="I126" s="178" t="s">
        <v>4</v>
      </c>
      <c r="J126" s="370">
        <v>2908.5866666666602</v>
      </c>
      <c r="K126" s="178">
        <v>3580.15</v>
      </c>
      <c r="L126" s="178">
        <v>3761.2</v>
      </c>
      <c r="M126" s="178" t="s">
        <v>4</v>
      </c>
      <c r="N126" s="178">
        <v>3730.7</v>
      </c>
      <c r="O126" s="178">
        <v>3474.5499999999902</v>
      </c>
      <c r="P126" s="178">
        <v>3274.0725000000002</v>
      </c>
      <c r="Q126" s="178">
        <v>3102.4</v>
      </c>
      <c r="R126" s="178">
        <v>2249.1196</v>
      </c>
      <c r="S126" s="178">
        <v>3301.57</v>
      </c>
      <c r="T126" s="178" t="s">
        <v>4</v>
      </c>
      <c r="U126" s="178">
        <v>4160.9799999999996</v>
      </c>
      <c r="V126" s="178">
        <v>4518.2219999999998</v>
      </c>
      <c r="W126" s="178">
        <v>3600.18</v>
      </c>
      <c r="X126" s="178">
        <v>3701.5919999999901</v>
      </c>
      <c r="Y126" s="178" t="s">
        <v>4</v>
      </c>
      <c r="Z126" s="178">
        <v>3292</v>
      </c>
      <c r="AA126" s="178">
        <v>2772</v>
      </c>
      <c r="AB126" s="178">
        <v>7365.11</v>
      </c>
      <c r="AC126" s="4"/>
      <c r="AD126" s="4"/>
      <c r="AE126" s="39"/>
      <c r="AF126" s="32"/>
      <c r="AG126" s="1"/>
    </row>
    <row r="127" spans="1:33" ht="21.75" customHeight="1">
      <c r="A127" s="177">
        <v>40603</v>
      </c>
      <c r="B127" s="178">
        <v>6423.4</v>
      </c>
      <c r="C127" s="178">
        <v>3325</v>
      </c>
      <c r="D127" s="178">
        <v>5295.8583199999903</v>
      </c>
      <c r="E127" s="178">
        <v>3262.89</v>
      </c>
      <c r="F127" s="178">
        <v>4468.1959999999999</v>
      </c>
      <c r="G127" s="178">
        <v>3284</v>
      </c>
      <c r="H127" s="178">
        <v>3460.9498029229198</v>
      </c>
      <c r="I127" s="178" t="s">
        <v>4</v>
      </c>
      <c r="J127" s="370">
        <v>2908.5866666666602</v>
      </c>
      <c r="K127" s="178">
        <v>3702.43</v>
      </c>
      <c r="L127" s="178">
        <v>3761.2</v>
      </c>
      <c r="M127" s="178" t="s">
        <v>4</v>
      </c>
      <c r="N127" s="178">
        <v>3730.7</v>
      </c>
      <c r="O127" s="178">
        <v>3474.5499999999902</v>
      </c>
      <c r="P127" s="178">
        <v>3274.0725000000002</v>
      </c>
      <c r="Q127" s="178">
        <v>3102.4</v>
      </c>
      <c r="R127" s="178">
        <v>2349.1196</v>
      </c>
      <c r="S127" s="178">
        <v>3301.57</v>
      </c>
      <c r="T127" s="178" t="s">
        <v>4</v>
      </c>
      <c r="U127" s="178">
        <v>4160.9799999999996</v>
      </c>
      <c r="V127" s="178">
        <v>4518.2219999999998</v>
      </c>
      <c r="W127" s="178">
        <v>3600.18</v>
      </c>
      <c r="X127" s="178">
        <v>3701.5919999999901</v>
      </c>
      <c r="Y127" s="178" t="s">
        <v>4</v>
      </c>
      <c r="Z127" s="178">
        <v>3292</v>
      </c>
      <c r="AA127" s="178">
        <v>2972</v>
      </c>
      <c r="AB127" s="178">
        <v>7365.11</v>
      </c>
      <c r="AC127" s="4"/>
      <c r="AD127" s="4"/>
      <c r="AE127" s="39"/>
      <c r="AF127" s="32"/>
      <c r="AG127" s="1"/>
    </row>
    <row r="128" spans="1:33" ht="21.75" customHeight="1">
      <c r="A128" s="177">
        <v>40634</v>
      </c>
      <c r="B128" s="178">
        <v>6453.4</v>
      </c>
      <c r="C128" s="178">
        <v>3412.2</v>
      </c>
      <c r="D128" s="178">
        <v>5295.8583199999903</v>
      </c>
      <c r="E128" s="178">
        <v>4133.8999999999996</v>
      </c>
      <c r="F128" s="178">
        <v>4468.1959999999999</v>
      </c>
      <c r="G128" s="178">
        <v>3935.99999999999</v>
      </c>
      <c r="H128" s="178">
        <v>3479.48477517018</v>
      </c>
      <c r="I128" s="178" t="s">
        <v>4</v>
      </c>
      <c r="J128" s="370">
        <v>3257.1893333333301</v>
      </c>
      <c r="K128" s="178">
        <v>3702.43</v>
      </c>
      <c r="L128" s="178">
        <v>3761.2</v>
      </c>
      <c r="M128" s="178" t="s">
        <v>4</v>
      </c>
      <c r="N128" s="178">
        <v>3730.7</v>
      </c>
      <c r="O128" s="178">
        <v>4069.5699999999902</v>
      </c>
      <c r="P128" s="178">
        <v>3720.0425</v>
      </c>
      <c r="Q128" s="178">
        <v>3418</v>
      </c>
      <c r="R128" s="178">
        <v>2449.1196</v>
      </c>
      <c r="S128" s="178">
        <v>3855.2</v>
      </c>
      <c r="T128" s="178" t="s">
        <v>4</v>
      </c>
      <c r="U128" s="178">
        <v>4160.9799999999996</v>
      </c>
      <c r="V128" s="178">
        <v>4518.2219999999998</v>
      </c>
      <c r="W128" s="178">
        <v>3600.18</v>
      </c>
      <c r="X128" s="178">
        <v>3701.5919999999901</v>
      </c>
      <c r="Y128" s="178" t="s">
        <v>4</v>
      </c>
      <c r="Z128" s="178">
        <v>3292</v>
      </c>
      <c r="AA128" s="178">
        <v>3142.4</v>
      </c>
      <c r="AB128" s="178">
        <v>7365.11</v>
      </c>
      <c r="AC128" s="4"/>
      <c r="AD128" s="4"/>
      <c r="AE128" s="39"/>
      <c r="AF128" s="32"/>
      <c r="AG128" s="1"/>
    </row>
    <row r="129" spans="1:33" ht="21.75" customHeight="1">
      <c r="A129" s="177">
        <v>40664</v>
      </c>
      <c r="B129" s="178">
        <v>6453.4</v>
      </c>
      <c r="C129" s="178">
        <v>4094.2</v>
      </c>
      <c r="D129" s="178">
        <v>5694.222694</v>
      </c>
      <c r="E129" s="178">
        <v>4133.8999999999996</v>
      </c>
      <c r="F129" s="178">
        <v>4468.1959999999999</v>
      </c>
      <c r="G129" s="178">
        <v>3935.99999999999</v>
      </c>
      <c r="H129" s="178">
        <v>4008.8047727797598</v>
      </c>
      <c r="I129" s="178" t="s">
        <v>4</v>
      </c>
      <c r="J129" s="370">
        <v>3257.1893333333301</v>
      </c>
      <c r="K129" s="178">
        <v>3961.16</v>
      </c>
      <c r="L129" s="178">
        <v>3966.8</v>
      </c>
      <c r="M129" s="178" t="s">
        <v>4</v>
      </c>
      <c r="N129" s="178">
        <v>4018.8389999999999</v>
      </c>
      <c r="O129" s="178">
        <v>4069.5699999999902</v>
      </c>
      <c r="P129" s="178">
        <v>3820.0425</v>
      </c>
      <c r="Q129" s="178">
        <v>3418</v>
      </c>
      <c r="R129" s="178">
        <v>2549.1196</v>
      </c>
      <c r="S129" s="178">
        <v>3855.2</v>
      </c>
      <c r="T129" s="178" t="s">
        <v>4</v>
      </c>
      <c r="U129" s="178">
        <v>4160.9799999999996</v>
      </c>
      <c r="V129" s="178">
        <v>4568.1479999999901</v>
      </c>
      <c r="W129" s="178">
        <v>3600.18</v>
      </c>
      <c r="X129" s="178">
        <v>3701.5919999999901</v>
      </c>
      <c r="Y129" s="178" t="s">
        <v>4</v>
      </c>
      <c r="Z129" s="178">
        <v>3292</v>
      </c>
      <c r="AA129" s="178">
        <v>3142.4</v>
      </c>
      <c r="AB129" s="178">
        <v>7365.11</v>
      </c>
      <c r="AC129" s="4"/>
      <c r="AD129" s="4"/>
      <c r="AE129" s="39"/>
      <c r="AF129" s="32"/>
      <c r="AG129" s="1"/>
    </row>
    <row r="130" spans="1:33" ht="21.75" customHeight="1">
      <c r="A130" s="177">
        <v>40695</v>
      </c>
      <c r="B130" s="178">
        <v>6453.4</v>
      </c>
      <c r="C130" s="178">
        <v>4094.2</v>
      </c>
      <c r="D130" s="178">
        <v>5694.222694</v>
      </c>
      <c r="E130" s="178">
        <v>4133.8999999999996</v>
      </c>
      <c r="F130" s="178">
        <v>4468.1959999999999</v>
      </c>
      <c r="G130" s="178">
        <v>3935.99999999999</v>
      </c>
      <c r="H130" s="178">
        <v>4027.33839792557</v>
      </c>
      <c r="I130" s="178" t="s">
        <v>4</v>
      </c>
      <c r="J130" s="370">
        <v>3257.1893333333301</v>
      </c>
      <c r="K130" s="178">
        <v>3961.16</v>
      </c>
      <c r="L130" s="178">
        <v>3966.8</v>
      </c>
      <c r="M130" s="178" t="s">
        <v>4</v>
      </c>
      <c r="N130" s="178">
        <v>4197.9779999999901</v>
      </c>
      <c r="O130" s="178">
        <v>4069.5699999999902</v>
      </c>
      <c r="P130" s="178">
        <v>3820.0425</v>
      </c>
      <c r="Q130" s="178">
        <v>3418</v>
      </c>
      <c r="R130" s="178">
        <v>2549.1196</v>
      </c>
      <c r="S130" s="178">
        <v>3855.2</v>
      </c>
      <c r="T130" s="178" t="s">
        <v>4</v>
      </c>
      <c r="U130" s="178">
        <v>4719.72</v>
      </c>
      <c r="V130" s="178">
        <v>5390.3940000000002</v>
      </c>
      <c r="W130" s="178">
        <v>3600.18</v>
      </c>
      <c r="X130" s="178">
        <v>3701.5919999999901</v>
      </c>
      <c r="Y130" s="178" t="s">
        <v>4</v>
      </c>
      <c r="Z130" s="178">
        <v>3292</v>
      </c>
      <c r="AA130" s="178">
        <v>3409.2</v>
      </c>
      <c r="AB130" s="178">
        <v>7365.11</v>
      </c>
      <c r="AC130" s="4"/>
      <c r="AD130" s="4"/>
      <c r="AE130" s="39"/>
      <c r="AF130" s="32"/>
      <c r="AG130" s="1"/>
    </row>
    <row r="131" spans="1:33" ht="21.75" customHeight="1">
      <c r="A131" s="177">
        <v>40725</v>
      </c>
      <c r="B131" s="178">
        <v>6453.4</v>
      </c>
      <c r="C131" s="178">
        <v>4094.2</v>
      </c>
      <c r="D131" s="178">
        <v>5694.222694</v>
      </c>
      <c r="E131" s="178">
        <v>4133.8999999999996</v>
      </c>
      <c r="F131" s="178">
        <v>5004.4159999999902</v>
      </c>
      <c r="G131" s="178">
        <v>3935.99999999999</v>
      </c>
      <c r="H131" s="178">
        <v>4073.1603105143699</v>
      </c>
      <c r="I131" s="178" t="s">
        <v>4</v>
      </c>
      <c r="J131" s="370">
        <v>3257.1893333333301</v>
      </c>
      <c r="K131" s="178">
        <v>3961.16</v>
      </c>
      <c r="L131" s="178">
        <v>3966.8</v>
      </c>
      <c r="M131" s="178" t="s">
        <v>4</v>
      </c>
      <c r="N131" s="178">
        <v>4385.0069999999996</v>
      </c>
      <c r="O131" s="178">
        <v>4069.5699999999902</v>
      </c>
      <c r="P131" s="178">
        <v>3820.0425</v>
      </c>
      <c r="Q131" s="178">
        <v>3418</v>
      </c>
      <c r="R131" s="178">
        <v>2549.1196</v>
      </c>
      <c r="S131" s="178">
        <v>4233.6000000000004</v>
      </c>
      <c r="T131" s="178" t="s">
        <v>4</v>
      </c>
      <c r="U131" s="178">
        <v>4941.72</v>
      </c>
      <c r="V131" s="178">
        <v>5390.3940000000002</v>
      </c>
      <c r="W131" s="178">
        <v>3600.18</v>
      </c>
      <c r="X131" s="178">
        <v>3701.5919999999901</v>
      </c>
      <c r="Y131" s="178" t="s">
        <v>4</v>
      </c>
      <c r="Z131" s="178">
        <v>4218</v>
      </c>
      <c r="AA131" s="178">
        <v>3547.2</v>
      </c>
      <c r="AB131" s="178">
        <v>7365.11</v>
      </c>
      <c r="AC131" s="4"/>
      <c r="AD131" s="4"/>
      <c r="AE131" s="39"/>
      <c r="AF131" s="32"/>
      <c r="AG131" s="1"/>
    </row>
    <row r="132" spans="1:33" ht="21.75" customHeight="1">
      <c r="A132" s="177">
        <v>40756</v>
      </c>
      <c r="B132" s="178">
        <v>6453.4</v>
      </c>
      <c r="C132" s="178">
        <v>4094.2</v>
      </c>
      <c r="D132" s="178">
        <v>5694.222694</v>
      </c>
      <c r="E132" s="178">
        <v>4133.8999999999996</v>
      </c>
      <c r="F132" s="178">
        <v>5004.4159999999902</v>
      </c>
      <c r="G132" s="178">
        <v>4282</v>
      </c>
      <c r="H132" s="178">
        <v>4118.9808760017204</v>
      </c>
      <c r="I132" s="178" t="s">
        <v>4</v>
      </c>
      <c r="J132" s="370">
        <v>3453.9466666666599</v>
      </c>
      <c r="K132" s="178">
        <v>4238.43</v>
      </c>
      <c r="L132" s="178">
        <v>4204.5</v>
      </c>
      <c r="M132" s="178" t="s">
        <v>4</v>
      </c>
      <c r="N132" s="178">
        <v>4440.1459999999997</v>
      </c>
      <c r="O132" s="178">
        <v>4317.2299999999996</v>
      </c>
      <c r="P132" s="178">
        <v>4117.49</v>
      </c>
      <c r="Q132" s="178">
        <v>3736.4</v>
      </c>
      <c r="R132" s="178">
        <v>2753.1196</v>
      </c>
      <c r="S132" s="178">
        <v>4233.6000000000004</v>
      </c>
      <c r="T132" s="178" t="s">
        <v>4</v>
      </c>
      <c r="U132" s="178">
        <v>4941.72</v>
      </c>
      <c r="V132" s="178">
        <v>5618.982</v>
      </c>
      <c r="W132" s="178">
        <v>4248.2124000000003</v>
      </c>
      <c r="X132" s="178">
        <v>4367.88</v>
      </c>
      <c r="Y132" s="178" t="s">
        <v>4</v>
      </c>
      <c r="Z132" s="178">
        <v>4218</v>
      </c>
      <c r="AA132" s="178">
        <v>3547.2</v>
      </c>
      <c r="AB132" s="178">
        <v>7365.11</v>
      </c>
      <c r="AC132" s="4"/>
      <c r="AD132" s="4"/>
      <c r="AE132" s="39"/>
      <c r="AF132" s="32"/>
      <c r="AG132" s="1"/>
    </row>
    <row r="133" spans="1:33" ht="21.75" customHeight="1">
      <c r="A133" s="177">
        <v>40787</v>
      </c>
      <c r="B133" s="178">
        <v>6453.4</v>
      </c>
      <c r="C133" s="178">
        <v>4422</v>
      </c>
      <c r="D133" s="178">
        <v>5694.222694</v>
      </c>
      <c r="E133" s="178">
        <v>4133.8999999999996</v>
      </c>
      <c r="F133" s="178">
        <v>5004.4159999999902</v>
      </c>
      <c r="G133" s="178">
        <v>4282</v>
      </c>
      <c r="H133" s="178">
        <v>4437.2137661267498</v>
      </c>
      <c r="I133" s="178" t="s">
        <v>4</v>
      </c>
      <c r="J133" s="370">
        <v>3453.9466666666599</v>
      </c>
      <c r="K133" s="178">
        <v>4238.43</v>
      </c>
      <c r="L133" s="178">
        <v>4204.5</v>
      </c>
      <c r="M133" s="178" t="s">
        <v>4</v>
      </c>
      <c r="N133" s="178">
        <v>4554.1450000000004</v>
      </c>
      <c r="O133" s="178">
        <v>4317.2299999999996</v>
      </c>
      <c r="P133" s="178">
        <v>4117.49</v>
      </c>
      <c r="Q133" s="178">
        <v>3736.4</v>
      </c>
      <c r="R133" s="178">
        <v>2753.1196</v>
      </c>
      <c r="S133" s="178">
        <v>4233.6000000000004</v>
      </c>
      <c r="T133" s="178" t="s">
        <v>4</v>
      </c>
      <c r="U133" s="178">
        <v>4941.72</v>
      </c>
      <c r="V133" s="178">
        <v>5618.982</v>
      </c>
      <c r="W133" s="178">
        <v>4248.2124000000003</v>
      </c>
      <c r="X133" s="178">
        <v>4367.88</v>
      </c>
      <c r="Y133" s="178" t="s">
        <v>4</v>
      </c>
      <c r="Z133" s="178">
        <v>4218</v>
      </c>
      <c r="AA133" s="178">
        <v>3547.2</v>
      </c>
      <c r="AB133" s="178">
        <v>7365.11</v>
      </c>
      <c r="AC133" s="4"/>
      <c r="AD133" s="4"/>
      <c r="AE133" s="39"/>
      <c r="AF133" s="32"/>
      <c r="AG133" s="1"/>
    </row>
    <row r="134" spans="1:33" ht="21.75" customHeight="1">
      <c r="A134" s="177">
        <v>40817</v>
      </c>
      <c r="B134" s="178">
        <v>6453.4</v>
      </c>
      <c r="C134" s="178">
        <v>4422</v>
      </c>
      <c r="D134" s="178">
        <v>5694.222694</v>
      </c>
      <c r="E134" s="178">
        <v>4630.5</v>
      </c>
      <c r="F134" s="178">
        <v>5004.4159999999902</v>
      </c>
      <c r="G134" s="178">
        <v>4282</v>
      </c>
      <c r="H134" s="178">
        <v>4483.0343316140998</v>
      </c>
      <c r="I134" s="178" t="s">
        <v>4</v>
      </c>
      <c r="J134" s="370">
        <v>3453.9466666666599</v>
      </c>
      <c r="K134" s="178">
        <v>4556.92</v>
      </c>
      <c r="L134" s="178">
        <v>4204.5</v>
      </c>
      <c r="M134" s="178" t="s">
        <v>4</v>
      </c>
      <c r="N134" s="178">
        <v>4613.0050000000001</v>
      </c>
      <c r="O134" s="178">
        <v>4317.2299999999996</v>
      </c>
      <c r="P134" s="178">
        <v>4117.49</v>
      </c>
      <c r="Q134" s="178">
        <v>3736.4</v>
      </c>
      <c r="R134" s="178">
        <v>3026.5196000000001</v>
      </c>
      <c r="S134" s="178">
        <v>4233.6000000000004</v>
      </c>
      <c r="T134" s="178" t="s">
        <v>4</v>
      </c>
      <c r="U134" s="178">
        <v>5390.16</v>
      </c>
      <c r="V134" s="178">
        <v>5618.982</v>
      </c>
      <c r="W134" s="178">
        <v>4248.2124000000003</v>
      </c>
      <c r="X134" s="178">
        <v>4367.88</v>
      </c>
      <c r="Y134" s="178" t="s">
        <v>4</v>
      </c>
      <c r="Z134" s="178">
        <v>4384</v>
      </c>
      <c r="AA134" s="178">
        <v>3597.2</v>
      </c>
      <c r="AB134" s="178">
        <v>7365.11</v>
      </c>
      <c r="AC134" s="4"/>
      <c r="AD134" s="4"/>
      <c r="AE134" s="39"/>
      <c r="AF134" s="32"/>
      <c r="AG134" s="1"/>
    </row>
    <row r="135" spans="1:33" ht="21.75" customHeight="1">
      <c r="A135" s="177">
        <v>40848</v>
      </c>
      <c r="B135" s="178">
        <v>6453.4</v>
      </c>
      <c r="C135" s="178">
        <v>4422</v>
      </c>
      <c r="D135" s="178">
        <v>5694.222694</v>
      </c>
      <c r="E135" s="178">
        <v>4630.5</v>
      </c>
      <c r="F135" s="178">
        <v>5272.5259999999998</v>
      </c>
      <c r="G135" s="178">
        <v>4282</v>
      </c>
      <c r="H135" s="178">
        <v>4528.8548971014498</v>
      </c>
      <c r="I135" s="178" t="s">
        <v>4</v>
      </c>
      <c r="J135" s="370">
        <v>3659.2586666666598</v>
      </c>
      <c r="K135" s="178">
        <v>4556.92</v>
      </c>
      <c r="L135" s="178">
        <v>4442.2</v>
      </c>
      <c r="M135" s="178" t="s">
        <v>4</v>
      </c>
      <c r="N135" s="178">
        <v>4760.1549999999997</v>
      </c>
      <c r="O135" s="178">
        <v>4317.2299999999996</v>
      </c>
      <c r="P135" s="178">
        <v>4117.49</v>
      </c>
      <c r="Q135" s="178">
        <v>3736.4</v>
      </c>
      <c r="R135" s="178">
        <v>3054.0196000000001</v>
      </c>
      <c r="S135" s="178">
        <v>4233.6000000000004</v>
      </c>
      <c r="T135" s="178" t="s">
        <v>4</v>
      </c>
      <c r="U135" s="178">
        <v>5390.16</v>
      </c>
      <c r="V135" s="178">
        <v>5618.982</v>
      </c>
      <c r="W135" s="178">
        <v>4248.2124000000003</v>
      </c>
      <c r="X135" s="178">
        <v>4367.88</v>
      </c>
      <c r="Y135" s="178" t="s">
        <v>4</v>
      </c>
      <c r="Z135" s="178">
        <v>4384</v>
      </c>
      <c r="AA135" s="178">
        <v>3597.2</v>
      </c>
      <c r="AB135" s="178">
        <v>7365.11</v>
      </c>
      <c r="AC135" s="4"/>
      <c r="AD135" s="4"/>
      <c r="AE135" s="39"/>
      <c r="AF135" s="32"/>
      <c r="AG135" s="1"/>
    </row>
    <row r="136" spans="1:33" ht="21.75" customHeight="1">
      <c r="A136" s="177">
        <v>40878</v>
      </c>
      <c r="B136" s="178">
        <v>6453.4</v>
      </c>
      <c r="C136" s="178">
        <v>4422</v>
      </c>
      <c r="D136" s="178">
        <v>5694.222694</v>
      </c>
      <c r="E136" s="178">
        <v>4630.5</v>
      </c>
      <c r="F136" s="178">
        <v>5272.5259999999998</v>
      </c>
      <c r="G136" s="178">
        <v>4628</v>
      </c>
      <c r="H136" s="178">
        <v>4767.2156811594195</v>
      </c>
      <c r="I136" s="178" t="s">
        <v>4</v>
      </c>
      <c r="J136" s="370">
        <v>3659.2586666666598</v>
      </c>
      <c r="K136" s="178">
        <v>4556.92</v>
      </c>
      <c r="L136" s="178">
        <v>4442.2</v>
      </c>
      <c r="M136" s="178" t="s">
        <v>4</v>
      </c>
      <c r="N136" s="178">
        <v>4760.1549999999997</v>
      </c>
      <c r="O136" s="178">
        <v>4529.62</v>
      </c>
      <c r="P136" s="178">
        <v>4444.7224999999999</v>
      </c>
      <c r="Q136" s="178">
        <v>4073.6</v>
      </c>
      <c r="R136" s="178">
        <v>3054.0196000000001</v>
      </c>
      <c r="S136" s="178">
        <v>4233.6000000000004</v>
      </c>
      <c r="T136" s="178" t="s">
        <v>4</v>
      </c>
      <c r="U136" s="178">
        <v>5836.38</v>
      </c>
      <c r="V136" s="178">
        <v>5618.982</v>
      </c>
      <c r="W136" s="178">
        <v>4608.2304000000004</v>
      </c>
      <c r="X136" s="178">
        <v>4738.0320000000002</v>
      </c>
      <c r="Y136" s="178" t="s">
        <v>4</v>
      </c>
      <c r="Z136" s="178">
        <v>4384</v>
      </c>
      <c r="AA136" s="178">
        <v>3797.2</v>
      </c>
      <c r="AB136" s="178">
        <v>7365.11</v>
      </c>
      <c r="AC136" s="4"/>
      <c r="AD136" s="4"/>
      <c r="AE136" s="39"/>
      <c r="AF136" s="32"/>
      <c r="AG136" s="1"/>
    </row>
    <row r="137" spans="1:33" ht="21.75" customHeight="1">
      <c r="A137" s="177">
        <v>40909</v>
      </c>
      <c r="B137" s="178">
        <v>7969.33</v>
      </c>
      <c r="C137" s="178">
        <v>4554.66</v>
      </c>
      <c r="D137" s="178">
        <v>6804.59611932999</v>
      </c>
      <c r="E137" s="178">
        <v>4630.5</v>
      </c>
      <c r="F137" s="178">
        <v>5272.5259999999998</v>
      </c>
      <c r="G137" s="178">
        <v>4628</v>
      </c>
      <c r="H137" s="178">
        <v>4767.2156811594195</v>
      </c>
      <c r="I137" s="178" t="s">
        <v>4</v>
      </c>
      <c r="J137" s="370">
        <v>3659.2586666666598</v>
      </c>
      <c r="K137" s="178">
        <v>4556.92</v>
      </c>
      <c r="L137" s="178">
        <v>4886.6000000000004</v>
      </c>
      <c r="M137" s="178" t="s">
        <v>4</v>
      </c>
      <c r="N137" s="178">
        <v>4907.3050000000003</v>
      </c>
      <c r="O137" s="178">
        <v>4529.62</v>
      </c>
      <c r="P137" s="178">
        <v>4444.7224999999999</v>
      </c>
      <c r="Q137" s="178">
        <v>4073.6</v>
      </c>
      <c r="R137" s="178">
        <v>3156.0196000000001</v>
      </c>
      <c r="S137" s="178">
        <v>4233.6000000000004</v>
      </c>
      <c r="T137" s="178" t="s">
        <v>4</v>
      </c>
      <c r="U137" s="178">
        <v>5836.38</v>
      </c>
      <c r="V137" s="178">
        <v>5847.3119999999899</v>
      </c>
      <c r="W137" s="178">
        <v>4608.2304000000004</v>
      </c>
      <c r="X137" s="178">
        <v>4738.0320000000002</v>
      </c>
      <c r="Y137" s="178" t="s">
        <v>4</v>
      </c>
      <c r="Z137" s="178">
        <v>4384</v>
      </c>
      <c r="AA137" s="178">
        <v>3797.2</v>
      </c>
      <c r="AB137" s="178">
        <v>8640.0099999999893</v>
      </c>
      <c r="AC137" s="4"/>
      <c r="AD137" s="4"/>
      <c r="AE137" s="39"/>
      <c r="AF137" s="32"/>
      <c r="AG137" s="1"/>
    </row>
    <row r="138" spans="1:33" ht="21.75" customHeight="1">
      <c r="A138" s="177">
        <v>40940</v>
      </c>
      <c r="B138" s="178">
        <v>7969.33</v>
      </c>
      <c r="C138" s="178">
        <v>4554.66</v>
      </c>
      <c r="D138" s="178">
        <v>6804.59611932999</v>
      </c>
      <c r="E138" s="178">
        <v>4630.5</v>
      </c>
      <c r="F138" s="178">
        <v>5272.5259999999998</v>
      </c>
      <c r="G138" s="178">
        <v>4628</v>
      </c>
      <c r="H138" s="178">
        <v>4767.2156811594195</v>
      </c>
      <c r="I138" s="178" t="s">
        <v>4</v>
      </c>
      <c r="J138" s="370">
        <v>3659.2586666666598</v>
      </c>
      <c r="K138" s="178">
        <v>4556.92</v>
      </c>
      <c r="L138" s="178">
        <v>4886.6000000000004</v>
      </c>
      <c r="M138" s="178" t="s">
        <v>4</v>
      </c>
      <c r="N138" s="178">
        <v>4907.3050000000003</v>
      </c>
      <c r="O138" s="178">
        <v>4529.62</v>
      </c>
      <c r="P138" s="178">
        <v>4444.7224999999999</v>
      </c>
      <c r="Q138" s="178">
        <v>4073.6</v>
      </c>
      <c r="R138" s="178">
        <v>3285.5196000000001</v>
      </c>
      <c r="S138" s="178">
        <v>4233.6000000000004</v>
      </c>
      <c r="T138" s="178" t="s">
        <v>4</v>
      </c>
      <c r="U138" s="178">
        <v>5836.38</v>
      </c>
      <c r="V138" s="178">
        <v>5847.3119999999899</v>
      </c>
      <c r="W138" s="178">
        <v>4800</v>
      </c>
      <c r="X138" s="178">
        <v>4935.2039999999997</v>
      </c>
      <c r="Y138" s="178" t="s">
        <v>4</v>
      </c>
      <c r="Z138" s="178">
        <v>4384</v>
      </c>
      <c r="AA138" s="178">
        <v>3966</v>
      </c>
      <c r="AB138" s="178">
        <v>8640.0099999999893</v>
      </c>
      <c r="AC138" s="4"/>
      <c r="AD138" s="4"/>
      <c r="AE138" s="39"/>
      <c r="AF138" s="32"/>
      <c r="AG138" s="1"/>
    </row>
    <row r="139" spans="1:33" ht="21.75" customHeight="1">
      <c r="A139" s="177">
        <v>40969</v>
      </c>
      <c r="B139" s="178">
        <v>7969.33</v>
      </c>
      <c r="C139" s="178">
        <v>4554.66</v>
      </c>
      <c r="D139" s="178">
        <v>6804.59611932999</v>
      </c>
      <c r="E139" s="178">
        <v>4630.5</v>
      </c>
      <c r="F139" s="178">
        <v>5540.6469999999999</v>
      </c>
      <c r="G139" s="178">
        <v>4628</v>
      </c>
      <c r="H139" s="178">
        <v>4767.2156811594195</v>
      </c>
      <c r="I139" s="178" t="s">
        <v>4</v>
      </c>
      <c r="J139" s="370">
        <v>3659.2586666666598</v>
      </c>
      <c r="K139" s="178">
        <v>4556.92</v>
      </c>
      <c r="L139" s="178">
        <v>4886.6000000000004</v>
      </c>
      <c r="M139" s="178">
        <v>4535.6212500000001</v>
      </c>
      <c r="N139" s="178">
        <v>4907.3050000000003</v>
      </c>
      <c r="O139" s="178">
        <v>4529.62</v>
      </c>
      <c r="P139" s="178">
        <v>4444.7224999999999</v>
      </c>
      <c r="Q139" s="178">
        <v>4073.6</v>
      </c>
      <c r="R139" s="178">
        <v>3415.0196000000001</v>
      </c>
      <c r="S139" s="178">
        <v>4252</v>
      </c>
      <c r="T139" s="178" t="s">
        <v>4</v>
      </c>
      <c r="U139" s="178">
        <v>5836.38</v>
      </c>
      <c r="V139" s="178">
        <v>5847.3119999999899</v>
      </c>
      <c r="W139" s="178">
        <v>4800</v>
      </c>
      <c r="X139" s="178">
        <v>4935.2039999999997</v>
      </c>
      <c r="Y139" s="178" t="s">
        <v>4</v>
      </c>
      <c r="Z139" s="178">
        <v>4384</v>
      </c>
      <c r="AA139" s="178">
        <v>3966</v>
      </c>
      <c r="AB139" s="178">
        <v>8640.0099999999893</v>
      </c>
      <c r="AC139" s="4"/>
      <c r="AD139" s="4"/>
      <c r="AE139" s="39"/>
      <c r="AF139" s="32"/>
      <c r="AG139" s="1"/>
    </row>
    <row r="140" spans="1:33" ht="21.75" customHeight="1">
      <c r="A140" s="177">
        <v>41000</v>
      </c>
      <c r="B140" s="178">
        <v>7969.33</v>
      </c>
      <c r="C140" s="178">
        <v>4554.66</v>
      </c>
      <c r="D140" s="178">
        <v>7089.7027040299999</v>
      </c>
      <c r="E140" s="178">
        <v>5279.45</v>
      </c>
      <c r="F140" s="178">
        <v>5540.6469999999999</v>
      </c>
      <c r="G140" s="178">
        <v>5036</v>
      </c>
      <c r="H140" s="178">
        <v>5065.7749999999996</v>
      </c>
      <c r="I140" s="178" t="s">
        <v>4</v>
      </c>
      <c r="J140" s="370">
        <v>4344.2586666666602</v>
      </c>
      <c r="K140" s="178">
        <v>5103.8900000000003</v>
      </c>
      <c r="L140" s="178">
        <v>4886.6000000000004</v>
      </c>
      <c r="M140" s="178">
        <v>4804.5212499999998</v>
      </c>
      <c r="N140" s="178">
        <v>5137.5950000000003</v>
      </c>
      <c r="O140" s="178">
        <v>5073.1103999999996</v>
      </c>
      <c r="P140" s="178">
        <v>4827.68</v>
      </c>
      <c r="Q140" s="178">
        <v>4479.2</v>
      </c>
      <c r="R140" s="178">
        <v>3415.0196000000001</v>
      </c>
      <c r="S140" s="178">
        <v>5207.3279999999904</v>
      </c>
      <c r="T140" s="178" t="s">
        <v>4</v>
      </c>
      <c r="U140" s="178">
        <v>5836.38</v>
      </c>
      <c r="V140" s="178">
        <v>5847.3119999999899</v>
      </c>
      <c r="W140" s="178">
        <v>4800</v>
      </c>
      <c r="X140" s="178">
        <v>4935.2039999999997</v>
      </c>
      <c r="Y140" s="178" t="s">
        <v>4</v>
      </c>
      <c r="Z140" s="178">
        <v>4384</v>
      </c>
      <c r="AA140" s="178">
        <v>3966</v>
      </c>
      <c r="AB140" s="178">
        <v>8640.0099999999893</v>
      </c>
      <c r="AC140" s="4"/>
      <c r="AD140" s="4"/>
      <c r="AE140" s="39"/>
      <c r="AF140" s="32"/>
      <c r="AG140" s="1"/>
    </row>
    <row r="141" spans="1:33" ht="21.75" customHeight="1">
      <c r="A141" s="177">
        <v>41030</v>
      </c>
      <c r="B141" s="178">
        <v>7969.33</v>
      </c>
      <c r="C141" s="178">
        <v>5374.6</v>
      </c>
      <c r="D141" s="178">
        <v>7089.7027040299999</v>
      </c>
      <c r="E141" s="178">
        <v>5279.45</v>
      </c>
      <c r="F141" s="178">
        <v>5540.6469999999999</v>
      </c>
      <c r="G141" s="178">
        <v>5036</v>
      </c>
      <c r="H141" s="178">
        <v>5756.5625</v>
      </c>
      <c r="I141" s="178" t="s">
        <v>4</v>
      </c>
      <c r="J141" s="370">
        <v>4344.2586666666602</v>
      </c>
      <c r="K141" s="178">
        <v>5103.8900000000003</v>
      </c>
      <c r="L141" s="178">
        <v>4886.6000000000004</v>
      </c>
      <c r="M141" s="178">
        <v>4804.5212499999998</v>
      </c>
      <c r="N141" s="178">
        <v>5368.5693000000001</v>
      </c>
      <c r="O141" s="178">
        <v>5073.1103999999996</v>
      </c>
      <c r="P141" s="178">
        <v>4827.68</v>
      </c>
      <c r="Q141" s="178">
        <v>4479.2</v>
      </c>
      <c r="R141" s="178">
        <v>3415.0196000000001</v>
      </c>
      <c r="S141" s="178">
        <v>5207.3279999999904</v>
      </c>
      <c r="T141" s="178" t="s">
        <v>4</v>
      </c>
      <c r="U141" s="178">
        <v>5836.38</v>
      </c>
      <c r="V141" s="178">
        <v>7126.6985500000001</v>
      </c>
      <c r="W141" s="178">
        <v>4800</v>
      </c>
      <c r="X141" s="178">
        <v>4935.2039999999997</v>
      </c>
      <c r="Y141" s="178" t="s">
        <v>4</v>
      </c>
      <c r="Z141" s="178">
        <v>4384</v>
      </c>
      <c r="AA141" s="178">
        <v>4032.4</v>
      </c>
      <c r="AB141" s="178">
        <v>8640.0099999999893</v>
      </c>
      <c r="AC141" s="4"/>
      <c r="AD141" s="4"/>
      <c r="AE141" s="39"/>
      <c r="AF141" s="32"/>
      <c r="AG141" s="1"/>
    </row>
    <row r="142" spans="1:33" ht="21.75" customHeight="1">
      <c r="A142" s="177">
        <v>41061</v>
      </c>
      <c r="B142" s="178">
        <v>7969.33</v>
      </c>
      <c r="C142" s="178">
        <v>5374.6</v>
      </c>
      <c r="D142" s="178">
        <v>7089.7027040299999</v>
      </c>
      <c r="E142" s="178">
        <v>5279.45</v>
      </c>
      <c r="F142" s="178">
        <v>5540.6469999999999</v>
      </c>
      <c r="G142" s="178">
        <v>5036</v>
      </c>
      <c r="H142" s="178">
        <v>5756.5625</v>
      </c>
      <c r="I142" s="178" t="s">
        <v>4</v>
      </c>
      <c r="J142" s="370">
        <v>4702.9279999999999</v>
      </c>
      <c r="K142" s="178">
        <v>5377.46</v>
      </c>
      <c r="L142" s="178">
        <v>4886.6000000000004</v>
      </c>
      <c r="M142" s="178">
        <v>4804.5212499999998</v>
      </c>
      <c r="N142" s="178">
        <v>5762.5693000000001</v>
      </c>
      <c r="O142" s="178">
        <v>5073.1103999999996</v>
      </c>
      <c r="P142" s="178">
        <v>4827.68</v>
      </c>
      <c r="Q142" s="178">
        <v>4479.2</v>
      </c>
      <c r="R142" s="178">
        <v>3415.0196000000001</v>
      </c>
      <c r="S142" s="178">
        <v>5207.3279999999904</v>
      </c>
      <c r="T142" s="178" t="s">
        <v>4</v>
      </c>
      <c r="U142" s="178">
        <v>5836.38</v>
      </c>
      <c r="V142" s="178">
        <v>7126.6985500000001</v>
      </c>
      <c r="W142" s="178">
        <v>4800</v>
      </c>
      <c r="X142" s="178">
        <v>4935.2039999999997</v>
      </c>
      <c r="Y142" s="178" t="s">
        <v>4</v>
      </c>
      <c r="Z142" s="178">
        <v>4384</v>
      </c>
      <c r="AA142" s="178">
        <v>4598.92</v>
      </c>
      <c r="AB142" s="178">
        <v>8640.0099999999893</v>
      </c>
      <c r="AC142" s="4"/>
      <c r="AD142" s="4"/>
      <c r="AE142" s="39"/>
      <c r="AF142" s="32"/>
      <c r="AG142" s="1"/>
    </row>
    <row r="143" spans="1:33" ht="21.75" customHeight="1">
      <c r="A143" s="177">
        <v>41091</v>
      </c>
      <c r="B143" s="178">
        <v>7980.9965000000002</v>
      </c>
      <c r="C143" s="178">
        <v>5374.6</v>
      </c>
      <c r="D143" s="178">
        <v>7089.7027040299999</v>
      </c>
      <c r="E143" s="178">
        <v>5279.45</v>
      </c>
      <c r="F143" s="178">
        <v>6233.3528749999996</v>
      </c>
      <c r="G143" s="178">
        <v>5036</v>
      </c>
      <c r="H143" s="178">
        <v>5756.5625</v>
      </c>
      <c r="I143" s="178" t="s">
        <v>4</v>
      </c>
      <c r="J143" s="370">
        <v>4702.9279999999999</v>
      </c>
      <c r="K143" s="178">
        <v>5377.46</v>
      </c>
      <c r="L143" s="178">
        <v>5331</v>
      </c>
      <c r="M143" s="178">
        <v>4804.5212499999998</v>
      </c>
      <c r="N143" s="178">
        <v>5762.5693000000001</v>
      </c>
      <c r="O143" s="178">
        <v>5073.1103999999996</v>
      </c>
      <c r="P143" s="178">
        <v>4827.68</v>
      </c>
      <c r="Q143" s="178">
        <v>4479.2</v>
      </c>
      <c r="R143" s="178">
        <v>3415.0196000000001</v>
      </c>
      <c r="S143" s="178">
        <v>5207.3279999999904</v>
      </c>
      <c r="T143" s="178" t="s">
        <v>4</v>
      </c>
      <c r="U143" s="178">
        <v>6249.3</v>
      </c>
      <c r="V143" s="178">
        <v>7126.6985500000001</v>
      </c>
      <c r="W143" s="178">
        <v>4800</v>
      </c>
      <c r="X143" s="178">
        <v>4935.2039999999997</v>
      </c>
      <c r="Y143" s="178">
        <v>7387.8091666666596</v>
      </c>
      <c r="Z143" s="178">
        <v>5260</v>
      </c>
      <c r="AA143" s="178">
        <v>4598.92</v>
      </c>
      <c r="AB143" s="178">
        <v>8640.0099999999893</v>
      </c>
      <c r="AC143" s="4"/>
      <c r="AD143" s="4"/>
      <c r="AE143" s="39"/>
      <c r="AF143" s="32"/>
      <c r="AG143" s="1"/>
    </row>
    <row r="144" spans="1:33" ht="21.75" customHeight="1">
      <c r="A144" s="177">
        <v>41122</v>
      </c>
      <c r="B144" s="178">
        <v>7980.9965000000002</v>
      </c>
      <c r="C144" s="178">
        <v>5737.6</v>
      </c>
      <c r="D144" s="178">
        <v>7089.7027040299999</v>
      </c>
      <c r="E144" s="178">
        <v>5279.45</v>
      </c>
      <c r="F144" s="178">
        <v>6233.3528749999996</v>
      </c>
      <c r="G144" s="178">
        <v>5400</v>
      </c>
      <c r="H144" s="178">
        <v>5756.5625</v>
      </c>
      <c r="I144" s="178" t="s">
        <v>4</v>
      </c>
      <c r="J144" s="370">
        <v>4702.9279999999999</v>
      </c>
      <c r="K144" s="178">
        <v>5377.46</v>
      </c>
      <c r="L144" s="178">
        <v>5331</v>
      </c>
      <c r="M144" s="178">
        <v>4959.8312500000002</v>
      </c>
      <c r="N144" s="178">
        <v>5762.5693000000001</v>
      </c>
      <c r="O144" s="178">
        <v>5722.99</v>
      </c>
      <c r="P144" s="178">
        <v>5151.29</v>
      </c>
      <c r="Q144" s="178">
        <v>4824</v>
      </c>
      <c r="R144" s="178">
        <v>3747.5196000000001</v>
      </c>
      <c r="S144" s="178">
        <v>5207.3279999999904</v>
      </c>
      <c r="T144" s="178" t="s">
        <v>4</v>
      </c>
      <c r="U144" s="178">
        <v>6249.3</v>
      </c>
      <c r="V144" s="178">
        <v>7126.6985500000001</v>
      </c>
      <c r="W144" s="178">
        <v>5520</v>
      </c>
      <c r="X144" s="178">
        <v>5675.4839999999904</v>
      </c>
      <c r="Y144" s="178">
        <v>7387.8091666666596</v>
      </c>
      <c r="Z144" s="178">
        <v>5260</v>
      </c>
      <c r="AA144" s="178">
        <v>4672.4799999999996</v>
      </c>
      <c r="AB144" s="178">
        <v>9040.0099999999893</v>
      </c>
      <c r="AC144" s="4"/>
      <c r="AD144" s="4"/>
      <c r="AE144" s="39"/>
      <c r="AF144" s="32"/>
      <c r="AG144" s="1"/>
    </row>
    <row r="145" spans="1:33" ht="21.75" customHeight="1">
      <c r="A145" s="177">
        <v>41153</v>
      </c>
      <c r="B145" s="178">
        <v>7980.9965000000002</v>
      </c>
      <c r="C145" s="178">
        <v>5737.6</v>
      </c>
      <c r="D145" s="178">
        <v>7089.7027040299999</v>
      </c>
      <c r="E145" s="178">
        <v>5279.45</v>
      </c>
      <c r="F145" s="178">
        <v>6233.3528749999996</v>
      </c>
      <c r="G145" s="178">
        <v>5400</v>
      </c>
      <c r="H145" s="178">
        <v>5756.5625</v>
      </c>
      <c r="I145" s="178" t="s">
        <v>4</v>
      </c>
      <c r="J145" s="370">
        <v>4702.9279999999999</v>
      </c>
      <c r="K145" s="178">
        <v>5377.46</v>
      </c>
      <c r="L145" s="178">
        <v>5598.1</v>
      </c>
      <c r="M145" s="178">
        <v>4959.8312500000002</v>
      </c>
      <c r="N145" s="178">
        <v>5762.5693000000001</v>
      </c>
      <c r="O145" s="178">
        <v>5722.99</v>
      </c>
      <c r="P145" s="178">
        <v>5151.29</v>
      </c>
      <c r="Q145" s="178">
        <v>4824</v>
      </c>
      <c r="R145" s="178">
        <v>3747.5196000000001</v>
      </c>
      <c r="S145" s="178">
        <v>5207.3279999999904</v>
      </c>
      <c r="T145" s="178" t="s">
        <v>4</v>
      </c>
      <c r="U145" s="178">
        <v>6651.12</v>
      </c>
      <c r="V145" s="178">
        <v>7418.9157999999998</v>
      </c>
      <c r="W145" s="178">
        <v>5520</v>
      </c>
      <c r="X145" s="178">
        <v>5675.4839999999904</v>
      </c>
      <c r="Y145" s="178">
        <v>7387.8091666666596</v>
      </c>
      <c r="Z145" s="178">
        <v>5260</v>
      </c>
      <c r="AA145" s="178">
        <v>4672.4799999999996</v>
      </c>
      <c r="AB145" s="178">
        <v>9202.5099999999893</v>
      </c>
      <c r="AC145" s="4"/>
      <c r="AD145" s="4"/>
      <c r="AE145" s="39"/>
      <c r="AF145" s="32"/>
      <c r="AG145" s="1"/>
    </row>
    <row r="146" spans="1:33" ht="21.75" customHeight="1">
      <c r="A146" s="177">
        <v>41183</v>
      </c>
      <c r="B146" s="178">
        <v>7992.6629999999996</v>
      </c>
      <c r="C146" s="178">
        <v>5737.6</v>
      </c>
      <c r="D146" s="178">
        <v>7089.7027040299999</v>
      </c>
      <c r="E146" s="178">
        <v>5557</v>
      </c>
      <c r="F146" s="178">
        <v>6233.3528749999996</v>
      </c>
      <c r="G146" s="178">
        <v>5400</v>
      </c>
      <c r="H146" s="178">
        <v>5756.5625</v>
      </c>
      <c r="I146" s="178" t="s">
        <v>4</v>
      </c>
      <c r="J146" s="370">
        <v>4702.9279999999999</v>
      </c>
      <c r="K146" s="178">
        <v>5377.46</v>
      </c>
      <c r="L146" s="178">
        <v>5598.1</v>
      </c>
      <c r="M146" s="178">
        <v>4959.8312500000002</v>
      </c>
      <c r="N146" s="178">
        <v>6156.5693000000001</v>
      </c>
      <c r="O146" s="178">
        <v>5722.99</v>
      </c>
      <c r="P146" s="178">
        <v>5151.29</v>
      </c>
      <c r="Q146" s="178">
        <v>4824</v>
      </c>
      <c r="R146" s="178">
        <v>4085.6196</v>
      </c>
      <c r="S146" s="178">
        <v>5207.3279999999904</v>
      </c>
      <c r="T146" s="178" t="s">
        <v>4</v>
      </c>
      <c r="U146" s="178">
        <v>7057.38</v>
      </c>
      <c r="V146" s="178">
        <v>7418.9157999999998</v>
      </c>
      <c r="W146" s="178">
        <v>5520</v>
      </c>
      <c r="X146" s="178">
        <v>5675.4839999999904</v>
      </c>
      <c r="Y146" s="178">
        <v>8030.2608333333301</v>
      </c>
      <c r="Z146" s="178">
        <v>5260</v>
      </c>
      <c r="AA146" s="178">
        <v>4770.5599999999904</v>
      </c>
      <c r="AB146" s="178">
        <v>9202.5099999999893</v>
      </c>
      <c r="AC146" s="4"/>
      <c r="AD146" s="4"/>
      <c r="AE146" s="39"/>
      <c r="AF146" s="32"/>
      <c r="AG146" s="1"/>
    </row>
    <row r="147" spans="1:33" ht="21.75" customHeight="1">
      <c r="A147" s="177">
        <v>41214</v>
      </c>
      <c r="B147" s="178">
        <v>7992.6629999999996</v>
      </c>
      <c r="C147" s="178">
        <v>5737.6</v>
      </c>
      <c r="D147" s="178">
        <v>7089.7027040299999</v>
      </c>
      <c r="E147" s="178">
        <v>5557</v>
      </c>
      <c r="F147" s="178">
        <v>6620.8779999999997</v>
      </c>
      <c r="G147" s="178">
        <v>5400</v>
      </c>
      <c r="H147" s="178">
        <v>6372.2644021739097</v>
      </c>
      <c r="I147" s="178" t="s">
        <v>4</v>
      </c>
      <c r="J147" s="370">
        <v>4702.9279999999999</v>
      </c>
      <c r="K147" s="178">
        <v>5377.46</v>
      </c>
      <c r="L147" s="178">
        <v>5598.1</v>
      </c>
      <c r="M147" s="178">
        <v>5115.1212500000001</v>
      </c>
      <c r="N147" s="178">
        <v>6156.5693000000001</v>
      </c>
      <c r="O147" s="178">
        <v>5722.99</v>
      </c>
      <c r="P147" s="178">
        <v>5151.29</v>
      </c>
      <c r="Q147" s="178">
        <v>4824</v>
      </c>
      <c r="R147" s="178">
        <v>4085.6196</v>
      </c>
      <c r="S147" s="178">
        <v>5207.3279999999904</v>
      </c>
      <c r="T147" s="178" t="s">
        <v>4</v>
      </c>
      <c r="U147" s="178">
        <v>7057.38</v>
      </c>
      <c r="V147" s="178">
        <v>7418.9157999999998</v>
      </c>
      <c r="W147" s="178">
        <v>5520</v>
      </c>
      <c r="X147" s="178">
        <v>5675.4839999999904</v>
      </c>
      <c r="Y147" s="178">
        <v>8030.2608333333301</v>
      </c>
      <c r="Z147" s="178">
        <v>5260</v>
      </c>
      <c r="AA147" s="178">
        <v>5159.72</v>
      </c>
      <c r="AB147" s="178">
        <v>9202.5099999999893</v>
      </c>
      <c r="AC147" s="4"/>
      <c r="AD147" s="4"/>
      <c r="AE147" s="39"/>
      <c r="AF147" s="32"/>
      <c r="AG147" s="1"/>
    </row>
    <row r="148" spans="1:33" ht="21.75" customHeight="1">
      <c r="A148" s="177">
        <v>41244</v>
      </c>
      <c r="B148" s="178">
        <v>7992.6629999999996</v>
      </c>
      <c r="C148" s="178">
        <v>5737.6</v>
      </c>
      <c r="D148" s="178">
        <v>7089.7027040299999</v>
      </c>
      <c r="E148" s="178">
        <v>5557</v>
      </c>
      <c r="F148" s="178">
        <v>6620.8779999999997</v>
      </c>
      <c r="G148" s="178">
        <v>5400</v>
      </c>
      <c r="H148" s="178">
        <v>6372.2644021739097</v>
      </c>
      <c r="I148" s="178">
        <v>4811.9435703088902</v>
      </c>
      <c r="J148" s="370">
        <v>4702.9279999999999</v>
      </c>
      <c r="K148" s="178">
        <v>5377.46</v>
      </c>
      <c r="L148" s="178">
        <v>5598.1</v>
      </c>
      <c r="M148" s="178">
        <v>5115.1212500000001</v>
      </c>
      <c r="N148" s="178">
        <v>6156.5693000000001</v>
      </c>
      <c r="O148" s="178">
        <v>5722.99</v>
      </c>
      <c r="P148" s="178">
        <v>5534.65</v>
      </c>
      <c r="Q148" s="178">
        <v>5137.2</v>
      </c>
      <c r="R148" s="178">
        <v>4085.6196</v>
      </c>
      <c r="S148" s="178">
        <v>5207.3279999999904</v>
      </c>
      <c r="T148" s="178">
        <v>8794.3019999999997</v>
      </c>
      <c r="U148" s="178">
        <v>7237.2</v>
      </c>
      <c r="V148" s="178">
        <v>7418.9157999999998</v>
      </c>
      <c r="W148" s="178">
        <v>5904</v>
      </c>
      <c r="X148" s="178">
        <v>6070.2960000000003</v>
      </c>
      <c r="Y148" s="178">
        <v>8030.2608333333301</v>
      </c>
      <c r="Z148" s="178">
        <v>5260</v>
      </c>
      <c r="AA148" s="178">
        <v>5257.8</v>
      </c>
      <c r="AB148" s="178">
        <v>9202.5099999999893</v>
      </c>
      <c r="AC148" s="4"/>
      <c r="AD148" s="4"/>
      <c r="AE148" s="39"/>
      <c r="AF148" s="32"/>
      <c r="AG148" s="1"/>
    </row>
    <row r="149" spans="1:33" ht="21.75" customHeight="1">
      <c r="A149" s="177">
        <v>41275</v>
      </c>
      <c r="B149" s="178">
        <v>9903</v>
      </c>
      <c r="C149" s="178">
        <v>5805.8</v>
      </c>
      <c r="D149" s="178">
        <v>8508.4132448359996</v>
      </c>
      <c r="E149" s="178">
        <v>5742.7</v>
      </c>
      <c r="F149" s="178">
        <v>6620.8779999999997</v>
      </c>
      <c r="G149" s="178">
        <v>5400</v>
      </c>
      <c r="H149" s="178">
        <v>6372.2644021739097</v>
      </c>
      <c r="I149" s="178">
        <v>5152.9900708545401</v>
      </c>
      <c r="J149" s="370">
        <v>4702.9279999999999</v>
      </c>
      <c r="K149" s="178">
        <v>5377.46</v>
      </c>
      <c r="L149" s="178">
        <v>6158.2</v>
      </c>
      <c r="M149" s="178">
        <v>5115.1212500000001</v>
      </c>
      <c r="N149" s="178">
        <v>6433.5693000000001</v>
      </c>
      <c r="O149" s="178">
        <v>5722.99</v>
      </c>
      <c r="P149" s="178">
        <v>5534.65</v>
      </c>
      <c r="Q149" s="178">
        <v>5137.2</v>
      </c>
      <c r="R149" s="178">
        <v>4238.6196</v>
      </c>
      <c r="S149" s="178">
        <v>5207.3279999999904</v>
      </c>
      <c r="T149" s="178">
        <v>8794.3019999999997</v>
      </c>
      <c r="U149" s="178">
        <v>7237.2</v>
      </c>
      <c r="V149" s="178">
        <v>7418.9157999999998</v>
      </c>
      <c r="W149" s="178">
        <v>5904</v>
      </c>
      <c r="X149" s="178">
        <v>6070.2960000000003</v>
      </c>
      <c r="Y149" s="178">
        <v>8030.2608333333301</v>
      </c>
      <c r="Z149" s="178">
        <v>5458</v>
      </c>
      <c r="AA149" s="178">
        <v>5257.8</v>
      </c>
      <c r="AB149" s="178">
        <v>10555.51</v>
      </c>
      <c r="AC149" s="4"/>
      <c r="AD149" s="4"/>
      <c r="AE149" s="39"/>
      <c r="AF149" s="32"/>
      <c r="AG149" s="1"/>
    </row>
    <row r="150" spans="1:33" ht="21.75" customHeight="1">
      <c r="A150" s="177">
        <v>41306</v>
      </c>
      <c r="B150" s="178">
        <v>9903</v>
      </c>
      <c r="C150" s="178">
        <v>5805.8</v>
      </c>
      <c r="D150" s="178">
        <v>8508.4132448359996</v>
      </c>
      <c r="E150" s="178">
        <v>5742.7</v>
      </c>
      <c r="F150" s="178">
        <v>6620.8779999999997</v>
      </c>
      <c r="G150" s="178">
        <v>5400</v>
      </c>
      <c r="H150" s="178">
        <v>6372.2644021739097</v>
      </c>
      <c r="I150" s="178">
        <v>5152.9900708545401</v>
      </c>
      <c r="J150" s="370">
        <v>4702.9279999999999</v>
      </c>
      <c r="K150" s="178">
        <v>5377.46</v>
      </c>
      <c r="L150" s="178">
        <v>6158.2</v>
      </c>
      <c r="M150" s="178">
        <v>5115.1212500000001</v>
      </c>
      <c r="N150" s="178">
        <v>6433.5693000000001</v>
      </c>
      <c r="O150" s="178">
        <v>5722.99</v>
      </c>
      <c r="P150" s="178">
        <v>5534.65</v>
      </c>
      <c r="Q150" s="178">
        <v>5137.2</v>
      </c>
      <c r="R150" s="178">
        <v>4238.6196</v>
      </c>
      <c r="S150" s="178">
        <v>5207.3279999999904</v>
      </c>
      <c r="T150" s="178">
        <v>8794.3019999999997</v>
      </c>
      <c r="U150" s="178">
        <v>7237.2</v>
      </c>
      <c r="V150" s="178">
        <v>7418.9157999999998</v>
      </c>
      <c r="W150" s="178">
        <v>6000</v>
      </c>
      <c r="X150" s="178">
        <v>6169.0079999999998</v>
      </c>
      <c r="Y150" s="178">
        <v>8030.2608333333301</v>
      </c>
      <c r="Z150" s="178">
        <v>5458</v>
      </c>
      <c r="AA150" s="178">
        <v>5257.8</v>
      </c>
      <c r="AB150" s="178">
        <v>10555.51</v>
      </c>
      <c r="AC150" s="4"/>
      <c r="AD150" s="4"/>
      <c r="AE150" s="39"/>
      <c r="AF150" s="32"/>
      <c r="AG150" s="1"/>
    </row>
    <row r="151" spans="1:33" ht="21.75" customHeight="1">
      <c r="A151" s="177">
        <v>41334</v>
      </c>
      <c r="B151" s="178">
        <v>9903</v>
      </c>
      <c r="C151" s="178">
        <v>5805.8</v>
      </c>
      <c r="D151" s="178">
        <v>8790.9603529971992</v>
      </c>
      <c r="E151" s="178">
        <v>5742.7</v>
      </c>
      <c r="F151" s="178">
        <v>6953.5110000000004</v>
      </c>
      <c r="G151" s="178">
        <v>5400</v>
      </c>
      <c r="H151" s="178">
        <v>6372.2644021739097</v>
      </c>
      <c r="I151" s="178">
        <v>5152.9900708545401</v>
      </c>
      <c r="J151" s="370">
        <v>4702.9279999999999</v>
      </c>
      <c r="K151" s="178">
        <v>5968.35</v>
      </c>
      <c r="L151" s="178">
        <v>6158.2</v>
      </c>
      <c r="M151" s="178">
        <v>5375.6587499999996</v>
      </c>
      <c r="N151" s="178">
        <v>6433.5693000000001</v>
      </c>
      <c r="O151" s="178">
        <v>5722.99</v>
      </c>
      <c r="P151" s="178">
        <v>5534.65</v>
      </c>
      <c r="Q151" s="178">
        <v>5137.2</v>
      </c>
      <c r="R151" s="178">
        <v>4238.6196</v>
      </c>
      <c r="S151" s="178">
        <v>5207.3279999999904</v>
      </c>
      <c r="T151" s="178">
        <v>9050.1180000000004</v>
      </c>
      <c r="U151" s="178">
        <v>7237.2</v>
      </c>
      <c r="V151" s="178">
        <v>7418.9157999999998</v>
      </c>
      <c r="W151" s="178">
        <v>6000</v>
      </c>
      <c r="X151" s="178">
        <v>6169.0079999999998</v>
      </c>
      <c r="Y151" s="178">
        <v>8030.2608333333301</v>
      </c>
      <c r="Z151" s="178">
        <v>5458</v>
      </c>
      <c r="AA151" s="178">
        <v>5257.8</v>
      </c>
      <c r="AB151" s="178">
        <v>10555.51</v>
      </c>
      <c r="AC151" s="4"/>
      <c r="AD151" s="4"/>
      <c r="AE151" s="39"/>
      <c r="AF151" s="32"/>
      <c r="AG151" s="1"/>
    </row>
    <row r="152" spans="1:33" ht="21.75" customHeight="1">
      <c r="A152" s="177">
        <v>41365</v>
      </c>
      <c r="B152" s="178">
        <v>9903</v>
      </c>
      <c r="C152" s="178">
        <v>5805.8</v>
      </c>
      <c r="D152" s="178">
        <v>8790.9603529971992</v>
      </c>
      <c r="E152" s="178">
        <v>6656.6</v>
      </c>
      <c r="F152" s="178">
        <v>6953.5110000000004</v>
      </c>
      <c r="G152" s="178">
        <v>6469</v>
      </c>
      <c r="H152" s="178">
        <v>6372.2644021739097</v>
      </c>
      <c r="I152" s="178">
        <v>5480.7202393608904</v>
      </c>
      <c r="J152" s="370">
        <v>4702.9279999999999</v>
      </c>
      <c r="K152" s="178">
        <v>5968.35</v>
      </c>
      <c r="L152" s="178">
        <v>6158.2</v>
      </c>
      <c r="M152" s="178">
        <v>6212.7956249999997</v>
      </c>
      <c r="N152" s="178">
        <v>6572.26</v>
      </c>
      <c r="O152" s="178">
        <v>6581.3899999999903</v>
      </c>
      <c r="P152" s="178">
        <v>5913</v>
      </c>
      <c r="Q152" s="178">
        <v>5623.2</v>
      </c>
      <c r="R152" s="178">
        <v>4238.6196</v>
      </c>
      <c r="S152" s="178">
        <v>6092.53</v>
      </c>
      <c r="T152" s="178">
        <v>9050.1180000000004</v>
      </c>
      <c r="U152" s="178">
        <v>7237.2</v>
      </c>
      <c r="V152" s="178">
        <v>7418.9157999999998</v>
      </c>
      <c r="W152" s="178">
        <v>6000</v>
      </c>
      <c r="X152" s="178">
        <v>6169.0079999999998</v>
      </c>
      <c r="Y152" s="178">
        <v>8030.2608333333301</v>
      </c>
      <c r="Z152" s="178">
        <v>5658</v>
      </c>
      <c r="AA152" s="178">
        <v>5257.8</v>
      </c>
      <c r="AB152" s="178">
        <v>11412.9199999999</v>
      </c>
      <c r="AC152" s="4"/>
      <c r="AD152" s="4"/>
      <c r="AE152" s="39"/>
      <c r="AF152" s="32"/>
      <c r="AG152" s="1"/>
    </row>
    <row r="153" spans="1:33" ht="21.75" customHeight="1">
      <c r="A153" s="177">
        <v>41395</v>
      </c>
      <c r="B153" s="178">
        <v>9903</v>
      </c>
      <c r="C153" s="178">
        <v>6793.6</v>
      </c>
      <c r="D153" s="178">
        <v>8790.9603529971992</v>
      </c>
      <c r="E153" s="178">
        <v>6656.6</v>
      </c>
      <c r="F153" s="178">
        <v>6953.5110000000004</v>
      </c>
      <c r="G153" s="178">
        <v>6469</v>
      </c>
      <c r="H153" s="178">
        <v>7319.4022934782597</v>
      </c>
      <c r="I153" s="178">
        <v>5480.7202393608904</v>
      </c>
      <c r="J153" s="370">
        <v>4702.9279999999999</v>
      </c>
      <c r="K153" s="178">
        <v>5968.35</v>
      </c>
      <c r="L153" s="178">
        <v>6158.2</v>
      </c>
      <c r="M153" s="178">
        <v>6212.7956249999997</v>
      </c>
      <c r="N153" s="178">
        <v>6711.4</v>
      </c>
      <c r="O153" s="178">
        <v>6581.3899999999903</v>
      </c>
      <c r="P153" s="178">
        <v>5913</v>
      </c>
      <c r="Q153" s="178">
        <v>5623.2</v>
      </c>
      <c r="R153" s="178">
        <v>4238.6196</v>
      </c>
      <c r="S153" s="178">
        <v>6092.53</v>
      </c>
      <c r="T153" s="178">
        <v>9050.1180000000004</v>
      </c>
      <c r="U153" s="178">
        <v>7237.2</v>
      </c>
      <c r="V153" s="178">
        <v>8376.9158000000007</v>
      </c>
      <c r="W153" s="178">
        <v>6000</v>
      </c>
      <c r="X153" s="178">
        <v>6169.0079999999998</v>
      </c>
      <c r="Y153" s="178">
        <v>9234.7999583333294</v>
      </c>
      <c r="Z153" s="178">
        <v>5658</v>
      </c>
      <c r="AA153" s="178">
        <v>5257.8</v>
      </c>
      <c r="AB153" s="178">
        <v>11412.9199999999</v>
      </c>
      <c r="AC153" s="4"/>
      <c r="AD153" s="4"/>
      <c r="AE153" s="39"/>
      <c r="AF153" s="32"/>
      <c r="AG153" s="1"/>
    </row>
    <row r="154" spans="1:33" ht="21.75" customHeight="1">
      <c r="A154" s="177">
        <v>41426</v>
      </c>
      <c r="B154" s="178">
        <v>9903</v>
      </c>
      <c r="C154" s="178">
        <v>6793.6</v>
      </c>
      <c r="D154" s="178">
        <v>8790.9603529971992</v>
      </c>
      <c r="E154" s="178">
        <v>6656.6</v>
      </c>
      <c r="F154" s="178">
        <v>6953.5110000000004</v>
      </c>
      <c r="G154" s="178">
        <v>6469</v>
      </c>
      <c r="H154" s="178">
        <v>7319.4022934782597</v>
      </c>
      <c r="I154" s="178">
        <v>5480.7202393608904</v>
      </c>
      <c r="J154" s="370">
        <v>5549.8399999999901</v>
      </c>
      <c r="K154" s="178">
        <v>5968.35</v>
      </c>
      <c r="L154" s="178">
        <v>6158.2</v>
      </c>
      <c r="M154" s="178">
        <v>6212.7956249999997</v>
      </c>
      <c r="N154" s="178">
        <v>7352.4</v>
      </c>
      <c r="O154" s="178">
        <v>6581.3899999999903</v>
      </c>
      <c r="P154" s="178">
        <v>5913</v>
      </c>
      <c r="Q154" s="178">
        <v>5623.2</v>
      </c>
      <c r="R154" s="178">
        <v>4238.6196</v>
      </c>
      <c r="S154" s="178">
        <v>6092.53</v>
      </c>
      <c r="T154" s="178">
        <v>9307.1880000000001</v>
      </c>
      <c r="U154" s="178">
        <v>7237.2</v>
      </c>
      <c r="V154" s="178">
        <v>8376.9158000000007</v>
      </c>
      <c r="W154" s="178">
        <v>6000</v>
      </c>
      <c r="X154" s="178">
        <v>6169.0079999999998</v>
      </c>
      <c r="Y154" s="178">
        <v>9234.7999583333294</v>
      </c>
      <c r="Z154" s="178">
        <v>5658</v>
      </c>
      <c r="AA154" s="178">
        <v>5994.72</v>
      </c>
      <c r="AB154" s="178">
        <v>11412.9199999999</v>
      </c>
      <c r="AC154" s="4"/>
      <c r="AD154" s="4"/>
      <c r="AE154" s="39"/>
      <c r="AF154" s="32"/>
      <c r="AG154" s="1"/>
    </row>
    <row r="155" spans="1:33" ht="21.75" customHeight="1">
      <c r="A155" s="177">
        <v>41456</v>
      </c>
      <c r="B155" s="178">
        <v>9903</v>
      </c>
      <c r="C155" s="178">
        <v>6793.6</v>
      </c>
      <c r="D155" s="178">
        <v>8790.9603529971992</v>
      </c>
      <c r="E155" s="178">
        <v>6656.6</v>
      </c>
      <c r="F155" s="178">
        <v>7857.3130000000001</v>
      </c>
      <c r="G155" s="178">
        <v>6469</v>
      </c>
      <c r="H155" s="178">
        <v>7319.4022934782597</v>
      </c>
      <c r="I155" s="178">
        <v>5808.7413456866398</v>
      </c>
      <c r="J155" s="370">
        <v>5549.8399999999901</v>
      </c>
      <c r="K155" s="178">
        <v>5968.35</v>
      </c>
      <c r="L155" s="178">
        <v>6606.3</v>
      </c>
      <c r="M155" s="178">
        <v>6212.7956249999997</v>
      </c>
      <c r="N155" s="178">
        <v>7352.4</v>
      </c>
      <c r="O155" s="178">
        <v>6581.3899999999903</v>
      </c>
      <c r="P155" s="178">
        <v>6063</v>
      </c>
      <c r="Q155" s="178">
        <v>5623.2</v>
      </c>
      <c r="R155" s="178">
        <v>4613.9494000000004</v>
      </c>
      <c r="S155" s="178">
        <v>6458.02</v>
      </c>
      <c r="T155" s="178">
        <v>10346.188</v>
      </c>
      <c r="U155" s="178">
        <v>8105.22</v>
      </c>
      <c r="V155" s="178">
        <v>8376.9158000000007</v>
      </c>
      <c r="W155" s="178">
        <v>6000</v>
      </c>
      <c r="X155" s="178">
        <v>6169.0079999999998</v>
      </c>
      <c r="Y155" s="178">
        <v>9254.8724999999995</v>
      </c>
      <c r="Z155" s="178">
        <v>6764</v>
      </c>
      <c r="AA155" s="178">
        <v>5994.72</v>
      </c>
      <c r="AB155" s="178">
        <v>11412.9199999999</v>
      </c>
      <c r="AC155" s="4"/>
      <c r="AD155" s="4"/>
      <c r="AE155" s="39"/>
      <c r="AF155" s="32"/>
      <c r="AG155" s="1"/>
    </row>
    <row r="156" spans="1:33" ht="21.75" customHeight="1">
      <c r="A156" s="177">
        <v>41487</v>
      </c>
      <c r="B156" s="178">
        <v>9903</v>
      </c>
      <c r="C156" s="178">
        <v>7200.5999999999904</v>
      </c>
      <c r="D156" s="178">
        <v>8790.9603529971992</v>
      </c>
      <c r="E156" s="178">
        <v>6656.6</v>
      </c>
      <c r="F156" s="178">
        <v>7857.3130000000001</v>
      </c>
      <c r="G156" s="178">
        <v>6469</v>
      </c>
      <c r="H156" s="178">
        <v>7319.4022934782597</v>
      </c>
      <c r="I156" s="178">
        <v>5808.7413456866398</v>
      </c>
      <c r="J156" s="370">
        <v>5549.8399999999901</v>
      </c>
      <c r="K156" s="178">
        <v>5968.35</v>
      </c>
      <c r="L156" s="178">
        <v>6606.3</v>
      </c>
      <c r="M156" s="178">
        <v>6212.7956249999997</v>
      </c>
      <c r="N156" s="178">
        <v>7352.4</v>
      </c>
      <c r="O156" s="178">
        <v>7268.15</v>
      </c>
      <c r="P156" s="178">
        <v>6425.25</v>
      </c>
      <c r="Q156" s="178">
        <v>5623.2</v>
      </c>
      <c r="R156" s="178">
        <v>4613.9494000000004</v>
      </c>
      <c r="S156" s="178">
        <v>6458.02</v>
      </c>
      <c r="T156" s="178">
        <v>10346.188</v>
      </c>
      <c r="U156" s="178">
        <v>8105.22</v>
      </c>
      <c r="V156" s="178">
        <v>8751.4779999999992</v>
      </c>
      <c r="W156" s="178">
        <v>6900</v>
      </c>
      <c r="X156" s="178">
        <v>7094.3639999999996</v>
      </c>
      <c r="Y156" s="178">
        <v>9254.8724999999995</v>
      </c>
      <c r="Z156" s="178">
        <v>6764</v>
      </c>
      <c r="AA156" s="178">
        <v>5994.72</v>
      </c>
      <c r="AB156" s="178">
        <v>11412.9199999999</v>
      </c>
      <c r="AC156" s="4"/>
      <c r="AD156" s="4"/>
      <c r="AE156" s="39"/>
      <c r="AF156" s="32"/>
      <c r="AG156" s="1"/>
    </row>
    <row r="157" spans="1:33" ht="21.75" customHeight="1">
      <c r="A157" s="177">
        <v>41518</v>
      </c>
      <c r="B157" s="178">
        <v>9903</v>
      </c>
      <c r="C157" s="178">
        <v>7200.5999999999904</v>
      </c>
      <c r="D157" s="178">
        <v>8790.9603529971992</v>
      </c>
      <c r="E157" s="178">
        <v>6656.6</v>
      </c>
      <c r="F157" s="178">
        <v>7857.3130000000001</v>
      </c>
      <c r="G157" s="178">
        <v>6469</v>
      </c>
      <c r="H157" s="178">
        <v>7319.4022934782597</v>
      </c>
      <c r="I157" s="178">
        <v>5808.7413456866398</v>
      </c>
      <c r="J157" s="370">
        <v>5883.4719999999998</v>
      </c>
      <c r="K157" s="178">
        <v>5968.35</v>
      </c>
      <c r="L157" s="178">
        <v>7167.7</v>
      </c>
      <c r="M157" s="178">
        <v>6212.7956249999997</v>
      </c>
      <c r="N157" s="178">
        <v>7352.4</v>
      </c>
      <c r="O157" s="178">
        <v>7268.15</v>
      </c>
      <c r="P157" s="178">
        <v>6425.25</v>
      </c>
      <c r="Q157" s="178">
        <v>6139.2</v>
      </c>
      <c r="R157" s="178">
        <v>4613.9494000000004</v>
      </c>
      <c r="S157" s="178">
        <v>6458.02</v>
      </c>
      <c r="T157" s="178">
        <v>10346.188</v>
      </c>
      <c r="U157" s="178">
        <v>8540.34</v>
      </c>
      <c r="V157" s="178">
        <v>8751.4779999999992</v>
      </c>
      <c r="W157" s="178">
        <v>6900</v>
      </c>
      <c r="X157" s="178">
        <v>7094.3639999999996</v>
      </c>
      <c r="Y157" s="178">
        <v>9254.8724999999995</v>
      </c>
      <c r="Z157" s="178">
        <v>6764</v>
      </c>
      <c r="AA157" s="178">
        <v>5994.72</v>
      </c>
      <c r="AB157" s="178">
        <v>11412.9199999999</v>
      </c>
      <c r="AC157" s="4"/>
      <c r="AD157" s="4"/>
      <c r="AE157" s="39"/>
      <c r="AF157" s="32"/>
      <c r="AG157" s="1"/>
    </row>
    <row r="158" spans="1:33" ht="21.75" customHeight="1">
      <c r="A158" s="177">
        <v>41548</v>
      </c>
      <c r="B158" s="178">
        <v>9903</v>
      </c>
      <c r="C158" s="178">
        <v>7200.5999999999904</v>
      </c>
      <c r="D158" s="178">
        <v>8790.9603529971992</v>
      </c>
      <c r="E158" s="178">
        <v>7177.15</v>
      </c>
      <c r="F158" s="178">
        <v>7857.3130000000001</v>
      </c>
      <c r="G158" s="178">
        <v>7339.99999999999</v>
      </c>
      <c r="H158" s="178">
        <v>7319.4022934782597</v>
      </c>
      <c r="I158" s="178">
        <v>6184.9967576121398</v>
      </c>
      <c r="J158" s="370">
        <v>5883.4719999999998</v>
      </c>
      <c r="K158" s="178">
        <v>6398.73</v>
      </c>
      <c r="L158" s="178">
        <v>7167.7</v>
      </c>
      <c r="M158" s="178">
        <v>6212.7956249999997</v>
      </c>
      <c r="N158" s="178">
        <v>7697.4</v>
      </c>
      <c r="O158" s="178">
        <v>7268.15</v>
      </c>
      <c r="P158" s="178">
        <v>6425.25</v>
      </c>
      <c r="Q158" s="178">
        <v>6139.2</v>
      </c>
      <c r="R158" s="178">
        <v>4954.9294</v>
      </c>
      <c r="S158" s="178">
        <v>6458.02</v>
      </c>
      <c r="T158" s="178">
        <v>10346.188</v>
      </c>
      <c r="U158" s="178">
        <v>8540.34</v>
      </c>
      <c r="V158" s="178">
        <v>9270.7099999999991</v>
      </c>
      <c r="W158" s="178">
        <v>6900</v>
      </c>
      <c r="X158" s="178">
        <v>7094.3639999999996</v>
      </c>
      <c r="Y158" s="178">
        <v>10059.8125</v>
      </c>
      <c r="Z158" s="178">
        <v>6764</v>
      </c>
      <c r="AA158" s="178">
        <v>5994.72</v>
      </c>
      <c r="AB158" s="178">
        <v>11412.9199999999</v>
      </c>
      <c r="AC158" s="4"/>
      <c r="AD158" s="4"/>
      <c r="AE158" s="39"/>
      <c r="AF158" s="32"/>
      <c r="AG158" s="1"/>
    </row>
    <row r="159" spans="1:33" ht="21.75" customHeight="1">
      <c r="A159" s="177">
        <v>41579</v>
      </c>
      <c r="B159" s="178">
        <v>9903</v>
      </c>
      <c r="C159" s="178">
        <v>7200.5999999999904</v>
      </c>
      <c r="D159" s="178">
        <v>8790.9603529971992</v>
      </c>
      <c r="E159" s="178">
        <v>7177.15</v>
      </c>
      <c r="F159" s="178">
        <v>8344.3109999999997</v>
      </c>
      <c r="G159" s="178">
        <v>7339.99999999999</v>
      </c>
      <c r="H159" s="178">
        <v>7909.66729347826</v>
      </c>
      <c r="I159" s="178">
        <v>6184.9967576121398</v>
      </c>
      <c r="J159" s="370">
        <v>5883.4719999999998</v>
      </c>
      <c r="K159" s="178">
        <v>6398.73</v>
      </c>
      <c r="L159" s="178">
        <v>7167.7</v>
      </c>
      <c r="M159" s="178">
        <v>6212.7956249999997</v>
      </c>
      <c r="N159" s="178">
        <v>7697.4</v>
      </c>
      <c r="O159" s="178">
        <v>7268.15</v>
      </c>
      <c r="P159" s="178">
        <v>6425.25</v>
      </c>
      <c r="Q159" s="178">
        <v>6139.2</v>
      </c>
      <c r="R159" s="178">
        <v>4954.9294</v>
      </c>
      <c r="S159" s="178">
        <v>6458.02</v>
      </c>
      <c r="T159" s="178">
        <v>10346.188</v>
      </c>
      <c r="U159" s="178">
        <v>8975.4599999999991</v>
      </c>
      <c r="V159" s="178">
        <v>9270.7099999999991</v>
      </c>
      <c r="W159" s="178">
        <v>6900</v>
      </c>
      <c r="X159" s="178">
        <v>7094.3639999999996</v>
      </c>
      <c r="Y159" s="178">
        <v>10059.8125</v>
      </c>
      <c r="Z159" s="178">
        <v>6764</v>
      </c>
      <c r="AA159" s="178">
        <v>6519.12</v>
      </c>
      <c r="AB159" s="178">
        <v>11412.9199999999</v>
      </c>
      <c r="AC159" s="4"/>
      <c r="AD159" s="4"/>
      <c r="AE159" s="39"/>
      <c r="AF159" s="32"/>
      <c r="AG159" s="1"/>
    </row>
    <row r="160" spans="1:33" ht="21.75" customHeight="1">
      <c r="A160" s="177">
        <v>41609</v>
      </c>
      <c r="B160" s="178">
        <v>9903</v>
      </c>
      <c r="C160" s="178">
        <v>7200.5999999999904</v>
      </c>
      <c r="D160" s="178">
        <v>8790.9603529971992</v>
      </c>
      <c r="E160" s="178">
        <v>7177.15</v>
      </c>
      <c r="F160" s="178">
        <v>8344.3109999999997</v>
      </c>
      <c r="G160" s="178">
        <v>7339.99999999999</v>
      </c>
      <c r="H160" s="178">
        <v>7909.66729347826</v>
      </c>
      <c r="I160" s="178">
        <v>6184.9967576121398</v>
      </c>
      <c r="J160" s="370">
        <v>5883.4719999999998</v>
      </c>
      <c r="K160" s="178">
        <v>6667.33</v>
      </c>
      <c r="L160" s="178">
        <v>7167.7</v>
      </c>
      <c r="M160" s="178">
        <v>6396.7049999999999</v>
      </c>
      <c r="N160" s="178">
        <v>7697.4</v>
      </c>
      <c r="O160" s="178">
        <v>7268.15</v>
      </c>
      <c r="P160" s="178">
        <v>6868</v>
      </c>
      <c r="Q160" s="178">
        <v>6139.2</v>
      </c>
      <c r="R160" s="178">
        <v>4954.9294</v>
      </c>
      <c r="S160" s="178">
        <v>6458.02</v>
      </c>
      <c r="T160" s="178">
        <v>11168.124</v>
      </c>
      <c r="U160" s="178">
        <v>8975.4599999999991</v>
      </c>
      <c r="V160" s="178">
        <v>9270.7099999999991</v>
      </c>
      <c r="W160" s="178">
        <v>7560</v>
      </c>
      <c r="X160" s="178">
        <v>7772.9520000000002</v>
      </c>
      <c r="Y160" s="178">
        <v>10059.8125</v>
      </c>
      <c r="Z160" s="178">
        <v>6764</v>
      </c>
      <c r="AA160" s="178">
        <v>6519.12</v>
      </c>
      <c r="AB160" s="178">
        <v>11412.9199999999</v>
      </c>
      <c r="AC160" s="4"/>
      <c r="AD160" s="4"/>
      <c r="AE160" s="39"/>
      <c r="AF160" s="32"/>
      <c r="AG160" s="1"/>
    </row>
    <row r="161" spans="1:33" ht="21.75" customHeight="1">
      <c r="A161" s="177">
        <v>41640</v>
      </c>
      <c r="B161" s="178">
        <v>12815.8</v>
      </c>
      <c r="C161" s="178">
        <v>7345.8</v>
      </c>
      <c r="D161" s="178">
        <v>11209.94</v>
      </c>
      <c r="E161" s="178">
        <v>7177.15</v>
      </c>
      <c r="F161" s="178">
        <v>8344.3109999999997</v>
      </c>
      <c r="G161" s="178">
        <v>7339.99999999999</v>
      </c>
      <c r="H161" s="178">
        <v>7909.66729347826</v>
      </c>
      <c r="I161" s="178">
        <v>6671.7560024362201</v>
      </c>
      <c r="J161" s="370">
        <v>5883.4719999999998</v>
      </c>
      <c r="K161" s="178">
        <v>6667.33</v>
      </c>
      <c r="L161" s="178">
        <v>8242.5</v>
      </c>
      <c r="M161" s="178">
        <v>7336.6750000000002</v>
      </c>
      <c r="N161" s="178">
        <v>7993.4</v>
      </c>
      <c r="O161" s="178">
        <v>7268.15</v>
      </c>
      <c r="P161" s="178">
        <v>6918</v>
      </c>
      <c r="Q161" s="178">
        <v>6139.2</v>
      </c>
      <c r="R161" s="178">
        <v>5297.6048559999999</v>
      </c>
      <c r="S161" s="178">
        <v>6458.02</v>
      </c>
      <c r="T161" s="178">
        <v>11168.124</v>
      </c>
      <c r="U161" s="178">
        <v>8975.4599999999991</v>
      </c>
      <c r="V161" s="178">
        <v>9270.7099999999991</v>
      </c>
      <c r="W161" s="178">
        <v>7560</v>
      </c>
      <c r="X161" s="178">
        <v>7772.9520000000002</v>
      </c>
      <c r="Y161" s="178">
        <v>10059.8125</v>
      </c>
      <c r="Z161" s="178">
        <v>7202</v>
      </c>
      <c r="AA161" s="178">
        <v>6519.12</v>
      </c>
      <c r="AB161" s="178">
        <v>14537.369999999901</v>
      </c>
      <c r="AC161" s="4"/>
      <c r="AD161" s="4"/>
      <c r="AE161" s="39"/>
      <c r="AF161" s="32"/>
      <c r="AG161" s="1"/>
    </row>
    <row r="162" spans="1:33" ht="21.75" customHeight="1">
      <c r="A162" s="177">
        <v>41671</v>
      </c>
      <c r="B162" s="178">
        <v>12815.8</v>
      </c>
      <c r="C162" s="178">
        <v>7345.8</v>
      </c>
      <c r="D162" s="178">
        <v>11209.94</v>
      </c>
      <c r="E162" s="178">
        <v>7177.15</v>
      </c>
      <c r="F162" s="178">
        <v>8344.3109999999997</v>
      </c>
      <c r="G162" s="178">
        <v>7339.99999999999</v>
      </c>
      <c r="H162" s="178">
        <v>8322.3497499999994</v>
      </c>
      <c r="I162" s="178">
        <v>6671.7560024362201</v>
      </c>
      <c r="J162" s="370">
        <v>5883.4719999999998</v>
      </c>
      <c r="K162" s="178">
        <v>6667.33</v>
      </c>
      <c r="L162" s="178">
        <v>8242.5</v>
      </c>
      <c r="M162" s="178">
        <v>7336.6750000000002</v>
      </c>
      <c r="N162" s="178">
        <v>7993.4</v>
      </c>
      <c r="O162" s="178">
        <v>7268.15</v>
      </c>
      <c r="P162" s="178">
        <v>6918</v>
      </c>
      <c r="Q162" s="178">
        <v>6657.6</v>
      </c>
      <c r="R162" s="178">
        <v>5297.6048559999999</v>
      </c>
      <c r="S162" s="178">
        <v>6458.02</v>
      </c>
      <c r="T162" s="178">
        <v>11168.124</v>
      </c>
      <c r="U162" s="178">
        <v>8975.4599999999991</v>
      </c>
      <c r="V162" s="178">
        <v>9270.7099999999991</v>
      </c>
      <c r="W162" s="178">
        <v>7560</v>
      </c>
      <c r="X162" s="178">
        <v>7772.9520000000002</v>
      </c>
      <c r="Y162" s="178">
        <v>10059.8125</v>
      </c>
      <c r="Z162" s="178">
        <v>7202</v>
      </c>
      <c r="AA162" s="178">
        <v>6519.12</v>
      </c>
      <c r="AB162" s="178">
        <v>14537.369999999901</v>
      </c>
      <c r="AC162" s="4"/>
      <c r="AD162" s="4"/>
      <c r="AE162" s="39"/>
      <c r="AF162" s="32"/>
      <c r="AG162" s="1"/>
    </row>
    <row r="163" spans="1:33" ht="21.75" customHeight="1">
      <c r="A163" s="177">
        <v>41699</v>
      </c>
      <c r="B163" s="178">
        <v>12815.8</v>
      </c>
      <c r="C163" s="178">
        <v>7345.8</v>
      </c>
      <c r="D163" s="178">
        <v>11384.44</v>
      </c>
      <c r="E163" s="178">
        <v>7177.15</v>
      </c>
      <c r="F163" s="178">
        <v>8761.3760000000002</v>
      </c>
      <c r="G163" s="178">
        <v>7339.99999999999</v>
      </c>
      <c r="H163" s="178">
        <v>8322.3497499999994</v>
      </c>
      <c r="I163" s="178">
        <v>6671.7560024362201</v>
      </c>
      <c r="J163" s="370">
        <v>5883.4719999999998</v>
      </c>
      <c r="K163" s="178">
        <v>7151.57</v>
      </c>
      <c r="L163" s="178">
        <v>8242.5</v>
      </c>
      <c r="M163" s="178">
        <v>7336.6750000000002</v>
      </c>
      <c r="N163" s="178">
        <v>7993.4</v>
      </c>
      <c r="O163" s="178">
        <v>7268.15</v>
      </c>
      <c r="P163" s="178">
        <v>6918</v>
      </c>
      <c r="Q163" s="178">
        <v>6657.6</v>
      </c>
      <c r="R163" s="178">
        <v>5297.6048559999999</v>
      </c>
      <c r="S163" s="178">
        <v>6458.02</v>
      </c>
      <c r="T163" s="178">
        <v>11168.124</v>
      </c>
      <c r="U163" s="178">
        <v>8975.4599999999991</v>
      </c>
      <c r="V163" s="178">
        <v>9270.7099999999991</v>
      </c>
      <c r="W163" s="178">
        <v>7560</v>
      </c>
      <c r="X163" s="178">
        <v>7772.9520000000002</v>
      </c>
      <c r="Y163" s="178">
        <v>10059.8125</v>
      </c>
      <c r="Z163" s="178">
        <v>7202</v>
      </c>
      <c r="AA163" s="178">
        <v>6519.12</v>
      </c>
      <c r="AB163" s="178">
        <v>14537.369999999901</v>
      </c>
      <c r="AC163" s="4"/>
      <c r="AD163" s="4"/>
      <c r="AE163" s="39"/>
      <c r="AF163" s="32"/>
      <c r="AG163" s="1"/>
    </row>
    <row r="164" spans="1:33" ht="21.75" customHeight="1">
      <c r="A164" s="177">
        <v>41730</v>
      </c>
      <c r="B164" s="178">
        <v>13732.1</v>
      </c>
      <c r="C164" s="178">
        <v>7345.8</v>
      </c>
      <c r="D164" s="178">
        <v>11384.44</v>
      </c>
      <c r="E164" s="178">
        <v>7177.15</v>
      </c>
      <c r="F164" s="178">
        <v>8761.3760000000002</v>
      </c>
      <c r="G164" s="178">
        <v>8368</v>
      </c>
      <c r="H164" s="178">
        <v>9737.1440833333309</v>
      </c>
      <c r="I164" s="178">
        <v>7339.5987782800803</v>
      </c>
      <c r="J164" s="370">
        <v>6927.1413333333303</v>
      </c>
      <c r="K164" s="178">
        <v>7151.57</v>
      </c>
      <c r="L164" s="178">
        <v>8242.5</v>
      </c>
      <c r="M164" s="178">
        <v>7336.6750000000002</v>
      </c>
      <c r="N164" s="178">
        <v>7993.4</v>
      </c>
      <c r="O164" s="178">
        <v>8686.17</v>
      </c>
      <c r="P164" s="178">
        <v>8236.9074999999993</v>
      </c>
      <c r="Q164" s="178">
        <v>6657.6</v>
      </c>
      <c r="R164" s="178">
        <v>5297.6048559999999</v>
      </c>
      <c r="S164" s="178">
        <v>7626.35</v>
      </c>
      <c r="T164" s="178">
        <v>11820.204</v>
      </c>
      <c r="U164" s="178">
        <v>8975.4599999999991</v>
      </c>
      <c r="V164" s="178">
        <v>9270.7099999999991</v>
      </c>
      <c r="W164" s="178">
        <v>7560</v>
      </c>
      <c r="X164" s="178">
        <v>7772.9520000000002</v>
      </c>
      <c r="Y164" s="178">
        <v>10059.8125</v>
      </c>
      <c r="Z164" s="178">
        <v>7202</v>
      </c>
      <c r="AA164" s="178">
        <v>6519.12</v>
      </c>
      <c r="AB164" s="178">
        <v>14537.369999999901</v>
      </c>
      <c r="AC164" s="4"/>
      <c r="AD164" s="4"/>
      <c r="AE164" s="39"/>
      <c r="AF164" s="32"/>
      <c r="AG164" s="1"/>
    </row>
    <row r="165" spans="1:33" ht="21.75" customHeight="1">
      <c r="A165" s="177">
        <v>41760</v>
      </c>
      <c r="B165" s="178">
        <v>13732.1</v>
      </c>
      <c r="C165" s="178">
        <v>8814.9599999999991</v>
      </c>
      <c r="D165" s="178">
        <v>11384.44</v>
      </c>
      <c r="E165" s="178">
        <v>7177.15</v>
      </c>
      <c r="F165" s="178">
        <v>8761.3760000000002</v>
      </c>
      <c r="G165" s="178">
        <v>8368</v>
      </c>
      <c r="H165" s="178">
        <v>9737.1440833333309</v>
      </c>
      <c r="I165" s="178">
        <v>7339.5987782800803</v>
      </c>
      <c r="J165" s="370">
        <v>6927.1413333333303</v>
      </c>
      <c r="K165" s="178">
        <v>7151.57</v>
      </c>
      <c r="L165" s="178">
        <v>8242.5</v>
      </c>
      <c r="M165" s="178">
        <v>7336.6750000000002</v>
      </c>
      <c r="N165" s="178">
        <v>8190.98</v>
      </c>
      <c r="O165" s="178">
        <v>8686.17</v>
      </c>
      <c r="P165" s="178">
        <v>8236.9074999999993</v>
      </c>
      <c r="Q165" s="178">
        <v>6657.6</v>
      </c>
      <c r="R165" s="178">
        <v>5297.6048559999999</v>
      </c>
      <c r="S165" s="178">
        <v>7626.35</v>
      </c>
      <c r="T165" s="178">
        <v>11820.204</v>
      </c>
      <c r="U165" s="178">
        <v>8975.4599999999991</v>
      </c>
      <c r="V165" s="178">
        <v>11001.71</v>
      </c>
      <c r="W165" s="178">
        <v>7560</v>
      </c>
      <c r="X165" s="178">
        <v>7772.9520000000002</v>
      </c>
      <c r="Y165" s="178">
        <v>10059.8125</v>
      </c>
      <c r="Z165" s="178">
        <v>7202</v>
      </c>
      <c r="AA165" s="178">
        <v>6592.8</v>
      </c>
      <c r="AB165" s="178">
        <v>14537.369999999901</v>
      </c>
      <c r="AC165" s="4"/>
      <c r="AD165" s="4"/>
      <c r="AE165" s="39"/>
      <c r="AF165" s="32"/>
      <c r="AG165" s="1"/>
    </row>
    <row r="166" spans="1:33" ht="21.75" customHeight="1">
      <c r="A166" s="177">
        <v>41791</v>
      </c>
      <c r="B166" s="178">
        <v>13732.1</v>
      </c>
      <c r="C166" s="178">
        <v>8814.9599999999991</v>
      </c>
      <c r="D166" s="178">
        <v>11384.44</v>
      </c>
      <c r="E166" s="178">
        <v>8612.25</v>
      </c>
      <c r="F166" s="178">
        <v>8761.3760000000002</v>
      </c>
      <c r="G166" s="178">
        <v>8368</v>
      </c>
      <c r="H166" s="178">
        <v>9737.1440833333309</v>
      </c>
      <c r="I166" s="178">
        <v>7339.5987782800803</v>
      </c>
      <c r="J166" s="370">
        <v>6927.1413333333303</v>
      </c>
      <c r="K166" s="178">
        <v>7151.57</v>
      </c>
      <c r="L166" s="178">
        <v>8242.5</v>
      </c>
      <c r="M166" s="178">
        <v>7336.6750000000002</v>
      </c>
      <c r="N166" s="178">
        <v>9330.98</v>
      </c>
      <c r="O166" s="178">
        <v>8686.17</v>
      </c>
      <c r="P166" s="178">
        <v>8236.9074999999993</v>
      </c>
      <c r="Q166" s="178">
        <v>7446</v>
      </c>
      <c r="R166" s="178">
        <v>5297.6048559999999</v>
      </c>
      <c r="S166" s="178">
        <v>7626.35</v>
      </c>
      <c r="T166" s="178">
        <v>11820.204</v>
      </c>
      <c r="U166" s="178">
        <v>8975.4599999999991</v>
      </c>
      <c r="V166" s="178">
        <v>11001.71</v>
      </c>
      <c r="W166" s="178">
        <v>7560</v>
      </c>
      <c r="X166" s="178">
        <v>7772.9520000000002</v>
      </c>
      <c r="Y166" s="178">
        <v>10059.8125</v>
      </c>
      <c r="Z166" s="178">
        <v>7202</v>
      </c>
      <c r="AA166" s="178">
        <v>7780.8</v>
      </c>
      <c r="AB166" s="178">
        <v>14758.57</v>
      </c>
      <c r="AC166" s="4"/>
      <c r="AD166" s="4"/>
      <c r="AE166" s="39"/>
      <c r="AF166" s="32"/>
      <c r="AG166" s="1"/>
    </row>
    <row r="167" spans="1:33" ht="21.75" customHeight="1">
      <c r="A167" s="177">
        <v>41821</v>
      </c>
      <c r="B167" s="178">
        <v>13732.1</v>
      </c>
      <c r="C167" s="178">
        <v>8814.9599999999991</v>
      </c>
      <c r="D167" s="178">
        <v>11384.44</v>
      </c>
      <c r="E167" s="178">
        <v>8612.25</v>
      </c>
      <c r="F167" s="178">
        <v>10338.424999999999</v>
      </c>
      <c r="G167" s="178">
        <v>8954</v>
      </c>
      <c r="H167" s="178">
        <v>9737.1440833333309</v>
      </c>
      <c r="I167" s="178">
        <v>7706.5787171940901</v>
      </c>
      <c r="J167" s="370">
        <v>7620.0693333333302</v>
      </c>
      <c r="K167" s="178">
        <v>7151.57</v>
      </c>
      <c r="L167" s="178">
        <v>9317.2999999999993</v>
      </c>
      <c r="M167" s="178">
        <v>7336.6750000000002</v>
      </c>
      <c r="N167" s="178">
        <v>9529.94</v>
      </c>
      <c r="O167" s="178">
        <v>8686.17</v>
      </c>
      <c r="P167" s="178">
        <v>8236.9074999999993</v>
      </c>
      <c r="Q167" s="178">
        <v>7446</v>
      </c>
      <c r="R167" s="178">
        <v>6251.2593999999999</v>
      </c>
      <c r="S167" s="178">
        <v>8388.7699999999895</v>
      </c>
      <c r="T167" s="178">
        <v>12920.204</v>
      </c>
      <c r="U167" s="178">
        <v>10500.6</v>
      </c>
      <c r="V167" s="178">
        <v>11524.851999999901</v>
      </c>
      <c r="W167" s="178">
        <v>8920.7999999999993</v>
      </c>
      <c r="X167" s="178">
        <v>9172.08</v>
      </c>
      <c r="Y167" s="178">
        <v>12272.9608333333</v>
      </c>
      <c r="Z167" s="178">
        <v>8970</v>
      </c>
      <c r="AA167" s="178">
        <v>7780.8</v>
      </c>
      <c r="AB167" s="178">
        <v>14758.57</v>
      </c>
      <c r="AC167" s="4"/>
      <c r="AD167" s="4"/>
      <c r="AE167" s="39"/>
      <c r="AF167" s="32"/>
      <c r="AG167" s="1"/>
    </row>
    <row r="168" spans="1:33" ht="21.75" customHeight="1">
      <c r="A168" s="177">
        <v>41852</v>
      </c>
      <c r="B168" s="178">
        <v>13732.1</v>
      </c>
      <c r="C168" s="178">
        <v>8814.9599999999991</v>
      </c>
      <c r="D168" s="178">
        <v>11384.44</v>
      </c>
      <c r="E168" s="178">
        <v>8612.25</v>
      </c>
      <c r="F168" s="178">
        <v>10338.424999999999</v>
      </c>
      <c r="G168" s="178">
        <v>8954</v>
      </c>
      <c r="H168" s="178">
        <v>9737.1440833333309</v>
      </c>
      <c r="I168" s="178">
        <v>7706.5787171940901</v>
      </c>
      <c r="J168" s="370">
        <v>7620.0693333333302</v>
      </c>
      <c r="K168" s="178">
        <v>7151.57</v>
      </c>
      <c r="L168" s="178">
        <v>9317.2999999999993</v>
      </c>
      <c r="M168" s="178">
        <v>7336.6750000000002</v>
      </c>
      <c r="N168" s="178">
        <v>9622.94</v>
      </c>
      <c r="O168" s="178">
        <v>9532.7199999999993</v>
      </c>
      <c r="P168" s="178">
        <v>8236.9074999999993</v>
      </c>
      <c r="Q168" s="178">
        <v>7446</v>
      </c>
      <c r="R168" s="178">
        <v>6251.2593999999999</v>
      </c>
      <c r="S168" s="178">
        <v>8388.7699999999895</v>
      </c>
      <c r="T168" s="178">
        <v>13020.204</v>
      </c>
      <c r="U168" s="178">
        <v>10500.6</v>
      </c>
      <c r="V168" s="178">
        <v>11524.851999999901</v>
      </c>
      <c r="W168" s="178">
        <v>8920.7999999999993</v>
      </c>
      <c r="X168" s="178">
        <v>9172.08</v>
      </c>
      <c r="Y168" s="178">
        <v>12272.9608333333</v>
      </c>
      <c r="Z168" s="178">
        <v>8970</v>
      </c>
      <c r="AA168" s="178">
        <v>7780.8</v>
      </c>
      <c r="AB168" s="178">
        <v>14758.57</v>
      </c>
      <c r="AC168" s="4"/>
      <c r="AD168" s="4"/>
      <c r="AE168" s="39"/>
      <c r="AF168" s="32"/>
      <c r="AG168" s="1"/>
    </row>
    <row r="169" spans="1:33" ht="21.75" customHeight="1">
      <c r="A169" s="177">
        <v>41883</v>
      </c>
      <c r="B169" s="178">
        <v>13732.1</v>
      </c>
      <c r="C169" s="178">
        <v>9916.83</v>
      </c>
      <c r="D169" s="178">
        <v>11384.44</v>
      </c>
      <c r="E169" s="178">
        <v>8612.25</v>
      </c>
      <c r="F169" s="178">
        <v>10338.424999999999</v>
      </c>
      <c r="G169" s="178">
        <v>8954</v>
      </c>
      <c r="H169" s="178">
        <v>10569.38025</v>
      </c>
      <c r="I169" s="178">
        <v>7706.5787171940901</v>
      </c>
      <c r="J169" s="370">
        <v>7620.0693333333302</v>
      </c>
      <c r="K169" s="178">
        <v>8581.81</v>
      </c>
      <c r="L169" s="178">
        <v>9317.2999999999993</v>
      </c>
      <c r="M169" s="178">
        <v>8793.1456249999992</v>
      </c>
      <c r="N169" s="178">
        <v>9622.94</v>
      </c>
      <c r="O169" s="178">
        <v>9532.7199999999993</v>
      </c>
      <c r="P169" s="178">
        <v>8236.9074999999993</v>
      </c>
      <c r="Q169" s="178">
        <v>7446</v>
      </c>
      <c r="R169" s="178">
        <v>6251.2593999999999</v>
      </c>
      <c r="S169" s="178">
        <v>8388.7699999999895</v>
      </c>
      <c r="T169" s="178">
        <v>13120.204</v>
      </c>
      <c r="U169" s="178">
        <v>10500.6</v>
      </c>
      <c r="V169" s="178">
        <v>12226.353999999999</v>
      </c>
      <c r="W169" s="178">
        <v>8920.7999999999993</v>
      </c>
      <c r="X169" s="178">
        <v>9172.08</v>
      </c>
      <c r="Y169" s="178">
        <v>12272.9608333333</v>
      </c>
      <c r="Z169" s="178">
        <v>8970</v>
      </c>
      <c r="AA169" s="178">
        <v>7780.8</v>
      </c>
      <c r="AB169" s="178">
        <v>14758.57</v>
      </c>
      <c r="AC169" s="4"/>
      <c r="AD169" s="4"/>
      <c r="AE169" s="39"/>
      <c r="AF169" s="32"/>
      <c r="AG169" s="1"/>
    </row>
    <row r="170" spans="1:33" ht="21.75" customHeight="1">
      <c r="A170" s="177">
        <v>41913</v>
      </c>
      <c r="B170" s="178">
        <v>13732.1</v>
      </c>
      <c r="C170" s="178">
        <v>9916.83</v>
      </c>
      <c r="D170" s="178">
        <v>11384.44</v>
      </c>
      <c r="E170" s="178">
        <v>8612.25</v>
      </c>
      <c r="F170" s="178">
        <v>10338.424999999999</v>
      </c>
      <c r="G170" s="178">
        <v>8954</v>
      </c>
      <c r="H170" s="178">
        <v>10569.38025</v>
      </c>
      <c r="I170" s="178">
        <v>8165.1201508671402</v>
      </c>
      <c r="J170" s="370">
        <v>7620.0693333333302</v>
      </c>
      <c r="K170" s="178">
        <v>9310.8699999999899</v>
      </c>
      <c r="L170" s="178">
        <v>9317.2999999999993</v>
      </c>
      <c r="M170" s="178">
        <v>8793.1456249999992</v>
      </c>
      <c r="N170" s="178">
        <v>9622.94</v>
      </c>
      <c r="O170" s="178">
        <v>9532.7199999999993</v>
      </c>
      <c r="P170" s="178">
        <v>9060.4775000000009</v>
      </c>
      <c r="Q170" s="178">
        <v>8148.4</v>
      </c>
      <c r="R170" s="178">
        <v>6675.1593999999996</v>
      </c>
      <c r="S170" s="178">
        <v>8388.7699999999895</v>
      </c>
      <c r="T170" s="178">
        <v>13120.204</v>
      </c>
      <c r="U170" s="178">
        <v>11046.72</v>
      </c>
      <c r="V170" s="178">
        <v>12226.353999999999</v>
      </c>
      <c r="W170" s="178">
        <v>9812.8799999999992</v>
      </c>
      <c r="X170" s="178">
        <v>10089.288</v>
      </c>
      <c r="Y170" s="178">
        <v>13480.15</v>
      </c>
      <c r="Z170" s="178">
        <v>8970</v>
      </c>
      <c r="AA170" s="178">
        <v>8558.4</v>
      </c>
      <c r="AB170" s="178">
        <v>14758.57</v>
      </c>
      <c r="AC170" s="4"/>
      <c r="AD170" s="4"/>
      <c r="AE170" s="39"/>
      <c r="AF170" s="32"/>
      <c r="AG170" s="1"/>
    </row>
    <row r="171" spans="1:33" ht="21.75" customHeight="1">
      <c r="A171" s="177">
        <v>41944</v>
      </c>
      <c r="B171" s="178">
        <v>13732.1</v>
      </c>
      <c r="C171" s="178">
        <v>9916.83</v>
      </c>
      <c r="D171" s="178">
        <v>11384.44</v>
      </c>
      <c r="E171" s="178">
        <v>8612.25</v>
      </c>
      <c r="F171" s="178">
        <v>11039.33376</v>
      </c>
      <c r="G171" s="178">
        <v>8954</v>
      </c>
      <c r="H171" s="178">
        <v>10569.38025</v>
      </c>
      <c r="I171" s="178">
        <v>8165.1201508671402</v>
      </c>
      <c r="J171" s="370">
        <v>7620.0693333333302</v>
      </c>
      <c r="K171" s="178">
        <v>9310.8699999999899</v>
      </c>
      <c r="L171" s="178">
        <v>9317.2999999999993</v>
      </c>
      <c r="M171" s="178">
        <v>8793.1456249999992</v>
      </c>
      <c r="N171" s="178">
        <v>10546.94</v>
      </c>
      <c r="O171" s="178">
        <v>9532.7199999999993</v>
      </c>
      <c r="P171" s="178">
        <v>9060.4775000000009</v>
      </c>
      <c r="Q171" s="178">
        <v>8148.4</v>
      </c>
      <c r="R171" s="178">
        <v>6675.1593999999996</v>
      </c>
      <c r="S171" s="178">
        <v>8388.7699999999895</v>
      </c>
      <c r="T171" s="178">
        <v>14775.882</v>
      </c>
      <c r="U171" s="178">
        <v>11623.92</v>
      </c>
      <c r="V171" s="178">
        <v>12226.353999999999</v>
      </c>
      <c r="W171" s="178">
        <v>9812.8799999999992</v>
      </c>
      <c r="X171" s="178">
        <v>10089.288</v>
      </c>
      <c r="Y171" s="178">
        <v>13480.15</v>
      </c>
      <c r="Z171" s="178">
        <v>8970</v>
      </c>
      <c r="AA171" s="178">
        <v>8558.4</v>
      </c>
      <c r="AB171" s="178">
        <v>14758.57</v>
      </c>
      <c r="AC171" s="4"/>
      <c r="AD171" s="4"/>
      <c r="AE171" s="39"/>
      <c r="AF171" s="32"/>
      <c r="AG171" s="1"/>
    </row>
    <row r="172" spans="1:33" ht="21.75" customHeight="1">
      <c r="A172" s="177">
        <v>41974</v>
      </c>
      <c r="B172" s="178">
        <v>13732.1</v>
      </c>
      <c r="C172" s="178">
        <v>9916.83</v>
      </c>
      <c r="D172" s="178">
        <v>11384.44</v>
      </c>
      <c r="E172" s="178">
        <v>8612.25</v>
      </c>
      <c r="F172" s="178">
        <v>11039.33376</v>
      </c>
      <c r="G172" s="178">
        <v>9542</v>
      </c>
      <c r="H172" s="178">
        <v>10569.38025</v>
      </c>
      <c r="I172" s="178">
        <v>8165.1201508671402</v>
      </c>
      <c r="J172" s="370">
        <v>7620.0693333333302</v>
      </c>
      <c r="K172" s="178">
        <v>9310.8699999999899</v>
      </c>
      <c r="L172" s="178">
        <v>9460</v>
      </c>
      <c r="M172" s="178">
        <v>9083.8256249999995</v>
      </c>
      <c r="N172" s="178">
        <v>10546.94</v>
      </c>
      <c r="O172" s="178">
        <v>9532.7199999999993</v>
      </c>
      <c r="P172" s="178">
        <v>9060.4775000000009</v>
      </c>
      <c r="Q172" s="178">
        <v>8148.4</v>
      </c>
      <c r="R172" s="178">
        <v>6675.1593999999996</v>
      </c>
      <c r="S172" s="178">
        <v>8388.7699999999895</v>
      </c>
      <c r="T172" s="178">
        <v>14775.882</v>
      </c>
      <c r="U172" s="178">
        <v>11623.92</v>
      </c>
      <c r="V172" s="178">
        <v>12577.234</v>
      </c>
      <c r="W172" s="178">
        <v>9812.8799999999992</v>
      </c>
      <c r="X172" s="178">
        <v>10089.288</v>
      </c>
      <c r="Y172" s="178">
        <v>13480.15</v>
      </c>
      <c r="Z172" s="178">
        <v>8970</v>
      </c>
      <c r="AA172" s="178">
        <v>8558.4</v>
      </c>
      <c r="AB172" s="178">
        <v>14758.57</v>
      </c>
      <c r="AC172" s="4"/>
      <c r="AD172" s="4"/>
      <c r="AE172" s="39"/>
      <c r="AF172" s="32"/>
      <c r="AG172" s="1"/>
    </row>
    <row r="173" spans="1:33" ht="21.75" customHeight="1">
      <c r="A173" s="177">
        <v>42005</v>
      </c>
      <c r="B173" s="178">
        <v>13732.1</v>
      </c>
      <c r="C173" s="178">
        <v>9916.83</v>
      </c>
      <c r="D173" s="178">
        <v>15215.9749266666</v>
      </c>
      <c r="E173" s="178">
        <v>9475.15</v>
      </c>
      <c r="F173" s="178">
        <v>11039.33376</v>
      </c>
      <c r="G173" s="178">
        <v>9542</v>
      </c>
      <c r="H173" s="178">
        <v>10569.38025</v>
      </c>
      <c r="I173" s="178">
        <v>8548.8807979578996</v>
      </c>
      <c r="J173" s="370">
        <v>7620.0693333333302</v>
      </c>
      <c r="K173" s="178">
        <v>9310.8699999999899</v>
      </c>
      <c r="L173" s="178">
        <v>10878.75</v>
      </c>
      <c r="M173" s="178">
        <v>9083.8256249999995</v>
      </c>
      <c r="N173" s="178">
        <v>10546.94</v>
      </c>
      <c r="O173" s="178">
        <v>9532.7199999999993</v>
      </c>
      <c r="P173" s="178">
        <v>9060.4775000000009</v>
      </c>
      <c r="Q173" s="178">
        <v>8654.7999999999993</v>
      </c>
      <c r="R173" s="178">
        <v>6675.1593999999996</v>
      </c>
      <c r="S173" s="178">
        <v>8388.7699999999895</v>
      </c>
      <c r="T173" s="178">
        <v>15011.634</v>
      </c>
      <c r="U173" s="178">
        <v>11623.92</v>
      </c>
      <c r="V173" s="178">
        <v>12677.234</v>
      </c>
      <c r="W173" s="178">
        <v>9812.8799999999992</v>
      </c>
      <c r="X173" s="178">
        <v>10089.288</v>
      </c>
      <c r="Y173" s="178">
        <v>13480.15</v>
      </c>
      <c r="Z173" s="178">
        <v>9640</v>
      </c>
      <c r="AA173" s="178">
        <v>8558.4</v>
      </c>
      <c r="AB173" s="178">
        <v>14969.3</v>
      </c>
      <c r="AC173" s="4"/>
      <c r="AD173" s="4"/>
      <c r="AE173" s="39"/>
      <c r="AF173" s="32"/>
      <c r="AG173" s="1"/>
    </row>
    <row r="174" spans="1:33" ht="21.75" customHeight="1">
      <c r="A174" s="177">
        <v>42036</v>
      </c>
      <c r="B174" s="178">
        <v>13732.1</v>
      </c>
      <c r="C174" s="178">
        <v>9916.83</v>
      </c>
      <c r="D174" s="178">
        <v>15215.9749266666</v>
      </c>
      <c r="E174" s="178">
        <v>9475.15</v>
      </c>
      <c r="F174" s="178">
        <v>11039.33376</v>
      </c>
      <c r="G174" s="178">
        <v>9542</v>
      </c>
      <c r="H174" s="178">
        <v>10569.38025</v>
      </c>
      <c r="I174" s="178">
        <v>8548.8807979578996</v>
      </c>
      <c r="J174" s="370">
        <v>7620.0693333333302</v>
      </c>
      <c r="K174" s="178">
        <v>9310.8699999999899</v>
      </c>
      <c r="L174" s="178">
        <v>10878.75</v>
      </c>
      <c r="M174" s="178">
        <v>9083.8256249999995</v>
      </c>
      <c r="N174" s="178">
        <v>10546.94</v>
      </c>
      <c r="O174" s="178">
        <v>9532.7199999999993</v>
      </c>
      <c r="P174" s="178">
        <v>9060.4775000000009</v>
      </c>
      <c r="Q174" s="178">
        <v>8654.7999999999993</v>
      </c>
      <c r="R174" s="178">
        <v>7045.8293999999996</v>
      </c>
      <c r="S174" s="178">
        <v>8388.7699999999895</v>
      </c>
      <c r="T174" s="178">
        <v>15011.634</v>
      </c>
      <c r="U174" s="178">
        <v>11623.92</v>
      </c>
      <c r="V174" s="178">
        <v>12677.234</v>
      </c>
      <c r="W174" s="178">
        <v>10107.263999999999</v>
      </c>
      <c r="X174" s="178">
        <v>10391.975999999901</v>
      </c>
      <c r="Y174" s="178">
        <v>13480.15</v>
      </c>
      <c r="Z174" s="178">
        <v>9640</v>
      </c>
      <c r="AA174" s="178">
        <v>8558.4</v>
      </c>
      <c r="AB174" s="178">
        <v>14969.3</v>
      </c>
      <c r="AC174" s="4"/>
      <c r="AD174" s="4"/>
      <c r="AE174" s="39"/>
      <c r="AF174" s="32"/>
      <c r="AG174" s="1"/>
    </row>
    <row r="175" spans="1:33" ht="21.75" customHeight="1">
      <c r="A175" s="177">
        <v>42064</v>
      </c>
      <c r="B175" s="178">
        <v>13732.1</v>
      </c>
      <c r="C175" s="178">
        <v>9916.83</v>
      </c>
      <c r="D175" s="178">
        <v>15215.9749266666</v>
      </c>
      <c r="E175" s="178">
        <v>9475.15</v>
      </c>
      <c r="F175" s="178">
        <v>11652.630080000001</v>
      </c>
      <c r="G175" s="178">
        <v>9542</v>
      </c>
      <c r="H175" s="178">
        <v>10569.38025</v>
      </c>
      <c r="I175" s="178">
        <v>8548.8807979578996</v>
      </c>
      <c r="J175" s="370">
        <v>7620.0693333333302</v>
      </c>
      <c r="K175" s="178">
        <v>9310.8699999999899</v>
      </c>
      <c r="L175" s="178">
        <v>10878.75</v>
      </c>
      <c r="M175" s="178">
        <v>9083.8256249999995</v>
      </c>
      <c r="N175" s="178">
        <v>10546.94</v>
      </c>
      <c r="O175" s="178">
        <v>9532.7199999999993</v>
      </c>
      <c r="P175" s="178">
        <v>9060.4775000000009</v>
      </c>
      <c r="Q175" s="178">
        <v>8654.7999999999993</v>
      </c>
      <c r="R175" s="178">
        <v>7045.8293999999996</v>
      </c>
      <c r="S175" s="178">
        <v>8388.7699999999895</v>
      </c>
      <c r="T175" s="178">
        <v>15011.634</v>
      </c>
      <c r="U175" s="178">
        <v>11623.92</v>
      </c>
      <c r="V175" s="178">
        <v>12677.234</v>
      </c>
      <c r="W175" s="178">
        <v>10107.263999999999</v>
      </c>
      <c r="X175" s="178">
        <v>10391.975999999901</v>
      </c>
      <c r="Y175" s="178">
        <v>13972.65</v>
      </c>
      <c r="Z175" s="178">
        <v>9640</v>
      </c>
      <c r="AA175" s="178">
        <v>8558.4</v>
      </c>
      <c r="AB175" s="178">
        <v>14969.3</v>
      </c>
      <c r="AC175" s="4"/>
      <c r="AD175" s="4"/>
      <c r="AE175" s="39"/>
      <c r="AF175" s="32"/>
      <c r="AG175" s="1"/>
    </row>
    <row r="176" spans="1:33" ht="21.75" customHeight="1">
      <c r="A176" s="177">
        <v>42095</v>
      </c>
      <c r="B176" s="178">
        <v>18453.2</v>
      </c>
      <c r="C176" s="178">
        <v>9916.83</v>
      </c>
      <c r="D176" s="178">
        <v>15215.9749266666</v>
      </c>
      <c r="E176" s="178">
        <v>9949.15</v>
      </c>
      <c r="F176" s="178">
        <v>11652.630080000001</v>
      </c>
      <c r="G176" s="178">
        <v>10782</v>
      </c>
      <c r="H176" s="178">
        <v>12366.1752499999</v>
      </c>
      <c r="I176" s="178">
        <v>9036.1670034414892</v>
      </c>
      <c r="J176" s="370">
        <v>8946.0426666666608</v>
      </c>
      <c r="K176" s="178">
        <v>9310.8699999999899</v>
      </c>
      <c r="L176" s="178">
        <v>10878.75</v>
      </c>
      <c r="M176" s="178">
        <v>9374.515625</v>
      </c>
      <c r="N176" s="178">
        <v>10546.94</v>
      </c>
      <c r="O176" s="178">
        <v>11439.244000000001</v>
      </c>
      <c r="P176" s="178">
        <v>10391.2875</v>
      </c>
      <c r="Q176" s="178">
        <v>8654.7999999999993</v>
      </c>
      <c r="R176" s="178">
        <v>7045.8293999999996</v>
      </c>
      <c r="S176" s="178">
        <v>9882.2000000000007</v>
      </c>
      <c r="T176" s="178">
        <v>15957.15</v>
      </c>
      <c r="U176" s="178">
        <v>11623.92</v>
      </c>
      <c r="V176" s="178">
        <v>12677.234</v>
      </c>
      <c r="W176" s="178">
        <v>10107.263999999999</v>
      </c>
      <c r="X176" s="178">
        <v>10391.975999999901</v>
      </c>
      <c r="Y176" s="178">
        <v>13972.65</v>
      </c>
      <c r="Z176" s="178">
        <v>9640</v>
      </c>
      <c r="AA176" s="178">
        <v>8558.4</v>
      </c>
      <c r="AB176" s="178">
        <v>14969.3</v>
      </c>
      <c r="AC176" s="4"/>
      <c r="AD176" s="4"/>
      <c r="AE176" s="39"/>
      <c r="AF176" s="32"/>
      <c r="AG176" s="1"/>
    </row>
    <row r="177" spans="1:33" ht="21.75" customHeight="1">
      <c r="A177" s="177">
        <v>42125</v>
      </c>
      <c r="B177" s="178">
        <v>18453.2</v>
      </c>
      <c r="C177" s="178">
        <v>11699.6</v>
      </c>
      <c r="D177" s="178">
        <v>15215.9749266666</v>
      </c>
      <c r="E177" s="178">
        <v>9949.15</v>
      </c>
      <c r="F177" s="178">
        <v>11652.630080000001</v>
      </c>
      <c r="G177" s="178">
        <v>10782</v>
      </c>
      <c r="H177" s="178">
        <v>12366.1752499999</v>
      </c>
      <c r="I177" s="178">
        <v>9036.1670034414892</v>
      </c>
      <c r="J177" s="370">
        <v>8946.0426666666608</v>
      </c>
      <c r="K177" s="178">
        <v>9310.8699999999899</v>
      </c>
      <c r="L177" s="178">
        <v>10878.75</v>
      </c>
      <c r="M177" s="178">
        <v>9374.515625</v>
      </c>
      <c r="N177" s="178">
        <v>11326.4</v>
      </c>
      <c r="O177" s="178">
        <v>11439.244000000001</v>
      </c>
      <c r="P177" s="178">
        <v>10391.2875</v>
      </c>
      <c r="Q177" s="178">
        <v>8654.7999999999993</v>
      </c>
      <c r="R177" s="178">
        <v>7045.8293999999996</v>
      </c>
      <c r="S177" s="178">
        <v>9882.2000000000007</v>
      </c>
      <c r="T177" s="178">
        <v>15957.15</v>
      </c>
      <c r="U177" s="178">
        <v>11623.92</v>
      </c>
      <c r="V177" s="178">
        <v>14855.956200000001</v>
      </c>
      <c r="W177" s="178">
        <v>10107.263999999999</v>
      </c>
      <c r="X177" s="178">
        <v>10391.975999999901</v>
      </c>
      <c r="Y177" s="178">
        <v>13972.65</v>
      </c>
      <c r="Z177" s="178">
        <v>9640</v>
      </c>
      <c r="AA177" s="178">
        <v>8558.4</v>
      </c>
      <c r="AB177" s="178">
        <v>14969.3</v>
      </c>
      <c r="AC177" s="4"/>
      <c r="AD177" s="4"/>
      <c r="AE177" s="39"/>
      <c r="AF177" s="32"/>
      <c r="AG177" s="1"/>
    </row>
    <row r="178" spans="1:33" ht="21.75" customHeight="1">
      <c r="A178" s="177">
        <v>42156</v>
      </c>
      <c r="B178" s="178">
        <v>18453.2</v>
      </c>
      <c r="C178" s="178">
        <v>11699.6</v>
      </c>
      <c r="D178" s="178">
        <v>15215.9749266666</v>
      </c>
      <c r="E178" s="178">
        <v>11622.5</v>
      </c>
      <c r="F178" s="178">
        <v>11652.630080000001</v>
      </c>
      <c r="G178" s="178">
        <v>10782</v>
      </c>
      <c r="H178" s="178">
        <v>12366.1752499999</v>
      </c>
      <c r="I178" s="178">
        <v>9036.1670034414892</v>
      </c>
      <c r="J178" s="370">
        <v>8946.0426666666608</v>
      </c>
      <c r="K178" s="178">
        <v>11173.2</v>
      </c>
      <c r="L178" s="178">
        <v>10878.75</v>
      </c>
      <c r="M178" s="178">
        <v>9374.515625</v>
      </c>
      <c r="N178" s="178">
        <v>12824.4</v>
      </c>
      <c r="O178" s="178">
        <v>11439.244000000001</v>
      </c>
      <c r="P178" s="178">
        <v>10391.2875</v>
      </c>
      <c r="Q178" s="178">
        <v>9751.6</v>
      </c>
      <c r="R178" s="178">
        <v>7045.8293999999996</v>
      </c>
      <c r="S178" s="178">
        <v>9882.2000000000007</v>
      </c>
      <c r="T178" s="178">
        <v>15957.15</v>
      </c>
      <c r="U178" s="178">
        <v>11623.92</v>
      </c>
      <c r="V178" s="178">
        <v>14855.956200000001</v>
      </c>
      <c r="W178" s="178">
        <v>10107.263999999999</v>
      </c>
      <c r="X178" s="178">
        <v>10391.975999999901</v>
      </c>
      <c r="Y178" s="178">
        <v>13972.65</v>
      </c>
      <c r="Z178" s="178">
        <v>9640</v>
      </c>
      <c r="AA178" s="178">
        <v>10130.4</v>
      </c>
      <c r="AB178" s="178">
        <v>19143.5</v>
      </c>
      <c r="AC178" s="4"/>
      <c r="AD178" s="4"/>
      <c r="AE178" s="39"/>
      <c r="AF178" s="32"/>
      <c r="AG178" s="1"/>
    </row>
    <row r="179" spans="1:33" ht="21.75" customHeight="1">
      <c r="A179" s="177">
        <v>42186</v>
      </c>
      <c r="B179" s="178">
        <v>18453.2</v>
      </c>
      <c r="C179" s="178">
        <v>11699.6</v>
      </c>
      <c r="D179" s="178">
        <v>15215.9749266666</v>
      </c>
      <c r="E179" s="178">
        <v>11622.5</v>
      </c>
      <c r="F179" s="178">
        <v>13750.235000000001</v>
      </c>
      <c r="G179" s="178">
        <v>10782</v>
      </c>
      <c r="H179" s="178">
        <v>12366.1752499999</v>
      </c>
      <c r="I179" s="178">
        <v>9713.8795286996101</v>
      </c>
      <c r="J179" s="370">
        <v>9707.4079999999994</v>
      </c>
      <c r="K179" s="178">
        <v>11173.2</v>
      </c>
      <c r="L179" s="178">
        <v>11825</v>
      </c>
      <c r="M179" s="178">
        <v>9374.515625</v>
      </c>
      <c r="N179" s="178">
        <v>12824.4</v>
      </c>
      <c r="O179" s="178">
        <v>11439.244000000001</v>
      </c>
      <c r="P179" s="178">
        <v>10391.2875</v>
      </c>
      <c r="Q179" s="178">
        <v>9751.6</v>
      </c>
      <c r="R179" s="178">
        <v>8302.2000000000007</v>
      </c>
      <c r="S179" s="178">
        <v>10720.85</v>
      </c>
      <c r="T179" s="178">
        <v>17357.150000000001</v>
      </c>
      <c r="U179" s="178">
        <v>13832.82</v>
      </c>
      <c r="V179" s="178">
        <v>15042</v>
      </c>
      <c r="W179" s="178">
        <v>11926.572</v>
      </c>
      <c r="X179" s="178">
        <v>14662.536</v>
      </c>
      <c r="Y179" s="178">
        <v>16767.18</v>
      </c>
      <c r="Z179" s="178">
        <v>11932.5</v>
      </c>
      <c r="AA179" s="178">
        <v>10130.4</v>
      </c>
      <c r="AB179" s="178">
        <v>21268.5</v>
      </c>
      <c r="AC179" s="4"/>
      <c r="AD179" s="4"/>
      <c r="AE179" s="39"/>
      <c r="AF179" s="32"/>
      <c r="AG179" s="1"/>
    </row>
    <row r="180" spans="1:33" ht="21.75" customHeight="1">
      <c r="A180" s="177">
        <v>42217</v>
      </c>
      <c r="B180" s="178">
        <v>18453.2</v>
      </c>
      <c r="C180" s="178">
        <v>11699.6</v>
      </c>
      <c r="D180" s="178">
        <v>15215.9749266666</v>
      </c>
      <c r="E180" s="178">
        <v>11622.5</v>
      </c>
      <c r="F180" s="178">
        <v>13750.235000000001</v>
      </c>
      <c r="G180" s="178">
        <v>11982</v>
      </c>
      <c r="H180" s="178">
        <v>12366.1752499999</v>
      </c>
      <c r="I180" s="178">
        <v>9713.8795286996101</v>
      </c>
      <c r="J180" s="370">
        <v>9707.4079999999994</v>
      </c>
      <c r="K180" s="178">
        <v>11173.2</v>
      </c>
      <c r="L180" s="178">
        <v>11825</v>
      </c>
      <c r="M180" s="178">
        <v>9374.515625</v>
      </c>
      <c r="N180" s="178">
        <v>12824.4</v>
      </c>
      <c r="O180" s="178">
        <v>11439.244000000001</v>
      </c>
      <c r="P180" s="178">
        <v>10391.2875</v>
      </c>
      <c r="Q180" s="178">
        <v>9751.6</v>
      </c>
      <c r="R180" s="178">
        <v>8302.2000000000007</v>
      </c>
      <c r="S180" s="178">
        <v>10720.85</v>
      </c>
      <c r="T180" s="178">
        <v>17457.150000000001</v>
      </c>
      <c r="U180" s="178">
        <v>13832.82</v>
      </c>
      <c r="V180" s="178">
        <v>15042</v>
      </c>
      <c r="W180" s="178">
        <v>11926.572</v>
      </c>
      <c r="X180" s="178">
        <v>14662.536</v>
      </c>
      <c r="Y180" s="178">
        <v>16767.18</v>
      </c>
      <c r="Z180" s="178">
        <v>11932.5</v>
      </c>
      <c r="AA180" s="178">
        <v>10130.4</v>
      </c>
      <c r="AB180" s="178">
        <v>21268.5</v>
      </c>
      <c r="AC180" s="4"/>
      <c r="AD180" s="4"/>
      <c r="AE180" s="39"/>
      <c r="AF180" s="32"/>
      <c r="AG180" s="1"/>
    </row>
    <row r="181" spans="1:33" ht="21.75" customHeight="1">
      <c r="A181" s="177">
        <v>42248</v>
      </c>
      <c r="B181" s="178">
        <v>18453.2</v>
      </c>
      <c r="C181" s="178">
        <v>11699.6</v>
      </c>
      <c r="D181" s="178">
        <v>15215.9749266666</v>
      </c>
      <c r="E181" s="178">
        <v>11622.5</v>
      </c>
      <c r="F181" s="178">
        <v>13750.235000000001</v>
      </c>
      <c r="G181" s="178">
        <v>11982</v>
      </c>
      <c r="H181" s="178">
        <v>12366.1752499999</v>
      </c>
      <c r="I181" s="178">
        <v>9713.8795286996101</v>
      </c>
      <c r="J181" s="370">
        <v>9707.4079999999994</v>
      </c>
      <c r="K181" s="178">
        <v>11956.6</v>
      </c>
      <c r="L181" s="178">
        <v>11825</v>
      </c>
      <c r="M181" s="178">
        <v>9919.546875</v>
      </c>
      <c r="N181" s="178">
        <v>13656.4</v>
      </c>
      <c r="O181" s="178">
        <v>12487.822200000001</v>
      </c>
      <c r="P181" s="178">
        <v>10391.2875</v>
      </c>
      <c r="Q181" s="178">
        <v>9751.6</v>
      </c>
      <c r="R181" s="178">
        <v>9007.8699999999899</v>
      </c>
      <c r="S181" s="178">
        <v>10720.85</v>
      </c>
      <c r="T181" s="178">
        <v>17557.150000000001</v>
      </c>
      <c r="U181" s="178">
        <v>14472.18</v>
      </c>
      <c r="V181" s="178">
        <v>16545.784</v>
      </c>
      <c r="W181" s="178">
        <v>11926.572</v>
      </c>
      <c r="X181" s="178">
        <v>14662.536</v>
      </c>
      <c r="Y181" s="178">
        <v>16767.18</v>
      </c>
      <c r="Z181" s="178">
        <v>11932.5</v>
      </c>
      <c r="AA181" s="178">
        <v>10130.4</v>
      </c>
      <c r="AB181" s="178">
        <v>21268.5</v>
      </c>
      <c r="AC181" s="4"/>
      <c r="AD181" s="4"/>
      <c r="AE181" s="39"/>
      <c r="AF181" s="32"/>
      <c r="AG181" s="1"/>
    </row>
    <row r="182" spans="1:33" ht="21.75" customHeight="1">
      <c r="A182" s="177">
        <v>42278</v>
      </c>
      <c r="B182" s="178">
        <v>18453.2</v>
      </c>
      <c r="C182" s="178">
        <v>11699.6</v>
      </c>
      <c r="D182" s="178">
        <v>15215.9749266666</v>
      </c>
      <c r="E182" s="178">
        <v>11622.5</v>
      </c>
      <c r="F182" s="178">
        <v>13750.235000000001</v>
      </c>
      <c r="G182" s="178">
        <v>11982</v>
      </c>
      <c r="H182" s="178">
        <v>12366.1752499999</v>
      </c>
      <c r="I182" s="178">
        <v>10442.420493352</v>
      </c>
      <c r="J182" s="370">
        <v>9707.4079999999994</v>
      </c>
      <c r="K182" s="178">
        <v>11956.6</v>
      </c>
      <c r="L182" s="178">
        <v>12297.5</v>
      </c>
      <c r="M182" s="178">
        <v>12136.0549999999</v>
      </c>
      <c r="N182" s="178">
        <v>13656.4</v>
      </c>
      <c r="O182" s="178">
        <v>12487.822200000001</v>
      </c>
      <c r="P182" s="178">
        <v>11698.64</v>
      </c>
      <c r="Q182" s="178">
        <v>10465.200000000001</v>
      </c>
      <c r="R182" s="178">
        <v>9007.8699999999899</v>
      </c>
      <c r="S182" s="178">
        <v>10720.85</v>
      </c>
      <c r="T182" s="178">
        <v>17557.150000000001</v>
      </c>
      <c r="U182" s="178">
        <v>14472.18</v>
      </c>
      <c r="V182" s="178">
        <v>16545.784</v>
      </c>
      <c r="W182" s="178">
        <v>11926.572</v>
      </c>
      <c r="X182" s="178">
        <v>14662.536</v>
      </c>
      <c r="Y182" s="178">
        <v>18374.0275</v>
      </c>
      <c r="Z182" s="178">
        <v>11932.5</v>
      </c>
      <c r="AA182" s="178">
        <v>10130.4</v>
      </c>
      <c r="AB182" s="178">
        <v>21268.5</v>
      </c>
      <c r="AC182" s="4"/>
      <c r="AD182" s="4"/>
      <c r="AE182" s="39"/>
      <c r="AF182" s="32"/>
      <c r="AG182" s="1"/>
    </row>
    <row r="183" spans="1:33" ht="21.75" customHeight="1">
      <c r="A183" s="177">
        <v>42309</v>
      </c>
      <c r="B183" s="178">
        <v>18453.2</v>
      </c>
      <c r="C183" s="178">
        <v>13140</v>
      </c>
      <c r="D183" s="178">
        <v>15215.9749266666</v>
      </c>
      <c r="E183" s="178">
        <v>11622.5</v>
      </c>
      <c r="F183" s="178">
        <v>14565.812599999999</v>
      </c>
      <c r="G183" s="178">
        <v>11982</v>
      </c>
      <c r="H183" s="178">
        <v>13423.112083333301</v>
      </c>
      <c r="I183" s="178">
        <v>10442.420493352</v>
      </c>
      <c r="J183" s="370">
        <v>9707.4079999999994</v>
      </c>
      <c r="K183" s="178">
        <v>11956.6</v>
      </c>
      <c r="L183" s="178">
        <v>12297.5</v>
      </c>
      <c r="M183" s="178">
        <v>12136.0549999999</v>
      </c>
      <c r="N183" s="178">
        <v>13656.4</v>
      </c>
      <c r="O183" s="178">
        <v>12487.822200000001</v>
      </c>
      <c r="P183" s="178">
        <v>11698.64</v>
      </c>
      <c r="Q183" s="178">
        <v>10465.200000000001</v>
      </c>
      <c r="R183" s="178">
        <v>9007.8699999999899</v>
      </c>
      <c r="S183" s="178">
        <v>10720.85</v>
      </c>
      <c r="T183" s="178">
        <v>18088.95</v>
      </c>
      <c r="U183" s="178">
        <v>14856.24</v>
      </c>
      <c r="V183" s="178">
        <v>16545.784</v>
      </c>
      <c r="W183" s="178">
        <v>12937.296</v>
      </c>
      <c r="X183" s="178">
        <v>13301.724</v>
      </c>
      <c r="Y183" s="178">
        <v>18374.0275</v>
      </c>
      <c r="Z183" s="178">
        <v>11932.5</v>
      </c>
      <c r="AA183" s="178">
        <v>10867.2</v>
      </c>
      <c r="AB183" s="178">
        <v>21268.5</v>
      </c>
      <c r="AC183" s="4"/>
      <c r="AD183" s="4"/>
      <c r="AE183" s="39"/>
      <c r="AF183" s="32"/>
      <c r="AG183" s="1"/>
    </row>
    <row r="184" spans="1:33" ht="21.75" customHeight="1">
      <c r="A184" s="177">
        <v>42339</v>
      </c>
      <c r="B184" s="178">
        <v>18453.2</v>
      </c>
      <c r="C184" s="178">
        <v>13140</v>
      </c>
      <c r="D184" s="178">
        <v>15215.9749266666</v>
      </c>
      <c r="E184" s="178">
        <v>12826.55</v>
      </c>
      <c r="F184" s="178">
        <v>14565.812599999999</v>
      </c>
      <c r="G184" s="178">
        <v>12662</v>
      </c>
      <c r="H184" s="178">
        <v>13423.112083333301</v>
      </c>
      <c r="I184" s="178">
        <v>10442.420493352</v>
      </c>
      <c r="J184" s="370">
        <v>9707.4079999999994</v>
      </c>
      <c r="K184" s="178">
        <v>11956.6</v>
      </c>
      <c r="L184" s="178">
        <v>12789.4</v>
      </c>
      <c r="M184" s="178">
        <v>12136.0549999999</v>
      </c>
      <c r="N184" s="178">
        <v>13656.4</v>
      </c>
      <c r="O184" s="178">
        <v>12487.822200000001</v>
      </c>
      <c r="P184" s="178">
        <v>11698.64</v>
      </c>
      <c r="Q184" s="178">
        <v>10465.200000000001</v>
      </c>
      <c r="R184" s="178">
        <v>9007.8699999999899</v>
      </c>
      <c r="S184" s="178">
        <v>10720.85</v>
      </c>
      <c r="T184" s="178">
        <v>18088.95</v>
      </c>
      <c r="U184" s="178">
        <v>14856.24</v>
      </c>
      <c r="V184" s="178">
        <v>16545.784</v>
      </c>
      <c r="W184" s="178">
        <v>12937.296</v>
      </c>
      <c r="X184" s="178">
        <v>13301.724</v>
      </c>
      <c r="Y184" s="178">
        <v>18374.0275</v>
      </c>
      <c r="Z184" s="178">
        <v>11932.5</v>
      </c>
      <c r="AA184" s="178">
        <v>10867.2</v>
      </c>
      <c r="AB184" s="178">
        <v>21268.5</v>
      </c>
      <c r="AC184" s="4"/>
      <c r="AD184" s="4"/>
      <c r="AE184" s="39"/>
      <c r="AF184" s="32"/>
      <c r="AG184" s="1"/>
    </row>
    <row r="185" spans="1:33" ht="21.75" customHeight="1">
      <c r="A185" s="177">
        <v>42370</v>
      </c>
      <c r="B185" s="178">
        <v>18453.2</v>
      </c>
      <c r="C185" s="178">
        <v>13140</v>
      </c>
      <c r="D185" s="178">
        <v>20237.599999999999</v>
      </c>
      <c r="E185" s="178">
        <v>12826.55</v>
      </c>
      <c r="F185" s="178">
        <v>14565.812599999999</v>
      </c>
      <c r="G185" s="178">
        <v>12662</v>
      </c>
      <c r="H185" s="178">
        <v>13423.112083333301</v>
      </c>
      <c r="I185" s="178">
        <v>11189.0535586267</v>
      </c>
      <c r="J185" s="370">
        <v>9707.4079999999994</v>
      </c>
      <c r="K185" s="178">
        <v>11956.6</v>
      </c>
      <c r="L185" s="178">
        <v>14068.6</v>
      </c>
      <c r="M185" s="178">
        <v>12136.0549999999</v>
      </c>
      <c r="N185" s="178">
        <v>13656.4</v>
      </c>
      <c r="O185" s="178">
        <v>12487.822200000001</v>
      </c>
      <c r="P185" s="178">
        <v>11698.64</v>
      </c>
      <c r="Q185" s="178">
        <v>11113.2</v>
      </c>
      <c r="R185" s="178">
        <v>9007.8699999999899</v>
      </c>
      <c r="S185" s="178">
        <v>10720.85</v>
      </c>
      <c r="T185" s="178">
        <v>18465.150000000001</v>
      </c>
      <c r="U185" s="178">
        <v>14856.24</v>
      </c>
      <c r="V185" s="178">
        <v>16545.784</v>
      </c>
      <c r="W185" s="178">
        <v>12937.296</v>
      </c>
      <c r="X185" s="178">
        <v>13301.724</v>
      </c>
      <c r="Y185" s="178">
        <v>18374.0275</v>
      </c>
      <c r="Z185" s="178">
        <v>12838.9</v>
      </c>
      <c r="AA185" s="178">
        <v>10867.2</v>
      </c>
      <c r="AB185" s="178">
        <v>23311.4</v>
      </c>
      <c r="AC185" s="4"/>
      <c r="AD185" s="4"/>
      <c r="AE185" s="39"/>
      <c r="AF185" s="32"/>
      <c r="AG185" s="1"/>
    </row>
    <row r="186" spans="1:33" ht="21.75" customHeight="1">
      <c r="A186" s="177">
        <v>42401</v>
      </c>
      <c r="B186" s="178">
        <v>18453.2</v>
      </c>
      <c r="C186" s="178">
        <v>13140</v>
      </c>
      <c r="D186" s="178">
        <v>20237.599999999999</v>
      </c>
      <c r="E186" s="178">
        <v>12826.55</v>
      </c>
      <c r="F186" s="178">
        <v>14565.812599999999</v>
      </c>
      <c r="G186" s="178">
        <v>12662</v>
      </c>
      <c r="H186" s="178">
        <v>13423.112083333301</v>
      </c>
      <c r="I186" s="178">
        <v>11189.0535586267</v>
      </c>
      <c r="J186" s="370">
        <v>9707.4079999999994</v>
      </c>
      <c r="K186" s="178">
        <v>11956.6</v>
      </c>
      <c r="L186" s="178">
        <v>14068.6</v>
      </c>
      <c r="M186" s="178">
        <v>12136.0549999999</v>
      </c>
      <c r="N186" s="178">
        <v>13656.4</v>
      </c>
      <c r="O186" s="178">
        <v>12487.822200000001</v>
      </c>
      <c r="P186" s="178">
        <v>11698.64</v>
      </c>
      <c r="Q186" s="178">
        <v>11113.2</v>
      </c>
      <c r="R186" s="178">
        <v>9360.1200000000008</v>
      </c>
      <c r="S186" s="178">
        <v>10720.85</v>
      </c>
      <c r="T186" s="178">
        <v>18465.150000000001</v>
      </c>
      <c r="U186" s="178">
        <v>14856.24</v>
      </c>
      <c r="V186" s="178">
        <v>16545.784</v>
      </c>
      <c r="W186" s="178">
        <v>13341.588</v>
      </c>
      <c r="X186" s="178">
        <v>13717.404</v>
      </c>
      <c r="Y186" s="178">
        <v>18374.0275</v>
      </c>
      <c r="Z186" s="178">
        <v>12838.9</v>
      </c>
      <c r="AA186" s="178">
        <v>10867.2</v>
      </c>
      <c r="AB186" s="178">
        <v>21186.400000000001</v>
      </c>
      <c r="AC186" s="4"/>
      <c r="AD186" s="4"/>
      <c r="AE186" s="39"/>
      <c r="AF186" s="32"/>
      <c r="AG186" s="1"/>
    </row>
    <row r="187" spans="1:33" ht="21.75" customHeight="1">
      <c r="A187" s="177">
        <v>42430</v>
      </c>
      <c r="B187" s="178">
        <v>18193.2</v>
      </c>
      <c r="C187" s="178">
        <v>13140</v>
      </c>
      <c r="D187" s="178">
        <v>20237.599999999999</v>
      </c>
      <c r="E187" s="178">
        <v>12826.55</v>
      </c>
      <c r="F187" s="178">
        <v>15323.1148552</v>
      </c>
      <c r="G187" s="178">
        <v>12662</v>
      </c>
      <c r="H187" s="178">
        <v>13423.112083333301</v>
      </c>
      <c r="I187" s="178">
        <v>11189.0535586267</v>
      </c>
      <c r="J187" s="370">
        <v>9707.4079999999994</v>
      </c>
      <c r="K187" s="178">
        <v>11956.6</v>
      </c>
      <c r="L187" s="178">
        <v>14708.2</v>
      </c>
      <c r="M187" s="178">
        <v>12136.0549999999</v>
      </c>
      <c r="N187" s="178">
        <v>14155.4</v>
      </c>
      <c r="O187" s="178">
        <v>12487.822200000001</v>
      </c>
      <c r="P187" s="178">
        <v>11698.64</v>
      </c>
      <c r="Q187" s="178">
        <v>11113.2</v>
      </c>
      <c r="R187" s="178">
        <v>9711.34</v>
      </c>
      <c r="S187" s="178">
        <v>10720.85</v>
      </c>
      <c r="T187" s="178">
        <v>20744.921999999999</v>
      </c>
      <c r="U187" s="178">
        <v>14856.24</v>
      </c>
      <c r="V187" s="178">
        <v>16545.784</v>
      </c>
      <c r="W187" s="178">
        <v>13341.588</v>
      </c>
      <c r="X187" s="178">
        <v>13717.404</v>
      </c>
      <c r="Y187" s="178">
        <v>18374.0275</v>
      </c>
      <c r="Z187" s="178">
        <v>12838.9</v>
      </c>
      <c r="AA187" s="178">
        <v>10867.2</v>
      </c>
      <c r="AB187" s="178">
        <v>21186.400000000001</v>
      </c>
      <c r="AC187" s="4"/>
      <c r="AD187" s="4"/>
      <c r="AE187" s="39"/>
      <c r="AF187" s="32"/>
      <c r="AG187" s="1"/>
    </row>
    <row r="188" spans="1:33" ht="21.75" customHeight="1">
      <c r="A188" s="177">
        <v>42461</v>
      </c>
      <c r="B188" s="178">
        <v>25470.799999999999</v>
      </c>
      <c r="C188" s="178">
        <v>13186.8</v>
      </c>
      <c r="D188" s="178">
        <v>20237.599999999999</v>
      </c>
      <c r="E188" s="178">
        <v>12826.55</v>
      </c>
      <c r="F188" s="178">
        <v>15323.1148552</v>
      </c>
      <c r="G188" s="178">
        <v>13928.2</v>
      </c>
      <c r="H188" s="178">
        <v>16107.4246666666</v>
      </c>
      <c r="I188" s="178">
        <v>12453.416610751499</v>
      </c>
      <c r="J188" s="370">
        <v>11843.936</v>
      </c>
      <c r="K188" s="178">
        <v>11956.6</v>
      </c>
      <c r="L188" s="178">
        <v>14708.2</v>
      </c>
      <c r="M188" s="178">
        <v>12661.070625</v>
      </c>
      <c r="N188" s="178">
        <v>14155.4</v>
      </c>
      <c r="O188" s="178">
        <v>15609.832200000001</v>
      </c>
      <c r="P188" s="178">
        <v>13856.925115759201</v>
      </c>
      <c r="Q188" s="178">
        <v>11113.2</v>
      </c>
      <c r="R188" s="178">
        <v>9711.34</v>
      </c>
      <c r="S188" s="178">
        <v>12864.58</v>
      </c>
      <c r="T188" s="178">
        <v>20744.921999999999</v>
      </c>
      <c r="U188" s="178">
        <v>16356.24</v>
      </c>
      <c r="V188" s="178">
        <v>16545.784</v>
      </c>
      <c r="W188" s="178">
        <v>13341.588</v>
      </c>
      <c r="X188" s="178">
        <v>13717.404</v>
      </c>
      <c r="Y188" s="178">
        <v>18374.0275</v>
      </c>
      <c r="Z188" s="178">
        <v>12838.9</v>
      </c>
      <c r="AA188" s="178">
        <v>10867.2</v>
      </c>
      <c r="AB188" s="178">
        <v>23186.400000000001</v>
      </c>
      <c r="AC188" s="4"/>
      <c r="AD188" s="4"/>
      <c r="AE188" s="39"/>
      <c r="AF188" s="32"/>
      <c r="AG188" s="1"/>
    </row>
    <row r="189" spans="1:33" ht="21.75" customHeight="1">
      <c r="A189" s="177">
        <v>42491</v>
      </c>
      <c r="B189" s="178">
        <v>25470.799999999999</v>
      </c>
      <c r="C189" s="178">
        <v>16088.6</v>
      </c>
      <c r="D189" s="178">
        <v>20237.599999999999</v>
      </c>
      <c r="E189" s="178">
        <v>12826.55</v>
      </c>
      <c r="F189" s="178">
        <v>15323.1148552</v>
      </c>
      <c r="G189" s="178">
        <v>13928.2</v>
      </c>
      <c r="H189" s="178">
        <v>16107.4246666666</v>
      </c>
      <c r="I189" s="178">
        <v>12453.416610751499</v>
      </c>
      <c r="J189" s="370">
        <v>11843.936</v>
      </c>
      <c r="K189" s="178">
        <v>11956.6</v>
      </c>
      <c r="L189" s="178">
        <v>14708.2</v>
      </c>
      <c r="M189" s="178">
        <v>14899.436874999999</v>
      </c>
      <c r="N189" s="178">
        <v>14498.3</v>
      </c>
      <c r="O189" s="178">
        <v>15609.832200000001</v>
      </c>
      <c r="P189" s="178">
        <v>13856.925115759201</v>
      </c>
      <c r="Q189" s="178">
        <v>11113.2</v>
      </c>
      <c r="R189" s="178">
        <v>9711.34</v>
      </c>
      <c r="S189" s="178">
        <v>12864.58</v>
      </c>
      <c r="T189" s="178">
        <v>21744.921999999999</v>
      </c>
      <c r="U189" s="178">
        <v>16356.24</v>
      </c>
      <c r="V189" s="178">
        <v>20238.4846</v>
      </c>
      <c r="W189" s="178">
        <v>13341.588</v>
      </c>
      <c r="X189" s="178">
        <v>13717.404</v>
      </c>
      <c r="Y189" s="178">
        <v>18374.0275</v>
      </c>
      <c r="Z189" s="178">
        <v>12838.9</v>
      </c>
      <c r="AA189" s="178">
        <v>10867.2</v>
      </c>
      <c r="AB189" s="178">
        <v>23186.400000000001</v>
      </c>
      <c r="AC189" s="4"/>
      <c r="AD189" s="4"/>
      <c r="AE189" s="39"/>
      <c r="AF189" s="32"/>
      <c r="AG189" s="1"/>
    </row>
    <row r="190" spans="1:33" ht="21.75" customHeight="1">
      <c r="A190" s="177">
        <v>42522</v>
      </c>
      <c r="B190" s="178">
        <v>25470.799999999999</v>
      </c>
      <c r="C190" s="178">
        <v>16088.6</v>
      </c>
      <c r="D190" s="178">
        <v>20237.599999999999</v>
      </c>
      <c r="E190" s="178">
        <v>15647.5</v>
      </c>
      <c r="F190" s="178">
        <v>15323.1148552</v>
      </c>
      <c r="G190" s="178">
        <v>13928.2</v>
      </c>
      <c r="H190" s="178">
        <v>16107.4246666666</v>
      </c>
      <c r="I190" s="178">
        <v>12453.416610751499</v>
      </c>
      <c r="J190" s="370">
        <v>11843.936</v>
      </c>
      <c r="K190" s="178">
        <v>14945.4</v>
      </c>
      <c r="L190" s="178">
        <v>14708.2</v>
      </c>
      <c r="M190" s="178">
        <v>14899.436874999999</v>
      </c>
      <c r="N190" s="178">
        <v>16628.3</v>
      </c>
      <c r="O190" s="178">
        <v>15609.832200000001</v>
      </c>
      <c r="P190" s="178">
        <v>13856.925115759201</v>
      </c>
      <c r="Q190" s="178">
        <v>12344.4</v>
      </c>
      <c r="R190" s="178">
        <v>9711.34</v>
      </c>
      <c r="S190" s="178">
        <v>12864.58</v>
      </c>
      <c r="T190" s="178">
        <v>21744.921999999999</v>
      </c>
      <c r="U190" s="178">
        <v>16856.2399999999</v>
      </c>
      <c r="V190" s="178">
        <v>20238.4846</v>
      </c>
      <c r="W190" s="178">
        <v>13341.588</v>
      </c>
      <c r="X190" s="178">
        <v>13717.404</v>
      </c>
      <c r="Y190" s="178">
        <v>22048.966666666602</v>
      </c>
      <c r="Z190" s="178">
        <v>12838.9</v>
      </c>
      <c r="AA190" s="178">
        <v>13089.6</v>
      </c>
      <c r="AB190" s="178">
        <v>23486.400000000001</v>
      </c>
      <c r="AC190" s="4"/>
      <c r="AD190" s="4"/>
      <c r="AE190" s="39"/>
      <c r="AF190" s="32"/>
      <c r="AG190" s="1"/>
    </row>
    <row r="191" spans="1:33" ht="21.75" customHeight="1">
      <c r="A191" s="177">
        <v>42552</v>
      </c>
      <c r="B191" s="178">
        <v>25470.799999999999</v>
      </c>
      <c r="C191" s="178">
        <v>16088.6</v>
      </c>
      <c r="D191" s="178">
        <v>20237.599999999999</v>
      </c>
      <c r="E191" s="178">
        <v>15647.5</v>
      </c>
      <c r="F191" s="178">
        <v>17621.744583479998</v>
      </c>
      <c r="G191" s="178">
        <v>17804.3999999999</v>
      </c>
      <c r="H191" s="178">
        <v>16107.4246666666</v>
      </c>
      <c r="I191" s="178">
        <v>14118.438411609</v>
      </c>
      <c r="J191" s="370">
        <v>11843.936</v>
      </c>
      <c r="K191" s="178">
        <v>14945.4</v>
      </c>
      <c r="L191" s="178">
        <v>16472.3</v>
      </c>
      <c r="M191" s="178">
        <v>14899.436874999999</v>
      </c>
      <c r="N191" s="178">
        <v>16628.3</v>
      </c>
      <c r="O191" s="178">
        <v>15609.83</v>
      </c>
      <c r="P191" s="178">
        <v>14159.9613475158</v>
      </c>
      <c r="Q191" s="178">
        <v>12344.4</v>
      </c>
      <c r="R191" s="178">
        <v>10683.38</v>
      </c>
      <c r="S191" s="178">
        <v>13615.77</v>
      </c>
      <c r="T191" s="178">
        <v>22344.921999999999</v>
      </c>
      <c r="U191" s="178">
        <v>17826.599999999999</v>
      </c>
      <c r="V191" s="178">
        <v>20560.803999999898</v>
      </c>
      <c r="W191" s="178">
        <v>16009.907999999999</v>
      </c>
      <c r="X191" s="178">
        <v>16460.88</v>
      </c>
      <c r="Y191" s="178">
        <v>22048.966666666602</v>
      </c>
      <c r="Z191" s="178">
        <v>15954.9</v>
      </c>
      <c r="AA191" s="178">
        <v>13089.6</v>
      </c>
      <c r="AB191" s="178">
        <v>24236.400000000001</v>
      </c>
      <c r="AC191" s="4"/>
      <c r="AD191" s="4"/>
      <c r="AE191" s="39"/>
      <c r="AF191" s="32"/>
      <c r="AG191" s="1"/>
    </row>
    <row r="192" spans="1:33" ht="21.75" customHeight="1">
      <c r="A192" s="177">
        <v>42583</v>
      </c>
      <c r="B192" s="178">
        <v>25470.799999999999</v>
      </c>
      <c r="C192" s="178">
        <v>16088.6</v>
      </c>
      <c r="D192" s="178">
        <v>20237.599999999999</v>
      </c>
      <c r="E192" s="178">
        <v>15647.5</v>
      </c>
      <c r="F192" s="178">
        <v>17621.744583479998</v>
      </c>
      <c r="G192" s="178">
        <v>17804.3999999999</v>
      </c>
      <c r="H192" s="178">
        <v>16107.4246666666</v>
      </c>
      <c r="I192" s="178">
        <v>14118.438411609</v>
      </c>
      <c r="J192" s="370">
        <v>11843.936</v>
      </c>
      <c r="K192" s="178">
        <v>14945.4</v>
      </c>
      <c r="L192" s="178">
        <v>16472.3</v>
      </c>
      <c r="M192" s="178">
        <v>15194.966875</v>
      </c>
      <c r="N192" s="178">
        <v>16628.3</v>
      </c>
      <c r="O192" s="178">
        <v>15609.83</v>
      </c>
      <c r="P192" s="178">
        <v>14159.9613475158</v>
      </c>
      <c r="Q192" s="178">
        <v>12344.4</v>
      </c>
      <c r="R192" s="178">
        <v>10683.38</v>
      </c>
      <c r="S192" s="178">
        <v>13615.77</v>
      </c>
      <c r="T192" s="178">
        <v>22344.921999999999</v>
      </c>
      <c r="U192" s="178">
        <v>18421.560000000001</v>
      </c>
      <c r="V192" s="178">
        <v>20560.803999999898</v>
      </c>
      <c r="W192" s="178">
        <v>16009.907999999999</v>
      </c>
      <c r="X192" s="178">
        <v>16460.88</v>
      </c>
      <c r="Y192" s="178">
        <v>22048.966666666602</v>
      </c>
      <c r="Z192" s="178">
        <v>15954.9</v>
      </c>
      <c r="AA192" s="178">
        <v>13089.6</v>
      </c>
      <c r="AB192" s="178">
        <v>25736.400000000001</v>
      </c>
      <c r="AC192" s="4"/>
      <c r="AD192" s="4"/>
      <c r="AE192" s="22"/>
      <c r="AF192" s="30"/>
      <c r="AG192" s="1"/>
    </row>
    <row r="193" spans="1:33" ht="21.75" customHeight="1">
      <c r="A193" s="177">
        <v>42614</v>
      </c>
      <c r="B193" s="178">
        <v>25470.799999999999</v>
      </c>
      <c r="C193" s="178">
        <v>16088.6</v>
      </c>
      <c r="D193" s="178">
        <v>20237.599999999999</v>
      </c>
      <c r="E193" s="178">
        <v>15647.5</v>
      </c>
      <c r="F193" s="178">
        <v>19000.6724204479</v>
      </c>
      <c r="G193" s="178">
        <v>17804.3999999999</v>
      </c>
      <c r="H193" s="178">
        <v>16107.4246666666</v>
      </c>
      <c r="I193" s="178">
        <v>14118.438411609</v>
      </c>
      <c r="J193" s="370">
        <v>11843.936</v>
      </c>
      <c r="K193" s="178">
        <v>14945.4</v>
      </c>
      <c r="L193" s="178">
        <v>17943.900000000001</v>
      </c>
      <c r="M193" s="178">
        <v>15194.966875</v>
      </c>
      <c r="N193" s="178">
        <v>16628.3</v>
      </c>
      <c r="O193" s="178">
        <v>15609.83</v>
      </c>
      <c r="P193" s="178">
        <v>14159.9613475158</v>
      </c>
      <c r="Q193" s="178">
        <v>13316.8</v>
      </c>
      <c r="R193" s="178">
        <v>11655.42</v>
      </c>
      <c r="S193" s="178">
        <v>13615.77</v>
      </c>
      <c r="T193" s="178">
        <v>23144.921999999999</v>
      </c>
      <c r="U193" s="178">
        <v>18421.560000000001</v>
      </c>
      <c r="V193" s="178">
        <v>22599.360000000001</v>
      </c>
      <c r="W193" s="178">
        <v>16009.907999999999</v>
      </c>
      <c r="X193" s="178">
        <v>16460.88</v>
      </c>
      <c r="Y193" s="178">
        <v>22048.966666666602</v>
      </c>
      <c r="Z193" s="178">
        <v>15954.9</v>
      </c>
      <c r="AA193" s="178">
        <v>13089.6</v>
      </c>
      <c r="AB193" s="178">
        <v>25736.400000000001</v>
      </c>
      <c r="AC193" s="4"/>
      <c r="AD193" s="4"/>
      <c r="AE193" s="22"/>
      <c r="AF193" s="30"/>
      <c r="AG193" s="1"/>
    </row>
    <row r="194" spans="1:33" ht="21.75" customHeight="1">
      <c r="A194" s="177">
        <v>42644</v>
      </c>
      <c r="B194" s="178">
        <v>25470.799999999999</v>
      </c>
      <c r="C194" s="178">
        <v>16088.6</v>
      </c>
      <c r="D194" s="178">
        <v>20237.599999999999</v>
      </c>
      <c r="E194" s="178">
        <v>15647.5</v>
      </c>
      <c r="F194" s="178">
        <v>19000.6724204479</v>
      </c>
      <c r="G194" s="178">
        <v>17804.3999999999</v>
      </c>
      <c r="H194" s="178">
        <v>17718.198116666601</v>
      </c>
      <c r="I194" s="178">
        <v>14612.5837560153</v>
      </c>
      <c r="J194" s="370">
        <v>13007.3706666666</v>
      </c>
      <c r="K194" s="178">
        <v>14945.4</v>
      </c>
      <c r="L194" s="178">
        <v>17943.900000000001</v>
      </c>
      <c r="M194" s="178">
        <v>15194.966875</v>
      </c>
      <c r="N194" s="178">
        <v>16628.3</v>
      </c>
      <c r="O194" s="178">
        <v>16858.629999999899</v>
      </c>
      <c r="P194" s="178">
        <v>15594.7075</v>
      </c>
      <c r="Q194" s="178">
        <v>13316.8</v>
      </c>
      <c r="R194" s="178">
        <v>11655.42</v>
      </c>
      <c r="S194" s="178">
        <v>14259.32</v>
      </c>
      <c r="T194" s="178">
        <v>23144.921999999999</v>
      </c>
      <c r="U194" s="178">
        <v>19895.64</v>
      </c>
      <c r="V194" s="178">
        <v>22599.360000000001</v>
      </c>
      <c r="W194" s="178">
        <v>16009.907999999999</v>
      </c>
      <c r="X194" s="178">
        <v>16460.88</v>
      </c>
      <c r="Y194" s="178">
        <v>24805.181666666602</v>
      </c>
      <c r="Z194" s="178">
        <v>15954.9</v>
      </c>
      <c r="AA194" s="178">
        <v>13089.6</v>
      </c>
      <c r="AB194" s="178">
        <v>25736.400000000001</v>
      </c>
      <c r="AC194" s="4"/>
      <c r="AD194" s="4"/>
      <c r="AE194" s="22"/>
      <c r="AF194" s="30"/>
      <c r="AG194" s="1"/>
    </row>
    <row r="195" spans="1:33" ht="21.75" customHeight="1">
      <c r="A195" s="177">
        <v>42675</v>
      </c>
      <c r="B195" s="178">
        <v>25470.799999999999</v>
      </c>
      <c r="C195" s="178">
        <v>18000.3999999999</v>
      </c>
      <c r="D195" s="178">
        <v>20237.599999999999</v>
      </c>
      <c r="E195" s="178">
        <v>15647.5</v>
      </c>
      <c r="F195" s="178">
        <v>20226.691608863901</v>
      </c>
      <c r="G195" s="178">
        <v>17804.3999999999</v>
      </c>
      <c r="H195" s="178">
        <v>17718.198116666601</v>
      </c>
      <c r="I195" s="178">
        <v>14612.5837560153</v>
      </c>
      <c r="J195" s="370">
        <v>13007.3706666666</v>
      </c>
      <c r="K195" s="178">
        <v>14945.4</v>
      </c>
      <c r="L195" s="178">
        <v>17943.900000000001</v>
      </c>
      <c r="M195" s="178">
        <v>15884.526875</v>
      </c>
      <c r="N195" s="178">
        <v>16628.3</v>
      </c>
      <c r="O195" s="178">
        <v>16858.629999999899</v>
      </c>
      <c r="P195" s="178">
        <v>15594.7075</v>
      </c>
      <c r="Q195" s="178">
        <v>13794.4</v>
      </c>
      <c r="R195" s="178">
        <v>11655.42</v>
      </c>
      <c r="S195" s="178">
        <v>14259.32</v>
      </c>
      <c r="T195" s="178">
        <v>26346.54</v>
      </c>
      <c r="U195" s="178">
        <v>19895.64</v>
      </c>
      <c r="V195" s="178">
        <v>22599.360000000001</v>
      </c>
      <c r="W195" s="178">
        <v>17477.484</v>
      </c>
      <c r="X195" s="178">
        <v>17969.795999999998</v>
      </c>
      <c r="Y195" s="178">
        <v>24805.181666666602</v>
      </c>
      <c r="Z195" s="178">
        <v>15954.9</v>
      </c>
      <c r="AA195" s="178">
        <v>13089.6</v>
      </c>
      <c r="AB195" s="178">
        <v>25736.400000000001</v>
      </c>
      <c r="AC195" s="4"/>
      <c r="AD195" s="4"/>
      <c r="AE195" s="22"/>
      <c r="AF195" s="30"/>
      <c r="AG195" s="1"/>
    </row>
    <row r="196" spans="1:33" ht="21.75" customHeight="1">
      <c r="A196" s="177">
        <v>42705</v>
      </c>
      <c r="B196" s="178">
        <v>25470.799999999999</v>
      </c>
      <c r="C196" s="178">
        <v>18000.3999999999</v>
      </c>
      <c r="D196" s="178">
        <v>20237.599999999999</v>
      </c>
      <c r="E196" s="178">
        <v>15647.5</v>
      </c>
      <c r="F196" s="178">
        <v>20226.691608863901</v>
      </c>
      <c r="G196" s="178">
        <v>17804.3999999999</v>
      </c>
      <c r="H196" s="178">
        <v>17718.198116666601</v>
      </c>
      <c r="I196" s="178">
        <v>14612.5837560153</v>
      </c>
      <c r="J196" s="370">
        <v>13007.3706666666</v>
      </c>
      <c r="K196" s="178">
        <v>16739.3</v>
      </c>
      <c r="L196" s="178">
        <v>17943.900000000001</v>
      </c>
      <c r="M196" s="178">
        <v>15884.526875</v>
      </c>
      <c r="N196" s="178">
        <v>16628.3</v>
      </c>
      <c r="O196" s="178">
        <v>16858.629999999899</v>
      </c>
      <c r="P196" s="178">
        <v>15594.7075</v>
      </c>
      <c r="Q196" s="178">
        <v>14328</v>
      </c>
      <c r="R196" s="178">
        <v>11655.42</v>
      </c>
      <c r="S196" s="178">
        <v>14259.32</v>
      </c>
      <c r="T196" s="178">
        <v>27320.898000000001</v>
      </c>
      <c r="U196" s="178">
        <v>19895.64</v>
      </c>
      <c r="V196" s="178">
        <v>22599.360000000001</v>
      </c>
      <c r="W196" s="178">
        <v>18011.148000000001</v>
      </c>
      <c r="X196" s="178">
        <v>18518.495999999999</v>
      </c>
      <c r="Y196" s="178">
        <v>24805.181666666602</v>
      </c>
      <c r="Z196" s="178">
        <v>15954.9</v>
      </c>
      <c r="AA196" s="178">
        <v>14128.8</v>
      </c>
      <c r="AB196" s="178">
        <v>27400</v>
      </c>
      <c r="AC196" s="4"/>
      <c r="AD196" s="4"/>
      <c r="AE196" s="22"/>
      <c r="AF196" s="30"/>
      <c r="AG196" s="1"/>
    </row>
    <row r="197" spans="1:33" ht="21.75" customHeight="1">
      <c r="A197" s="177">
        <v>42736</v>
      </c>
      <c r="B197" s="178">
        <v>25470.799999999999</v>
      </c>
      <c r="C197" s="178">
        <v>18000.3999999999</v>
      </c>
      <c r="D197" s="178">
        <v>25151.2756706666</v>
      </c>
      <c r="E197" s="178">
        <v>17059.05</v>
      </c>
      <c r="F197" s="178">
        <v>20226.691608863901</v>
      </c>
      <c r="G197" s="178">
        <v>17804.3999999999</v>
      </c>
      <c r="H197" s="178">
        <v>18657.797610833299</v>
      </c>
      <c r="I197" s="178">
        <v>15514.180173761501</v>
      </c>
      <c r="J197" s="370">
        <v>13492.848</v>
      </c>
      <c r="K197" s="178">
        <v>16739.3</v>
      </c>
      <c r="L197" s="178">
        <v>19737.900000000001</v>
      </c>
      <c r="M197" s="178">
        <v>15884.526875</v>
      </c>
      <c r="N197" s="178">
        <v>18119.3</v>
      </c>
      <c r="O197" s="178">
        <v>17395.629999999899</v>
      </c>
      <c r="P197" s="178">
        <v>15594.7075</v>
      </c>
      <c r="Q197" s="178">
        <v>14328</v>
      </c>
      <c r="R197" s="178">
        <v>12821.05</v>
      </c>
      <c r="S197" s="178">
        <v>14259.32</v>
      </c>
      <c r="T197" s="178">
        <v>27320.898000000001</v>
      </c>
      <c r="U197" s="178">
        <v>20816.939999999999</v>
      </c>
      <c r="V197" s="178">
        <v>22599.360000000001</v>
      </c>
      <c r="W197" s="178">
        <v>18011.148000000001</v>
      </c>
      <c r="X197" s="178">
        <v>18518.495999999999</v>
      </c>
      <c r="Y197" s="178">
        <v>24805.181666666602</v>
      </c>
      <c r="Z197" s="178">
        <v>17542</v>
      </c>
      <c r="AA197" s="178">
        <v>14128.8</v>
      </c>
      <c r="AB197" s="178">
        <v>27400</v>
      </c>
      <c r="AC197" s="4"/>
      <c r="AD197" s="4"/>
      <c r="AE197" s="22"/>
      <c r="AF197" s="30"/>
      <c r="AG197" s="1"/>
    </row>
    <row r="198" spans="1:33" ht="21.75" customHeight="1">
      <c r="A198" s="177">
        <v>42767</v>
      </c>
      <c r="B198" s="178">
        <v>25470.799999999999</v>
      </c>
      <c r="C198" s="178">
        <v>18000.3999999999</v>
      </c>
      <c r="D198" s="178">
        <v>25151.2756706666</v>
      </c>
      <c r="E198" s="178">
        <v>17059.05</v>
      </c>
      <c r="F198" s="178">
        <v>20226.691608863901</v>
      </c>
      <c r="G198" s="178">
        <v>17804.3999999999</v>
      </c>
      <c r="H198" s="178">
        <v>18657.797610833299</v>
      </c>
      <c r="I198" s="178">
        <v>15514.180173761501</v>
      </c>
      <c r="J198" s="370">
        <v>13492.848</v>
      </c>
      <c r="K198" s="178">
        <v>16739.3</v>
      </c>
      <c r="L198" s="178">
        <v>19737.900000000001</v>
      </c>
      <c r="M198" s="178">
        <v>16278.556875</v>
      </c>
      <c r="N198" s="178">
        <v>18119.3</v>
      </c>
      <c r="O198" s="178">
        <v>17395.629999999899</v>
      </c>
      <c r="P198" s="178">
        <v>15594.7075</v>
      </c>
      <c r="Q198" s="178">
        <v>14983.6</v>
      </c>
      <c r="R198" s="178">
        <v>13869.95</v>
      </c>
      <c r="S198" s="178">
        <v>14259.32</v>
      </c>
      <c r="T198" s="178">
        <v>27320.898000000001</v>
      </c>
      <c r="U198" s="178">
        <v>20816.939999999999</v>
      </c>
      <c r="V198" s="178">
        <v>22599.360000000001</v>
      </c>
      <c r="W198" s="178">
        <v>18011.148000000001</v>
      </c>
      <c r="X198" s="178">
        <v>18518.495999999999</v>
      </c>
      <c r="Y198" s="178">
        <v>24805.181666666602</v>
      </c>
      <c r="Z198" s="178">
        <v>17542</v>
      </c>
      <c r="AA198" s="178">
        <v>14128.8</v>
      </c>
      <c r="AB198" s="178">
        <v>27400</v>
      </c>
      <c r="AC198" s="4"/>
      <c r="AD198" s="4"/>
      <c r="AE198" s="22"/>
      <c r="AF198" s="30"/>
      <c r="AG198" s="1"/>
    </row>
    <row r="199" spans="1:33" ht="21.75" customHeight="1">
      <c r="A199" s="177">
        <v>42795</v>
      </c>
      <c r="B199" s="178">
        <v>25470.799999999999</v>
      </c>
      <c r="C199" s="178">
        <v>18000.3999999999</v>
      </c>
      <c r="D199" s="178">
        <v>25151.2756706666</v>
      </c>
      <c r="E199" s="178">
        <v>17059.05</v>
      </c>
      <c r="F199" s="178">
        <v>20992.984851624002</v>
      </c>
      <c r="G199" s="178">
        <v>17804.400000000001</v>
      </c>
      <c r="H199" s="178">
        <v>18657.797610833299</v>
      </c>
      <c r="I199" s="178">
        <v>15514.180173761501</v>
      </c>
      <c r="J199" s="370">
        <v>13492.848</v>
      </c>
      <c r="K199" s="178">
        <v>16739.3</v>
      </c>
      <c r="L199" s="178">
        <v>19737.900000000001</v>
      </c>
      <c r="M199" s="178">
        <v>16278.556875</v>
      </c>
      <c r="N199" s="178">
        <v>18119.3</v>
      </c>
      <c r="O199" s="178">
        <v>17395.629999999899</v>
      </c>
      <c r="P199" s="178">
        <v>15594.7075</v>
      </c>
      <c r="Q199" s="178">
        <v>14983.6</v>
      </c>
      <c r="R199" s="178">
        <v>13869.95</v>
      </c>
      <c r="S199" s="178">
        <v>14259.32</v>
      </c>
      <c r="T199" s="178">
        <v>28420.655999999999</v>
      </c>
      <c r="U199" s="178">
        <v>20816.939999999999</v>
      </c>
      <c r="V199" s="178">
        <v>22599.360000000001</v>
      </c>
      <c r="W199" s="178">
        <v>18011.148000000001</v>
      </c>
      <c r="X199" s="178">
        <v>18518.495999999999</v>
      </c>
      <c r="Y199" s="178">
        <v>24805.181666666602</v>
      </c>
      <c r="Z199" s="178">
        <v>17542</v>
      </c>
      <c r="AA199" s="178">
        <v>14128.8</v>
      </c>
      <c r="AB199" s="178">
        <v>29900</v>
      </c>
      <c r="AC199" s="4"/>
      <c r="AD199" s="4"/>
      <c r="AE199" s="22"/>
      <c r="AF199" s="30"/>
      <c r="AG199" s="1"/>
    </row>
    <row r="200" spans="1:33" ht="21.75" customHeight="1">
      <c r="A200" s="177">
        <v>42826</v>
      </c>
      <c r="B200" s="178">
        <v>33295.1</v>
      </c>
      <c r="C200" s="178">
        <v>18000.3999999999</v>
      </c>
      <c r="D200" s="178">
        <v>25151.2756706666</v>
      </c>
      <c r="E200" s="178">
        <v>17059.05</v>
      </c>
      <c r="F200" s="178">
        <v>20992.984851624002</v>
      </c>
      <c r="G200" s="178">
        <v>20029</v>
      </c>
      <c r="H200" s="178">
        <v>20523.547091666602</v>
      </c>
      <c r="I200" s="178">
        <v>16508.6391228996</v>
      </c>
      <c r="J200" s="370">
        <v>14977.0826666666</v>
      </c>
      <c r="K200" s="178">
        <v>16739.3</v>
      </c>
      <c r="L200" s="178">
        <v>20634.900000000001</v>
      </c>
      <c r="M200" s="178">
        <v>17979.86</v>
      </c>
      <c r="N200" s="178">
        <v>19427.68</v>
      </c>
      <c r="O200" s="178">
        <v>19483.117600000001</v>
      </c>
      <c r="P200" s="178">
        <v>17936.232499999998</v>
      </c>
      <c r="Q200" s="178">
        <v>15658</v>
      </c>
      <c r="R200" s="178">
        <v>13869.95</v>
      </c>
      <c r="S200" s="178">
        <v>16064.47</v>
      </c>
      <c r="T200" s="178">
        <v>28420.655999999999</v>
      </c>
      <c r="U200" s="178">
        <v>20816.939999999999</v>
      </c>
      <c r="V200" s="178">
        <v>22599.360000000001</v>
      </c>
      <c r="W200" s="178">
        <v>18011.148000000001</v>
      </c>
      <c r="X200" s="178">
        <v>18518.495999999999</v>
      </c>
      <c r="Y200" s="178">
        <v>24805.181666666602</v>
      </c>
      <c r="Z200" s="178">
        <v>17542</v>
      </c>
      <c r="AA200" s="178">
        <v>14128.8</v>
      </c>
      <c r="AB200" s="178">
        <v>29080</v>
      </c>
      <c r="AC200" s="4"/>
      <c r="AD200" s="4"/>
      <c r="AE200" s="22"/>
      <c r="AF200" s="30"/>
      <c r="AG200" s="1"/>
    </row>
    <row r="201" spans="1:33" ht="21.75" customHeight="1">
      <c r="A201" s="177">
        <v>42856</v>
      </c>
      <c r="B201" s="178">
        <v>33295.1</v>
      </c>
      <c r="C201" s="178">
        <v>20160.8</v>
      </c>
      <c r="D201" s="178">
        <v>25151.2756706666</v>
      </c>
      <c r="E201" s="178">
        <v>17059.05</v>
      </c>
      <c r="F201" s="178">
        <v>20992.984851624002</v>
      </c>
      <c r="G201" s="178">
        <v>20029</v>
      </c>
      <c r="H201" s="178">
        <v>20523.547091666602</v>
      </c>
      <c r="I201" s="178">
        <v>16508.6391228996</v>
      </c>
      <c r="J201" s="370">
        <v>14977.0826666666</v>
      </c>
      <c r="K201" s="178">
        <v>16739.3</v>
      </c>
      <c r="L201" s="178">
        <v>20634.900000000001</v>
      </c>
      <c r="M201" s="178">
        <v>18975.23</v>
      </c>
      <c r="N201" s="178">
        <v>19427.68</v>
      </c>
      <c r="O201" s="178">
        <v>19483.117600000001</v>
      </c>
      <c r="P201" s="178">
        <v>17936.232499999998</v>
      </c>
      <c r="Q201" s="178">
        <v>15658</v>
      </c>
      <c r="R201" s="178">
        <v>13869.95</v>
      </c>
      <c r="S201" s="178">
        <v>16064.47</v>
      </c>
      <c r="T201" s="178">
        <v>28420.655999999999</v>
      </c>
      <c r="U201" s="178">
        <v>22416.94</v>
      </c>
      <c r="V201" s="178">
        <v>25625.0753999999</v>
      </c>
      <c r="W201" s="178">
        <v>18011.148000000001</v>
      </c>
      <c r="X201" s="178">
        <v>18518.495999999999</v>
      </c>
      <c r="Y201" s="178">
        <v>24805.181666666602</v>
      </c>
      <c r="Z201" s="178">
        <v>17542</v>
      </c>
      <c r="AA201" s="178">
        <v>14128.8</v>
      </c>
      <c r="AB201" s="178">
        <v>29080</v>
      </c>
      <c r="AC201" s="4"/>
      <c r="AD201" s="4"/>
      <c r="AE201" s="22"/>
      <c r="AF201" s="30"/>
      <c r="AG201" s="1"/>
    </row>
    <row r="202" spans="1:33" ht="21.75" customHeight="1">
      <c r="A202" s="177">
        <v>42887</v>
      </c>
      <c r="B202" s="178">
        <v>33295.1</v>
      </c>
      <c r="C202" s="178">
        <v>20160.8</v>
      </c>
      <c r="D202" s="178">
        <v>25151.2756706666</v>
      </c>
      <c r="E202" s="178">
        <v>19107.55</v>
      </c>
      <c r="F202" s="178">
        <v>20992.984851624002</v>
      </c>
      <c r="G202" s="178">
        <v>20366</v>
      </c>
      <c r="H202" s="178">
        <v>20523.547091666602</v>
      </c>
      <c r="I202" s="178">
        <v>16508.6391228996</v>
      </c>
      <c r="J202" s="370">
        <v>14977.0826666666</v>
      </c>
      <c r="K202" s="178">
        <v>18413.23</v>
      </c>
      <c r="L202" s="178">
        <v>20634.900000000001</v>
      </c>
      <c r="M202" s="178">
        <v>18975.23</v>
      </c>
      <c r="N202" s="178">
        <v>19427.68</v>
      </c>
      <c r="O202" s="178">
        <v>19483.117600000001</v>
      </c>
      <c r="P202" s="178">
        <v>17936.232499999998</v>
      </c>
      <c r="Q202" s="178">
        <v>17084.3999999999</v>
      </c>
      <c r="R202" s="178">
        <v>13869.95</v>
      </c>
      <c r="S202" s="178">
        <v>16064.47</v>
      </c>
      <c r="T202" s="178">
        <v>28420.655999999999</v>
      </c>
      <c r="U202" s="178">
        <v>22416.94</v>
      </c>
      <c r="V202" s="178">
        <v>25625.0753999999</v>
      </c>
      <c r="W202" s="178">
        <v>18011.148000000001</v>
      </c>
      <c r="X202" s="178">
        <v>18518.495999999999</v>
      </c>
      <c r="Y202" s="178">
        <v>24805.181666666602</v>
      </c>
      <c r="Z202" s="178">
        <v>17542</v>
      </c>
      <c r="AA202" s="178">
        <v>16250.3999999999</v>
      </c>
      <c r="AB202" s="178">
        <v>29582</v>
      </c>
      <c r="AC202" s="4"/>
      <c r="AD202" s="4"/>
      <c r="AE202" s="22"/>
      <c r="AF202" s="30"/>
      <c r="AG202" s="1"/>
    </row>
    <row r="203" spans="1:33" ht="21.75" customHeight="1">
      <c r="A203" s="177">
        <v>42917</v>
      </c>
      <c r="B203" s="178">
        <v>33295.1</v>
      </c>
      <c r="C203" s="178">
        <v>20160.8</v>
      </c>
      <c r="D203" s="178">
        <v>25151.2756706666</v>
      </c>
      <c r="E203" s="178">
        <v>19107.55</v>
      </c>
      <c r="F203" s="178">
        <v>23301.899000000001</v>
      </c>
      <c r="G203" s="178">
        <v>20366</v>
      </c>
      <c r="H203" s="178">
        <v>22389.324100000002</v>
      </c>
      <c r="I203" s="178">
        <v>17400.105635536202</v>
      </c>
      <c r="J203" s="370">
        <v>16476.288</v>
      </c>
      <c r="K203" s="178">
        <v>18413.23</v>
      </c>
      <c r="L203" s="178">
        <v>21667.1</v>
      </c>
      <c r="M203" s="178">
        <v>18975.23</v>
      </c>
      <c r="N203" s="178">
        <v>21143.68</v>
      </c>
      <c r="O203" s="178">
        <v>19483.117600000001</v>
      </c>
      <c r="P203" s="178">
        <v>17936.232499999998</v>
      </c>
      <c r="Q203" s="178">
        <v>17084.3999999999</v>
      </c>
      <c r="R203" s="178">
        <v>13869.95</v>
      </c>
      <c r="S203" s="178">
        <v>17831.47</v>
      </c>
      <c r="T203" s="178">
        <v>31593.616000000002</v>
      </c>
      <c r="U203" s="178">
        <v>22899.3</v>
      </c>
      <c r="V203" s="178">
        <v>25625.0753999999</v>
      </c>
      <c r="W203" s="178">
        <v>20352.599999999999</v>
      </c>
      <c r="X203" s="178">
        <v>20925.900000000001</v>
      </c>
      <c r="Y203" s="178">
        <v>29270.1149999999</v>
      </c>
      <c r="Z203" s="178">
        <v>20523.7</v>
      </c>
      <c r="AA203" s="178">
        <v>16250.3999999999</v>
      </c>
      <c r="AB203" s="178">
        <v>29582</v>
      </c>
      <c r="AC203" s="4"/>
      <c r="AD203" s="4"/>
      <c r="AE203" s="22"/>
      <c r="AF203" s="30"/>
      <c r="AG203" s="1"/>
    </row>
    <row r="204" spans="1:33" ht="21.75" customHeight="1">
      <c r="A204" s="177">
        <v>42948</v>
      </c>
      <c r="B204" s="178">
        <v>33295.1</v>
      </c>
      <c r="C204" s="178">
        <v>20160.8</v>
      </c>
      <c r="D204" s="178">
        <v>25151.2756706666</v>
      </c>
      <c r="E204" s="178">
        <v>19107.55</v>
      </c>
      <c r="F204" s="178">
        <v>23301.899000000001</v>
      </c>
      <c r="G204" s="178">
        <v>20366</v>
      </c>
      <c r="H204" s="178">
        <v>22389.324100000002</v>
      </c>
      <c r="I204" s="178">
        <v>17400.105635536202</v>
      </c>
      <c r="J204" s="370">
        <v>16476.288</v>
      </c>
      <c r="K204" s="178">
        <v>20254.553</v>
      </c>
      <c r="L204" s="178">
        <v>21667.1</v>
      </c>
      <c r="M204" s="178">
        <v>18975.23</v>
      </c>
      <c r="N204" s="178">
        <v>21143.68</v>
      </c>
      <c r="O204" s="178">
        <v>19483.117600000001</v>
      </c>
      <c r="P204" s="178">
        <v>17936.232499999998</v>
      </c>
      <c r="Q204" s="178">
        <v>17084.3999999999</v>
      </c>
      <c r="R204" s="178">
        <v>14979.466</v>
      </c>
      <c r="S204" s="178">
        <v>17831.47</v>
      </c>
      <c r="T204" s="178">
        <v>31593.616000000002</v>
      </c>
      <c r="U204" s="178">
        <v>22899.3</v>
      </c>
      <c r="V204" s="178">
        <v>25625.0753999999</v>
      </c>
      <c r="W204" s="178">
        <v>20352.599999999999</v>
      </c>
      <c r="X204" s="178">
        <v>20925.900000000001</v>
      </c>
      <c r="Y204" s="178">
        <v>29270.1149999999</v>
      </c>
      <c r="Z204" s="178">
        <v>20523.7</v>
      </c>
      <c r="AA204" s="178">
        <v>16250.3999999999</v>
      </c>
      <c r="AB204" s="178">
        <v>29582</v>
      </c>
      <c r="AC204" s="4"/>
      <c r="AD204" s="4"/>
      <c r="AE204" s="22"/>
      <c r="AF204" s="30"/>
      <c r="AG204" s="1"/>
    </row>
    <row r="205" spans="1:33" ht="21.75" customHeight="1">
      <c r="A205" s="177">
        <v>42979</v>
      </c>
      <c r="B205" s="178">
        <v>33295.1</v>
      </c>
      <c r="C205" s="178">
        <v>22321.200000000001</v>
      </c>
      <c r="D205" s="178">
        <v>25151.2756706666</v>
      </c>
      <c r="E205" s="178">
        <v>19107.55</v>
      </c>
      <c r="F205" s="178">
        <v>23301.899000000001</v>
      </c>
      <c r="G205" s="178">
        <v>20366</v>
      </c>
      <c r="H205" s="178">
        <v>22389.324100000002</v>
      </c>
      <c r="I205" s="178">
        <v>17400.105635536202</v>
      </c>
      <c r="J205" s="370">
        <v>16476.288</v>
      </c>
      <c r="K205" s="178">
        <v>20254.553</v>
      </c>
      <c r="L205" s="178">
        <v>22534.2</v>
      </c>
      <c r="M205" s="178">
        <v>18975.23</v>
      </c>
      <c r="N205" s="178">
        <v>21143.68</v>
      </c>
      <c r="O205" s="178">
        <v>21344.415710000001</v>
      </c>
      <c r="P205" s="178">
        <v>17936.232499999998</v>
      </c>
      <c r="Q205" s="178">
        <v>17084.3999999999</v>
      </c>
      <c r="R205" s="178">
        <v>14979.466</v>
      </c>
      <c r="S205" s="178">
        <v>17831.47</v>
      </c>
      <c r="T205" s="178">
        <v>31593.616000000002</v>
      </c>
      <c r="U205" s="178">
        <v>24451.3</v>
      </c>
      <c r="V205" s="178">
        <v>28071.919999999998</v>
      </c>
      <c r="W205" s="178">
        <v>20352.599999999999</v>
      </c>
      <c r="X205" s="178">
        <v>20925.900000000001</v>
      </c>
      <c r="Y205" s="178">
        <v>29270.1149999999</v>
      </c>
      <c r="Z205" s="178">
        <v>20523.7</v>
      </c>
      <c r="AA205" s="178">
        <v>16250.3999999999</v>
      </c>
      <c r="AB205" s="178">
        <v>29582</v>
      </c>
      <c r="AC205" s="4"/>
      <c r="AD205" s="4"/>
      <c r="AE205" s="22"/>
      <c r="AF205" s="30"/>
      <c r="AG205" s="1"/>
    </row>
    <row r="206" spans="1:33" ht="21.75" customHeight="1">
      <c r="A206" s="177">
        <v>43009</v>
      </c>
      <c r="B206" s="178">
        <v>33295.1</v>
      </c>
      <c r="C206" s="178">
        <v>22321.200000000001</v>
      </c>
      <c r="D206" s="178">
        <v>25151.2756706666</v>
      </c>
      <c r="E206" s="178">
        <v>19107.55</v>
      </c>
      <c r="F206" s="178">
        <v>23301.899000000001</v>
      </c>
      <c r="G206" s="178">
        <v>22414</v>
      </c>
      <c r="H206" s="178">
        <v>22389.324100000002</v>
      </c>
      <c r="I206" s="178">
        <v>18297.951086329798</v>
      </c>
      <c r="J206" s="370">
        <v>16476.288</v>
      </c>
      <c r="K206" s="178">
        <v>20254.553</v>
      </c>
      <c r="L206" s="178">
        <v>22534.2</v>
      </c>
      <c r="M206" s="178">
        <v>18975.23</v>
      </c>
      <c r="N206" s="178">
        <v>21143.68</v>
      </c>
      <c r="O206" s="178">
        <v>21344.415710000001</v>
      </c>
      <c r="P206" s="178">
        <v>19505.985000000001</v>
      </c>
      <c r="Q206" s="178">
        <v>17084.3999999999</v>
      </c>
      <c r="R206" s="178">
        <v>14979.466</v>
      </c>
      <c r="S206" s="178">
        <v>17831.47</v>
      </c>
      <c r="T206" s="178">
        <v>31593.616000000002</v>
      </c>
      <c r="U206" s="178">
        <v>24451.3</v>
      </c>
      <c r="V206" s="178">
        <v>28071.919999999998</v>
      </c>
      <c r="W206" s="178">
        <v>21973.596000000001</v>
      </c>
      <c r="X206" s="178">
        <v>22592.567999999999</v>
      </c>
      <c r="Y206" s="178">
        <v>31006.485000000001</v>
      </c>
      <c r="Z206" s="178">
        <v>20523.7</v>
      </c>
      <c r="AA206" s="178">
        <v>16250.3999999999</v>
      </c>
      <c r="AB206" s="178">
        <v>31052</v>
      </c>
      <c r="AC206" s="4"/>
      <c r="AD206" s="4"/>
      <c r="AE206" s="22"/>
      <c r="AF206" s="30"/>
      <c r="AG206" s="1"/>
    </row>
    <row r="207" spans="1:33" ht="21.75" customHeight="1">
      <c r="A207" s="177">
        <v>43040</v>
      </c>
      <c r="B207" s="178">
        <v>33295.1</v>
      </c>
      <c r="C207" s="178">
        <v>22321.200000000001</v>
      </c>
      <c r="D207" s="178">
        <v>26266.003089000002</v>
      </c>
      <c r="E207" s="178">
        <v>19107.55</v>
      </c>
      <c r="F207" s="178">
        <v>24700.082999999999</v>
      </c>
      <c r="G207" s="178">
        <v>22414</v>
      </c>
      <c r="H207" s="178">
        <v>22389.327675</v>
      </c>
      <c r="I207" s="178">
        <v>18297.951086329798</v>
      </c>
      <c r="J207" s="370">
        <v>16476.288</v>
      </c>
      <c r="K207" s="178">
        <v>20254.553</v>
      </c>
      <c r="L207" s="178">
        <v>22534.2</v>
      </c>
      <c r="M207" s="178">
        <v>20625.25</v>
      </c>
      <c r="N207" s="178">
        <v>21143.68</v>
      </c>
      <c r="O207" s="178">
        <v>21344.415710000001</v>
      </c>
      <c r="P207" s="178">
        <v>19505.985000000001</v>
      </c>
      <c r="Q207" s="178">
        <v>17347.2</v>
      </c>
      <c r="R207" s="178">
        <v>15950.0424999999</v>
      </c>
      <c r="S207" s="178">
        <v>17831.47</v>
      </c>
      <c r="T207" s="178">
        <v>33962.683920000003</v>
      </c>
      <c r="U207" s="178">
        <v>25190.34</v>
      </c>
      <c r="V207" s="178">
        <v>28071.919999999998</v>
      </c>
      <c r="W207" s="178">
        <v>21973.596000000001</v>
      </c>
      <c r="X207" s="178">
        <v>22592.567999999999</v>
      </c>
      <c r="Y207" s="178">
        <v>31006.485000000001</v>
      </c>
      <c r="Z207" s="178">
        <v>20523.7</v>
      </c>
      <c r="AA207" s="178">
        <v>16826.3999999999</v>
      </c>
      <c r="AB207" s="178">
        <v>31052</v>
      </c>
      <c r="AC207" s="4"/>
      <c r="AD207" s="4"/>
      <c r="AE207" s="22"/>
      <c r="AF207" s="30"/>
      <c r="AG207" s="1"/>
    </row>
    <row r="208" spans="1:33" ht="21.75" customHeight="1">
      <c r="A208" s="177">
        <v>43070</v>
      </c>
      <c r="B208" s="178">
        <v>33295.1</v>
      </c>
      <c r="C208" s="178">
        <v>22321.200000000001</v>
      </c>
      <c r="D208" s="178">
        <v>26266.003089000002</v>
      </c>
      <c r="E208" s="178">
        <v>19107.55</v>
      </c>
      <c r="F208" s="178">
        <v>24700.082999999999</v>
      </c>
      <c r="G208" s="178">
        <v>22414</v>
      </c>
      <c r="H208" s="178">
        <v>22389.327675</v>
      </c>
      <c r="I208" s="178">
        <v>18297.951086329798</v>
      </c>
      <c r="J208" s="370">
        <v>16476.288</v>
      </c>
      <c r="K208" s="178">
        <v>20254.553</v>
      </c>
      <c r="L208" s="178">
        <v>22534.2</v>
      </c>
      <c r="M208" s="178">
        <v>20625.25</v>
      </c>
      <c r="N208" s="178">
        <v>22859.68</v>
      </c>
      <c r="O208" s="178">
        <v>21344.415710000001</v>
      </c>
      <c r="P208" s="178">
        <v>19505.985000000001</v>
      </c>
      <c r="Q208" s="178">
        <v>17347.2</v>
      </c>
      <c r="R208" s="178">
        <v>15950.0424999999</v>
      </c>
      <c r="S208" s="178">
        <v>17831.47</v>
      </c>
      <c r="T208" s="178">
        <v>33962.683920000003</v>
      </c>
      <c r="U208" s="178">
        <v>25190.34</v>
      </c>
      <c r="V208" s="178">
        <v>28071.919999999998</v>
      </c>
      <c r="W208" s="178">
        <v>21973.596000000001</v>
      </c>
      <c r="X208" s="178">
        <v>22592.567999999999</v>
      </c>
      <c r="Y208" s="178">
        <v>31006.485000000001</v>
      </c>
      <c r="Z208" s="178">
        <v>20523.7</v>
      </c>
      <c r="AA208" s="178">
        <v>17097.599999999999</v>
      </c>
      <c r="AB208" s="178">
        <v>31522.5</v>
      </c>
      <c r="AC208" s="4"/>
      <c r="AD208" s="4"/>
      <c r="AE208" s="22"/>
      <c r="AF208" s="30"/>
      <c r="AG208" s="1"/>
    </row>
    <row r="209" spans="1:33" ht="21.75" customHeight="1">
      <c r="A209" s="177">
        <v>43101</v>
      </c>
      <c r="B209" s="178">
        <v>39489.199999999997</v>
      </c>
      <c r="C209" s="178">
        <v>22321.200000000001</v>
      </c>
      <c r="D209" s="178">
        <v>28892.9274999999</v>
      </c>
      <c r="E209" s="178">
        <v>20982.6</v>
      </c>
      <c r="F209" s="178">
        <v>24700.082999999999</v>
      </c>
      <c r="G209" s="178">
        <v>22414</v>
      </c>
      <c r="H209" s="178">
        <v>22762.479501666599</v>
      </c>
      <c r="I209" s="178">
        <v>19406.806922161399</v>
      </c>
      <c r="J209" s="370">
        <v>16476.288</v>
      </c>
      <c r="K209" s="178">
        <v>21022.400000000001</v>
      </c>
      <c r="L209" s="178">
        <v>24787.1</v>
      </c>
      <c r="M209" s="178">
        <v>20625.25</v>
      </c>
      <c r="N209" s="178">
        <v>23475.62</v>
      </c>
      <c r="O209" s="178">
        <v>21344.415710000001</v>
      </c>
      <c r="P209" s="178">
        <v>19505.985000000001</v>
      </c>
      <c r="Q209" s="178">
        <v>19240.8</v>
      </c>
      <c r="R209" s="178">
        <v>15950.0424999999</v>
      </c>
      <c r="S209" s="178">
        <v>17831.47</v>
      </c>
      <c r="T209" s="178">
        <v>33962.683920000003</v>
      </c>
      <c r="U209" s="178">
        <v>25190.34</v>
      </c>
      <c r="V209" s="178">
        <v>28071.919999999998</v>
      </c>
      <c r="W209" s="178">
        <v>22838.135999999999</v>
      </c>
      <c r="X209" s="178">
        <v>22592.567999999999</v>
      </c>
      <c r="Y209" s="178">
        <v>31006.485000000001</v>
      </c>
      <c r="Z209" s="178">
        <v>21420</v>
      </c>
      <c r="AA209" s="178">
        <v>17097.599999999999</v>
      </c>
      <c r="AB209" s="178">
        <v>15172.4</v>
      </c>
      <c r="AC209" s="4"/>
      <c r="AD209" s="4"/>
      <c r="AE209" s="22"/>
      <c r="AF209" s="30"/>
      <c r="AG209" s="1"/>
    </row>
    <row r="210" spans="1:33" ht="21.75" customHeight="1">
      <c r="A210" s="177">
        <v>43132</v>
      </c>
      <c r="B210" s="178">
        <v>39489.199999999997</v>
      </c>
      <c r="C210" s="178">
        <v>22321.200000000001</v>
      </c>
      <c r="D210" s="178">
        <v>28892.9274999999</v>
      </c>
      <c r="E210" s="178">
        <v>20982.6</v>
      </c>
      <c r="F210" s="178">
        <v>24700.082999999999</v>
      </c>
      <c r="G210" s="178">
        <v>22414</v>
      </c>
      <c r="H210" s="178">
        <v>23135.634903333299</v>
      </c>
      <c r="I210" s="178">
        <v>19406.806922161399</v>
      </c>
      <c r="J210" s="370">
        <v>16722.234666666602</v>
      </c>
      <c r="K210" s="178">
        <v>21022.400000000001</v>
      </c>
      <c r="L210" s="178">
        <v>24787.1</v>
      </c>
      <c r="M210" s="178">
        <v>20625.25</v>
      </c>
      <c r="N210" s="178">
        <v>23475.62</v>
      </c>
      <c r="O210" s="178">
        <v>21344.415710000001</v>
      </c>
      <c r="P210" s="178">
        <v>19505.985000000001</v>
      </c>
      <c r="Q210" s="178">
        <v>19240.8</v>
      </c>
      <c r="R210" s="178">
        <v>16921.618999999999</v>
      </c>
      <c r="S210" s="178">
        <v>17831.47</v>
      </c>
      <c r="T210" s="178">
        <v>33962.683920000003</v>
      </c>
      <c r="U210" s="178">
        <v>25190.34</v>
      </c>
      <c r="V210" s="178">
        <v>28071.919999999998</v>
      </c>
      <c r="W210" s="178">
        <v>22838.135999999999</v>
      </c>
      <c r="X210" s="178">
        <v>22592.567999999999</v>
      </c>
      <c r="Y210" s="178">
        <v>31006.485000000001</v>
      </c>
      <c r="Z210" s="178">
        <v>21420</v>
      </c>
      <c r="AA210" s="178">
        <v>17097.599999999999</v>
      </c>
      <c r="AB210" s="178">
        <v>33171.5</v>
      </c>
      <c r="AC210" s="4"/>
      <c r="AD210" s="4"/>
      <c r="AE210" s="22"/>
      <c r="AF210" s="30"/>
      <c r="AG210" s="1"/>
    </row>
    <row r="211" spans="1:33" ht="21.75" customHeight="1">
      <c r="A211" s="177">
        <v>43160</v>
      </c>
      <c r="B211" s="178">
        <v>39489.199999999997</v>
      </c>
      <c r="C211" s="178">
        <v>22321.200000000001</v>
      </c>
      <c r="D211" s="178">
        <v>28892.9274999999</v>
      </c>
      <c r="E211" s="178">
        <v>20982.6</v>
      </c>
      <c r="F211" s="178">
        <v>26182.1159999999</v>
      </c>
      <c r="G211" s="178">
        <v>22414</v>
      </c>
      <c r="H211" s="178">
        <v>23508.7903049999</v>
      </c>
      <c r="I211" s="178">
        <v>19406.806922161399</v>
      </c>
      <c r="J211" s="370">
        <v>16970.319999999901</v>
      </c>
      <c r="K211" s="178">
        <v>21022.400000000001</v>
      </c>
      <c r="L211" s="178">
        <v>24787.1</v>
      </c>
      <c r="M211" s="178">
        <v>20625.25</v>
      </c>
      <c r="N211" s="178">
        <v>23475.62</v>
      </c>
      <c r="O211" s="178">
        <v>21792.415710000001</v>
      </c>
      <c r="P211" s="178">
        <v>19505.985000000001</v>
      </c>
      <c r="Q211" s="178">
        <v>19240.8</v>
      </c>
      <c r="R211" s="178">
        <v>16921.618999999999</v>
      </c>
      <c r="S211" s="178">
        <v>17831.47</v>
      </c>
      <c r="T211" s="178">
        <v>35525.82</v>
      </c>
      <c r="U211" s="178">
        <v>25190.34</v>
      </c>
      <c r="V211" s="178">
        <v>28071.919999999998</v>
      </c>
      <c r="W211" s="178">
        <v>22838.135999999999</v>
      </c>
      <c r="X211" s="178">
        <v>22592.567999999999</v>
      </c>
      <c r="Y211" s="178">
        <v>31006.485000000001</v>
      </c>
      <c r="Z211" s="178">
        <v>21420</v>
      </c>
      <c r="AA211" s="178">
        <v>17097.599999999999</v>
      </c>
      <c r="AB211" s="178">
        <v>35845</v>
      </c>
      <c r="AC211" s="4"/>
      <c r="AD211" s="4"/>
      <c r="AE211" s="22"/>
      <c r="AF211" s="30"/>
      <c r="AG211" s="1"/>
    </row>
    <row r="212" spans="1:33" ht="21.75" customHeight="1">
      <c r="A212" s="177">
        <v>43191</v>
      </c>
      <c r="B212" s="178">
        <v>39489.199999999997</v>
      </c>
      <c r="C212" s="178">
        <v>22321.200000000001</v>
      </c>
      <c r="D212" s="178">
        <v>28892.9274999999</v>
      </c>
      <c r="E212" s="178">
        <v>20982.6</v>
      </c>
      <c r="F212" s="178">
        <v>26182.1159999999</v>
      </c>
      <c r="G212" s="178">
        <v>24854</v>
      </c>
      <c r="H212" s="178">
        <v>25859.690999999901</v>
      </c>
      <c r="I212" s="178">
        <v>20730.351154252799</v>
      </c>
      <c r="J212" s="370">
        <v>18666.282666666601</v>
      </c>
      <c r="K212" s="178">
        <v>22703.9</v>
      </c>
      <c r="L212" s="178">
        <v>24787.1</v>
      </c>
      <c r="M212" s="178">
        <v>23636.532500000001</v>
      </c>
      <c r="N212" s="178">
        <v>23475.62</v>
      </c>
      <c r="O212" s="178">
        <v>24183.2399999999</v>
      </c>
      <c r="P212" s="178">
        <v>21611.422500000001</v>
      </c>
      <c r="Q212" s="178">
        <v>19240.8</v>
      </c>
      <c r="R212" s="178">
        <v>16921.618999999999</v>
      </c>
      <c r="S212" s="178">
        <v>19941.55</v>
      </c>
      <c r="T212" s="178">
        <v>35525.82</v>
      </c>
      <c r="U212" s="178">
        <v>26190.34</v>
      </c>
      <c r="V212" s="178">
        <v>28071.919999999998</v>
      </c>
      <c r="W212" s="178">
        <v>22838.135999999999</v>
      </c>
      <c r="X212" s="178">
        <v>22592.567999999999</v>
      </c>
      <c r="Y212" s="178">
        <v>31006.485000000001</v>
      </c>
      <c r="Z212" s="178">
        <v>21420</v>
      </c>
      <c r="AA212" s="178">
        <v>17097.599999999999</v>
      </c>
      <c r="AB212" s="178">
        <v>36295</v>
      </c>
      <c r="AC212" s="4"/>
      <c r="AD212" s="4"/>
      <c r="AE212" s="22"/>
      <c r="AF212" s="30"/>
      <c r="AG212" s="1"/>
    </row>
    <row r="213" spans="1:33" ht="21.75" customHeight="1">
      <c r="A213" s="177">
        <v>43221</v>
      </c>
      <c r="B213" s="178">
        <v>39489.199999999997</v>
      </c>
      <c r="C213" s="178">
        <v>25075.599999999999</v>
      </c>
      <c r="D213" s="178">
        <v>30206.23</v>
      </c>
      <c r="E213" s="178">
        <v>20982.6</v>
      </c>
      <c r="F213" s="178">
        <v>26182.1159999999</v>
      </c>
      <c r="G213" s="178">
        <v>24854</v>
      </c>
      <c r="H213" s="178">
        <v>25859.690999999901</v>
      </c>
      <c r="I213" s="178">
        <v>20730.351154252799</v>
      </c>
      <c r="J213" s="370">
        <v>18666.282666666601</v>
      </c>
      <c r="K213" s="178">
        <v>22703.9</v>
      </c>
      <c r="L213" s="178">
        <v>24787.1</v>
      </c>
      <c r="M213" s="178">
        <v>23636.532500000001</v>
      </c>
      <c r="N213" s="178">
        <v>24090.28</v>
      </c>
      <c r="O213" s="178">
        <v>24183.2399999999</v>
      </c>
      <c r="P213" s="178">
        <v>21611.422500000001</v>
      </c>
      <c r="Q213" s="178">
        <v>19240.8</v>
      </c>
      <c r="R213" s="178">
        <v>16921.618999999999</v>
      </c>
      <c r="S213" s="178">
        <v>19941.55</v>
      </c>
      <c r="T213" s="178">
        <v>35525.82</v>
      </c>
      <c r="U213" s="178">
        <v>26190.34</v>
      </c>
      <c r="V213" s="178">
        <v>30742.736000000001</v>
      </c>
      <c r="W213" s="178">
        <v>22838.135999999999</v>
      </c>
      <c r="X213" s="178">
        <v>22592.567999999999</v>
      </c>
      <c r="Y213" s="178">
        <v>31006.485000000001</v>
      </c>
      <c r="Z213" s="178">
        <v>21420</v>
      </c>
      <c r="AA213" s="178">
        <v>17097.599999999999</v>
      </c>
      <c r="AB213" s="178">
        <v>36295</v>
      </c>
      <c r="AC213" s="4"/>
      <c r="AD213" s="4"/>
      <c r="AE213" s="22"/>
      <c r="AF213" s="30"/>
      <c r="AG213" s="1"/>
    </row>
    <row r="214" spans="1:33" ht="21.75" customHeight="1">
      <c r="A214" s="177">
        <v>43252</v>
      </c>
      <c r="B214" s="178">
        <v>39489.199999999997</v>
      </c>
      <c r="C214" s="178">
        <v>25075.599999999999</v>
      </c>
      <c r="D214" s="178">
        <v>30206.23</v>
      </c>
      <c r="E214" s="178">
        <v>23499.9</v>
      </c>
      <c r="F214" s="178">
        <v>26182.1159999999</v>
      </c>
      <c r="G214" s="178">
        <v>24854</v>
      </c>
      <c r="H214" s="178">
        <v>25859.690999999901</v>
      </c>
      <c r="I214" s="178">
        <v>20730.351154252799</v>
      </c>
      <c r="J214" s="370">
        <v>18666.282666666601</v>
      </c>
      <c r="K214" s="178">
        <v>22703.9</v>
      </c>
      <c r="L214" s="178">
        <v>24787.1</v>
      </c>
      <c r="M214" s="178">
        <v>23636.532500000001</v>
      </c>
      <c r="N214" s="178">
        <v>24090.28</v>
      </c>
      <c r="O214" s="178">
        <v>24183.2399999999</v>
      </c>
      <c r="P214" s="178">
        <v>21611.422500000001</v>
      </c>
      <c r="Q214" s="178">
        <v>20684.8</v>
      </c>
      <c r="R214" s="178">
        <v>16921.618999999999</v>
      </c>
      <c r="S214" s="178">
        <v>19941.55</v>
      </c>
      <c r="T214" s="178">
        <v>35525.82</v>
      </c>
      <c r="U214" s="178">
        <v>28293.9</v>
      </c>
      <c r="V214" s="178">
        <v>30742.736000000001</v>
      </c>
      <c r="W214" s="178">
        <v>22838.135999999999</v>
      </c>
      <c r="X214" s="178">
        <v>22592.567999999999</v>
      </c>
      <c r="Y214" s="178">
        <v>31006.535</v>
      </c>
      <c r="Z214" s="178">
        <v>21420</v>
      </c>
      <c r="AA214" s="178">
        <v>19538.400000000001</v>
      </c>
      <c r="AB214" s="178">
        <v>36295</v>
      </c>
      <c r="AC214" s="4"/>
      <c r="AD214" s="4"/>
      <c r="AE214" s="22"/>
      <c r="AF214" s="30"/>
      <c r="AG214" s="1"/>
    </row>
    <row r="215" spans="1:33" ht="21.75" customHeight="1">
      <c r="A215" s="177">
        <v>43282</v>
      </c>
      <c r="B215" s="178">
        <v>39489.199999999997</v>
      </c>
      <c r="C215" s="178">
        <v>25075.599999999999</v>
      </c>
      <c r="D215" s="178">
        <v>31519.203706799999</v>
      </c>
      <c r="E215" s="178">
        <v>23499.9</v>
      </c>
      <c r="F215" s="178">
        <v>28276.54</v>
      </c>
      <c r="G215" s="178">
        <v>24854</v>
      </c>
      <c r="H215" s="178">
        <v>25859.690999999901</v>
      </c>
      <c r="I215" s="178">
        <v>22571.2063367505</v>
      </c>
      <c r="J215" s="370">
        <v>18666.282666666601</v>
      </c>
      <c r="K215" s="178">
        <v>22703.9</v>
      </c>
      <c r="L215" s="178">
        <v>24787.1</v>
      </c>
      <c r="M215" s="178">
        <v>23636.532500000001</v>
      </c>
      <c r="N215" s="178">
        <v>26213.8</v>
      </c>
      <c r="O215" s="178">
        <v>24183.2399999999</v>
      </c>
      <c r="P215" s="178">
        <v>21611.422500000001</v>
      </c>
      <c r="Q215" s="178">
        <v>20684.8</v>
      </c>
      <c r="R215" s="178">
        <v>18614.45</v>
      </c>
      <c r="S215" s="178">
        <v>21138.97</v>
      </c>
      <c r="T215" s="178">
        <v>39078.402000000002</v>
      </c>
      <c r="U215" s="178">
        <v>28293.9</v>
      </c>
      <c r="V215" s="178">
        <v>30879.259477508302</v>
      </c>
      <c r="W215" s="178">
        <v>25121.9496</v>
      </c>
      <c r="X215" s="178">
        <v>25829.603999999999</v>
      </c>
      <c r="Y215" s="178">
        <v>35657.519999999997</v>
      </c>
      <c r="Z215" s="178">
        <v>24713.4</v>
      </c>
      <c r="AA215" s="178">
        <v>19538.400000000001</v>
      </c>
      <c r="AB215" s="178">
        <v>36295</v>
      </c>
      <c r="AC215" s="4"/>
      <c r="AD215" s="4"/>
      <c r="AE215" s="22"/>
      <c r="AF215" s="30"/>
      <c r="AG215" s="1"/>
    </row>
    <row r="216" spans="1:33" ht="21.75" customHeight="1">
      <c r="A216" s="177">
        <v>43313</v>
      </c>
      <c r="B216" s="178">
        <v>41447.199999999997</v>
      </c>
      <c r="C216" s="178">
        <v>25075.599999999999</v>
      </c>
      <c r="D216" s="178">
        <v>32569.843830360001</v>
      </c>
      <c r="E216" s="178">
        <v>23499.9</v>
      </c>
      <c r="F216" s="178">
        <v>28276.54</v>
      </c>
      <c r="G216" s="178">
        <v>24854</v>
      </c>
      <c r="H216" s="178">
        <v>27035.131337499999</v>
      </c>
      <c r="I216" s="178">
        <v>22571.2063367505</v>
      </c>
      <c r="J216" s="370">
        <v>19600.88</v>
      </c>
      <c r="K216" s="178">
        <v>24520.799999999999</v>
      </c>
      <c r="L216" s="178">
        <v>26590.2</v>
      </c>
      <c r="M216" s="178">
        <v>23636.532500000001</v>
      </c>
      <c r="N216" s="178">
        <v>26744.68</v>
      </c>
      <c r="O216" s="178">
        <v>25282.4899999999</v>
      </c>
      <c r="P216" s="178">
        <v>21611.422500000001</v>
      </c>
      <c r="Q216" s="178">
        <v>20684.8</v>
      </c>
      <c r="R216" s="178">
        <v>18614.45</v>
      </c>
      <c r="S216" s="178">
        <v>21138.97</v>
      </c>
      <c r="T216" s="178">
        <v>39078.402000000002</v>
      </c>
      <c r="U216" s="178">
        <v>30127.62</v>
      </c>
      <c r="V216" s="178">
        <v>30879.259477508302</v>
      </c>
      <c r="W216" s="178">
        <v>26263.856399999899</v>
      </c>
      <c r="X216" s="178">
        <v>27003.671999999999</v>
      </c>
      <c r="Y216" s="178">
        <v>35657.519999999997</v>
      </c>
      <c r="Z216" s="178">
        <v>25865.1</v>
      </c>
      <c r="AA216" s="178">
        <v>19538.400000000001</v>
      </c>
      <c r="AB216" s="178">
        <v>37382.8999999999</v>
      </c>
      <c r="AC216" s="4"/>
      <c r="AD216" s="4"/>
      <c r="AE216" s="22"/>
      <c r="AF216" s="30"/>
      <c r="AG216" s="1"/>
    </row>
    <row r="217" spans="1:33" ht="21.75" customHeight="1">
      <c r="A217" s="177">
        <v>43344</v>
      </c>
      <c r="B217" s="178">
        <v>41447.199999999997</v>
      </c>
      <c r="C217" s="178">
        <v>25075.599999999999</v>
      </c>
      <c r="D217" s="178">
        <v>33680.738984809999</v>
      </c>
      <c r="E217" s="178">
        <v>23499.9</v>
      </c>
      <c r="F217" s="178">
        <v>28276.54</v>
      </c>
      <c r="G217" s="178">
        <v>25926</v>
      </c>
      <c r="H217" s="178">
        <v>27035.131337499999</v>
      </c>
      <c r="I217" s="178">
        <v>22571.2063367505</v>
      </c>
      <c r="J217" s="370">
        <v>20383.632000000001</v>
      </c>
      <c r="K217" s="178">
        <v>24520.799999999999</v>
      </c>
      <c r="L217" s="178">
        <v>26590.2</v>
      </c>
      <c r="M217" s="178">
        <v>25454.532500000001</v>
      </c>
      <c r="N217" s="178">
        <v>26744.68</v>
      </c>
      <c r="O217" s="178">
        <v>25282.4899999999</v>
      </c>
      <c r="P217" s="178">
        <v>21611.422500000001</v>
      </c>
      <c r="Q217" s="178">
        <v>20684.8</v>
      </c>
      <c r="R217" s="178">
        <v>19460.411849999899</v>
      </c>
      <c r="S217" s="178">
        <v>22195.15</v>
      </c>
      <c r="T217" s="178">
        <v>39078.402000000002</v>
      </c>
      <c r="U217" s="178">
        <v>30127.62</v>
      </c>
      <c r="V217" s="178">
        <v>32282.8621810314</v>
      </c>
      <c r="W217" s="178">
        <v>26263.856399999899</v>
      </c>
      <c r="X217" s="178">
        <v>27003.671999999999</v>
      </c>
      <c r="Y217" s="178">
        <v>35657.519999999997</v>
      </c>
      <c r="Z217" s="178">
        <v>25865.1</v>
      </c>
      <c r="AA217" s="178">
        <v>20431.2</v>
      </c>
      <c r="AB217" s="178">
        <v>37632.8999999999</v>
      </c>
      <c r="AC217" s="4"/>
      <c r="AD217" s="4"/>
      <c r="AE217" s="22"/>
      <c r="AF217" s="30"/>
      <c r="AG217" s="1"/>
    </row>
    <row r="218" spans="1:33" ht="21.75" customHeight="1">
      <c r="A218" s="177">
        <v>43374</v>
      </c>
      <c r="B218" s="178">
        <v>41447.199999999997</v>
      </c>
      <c r="C218" s="178">
        <v>26657.4</v>
      </c>
      <c r="D218" s="178">
        <v>36772.4043246</v>
      </c>
      <c r="E218" s="178">
        <v>23499.9</v>
      </c>
      <c r="F218" s="178">
        <v>28276.54</v>
      </c>
      <c r="G218" s="178">
        <v>28495.8</v>
      </c>
      <c r="H218" s="178">
        <v>29386.011416666599</v>
      </c>
      <c r="I218" s="178">
        <v>25618.319192211799</v>
      </c>
      <c r="J218" s="370">
        <v>20383.632000000001</v>
      </c>
      <c r="K218" s="178">
        <v>24520.799999999999</v>
      </c>
      <c r="L218" s="178">
        <v>28185.3</v>
      </c>
      <c r="M218" s="178">
        <v>25781.5625</v>
      </c>
      <c r="N218" s="178">
        <v>28514.28</v>
      </c>
      <c r="O218" s="178">
        <v>26381.727409064999</v>
      </c>
      <c r="P218" s="178">
        <v>22451.842499999999</v>
      </c>
      <c r="Q218" s="178">
        <v>20684.8</v>
      </c>
      <c r="R218" s="178">
        <v>20305.342799999999</v>
      </c>
      <c r="S218" s="178">
        <v>22195.15</v>
      </c>
      <c r="T218" s="178">
        <v>39078.402000000002</v>
      </c>
      <c r="U218" s="178">
        <v>32107.86</v>
      </c>
      <c r="V218" s="178">
        <v>32282.8621810314</v>
      </c>
      <c r="W218" s="178">
        <v>27405.763199999899</v>
      </c>
      <c r="X218" s="178">
        <v>28177.752</v>
      </c>
      <c r="Y218" s="178">
        <v>39223.269999999997</v>
      </c>
      <c r="Z218" s="178">
        <v>25865.1</v>
      </c>
      <c r="AA218" s="178">
        <v>20431.2</v>
      </c>
      <c r="AB218" s="178">
        <v>37632.8999999999</v>
      </c>
      <c r="AC218" s="4"/>
      <c r="AD218" s="4"/>
      <c r="AE218" s="22"/>
      <c r="AF218" s="30"/>
      <c r="AG218" s="1"/>
    </row>
    <row r="219" spans="1:33" ht="21.75" customHeight="1">
      <c r="A219" s="177">
        <v>43405</v>
      </c>
      <c r="B219" s="178">
        <v>41447.199999999997</v>
      </c>
      <c r="C219" s="178">
        <v>26657.4</v>
      </c>
      <c r="D219" s="178">
        <v>37796.778445071002</v>
      </c>
      <c r="E219" s="178">
        <v>23499.9</v>
      </c>
      <c r="F219" s="178">
        <v>31386.794399999999</v>
      </c>
      <c r="G219" s="178">
        <v>29872.75</v>
      </c>
      <c r="H219" s="178">
        <v>29386.011416666599</v>
      </c>
      <c r="I219" s="178">
        <v>25618.319192211799</v>
      </c>
      <c r="J219" s="370">
        <v>21606.949333333301</v>
      </c>
      <c r="K219" s="178">
        <v>26967.7</v>
      </c>
      <c r="L219" s="178">
        <v>28185.3</v>
      </c>
      <c r="M219" s="178">
        <v>26111.5625</v>
      </c>
      <c r="N219" s="178">
        <v>28514.28</v>
      </c>
      <c r="O219" s="178">
        <v>27151.193595410499</v>
      </c>
      <c r="P219" s="178">
        <v>22451.842499999999</v>
      </c>
      <c r="Q219" s="178">
        <v>20684.8</v>
      </c>
      <c r="R219" s="178">
        <v>20305.342799999999</v>
      </c>
      <c r="S219" s="178">
        <v>22195.15</v>
      </c>
      <c r="T219" s="178">
        <v>39078.402000000002</v>
      </c>
      <c r="U219" s="178">
        <v>32107.86</v>
      </c>
      <c r="V219" s="178">
        <v>33686.464884554502</v>
      </c>
      <c r="W219" s="178">
        <v>28547.67</v>
      </c>
      <c r="X219" s="178">
        <v>29351.82</v>
      </c>
      <c r="Y219" s="178">
        <v>39223.269999999997</v>
      </c>
      <c r="Z219" s="178">
        <v>25865.1</v>
      </c>
      <c r="AA219" s="178">
        <v>20431.2</v>
      </c>
      <c r="AB219" s="178">
        <v>42626.007931538297</v>
      </c>
      <c r="AC219" s="4"/>
      <c r="AD219" s="4"/>
      <c r="AE219" s="22"/>
      <c r="AF219" s="30"/>
      <c r="AG219" s="1"/>
    </row>
    <row r="220" spans="1:33" ht="21.75" customHeight="1">
      <c r="A220" s="177">
        <v>43435</v>
      </c>
      <c r="B220" s="178">
        <v>47466.2</v>
      </c>
      <c r="C220" s="178">
        <v>26657.4</v>
      </c>
      <c r="D220" s="178">
        <v>38348.364509940002</v>
      </c>
      <c r="E220" s="178">
        <v>24969.599999999999</v>
      </c>
      <c r="F220" s="178">
        <v>31386.794399999999</v>
      </c>
      <c r="G220" s="178">
        <v>30793.02</v>
      </c>
      <c r="H220" s="178">
        <v>29386.011416666599</v>
      </c>
      <c r="I220" s="178">
        <v>25618.319192211799</v>
      </c>
      <c r="J220" s="370">
        <v>21606.949333333301</v>
      </c>
      <c r="K220" s="178">
        <v>28479.1</v>
      </c>
      <c r="L220" s="178">
        <v>29313.7</v>
      </c>
      <c r="M220" s="178">
        <v>26441.5625</v>
      </c>
      <c r="N220" s="178">
        <v>28514.28</v>
      </c>
      <c r="O220" s="178">
        <v>28140.507263569001</v>
      </c>
      <c r="P220" s="178">
        <v>23617.182000000001</v>
      </c>
      <c r="Q220" s="178">
        <v>20972.472000000002</v>
      </c>
      <c r="R220" s="178">
        <v>21320.6099399999</v>
      </c>
      <c r="S220" s="178">
        <v>22195.15</v>
      </c>
      <c r="T220" s="178">
        <v>42630.983999999997</v>
      </c>
      <c r="U220" s="178">
        <v>34088.1</v>
      </c>
      <c r="V220" s="178">
        <v>35932.343207194797</v>
      </c>
      <c r="W220" s="178">
        <v>28547.67</v>
      </c>
      <c r="X220" s="178">
        <v>29351.82</v>
      </c>
      <c r="Y220" s="178">
        <v>39223.269999999997</v>
      </c>
      <c r="Z220" s="178">
        <v>25865.1</v>
      </c>
      <c r="AA220" s="178">
        <v>21319.200000000001</v>
      </c>
      <c r="AB220" s="178">
        <v>42626.007931538297</v>
      </c>
      <c r="AC220" s="4"/>
      <c r="AD220" s="4"/>
      <c r="AE220" s="22"/>
      <c r="AF220" s="30"/>
      <c r="AG220" s="1"/>
    </row>
    <row r="221" spans="1:33" ht="21.75" customHeight="1">
      <c r="A221" s="177">
        <v>43466</v>
      </c>
      <c r="B221" s="178">
        <v>58151.599999999897</v>
      </c>
      <c r="C221" s="178">
        <v>28012.6</v>
      </c>
      <c r="D221" s="178">
        <v>42732.160425494098</v>
      </c>
      <c r="E221" s="178">
        <v>24969.599999999999</v>
      </c>
      <c r="F221" s="178">
        <v>34839.341783999997</v>
      </c>
      <c r="G221" s="178">
        <v>30793.02</v>
      </c>
      <c r="H221" s="178">
        <v>31031.603202599901</v>
      </c>
      <c r="I221" s="178">
        <v>28561.864067397</v>
      </c>
      <c r="J221" s="370">
        <v>22254.965333333301</v>
      </c>
      <c r="K221" s="178">
        <v>29664.7</v>
      </c>
      <c r="L221" s="178">
        <v>31071.3</v>
      </c>
      <c r="M221" s="178">
        <v>26936.572499999998</v>
      </c>
      <c r="N221" s="178">
        <v>28514.28</v>
      </c>
      <c r="O221" s="178">
        <v>28140.507263569001</v>
      </c>
      <c r="P221" s="178">
        <v>23617.182000000001</v>
      </c>
      <c r="Q221" s="178">
        <v>20972.472000000002</v>
      </c>
      <c r="R221" s="178">
        <v>21320.6099399999</v>
      </c>
      <c r="S221" s="178">
        <v>22195.15</v>
      </c>
      <c r="T221" s="178">
        <v>42630.983999999997</v>
      </c>
      <c r="U221" s="178">
        <v>34088.1</v>
      </c>
      <c r="V221" s="178">
        <v>35932.343207194797</v>
      </c>
      <c r="W221" s="178">
        <v>28547.67</v>
      </c>
      <c r="X221" s="178">
        <v>29351.82</v>
      </c>
      <c r="Y221" s="178">
        <v>41382.729166666599</v>
      </c>
      <c r="Z221" s="178">
        <v>30585.200000000001</v>
      </c>
      <c r="AA221" s="178">
        <v>21319.200000000001</v>
      </c>
      <c r="AB221" s="178">
        <v>44508.768494918499</v>
      </c>
      <c r="AC221" s="4"/>
      <c r="AD221" s="4"/>
      <c r="AE221" s="22"/>
      <c r="AF221" s="30"/>
      <c r="AG221" s="1"/>
    </row>
    <row r="222" spans="1:33" ht="21.75" customHeight="1">
      <c r="A222" s="177">
        <v>43497</v>
      </c>
      <c r="B222" s="178">
        <v>58151.599999999897</v>
      </c>
      <c r="C222" s="178">
        <v>29368.108</v>
      </c>
      <c r="D222" s="178">
        <v>42732.160425494098</v>
      </c>
      <c r="E222" s="178">
        <v>24969.599999999999</v>
      </c>
      <c r="F222" s="178">
        <v>34839.341783999997</v>
      </c>
      <c r="G222" s="178">
        <v>31254.44</v>
      </c>
      <c r="H222" s="178">
        <v>32677.218523949901</v>
      </c>
      <c r="I222" s="178">
        <v>28561.864067397</v>
      </c>
      <c r="J222" s="370">
        <v>22254.965333333301</v>
      </c>
      <c r="K222" s="178">
        <v>30848.6</v>
      </c>
      <c r="L222" s="178">
        <v>32830.199999999997</v>
      </c>
      <c r="M222" s="178">
        <v>28009.0825</v>
      </c>
      <c r="N222" s="178">
        <v>28514.28</v>
      </c>
      <c r="O222" s="178">
        <v>28140.507263569001</v>
      </c>
      <c r="P222" s="178">
        <v>24793.60095</v>
      </c>
      <c r="Q222" s="178">
        <v>20972.472000000002</v>
      </c>
      <c r="R222" s="178">
        <v>22335.877079999998</v>
      </c>
      <c r="S222" s="178">
        <v>23305.13</v>
      </c>
      <c r="T222" s="178">
        <v>42630.983999999997</v>
      </c>
      <c r="U222" s="178">
        <v>34088.1</v>
      </c>
      <c r="V222" s="178">
        <v>37335.945910718001</v>
      </c>
      <c r="W222" s="178">
        <v>29118.623399999899</v>
      </c>
      <c r="X222" s="178">
        <v>29938.86</v>
      </c>
      <c r="Y222" s="178">
        <v>42944.057500000003</v>
      </c>
      <c r="Z222" s="178">
        <v>30585.200000000001</v>
      </c>
      <c r="AA222" s="178">
        <v>21319.200000000001</v>
      </c>
      <c r="AB222" s="178">
        <v>44508.768494918499</v>
      </c>
      <c r="AC222" s="4"/>
      <c r="AD222" s="4"/>
      <c r="AE222" s="22"/>
      <c r="AF222" s="30"/>
      <c r="AG222" s="1"/>
    </row>
    <row r="223" spans="1:33" ht="21.75" customHeight="1">
      <c r="A223" s="177">
        <v>43525</v>
      </c>
      <c r="B223" s="178">
        <v>58151.599999999897</v>
      </c>
      <c r="C223" s="178">
        <v>30610.656999999999</v>
      </c>
      <c r="D223" s="178">
        <v>42732.160425494098</v>
      </c>
      <c r="E223" s="178">
        <v>26228.75</v>
      </c>
      <c r="F223" s="178">
        <v>34839.341783999997</v>
      </c>
      <c r="G223" s="178">
        <v>31948.57</v>
      </c>
      <c r="H223" s="178">
        <v>34087.745942249901</v>
      </c>
      <c r="I223" s="178">
        <v>28561.864067397</v>
      </c>
      <c r="J223" s="370">
        <v>23811.914666666598</v>
      </c>
      <c r="K223" s="178">
        <v>34396.699999999997</v>
      </c>
      <c r="L223" s="178">
        <v>32830.199999999997</v>
      </c>
      <c r="M223" s="178">
        <v>28009.0825</v>
      </c>
      <c r="N223" s="178">
        <v>29313.564999999999</v>
      </c>
      <c r="O223" s="178">
        <v>28140.507263569001</v>
      </c>
      <c r="P223" s="178">
        <v>24793.60095</v>
      </c>
      <c r="Q223" s="178">
        <v>24628.223999999998</v>
      </c>
      <c r="R223" s="178">
        <v>23351.1442199999</v>
      </c>
      <c r="S223" s="178">
        <v>25000.36</v>
      </c>
      <c r="T223" s="178">
        <v>46183.565999999999</v>
      </c>
      <c r="U223" s="178">
        <v>35786.3999999999</v>
      </c>
      <c r="V223" s="178">
        <v>37950.104766225297</v>
      </c>
      <c r="W223" s="178">
        <v>30488.916000000001</v>
      </c>
      <c r="X223" s="178">
        <v>31347.743999999999</v>
      </c>
      <c r="Y223" s="178">
        <v>42944.057500000003</v>
      </c>
      <c r="Z223" s="178">
        <v>30585.200000000001</v>
      </c>
      <c r="AA223" s="178">
        <v>21849.599999999999</v>
      </c>
      <c r="AB223" s="178">
        <v>44508.768494918499</v>
      </c>
      <c r="AC223" s="4"/>
      <c r="AD223" s="4"/>
      <c r="AE223" s="22"/>
      <c r="AF223" s="30"/>
      <c r="AG223" s="1"/>
    </row>
    <row r="224" spans="1:33" ht="21.75" customHeight="1">
      <c r="A224" s="177">
        <v>43556</v>
      </c>
      <c r="B224" s="178">
        <v>58151.599999999897</v>
      </c>
      <c r="C224" s="178">
        <v>31514.3289999999</v>
      </c>
      <c r="D224" s="178">
        <v>46422.665189514002</v>
      </c>
      <c r="E224" s="178">
        <v>27697.45</v>
      </c>
      <c r="F224" s="178">
        <v>34839.341783999997</v>
      </c>
      <c r="G224" s="178">
        <v>36766</v>
      </c>
      <c r="H224" s="178">
        <v>34087.745942249901</v>
      </c>
      <c r="I224" s="178">
        <v>31063.8833597009</v>
      </c>
      <c r="J224" s="370">
        <v>26194.3893333333</v>
      </c>
      <c r="K224" s="178">
        <v>34396.699999999997</v>
      </c>
      <c r="L224" s="178">
        <v>37754.729999999901</v>
      </c>
      <c r="M224" s="178">
        <v>32741.540625000001</v>
      </c>
      <c r="N224" s="178">
        <v>31083.165000000001</v>
      </c>
      <c r="O224" s="178">
        <v>33856.493000000002</v>
      </c>
      <c r="P224" s="178">
        <v>28904.833063999999</v>
      </c>
      <c r="Q224" s="178">
        <v>25495.200000000001</v>
      </c>
      <c r="R224" s="178">
        <v>24366.411359999998</v>
      </c>
      <c r="S224" s="178">
        <v>29249.7</v>
      </c>
      <c r="T224" s="178">
        <v>49736.148000000001</v>
      </c>
      <c r="U224" s="178">
        <v>35786.3999999999</v>
      </c>
      <c r="V224" s="178">
        <v>38652.048614241103</v>
      </c>
      <c r="W224" s="178">
        <v>32087.58</v>
      </c>
      <c r="X224" s="178">
        <v>32991.444000000003</v>
      </c>
      <c r="Y224" s="178">
        <v>43930.054999999898</v>
      </c>
      <c r="Z224" s="178">
        <v>30585.200000000001</v>
      </c>
      <c r="AA224" s="178">
        <v>21849.599999999999</v>
      </c>
      <c r="AB224" s="178">
        <v>44508.768494918499</v>
      </c>
      <c r="AC224" s="4"/>
      <c r="AD224" s="4"/>
      <c r="AE224" s="22"/>
      <c r="AF224" s="30"/>
      <c r="AG224" s="1"/>
    </row>
    <row r="225" spans="1:33" ht="21.75" customHeight="1">
      <c r="A225" s="177">
        <v>43586</v>
      </c>
      <c r="B225" s="178">
        <v>58151.599999999897</v>
      </c>
      <c r="C225" s="178">
        <v>34665.761899999998</v>
      </c>
      <c r="D225" s="178">
        <v>46422.665189514002</v>
      </c>
      <c r="E225" s="178">
        <v>29166.15</v>
      </c>
      <c r="F225" s="178">
        <v>36668.407227659998</v>
      </c>
      <c r="G225" s="178">
        <v>36766</v>
      </c>
      <c r="H225" s="178">
        <v>35621.694509651199</v>
      </c>
      <c r="I225" s="178">
        <v>31063.8833597009</v>
      </c>
      <c r="J225" s="370">
        <v>27503.253333333301</v>
      </c>
      <c r="K225" s="178">
        <v>37945.800000000003</v>
      </c>
      <c r="L225" s="178">
        <v>37754.729999999901</v>
      </c>
      <c r="M225" s="178">
        <v>32741.540625000001</v>
      </c>
      <c r="N225" s="178">
        <v>32767.25</v>
      </c>
      <c r="O225" s="178">
        <v>35395.424500000001</v>
      </c>
      <c r="P225" s="178">
        <v>28904.833063999999</v>
      </c>
      <c r="Q225" s="178">
        <v>25495.200000000001</v>
      </c>
      <c r="R225" s="178">
        <v>24366.411359999998</v>
      </c>
      <c r="S225" s="178">
        <v>29249.7</v>
      </c>
      <c r="T225" s="178">
        <v>49736.148000000001</v>
      </c>
      <c r="U225" s="178">
        <v>40786.3999999999</v>
      </c>
      <c r="V225" s="178">
        <v>44937.876392519698</v>
      </c>
      <c r="W225" s="178">
        <v>32087.58</v>
      </c>
      <c r="X225" s="178">
        <v>32991.444000000003</v>
      </c>
      <c r="Y225" s="178">
        <v>46126.5666666666</v>
      </c>
      <c r="Z225" s="178">
        <v>30585.200000000001</v>
      </c>
      <c r="AA225" s="178">
        <v>21849.599999999999</v>
      </c>
      <c r="AB225" s="178">
        <v>44508.768494918499</v>
      </c>
      <c r="AC225" s="4"/>
      <c r="AD225" s="4"/>
      <c r="AE225" s="22"/>
      <c r="AF225" s="30"/>
      <c r="AG225" s="1"/>
    </row>
    <row r="226" spans="1:33" ht="21.75" customHeight="1">
      <c r="A226" s="177">
        <v>43617</v>
      </c>
      <c r="B226" s="178">
        <v>58151.599999999897</v>
      </c>
      <c r="C226" s="178">
        <v>34665.761899999998</v>
      </c>
      <c r="D226" s="178">
        <v>46422.665189514002</v>
      </c>
      <c r="E226" s="178">
        <v>30769.200000000001</v>
      </c>
      <c r="F226" s="178">
        <v>36668.407227659998</v>
      </c>
      <c r="G226" s="178">
        <v>36766</v>
      </c>
      <c r="H226" s="178">
        <v>35621.694509651199</v>
      </c>
      <c r="I226" s="178">
        <v>31063.8833597009</v>
      </c>
      <c r="J226" s="370">
        <v>27503.253333333301</v>
      </c>
      <c r="K226" s="178">
        <v>37945.800000000003</v>
      </c>
      <c r="L226" s="178">
        <v>37754.729999999901</v>
      </c>
      <c r="M226" s="178">
        <v>34277.540625000001</v>
      </c>
      <c r="N226" s="178">
        <v>36203.872000000003</v>
      </c>
      <c r="O226" s="178">
        <v>35395.424500000001</v>
      </c>
      <c r="P226" s="178">
        <v>28904.833063999999</v>
      </c>
      <c r="Q226" s="178">
        <v>27365.200000000001</v>
      </c>
      <c r="R226" s="178">
        <v>24366.411359999998</v>
      </c>
      <c r="S226" s="178">
        <v>29249.7</v>
      </c>
      <c r="T226" s="178">
        <v>49736.148000000001</v>
      </c>
      <c r="U226" s="178">
        <v>40786.3999999999</v>
      </c>
      <c r="V226" s="178">
        <v>44937.876392519698</v>
      </c>
      <c r="W226" s="178">
        <v>32087.58</v>
      </c>
      <c r="X226" s="178">
        <v>32991.444000000003</v>
      </c>
      <c r="Y226" s="178">
        <v>46126.5666666666</v>
      </c>
      <c r="Z226" s="178">
        <v>30585.200000000001</v>
      </c>
      <c r="AA226" s="178">
        <v>26106.6</v>
      </c>
      <c r="AB226" s="178">
        <v>53025</v>
      </c>
      <c r="AC226" s="4"/>
      <c r="AD226" s="4"/>
      <c r="AE226" s="22"/>
      <c r="AF226" s="30"/>
      <c r="AG226" s="1"/>
    </row>
    <row r="227" spans="1:33" ht="21.75" customHeight="1">
      <c r="A227" s="177">
        <v>43647</v>
      </c>
      <c r="B227" s="178">
        <v>58151.599999999897</v>
      </c>
      <c r="C227" s="178">
        <v>36241.478349999998</v>
      </c>
      <c r="D227" s="178">
        <v>50399.203837912799</v>
      </c>
      <c r="E227" s="178">
        <v>31951.15</v>
      </c>
      <c r="F227" s="178">
        <v>40885.2740588409</v>
      </c>
      <c r="G227" s="178">
        <v>36766</v>
      </c>
      <c r="H227" s="178">
        <v>37155.643077052497</v>
      </c>
      <c r="I227" s="178">
        <v>34064.654492248097</v>
      </c>
      <c r="J227" s="370">
        <v>28681.658666666601</v>
      </c>
      <c r="K227" s="178">
        <v>41548.9</v>
      </c>
      <c r="L227" s="178">
        <v>37754.729999999901</v>
      </c>
      <c r="M227" s="178">
        <v>34277.540625000001</v>
      </c>
      <c r="N227" s="178">
        <v>36203.872000000003</v>
      </c>
      <c r="O227" s="178">
        <v>36318.7834</v>
      </c>
      <c r="P227" s="178">
        <v>28904.833063999999</v>
      </c>
      <c r="Q227" s="178">
        <v>27365.200000000001</v>
      </c>
      <c r="R227" s="178">
        <v>24366.411359999998</v>
      </c>
      <c r="S227" s="178">
        <v>31245.41</v>
      </c>
      <c r="T227" s="178">
        <v>49736.148000000001</v>
      </c>
      <c r="U227" s="178">
        <v>40786.3999999999</v>
      </c>
      <c r="V227" s="178">
        <v>44937.876392519698</v>
      </c>
      <c r="W227" s="178">
        <v>35296.343999999997</v>
      </c>
      <c r="X227" s="178">
        <v>36290.591999999997</v>
      </c>
      <c r="Y227" s="178">
        <v>48762.326300000001</v>
      </c>
      <c r="Z227" s="178">
        <v>36234.199999999997</v>
      </c>
      <c r="AA227" s="178">
        <v>26106.6</v>
      </c>
      <c r="AB227" s="178">
        <v>53025</v>
      </c>
      <c r="AC227" s="4"/>
      <c r="AD227" s="4"/>
      <c r="AE227" s="22"/>
      <c r="AF227" s="30"/>
      <c r="AG227" s="1"/>
    </row>
    <row r="228" spans="1:33" ht="21.75" customHeight="1">
      <c r="A228" s="177">
        <v>43678</v>
      </c>
      <c r="B228" s="178">
        <v>58151.599999999897</v>
      </c>
      <c r="C228" s="178">
        <v>36241.478349999998</v>
      </c>
      <c r="D228" s="178">
        <v>50399.203837912799</v>
      </c>
      <c r="E228" s="178">
        <v>33136.25</v>
      </c>
      <c r="F228" s="178">
        <v>40885.2740588409</v>
      </c>
      <c r="G228" s="178">
        <v>40154</v>
      </c>
      <c r="H228" s="178">
        <v>37155.643077052497</v>
      </c>
      <c r="I228" s="178">
        <v>34064.654492248097</v>
      </c>
      <c r="J228" s="370">
        <v>29686.831999999999</v>
      </c>
      <c r="K228" s="178">
        <v>41548.9</v>
      </c>
      <c r="L228" s="178">
        <v>40709.447999999997</v>
      </c>
      <c r="M228" s="178">
        <v>35636.500625000001</v>
      </c>
      <c r="N228" s="178">
        <v>36203.872000000003</v>
      </c>
      <c r="O228" s="178">
        <v>37242.1423</v>
      </c>
      <c r="P228" s="178">
        <v>31295.3163704</v>
      </c>
      <c r="Q228" s="178">
        <v>27365.200000000001</v>
      </c>
      <c r="R228" s="178">
        <v>24366.411359999998</v>
      </c>
      <c r="S228" s="178">
        <v>31245.41</v>
      </c>
      <c r="T228" s="178">
        <v>56699.61</v>
      </c>
      <c r="U228" s="178">
        <v>41786.3999999999</v>
      </c>
      <c r="V228" s="178">
        <v>47648.744795516497</v>
      </c>
      <c r="W228" s="178">
        <v>37542.468000000001</v>
      </c>
      <c r="X228" s="178">
        <v>38599.991999999998</v>
      </c>
      <c r="Y228" s="178">
        <v>48762.326300000001</v>
      </c>
      <c r="Z228" s="178">
        <v>36234.199999999997</v>
      </c>
      <c r="AA228" s="178">
        <v>27201</v>
      </c>
      <c r="AB228" s="178">
        <v>53025</v>
      </c>
      <c r="AC228" s="4"/>
      <c r="AD228" s="4"/>
      <c r="AE228" s="22"/>
      <c r="AF228" s="30"/>
      <c r="AG228" s="1"/>
    </row>
    <row r="229" spans="1:33" ht="21.75" customHeight="1">
      <c r="A229" s="177">
        <v>43709</v>
      </c>
      <c r="B229" s="178">
        <v>65582.440999999904</v>
      </c>
      <c r="C229" s="178">
        <v>38132.338089999997</v>
      </c>
      <c r="D229" s="178">
        <v>53687.710313916003</v>
      </c>
      <c r="E229" s="178">
        <v>34023</v>
      </c>
      <c r="F229" s="178">
        <v>40885.2740588409</v>
      </c>
      <c r="G229" s="178">
        <v>40154</v>
      </c>
      <c r="H229" s="178">
        <v>38956.399788374198</v>
      </c>
      <c r="I229" s="178">
        <v>34064.654492248097</v>
      </c>
      <c r="J229" s="370">
        <v>29686.831999999999</v>
      </c>
      <c r="K229" s="178">
        <v>41548.9</v>
      </c>
      <c r="L229" s="178">
        <v>40709.447999999997</v>
      </c>
      <c r="M229" s="178">
        <v>35636.500625000001</v>
      </c>
      <c r="N229" s="178">
        <v>36203.872000000003</v>
      </c>
      <c r="O229" s="178">
        <v>37857.714899999999</v>
      </c>
      <c r="P229" s="178">
        <v>31295.3163704</v>
      </c>
      <c r="Q229" s="178">
        <v>28861.200000000001</v>
      </c>
      <c r="R229" s="178">
        <v>26803.532496</v>
      </c>
      <c r="S229" s="178">
        <v>31245.41</v>
      </c>
      <c r="T229" s="178">
        <v>56699.61</v>
      </c>
      <c r="U229" s="178">
        <v>41786.3999999999</v>
      </c>
      <c r="V229" s="178">
        <v>47648.744795516497</v>
      </c>
      <c r="W229" s="178">
        <v>37542.468000000001</v>
      </c>
      <c r="X229" s="178">
        <v>38599.991999999998</v>
      </c>
      <c r="Y229" s="178">
        <v>51529.959166666602</v>
      </c>
      <c r="Z229" s="178">
        <v>37499.300000000003</v>
      </c>
      <c r="AA229" s="178">
        <v>27201</v>
      </c>
      <c r="AB229" s="178">
        <v>53025</v>
      </c>
      <c r="AC229" s="4"/>
      <c r="AD229" s="4"/>
      <c r="AE229" s="22"/>
      <c r="AF229" s="30"/>
      <c r="AG229" s="1"/>
    </row>
    <row r="230" spans="1:33" ht="21.75" customHeight="1">
      <c r="A230" s="177">
        <v>43739</v>
      </c>
      <c r="B230" s="178">
        <v>67842.819999999905</v>
      </c>
      <c r="C230" s="178">
        <v>38132.338089999997</v>
      </c>
      <c r="D230" s="178">
        <v>55605.128539412901</v>
      </c>
      <c r="E230" s="178">
        <v>34911.75</v>
      </c>
      <c r="F230" s="178">
        <v>45102.140890021801</v>
      </c>
      <c r="G230" s="178">
        <v>40154</v>
      </c>
      <c r="H230" s="178">
        <v>38956.399788374198</v>
      </c>
      <c r="I230" s="178">
        <v>38441.9625945019</v>
      </c>
      <c r="J230" s="370">
        <v>32005.146666666598</v>
      </c>
      <c r="K230" s="178">
        <v>41548.9</v>
      </c>
      <c r="L230" s="178">
        <v>43335.864000000001</v>
      </c>
      <c r="M230" s="178">
        <v>37158.150625000002</v>
      </c>
      <c r="N230" s="178">
        <v>39920.031999999999</v>
      </c>
      <c r="O230" s="178">
        <v>37857.714899999999</v>
      </c>
      <c r="P230" s="178">
        <v>31295.3163704</v>
      </c>
      <c r="Q230" s="178">
        <v>28861.200000000001</v>
      </c>
      <c r="R230" s="178">
        <v>26803.532496</v>
      </c>
      <c r="S230" s="178">
        <v>32501.13</v>
      </c>
      <c r="T230" s="178">
        <v>56699.61</v>
      </c>
      <c r="U230" s="178">
        <v>45090.8639999999</v>
      </c>
      <c r="V230" s="178">
        <v>47648.744795516497</v>
      </c>
      <c r="W230" s="178">
        <v>39146.843999999997</v>
      </c>
      <c r="X230" s="178">
        <v>40249.56</v>
      </c>
      <c r="Y230" s="178">
        <v>51529.959166666602</v>
      </c>
      <c r="Z230" s="178">
        <v>37499.300000000003</v>
      </c>
      <c r="AA230" s="178">
        <v>28293</v>
      </c>
      <c r="AB230" s="178">
        <v>53025</v>
      </c>
      <c r="AC230" s="4"/>
      <c r="AD230" s="4"/>
      <c r="AE230" s="22"/>
      <c r="AF230" s="30"/>
      <c r="AG230" s="1"/>
    </row>
    <row r="231" spans="1:33" ht="21.75" customHeight="1">
      <c r="A231" s="177">
        <v>43770</v>
      </c>
      <c r="B231" s="178">
        <v>70182.322</v>
      </c>
      <c r="C231" s="178">
        <v>39708.054539999997</v>
      </c>
      <c r="D231" s="178">
        <v>58152.7861447912</v>
      </c>
      <c r="E231" s="178">
        <v>35798.5</v>
      </c>
      <c r="F231" s="178">
        <v>45102.140890021801</v>
      </c>
      <c r="G231" s="178">
        <v>40154</v>
      </c>
      <c r="H231" s="178">
        <v>40490.346674514702</v>
      </c>
      <c r="I231" s="178">
        <v>38441.9625945019</v>
      </c>
      <c r="J231" s="370">
        <v>33925.669333333302</v>
      </c>
      <c r="K231" s="178">
        <v>45153.7</v>
      </c>
      <c r="L231" s="178">
        <v>43335.864000000001</v>
      </c>
      <c r="M231" s="178">
        <v>37158.150625000002</v>
      </c>
      <c r="N231" s="178">
        <v>39920.031999999999</v>
      </c>
      <c r="O231" s="178">
        <v>39396.646399999998</v>
      </c>
      <c r="P231" s="178">
        <v>31295.3163704</v>
      </c>
      <c r="Q231" s="178">
        <v>28861.200000000001</v>
      </c>
      <c r="R231" s="178">
        <v>29239.6536319999</v>
      </c>
      <c r="S231" s="178">
        <v>32501.13</v>
      </c>
      <c r="T231" s="178">
        <v>62170.811999999998</v>
      </c>
      <c r="U231" s="178">
        <v>45090.8639999999</v>
      </c>
      <c r="V231" s="178">
        <v>47648.744795516497</v>
      </c>
      <c r="W231" s="178">
        <v>40751.232000000004</v>
      </c>
      <c r="X231" s="178">
        <v>41899.127999999997</v>
      </c>
      <c r="Y231" s="178">
        <v>55652.354999999901</v>
      </c>
      <c r="Z231" s="178">
        <v>37499.300000000003</v>
      </c>
      <c r="AA231" s="178">
        <v>28293</v>
      </c>
      <c r="AB231" s="178">
        <v>53025</v>
      </c>
      <c r="AC231" s="4"/>
      <c r="AD231" s="4"/>
      <c r="AE231" s="22"/>
      <c r="AF231" s="30"/>
      <c r="AG231" s="1"/>
    </row>
    <row r="232" spans="1:33" ht="21.75" customHeight="1">
      <c r="A232" s="177">
        <v>43800</v>
      </c>
      <c r="B232" s="178">
        <v>72603.707999999999</v>
      </c>
      <c r="C232" s="178">
        <v>39708.054539999997</v>
      </c>
      <c r="D232" s="178">
        <v>59626.800833333298</v>
      </c>
      <c r="E232" s="178">
        <v>36686.25</v>
      </c>
      <c r="F232" s="178">
        <v>45102.140890021801</v>
      </c>
      <c r="G232" s="178">
        <v>43170</v>
      </c>
      <c r="H232" s="178">
        <v>40490.346674514702</v>
      </c>
      <c r="I232" s="178">
        <v>38441.9625945019</v>
      </c>
      <c r="J232" s="370">
        <v>33925.669333333302</v>
      </c>
      <c r="K232" s="178">
        <v>45153.7</v>
      </c>
      <c r="L232" s="178">
        <v>46369.374479999999</v>
      </c>
      <c r="M232" s="178">
        <v>44378.6</v>
      </c>
      <c r="N232" s="178">
        <v>39920.031999999999</v>
      </c>
      <c r="O232" s="178">
        <v>39396.646399999998</v>
      </c>
      <c r="P232" s="178">
        <v>33398.941680032003</v>
      </c>
      <c r="Q232" s="178">
        <v>31615.199999999899</v>
      </c>
      <c r="R232" s="178">
        <v>29239.6536319999</v>
      </c>
      <c r="S232" s="178">
        <v>32501.13</v>
      </c>
      <c r="T232" s="178">
        <v>62170.811999999998</v>
      </c>
      <c r="U232" s="178">
        <v>45090.8639999999</v>
      </c>
      <c r="V232" s="178">
        <v>50361.413198513401</v>
      </c>
      <c r="W232" s="178">
        <v>41713.199999999997</v>
      </c>
      <c r="X232" s="178">
        <v>42888.875999999997</v>
      </c>
      <c r="Y232" s="178">
        <v>59259.4566666666</v>
      </c>
      <c r="Z232" s="178">
        <v>37499.300000000003</v>
      </c>
      <c r="AA232" s="178">
        <v>28293</v>
      </c>
      <c r="AB232" s="178">
        <v>62726.44</v>
      </c>
      <c r="AC232" s="4"/>
      <c r="AD232" s="4"/>
      <c r="AE232" s="22"/>
      <c r="AF232" s="30"/>
      <c r="AG232" s="1"/>
    </row>
    <row r="233" spans="1:33" ht="21.75" customHeight="1">
      <c r="A233" s="177">
        <v>43831</v>
      </c>
      <c r="B233" s="178">
        <v>72603.707999999999</v>
      </c>
      <c r="C233" s="178">
        <v>44914.057569999997</v>
      </c>
      <c r="D233" s="178">
        <v>63800.676891666597</v>
      </c>
      <c r="E233" s="178">
        <v>39686.25</v>
      </c>
      <c r="F233" s="178">
        <v>48102.140890021801</v>
      </c>
      <c r="G233" s="178">
        <v>47851.7</v>
      </c>
      <c r="H233" s="178">
        <v>45024.293560655198</v>
      </c>
      <c r="I233" s="178">
        <v>41901.7392280071</v>
      </c>
      <c r="J233" s="370">
        <v>38998.037333333297</v>
      </c>
      <c r="K233" s="178">
        <v>48153.7</v>
      </c>
      <c r="L233" s="178">
        <v>48224.149459200002</v>
      </c>
      <c r="M233" s="178">
        <v>44378.6</v>
      </c>
      <c r="N233" s="178">
        <v>42920.031999999999</v>
      </c>
      <c r="O233" s="178">
        <v>42396.646399999998</v>
      </c>
      <c r="P233" s="178">
        <v>36398.941680032003</v>
      </c>
      <c r="Q233" s="178">
        <v>34615.199999999997</v>
      </c>
      <c r="R233" s="178">
        <v>32239.6536319999</v>
      </c>
      <c r="S233" s="178">
        <v>34001.279999999999</v>
      </c>
      <c r="T233" s="178">
        <v>65170.811999999998</v>
      </c>
      <c r="U233" s="178">
        <v>49522.319999999898</v>
      </c>
      <c r="V233" s="178">
        <v>53361.413198513401</v>
      </c>
      <c r="W233" s="178">
        <v>41713.199999999997</v>
      </c>
      <c r="X233" s="178">
        <v>45888.875999999997</v>
      </c>
      <c r="Y233" s="178">
        <v>62259.4566666666</v>
      </c>
      <c r="Z233" s="178">
        <v>42883.1</v>
      </c>
      <c r="AA233" s="178">
        <v>31473</v>
      </c>
      <c r="AB233" s="178">
        <v>65726.44</v>
      </c>
      <c r="AC233" s="4"/>
      <c r="AD233" s="4"/>
      <c r="AE233" s="22"/>
      <c r="AF233" s="30"/>
      <c r="AG233" s="1"/>
    </row>
    <row r="234" spans="1:33" ht="21.75" customHeight="1">
      <c r="A234" s="177">
        <v>43862</v>
      </c>
      <c r="B234" s="178">
        <v>72603.707999999999</v>
      </c>
      <c r="C234" s="178">
        <v>45914.057569999997</v>
      </c>
      <c r="D234" s="178">
        <v>63800.676891666597</v>
      </c>
      <c r="E234" s="178">
        <v>40686.25</v>
      </c>
      <c r="F234" s="178">
        <v>51152.428082585699</v>
      </c>
      <c r="G234" s="178">
        <v>50533.43</v>
      </c>
      <c r="H234" s="178">
        <v>47024.293560655198</v>
      </c>
      <c r="I234" s="178">
        <v>41901.7392280071</v>
      </c>
      <c r="J234" s="370">
        <v>41439.498666666601</v>
      </c>
      <c r="K234" s="178">
        <v>49153.7</v>
      </c>
      <c r="L234" s="178">
        <v>50153.115437567998</v>
      </c>
      <c r="M234" s="178">
        <v>45900.25</v>
      </c>
      <c r="N234" s="178">
        <v>44663.264000000003</v>
      </c>
      <c r="O234" s="178">
        <v>43396.646399999998</v>
      </c>
      <c r="P234" s="178">
        <v>37398.941680032003</v>
      </c>
      <c r="Q234" s="178">
        <v>36560.799999999901</v>
      </c>
      <c r="R234" s="178">
        <v>35674.400000000001</v>
      </c>
      <c r="S234" s="178">
        <v>34001.279999999999</v>
      </c>
      <c r="T234" s="178">
        <v>70148.5</v>
      </c>
      <c r="U234" s="178">
        <v>50522.319999999898</v>
      </c>
      <c r="V234" s="178">
        <v>54361.413198513401</v>
      </c>
      <c r="W234" s="178">
        <v>42355.607999999898</v>
      </c>
      <c r="X234" s="178">
        <v>47548.707999999999</v>
      </c>
      <c r="Y234" s="178">
        <v>63259.4566666666</v>
      </c>
      <c r="Z234" s="178">
        <v>43883.1</v>
      </c>
      <c r="AA234" s="178">
        <v>32473</v>
      </c>
      <c r="AB234" s="178">
        <v>66726.44</v>
      </c>
      <c r="AC234" s="4"/>
      <c r="AD234" s="4"/>
      <c r="AE234" s="22"/>
      <c r="AF234" s="30"/>
      <c r="AG234" s="1"/>
    </row>
    <row r="235" spans="1:33" ht="21.75" customHeight="1">
      <c r="A235" s="177">
        <v>43891</v>
      </c>
      <c r="B235" s="178">
        <v>72603.707999999999</v>
      </c>
      <c r="C235" s="178">
        <v>47489.774019999997</v>
      </c>
      <c r="D235" s="178">
        <v>63800.676891666597</v>
      </c>
      <c r="E235" s="178">
        <v>40686.25</v>
      </c>
      <c r="F235" s="178">
        <v>51152.428082585699</v>
      </c>
      <c r="G235" s="178">
        <v>52888.24</v>
      </c>
      <c r="H235" s="178">
        <v>49580.872825063103</v>
      </c>
      <c r="I235" s="178">
        <v>41901.7392280071</v>
      </c>
      <c r="J235" s="370">
        <v>41439.498666666601</v>
      </c>
      <c r="K235" s="178">
        <v>52760.353000000003</v>
      </c>
      <c r="L235" s="178">
        <v>50153.115437567998</v>
      </c>
      <c r="M235" s="178">
        <v>45900.25</v>
      </c>
      <c r="N235" s="178">
        <v>47169.876960000001</v>
      </c>
      <c r="O235" s="178">
        <v>44396.646399999998</v>
      </c>
      <c r="P235" s="178">
        <v>37398.941680032003</v>
      </c>
      <c r="Q235" s="178">
        <v>38089.599999999999</v>
      </c>
      <c r="R235" s="178">
        <v>35676.774768000003</v>
      </c>
      <c r="S235" s="178">
        <v>36750.46</v>
      </c>
      <c r="T235" s="178">
        <v>70148.5</v>
      </c>
      <c r="U235" s="178">
        <v>50522.319999999898</v>
      </c>
      <c r="V235" s="178">
        <v>54361.413198513401</v>
      </c>
      <c r="W235" s="178">
        <v>47374.503175547601</v>
      </c>
      <c r="X235" s="178">
        <v>48418.087999999902</v>
      </c>
      <c r="Y235" s="178">
        <v>64000.213199999998</v>
      </c>
      <c r="Z235" s="178">
        <v>43883.1</v>
      </c>
      <c r="AA235" s="178">
        <v>32473</v>
      </c>
      <c r="AB235" s="178">
        <v>66726.44</v>
      </c>
      <c r="AC235" s="4"/>
      <c r="AD235" s="4"/>
      <c r="AE235" s="22"/>
      <c r="AF235" s="30"/>
      <c r="AG235" s="1"/>
    </row>
    <row r="236" spans="1:33" ht="21.75" customHeight="1">
      <c r="A236" s="177">
        <v>43922</v>
      </c>
      <c r="B236" s="178">
        <v>72603.707999999999</v>
      </c>
      <c r="C236" s="178">
        <v>48274.6</v>
      </c>
      <c r="D236" s="178">
        <v>67378.284941666599</v>
      </c>
      <c r="E236" s="178">
        <v>40686.25</v>
      </c>
      <c r="F236" s="178">
        <v>54819.268805351698</v>
      </c>
      <c r="G236" s="178">
        <v>52888.24</v>
      </c>
      <c r="H236" s="178">
        <v>50669.815666666596</v>
      </c>
      <c r="I236" s="178">
        <v>41901.7392280071</v>
      </c>
      <c r="J236" s="370">
        <v>41439.498666666601</v>
      </c>
      <c r="K236" s="178">
        <v>52760.353000000003</v>
      </c>
      <c r="L236" s="178">
        <v>55168.426981324803</v>
      </c>
      <c r="M236" s="178">
        <v>49089.993750000001</v>
      </c>
      <c r="N236" s="178">
        <v>47169.876960000001</v>
      </c>
      <c r="O236" s="178">
        <v>44396.646399999998</v>
      </c>
      <c r="P236" s="178">
        <v>37398.941680032003</v>
      </c>
      <c r="Q236" s="178">
        <v>39037.599999999999</v>
      </c>
      <c r="R236" s="178">
        <v>35676.774768000003</v>
      </c>
      <c r="S236" s="178">
        <v>36750.46</v>
      </c>
      <c r="T236" s="178">
        <v>70148.5</v>
      </c>
      <c r="U236" s="178">
        <v>50522.319999999898</v>
      </c>
      <c r="V236" s="178">
        <v>54361.413198513401</v>
      </c>
      <c r="W236" s="178">
        <v>48393.480403098001</v>
      </c>
      <c r="X236" s="178">
        <v>49287.551999999901</v>
      </c>
      <c r="Y236" s="178">
        <v>65481.699616666599</v>
      </c>
      <c r="Z236" s="178">
        <v>43883.1</v>
      </c>
      <c r="AA236" s="178">
        <v>32473</v>
      </c>
      <c r="AB236" s="178">
        <v>66726.44</v>
      </c>
      <c r="AC236" s="4"/>
      <c r="AD236" s="4"/>
      <c r="AE236" s="22"/>
      <c r="AF236" s="30"/>
      <c r="AG236" s="1"/>
    </row>
    <row r="237" spans="1:33" ht="21.75" customHeight="1">
      <c r="A237" s="177">
        <v>43952</v>
      </c>
      <c r="B237" s="178">
        <v>90575.2</v>
      </c>
      <c r="C237" s="178">
        <v>48274.6</v>
      </c>
      <c r="D237" s="178">
        <v>67378.284941666599</v>
      </c>
      <c r="E237" s="178">
        <v>40686.25</v>
      </c>
      <c r="F237" s="178">
        <v>54819.268805351698</v>
      </c>
      <c r="G237" s="178">
        <v>52888.24</v>
      </c>
      <c r="H237" s="178">
        <v>50669.815666666596</v>
      </c>
      <c r="I237" s="178">
        <v>41901.7392280071</v>
      </c>
      <c r="J237" s="370">
        <v>41439.498666666601</v>
      </c>
      <c r="K237" s="178">
        <v>52760.353000000003</v>
      </c>
      <c r="L237" s="178">
        <v>57676.082753203198</v>
      </c>
      <c r="M237" s="178">
        <v>49089.993750000001</v>
      </c>
      <c r="N237" s="178">
        <v>47169.876960000001</v>
      </c>
      <c r="O237" s="178">
        <v>44396.646399999998</v>
      </c>
      <c r="P237" s="178">
        <v>37398.941680032003</v>
      </c>
      <c r="Q237" s="178">
        <v>39985.599999999999</v>
      </c>
      <c r="R237" s="178">
        <v>35676.774768000003</v>
      </c>
      <c r="S237" s="178">
        <v>36750.46</v>
      </c>
      <c r="T237" s="178">
        <v>70148.5</v>
      </c>
      <c r="U237" s="178">
        <v>50522.319999999898</v>
      </c>
      <c r="V237" s="178">
        <v>58941.081601510297</v>
      </c>
      <c r="W237" s="178">
        <v>49350.601848434402</v>
      </c>
      <c r="X237" s="178">
        <v>50740.835999999901</v>
      </c>
      <c r="Y237" s="178">
        <v>65481.699616666599</v>
      </c>
      <c r="Z237" s="178">
        <v>43883.1</v>
      </c>
      <c r="AA237" s="178">
        <v>33280</v>
      </c>
      <c r="AB237" s="178">
        <v>66726.44</v>
      </c>
      <c r="AC237" s="4"/>
      <c r="AD237" s="4"/>
      <c r="AE237" s="22"/>
      <c r="AF237" s="30"/>
      <c r="AG237" s="1"/>
    </row>
    <row r="238" spans="1:33" ht="21.75" customHeight="1">
      <c r="A238" s="177">
        <v>43983</v>
      </c>
      <c r="B238" s="178">
        <v>90575.2</v>
      </c>
      <c r="C238" s="178">
        <v>48274.6</v>
      </c>
      <c r="D238" s="178">
        <v>67378.284941666599</v>
      </c>
      <c r="E238" s="178">
        <v>40686.25</v>
      </c>
      <c r="F238" s="178">
        <v>54819.268805351698</v>
      </c>
      <c r="G238" s="178">
        <v>54753.999999999898</v>
      </c>
      <c r="H238" s="178">
        <v>50669.815666666596</v>
      </c>
      <c r="I238" s="178">
        <v>41901.7392280071</v>
      </c>
      <c r="J238" s="370">
        <v>41439.498666666601</v>
      </c>
      <c r="K238" s="178">
        <v>52760.353000000003</v>
      </c>
      <c r="L238" s="178">
        <v>57676.082753203198</v>
      </c>
      <c r="M238" s="178">
        <v>49089.993750000001</v>
      </c>
      <c r="N238" s="178">
        <v>47169.876960000001</v>
      </c>
      <c r="O238" s="178">
        <v>44396.646399999998</v>
      </c>
      <c r="P238" s="178">
        <v>37398.941680032003</v>
      </c>
      <c r="Q238" s="178">
        <v>39985.599999999999</v>
      </c>
      <c r="R238" s="178">
        <v>35676.774768000003</v>
      </c>
      <c r="S238" s="178">
        <v>36750.46</v>
      </c>
      <c r="T238" s="178">
        <v>70148.5</v>
      </c>
      <c r="U238" s="178">
        <v>50522.319999999898</v>
      </c>
      <c r="V238" s="178">
        <v>58941.081601510297</v>
      </c>
      <c r="W238" s="178">
        <v>49350.601848434402</v>
      </c>
      <c r="X238" s="178">
        <v>50740.835999999901</v>
      </c>
      <c r="Y238" s="178">
        <v>65481.699616666599</v>
      </c>
      <c r="Z238" s="178">
        <v>43883.1</v>
      </c>
      <c r="AA238" s="178">
        <v>33280</v>
      </c>
      <c r="AB238" s="178">
        <v>66726.44</v>
      </c>
      <c r="AC238" s="4"/>
      <c r="AD238" s="4"/>
      <c r="AE238" s="22"/>
      <c r="AF238" s="30"/>
      <c r="AG238" s="1"/>
    </row>
    <row r="239" spans="1:33" ht="21.75" customHeight="1">
      <c r="A239" s="177">
        <v>44013</v>
      </c>
      <c r="B239" s="178">
        <v>90575.2</v>
      </c>
      <c r="C239" s="178">
        <v>48274.6</v>
      </c>
      <c r="D239" s="178">
        <v>71552.160999999993</v>
      </c>
      <c r="E239" s="178">
        <v>40686.25</v>
      </c>
      <c r="F239" s="178">
        <v>54819.268805351698</v>
      </c>
      <c r="G239" s="178">
        <v>57198</v>
      </c>
      <c r="H239" s="178">
        <v>50669.815666666596</v>
      </c>
      <c r="I239" s="178">
        <v>41901.7392280071</v>
      </c>
      <c r="J239" s="370">
        <v>41439.498666666601</v>
      </c>
      <c r="K239" s="178">
        <v>56074.405949999898</v>
      </c>
      <c r="L239" s="178">
        <v>60183.738525081601</v>
      </c>
      <c r="M239" s="178">
        <v>51541.993750000001</v>
      </c>
      <c r="N239" s="178">
        <v>47169.876960000001</v>
      </c>
      <c r="O239" s="178">
        <v>44396.646399999998</v>
      </c>
      <c r="P239" s="178">
        <v>37398.941680032003</v>
      </c>
      <c r="Q239" s="178">
        <v>41673.599999999999</v>
      </c>
      <c r="R239" s="178">
        <v>35676.774768000003</v>
      </c>
      <c r="S239" s="178">
        <v>36750.46</v>
      </c>
      <c r="T239" s="178">
        <v>70148.5</v>
      </c>
      <c r="U239" s="178">
        <v>57425.3</v>
      </c>
      <c r="V239" s="178">
        <v>64492.517999999996</v>
      </c>
      <c r="W239" s="178">
        <v>53350.601848434402</v>
      </c>
      <c r="X239" s="178">
        <v>54740.835999999901</v>
      </c>
      <c r="Y239" s="178">
        <v>65481.699616666599</v>
      </c>
      <c r="Z239" s="178">
        <v>43883.1</v>
      </c>
      <c r="AA239" s="178">
        <v>33280</v>
      </c>
      <c r="AB239" s="178">
        <v>66726.44</v>
      </c>
      <c r="AC239" s="4"/>
      <c r="AD239" s="4"/>
      <c r="AE239" s="22"/>
      <c r="AF239" s="30"/>
      <c r="AG239" s="1"/>
    </row>
    <row r="240" spans="1:33" ht="21.75" customHeight="1">
      <c r="A240" s="177">
        <v>44044</v>
      </c>
      <c r="B240" s="178">
        <v>90575.2</v>
      </c>
      <c r="C240" s="178">
        <v>51172</v>
      </c>
      <c r="D240" s="178">
        <v>71552.160999999993</v>
      </c>
      <c r="E240" s="178">
        <v>40686.25</v>
      </c>
      <c r="F240" s="178">
        <v>59204.810309779801</v>
      </c>
      <c r="G240" s="178">
        <v>57198</v>
      </c>
      <c r="H240" s="178">
        <v>50669.815666666596</v>
      </c>
      <c r="I240" s="178">
        <v>46678.537499999999</v>
      </c>
      <c r="J240" s="370">
        <v>41439.498666666601</v>
      </c>
      <c r="K240" s="178">
        <v>56074.405949999898</v>
      </c>
      <c r="L240" s="178">
        <v>60183.738525081601</v>
      </c>
      <c r="M240" s="178">
        <v>52359.993750000001</v>
      </c>
      <c r="N240" s="178">
        <v>47169.876960000001</v>
      </c>
      <c r="O240" s="178">
        <v>44396.646399999998</v>
      </c>
      <c r="P240" s="178">
        <v>37398.941680032003</v>
      </c>
      <c r="Q240" s="178">
        <v>41673.599999999999</v>
      </c>
      <c r="R240" s="178">
        <v>35676.774768000003</v>
      </c>
      <c r="S240" s="178">
        <v>42750.46</v>
      </c>
      <c r="T240" s="178">
        <v>70148.5</v>
      </c>
      <c r="U240" s="178">
        <v>59425.3</v>
      </c>
      <c r="V240" s="178">
        <v>64492.517999999996</v>
      </c>
      <c r="W240" s="178">
        <v>53850.601848434402</v>
      </c>
      <c r="X240" s="178">
        <v>55240.835999999901</v>
      </c>
      <c r="Y240" s="178">
        <v>68755.78</v>
      </c>
      <c r="Z240" s="178">
        <v>43883.1</v>
      </c>
      <c r="AA240" s="178">
        <v>35860</v>
      </c>
      <c r="AB240" s="178">
        <v>66726.44</v>
      </c>
      <c r="AC240" s="4"/>
      <c r="AD240" s="4"/>
      <c r="AE240" s="22"/>
      <c r="AF240" s="30"/>
      <c r="AG240" s="1"/>
    </row>
    <row r="241" spans="1:33" ht="21.75" customHeight="1">
      <c r="A241" s="177">
        <v>44075</v>
      </c>
      <c r="B241" s="178">
        <v>90575.2</v>
      </c>
      <c r="C241" s="178">
        <v>51412.448999999899</v>
      </c>
      <c r="D241" s="178">
        <v>71552.160999999993</v>
      </c>
      <c r="E241" s="178">
        <v>40686.25</v>
      </c>
      <c r="F241" s="178">
        <v>59204.810309779801</v>
      </c>
      <c r="G241" s="178">
        <v>59154.2</v>
      </c>
      <c r="H241" s="178">
        <v>51819.815666666596</v>
      </c>
      <c r="I241" s="178">
        <v>46678.537499999999</v>
      </c>
      <c r="J241" s="370">
        <v>41439.498666666601</v>
      </c>
      <c r="K241" s="178">
        <v>56074.405949999898</v>
      </c>
      <c r="L241" s="178">
        <v>60183.738525081601</v>
      </c>
      <c r="M241" s="178">
        <v>52765.993750000001</v>
      </c>
      <c r="N241" s="178">
        <v>47169.876960000001</v>
      </c>
      <c r="O241" s="178">
        <v>47119.64</v>
      </c>
      <c r="P241" s="178">
        <v>37398.941680032003</v>
      </c>
      <c r="Q241" s="178">
        <v>43113.599999999999</v>
      </c>
      <c r="R241" s="178">
        <v>35676.774768000003</v>
      </c>
      <c r="S241" s="178">
        <v>42750.46</v>
      </c>
      <c r="T241" s="178">
        <v>75277.62</v>
      </c>
      <c r="U241" s="178">
        <v>60425.3</v>
      </c>
      <c r="V241" s="178">
        <v>66775.892000000007</v>
      </c>
      <c r="W241" s="178">
        <v>53850.601848434402</v>
      </c>
      <c r="X241" s="178">
        <v>55240.835999999901</v>
      </c>
      <c r="Y241" s="178">
        <v>70720.231666666601</v>
      </c>
      <c r="Z241" s="178">
        <v>48720.9</v>
      </c>
      <c r="AA241" s="178">
        <v>36442.400000000001</v>
      </c>
      <c r="AB241" s="178">
        <v>81533.7</v>
      </c>
      <c r="AC241" s="4"/>
      <c r="AD241" s="4"/>
      <c r="AE241" s="22"/>
      <c r="AF241" s="30"/>
      <c r="AG241" s="1"/>
    </row>
    <row r="242" spans="1:33" ht="21.75" customHeight="1">
      <c r="A242" s="177">
        <v>44105</v>
      </c>
      <c r="B242" s="178">
        <v>90575.2</v>
      </c>
      <c r="C242" s="178">
        <v>55756.800000000003</v>
      </c>
      <c r="D242" s="178">
        <v>75129.769050000003</v>
      </c>
      <c r="E242" s="178">
        <v>46455.3</v>
      </c>
      <c r="F242" s="178">
        <v>63042.159126154402</v>
      </c>
      <c r="G242" s="178">
        <v>59154.2</v>
      </c>
      <c r="H242" s="178">
        <v>57778.148999999998</v>
      </c>
      <c r="I242" s="178">
        <v>51271.7</v>
      </c>
      <c r="J242" s="370">
        <v>41439.498666666601</v>
      </c>
      <c r="K242" s="178">
        <v>56074.405949999898</v>
      </c>
      <c r="L242" s="178">
        <v>60183.738525081601</v>
      </c>
      <c r="M242" s="178">
        <v>53994.813750000001</v>
      </c>
      <c r="N242" s="178">
        <v>50590.26</v>
      </c>
      <c r="O242" s="178">
        <v>47119.64</v>
      </c>
      <c r="P242" s="178">
        <v>40578.467499999999</v>
      </c>
      <c r="Q242" s="178">
        <v>44553.599999999999</v>
      </c>
      <c r="R242" s="178">
        <v>35676.774768000003</v>
      </c>
      <c r="S242" s="178">
        <v>42750.46</v>
      </c>
      <c r="T242" s="178">
        <v>80546.928</v>
      </c>
      <c r="U242" s="178">
        <v>62425.3</v>
      </c>
      <c r="V242" s="178">
        <v>66775.892000000007</v>
      </c>
      <c r="W242" s="178">
        <v>55350.601848434402</v>
      </c>
      <c r="X242" s="178">
        <v>56740.835999999901</v>
      </c>
      <c r="Y242" s="178">
        <v>73339.503333333298</v>
      </c>
      <c r="Z242" s="178">
        <v>48720.9</v>
      </c>
      <c r="AA242" s="178">
        <v>42442.400000000001</v>
      </c>
      <c r="AB242" s="178">
        <v>81533.7</v>
      </c>
      <c r="AC242" s="4"/>
      <c r="AD242" s="4"/>
      <c r="AE242" s="22"/>
      <c r="AF242" s="30"/>
      <c r="AG242" s="1"/>
    </row>
    <row r="243" spans="1:33" ht="21.75" customHeight="1">
      <c r="A243" s="177">
        <v>44136</v>
      </c>
      <c r="B243" s="178">
        <v>90575.2</v>
      </c>
      <c r="C243" s="178">
        <v>55756.800000000003</v>
      </c>
      <c r="D243" s="178">
        <v>77514.851083333298</v>
      </c>
      <c r="E243" s="178">
        <v>46455.3</v>
      </c>
      <c r="F243" s="178">
        <v>63042.159126154402</v>
      </c>
      <c r="G243" s="178">
        <v>61110.8</v>
      </c>
      <c r="H243" s="178">
        <v>57778.148999999998</v>
      </c>
      <c r="I243" s="178">
        <v>51271.7</v>
      </c>
      <c r="J243" s="370">
        <v>46798.303999999996</v>
      </c>
      <c r="K243" s="178">
        <v>59975.234189999901</v>
      </c>
      <c r="L243" s="178">
        <v>60183.738525081601</v>
      </c>
      <c r="M243" s="178">
        <v>55221.02375</v>
      </c>
      <c r="N243" s="178">
        <v>50590.26</v>
      </c>
      <c r="O243" s="178">
        <v>48277.9378</v>
      </c>
      <c r="P243" s="178">
        <v>40578.467499999999</v>
      </c>
      <c r="Q243" s="178">
        <v>45993.599999999999</v>
      </c>
      <c r="R243" s="178">
        <v>35676.774768000003</v>
      </c>
      <c r="S243" s="178">
        <v>42750.46</v>
      </c>
      <c r="T243" s="178">
        <v>80546.928</v>
      </c>
      <c r="U243" s="178">
        <v>62425.3</v>
      </c>
      <c r="V243" s="178">
        <v>68488.350000000006</v>
      </c>
      <c r="W243" s="178">
        <v>55350.601848434402</v>
      </c>
      <c r="X243" s="178">
        <v>56740.835999999901</v>
      </c>
      <c r="Y243" s="178">
        <v>73339.503333333298</v>
      </c>
      <c r="Z243" s="178">
        <v>48720.9</v>
      </c>
      <c r="AA243" s="178">
        <v>42442.400000000001</v>
      </c>
      <c r="AB243" s="178">
        <v>81533.7</v>
      </c>
      <c r="AC243" s="4"/>
      <c r="AD243" s="4"/>
      <c r="AE243" s="22"/>
      <c r="AF243" s="30"/>
      <c r="AG243" s="1"/>
    </row>
    <row r="244" spans="1:33" ht="21.75" customHeight="1">
      <c r="A244" s="177">
        <v>44166</v>
      </c>
      <c r="B244" s="178">
        <v>90575.2</v>
      </c>
      <c r="C244" s="178">
        <v>59136</v>
      </c>
      <c r="D244" s="178">
        <v>81152.075934166598</v>
      </c>
      <c r="E244" s="178">
        <v>46455.3</v>
      </c>
      <c r="F244" s="178">
        <v>63042.159126154402</v>
      </c>
      <c r="G244" s="178">
        <v>61110.8</v>
      </c>
      <c r="H244" s="178">
        <v>57778.148999999998</v>
      </c>
      <c r="I244" s="178">
        <v>51271.7</v>
      </c>
      <c r="J244" s="370">
        <v>46798.303999999996</v>
      </c>
      <c r="K244" s="178">
        <v>59975.234189999901</v>
      </c>
      <c r="L244" s="178">
        <v>63193.238525081601</v>
      </c>
      <c r="M244" s="178">
        <v>56447.233749999999</v>
      </c>
      <c r="N244" s="178">
        <v>50590.26</v>
      </c>
      <c r="O244" s="178">
        <v>48277.9378</v>
      </c>
      <c r="P244" s="178">
        <v>40578.467499999999</v>
      </c>
      <c r="Q244" s="178">
        <v>47433.599999999999</v>
      </c>
      <c r="R244" s="178">
        <v>35676.774768000003</v>
      </c>
      <c r="S244" s="178">
        <v>42750.46</v>
      </c>
      <c r="T244" s="178">
        <v>80546.928</v>
      </c>
      <c r="U244" s="178">
        <v>62425.3</v>
      </c>
      <c r="V244" s="178">
        <v>68488.350000000006</v>
      </c>
      <c r="W244" s="178">
        <v>56350.601848434402</v>
      </c>
      <c r="X244" s="178">
        <v>57740.835999999901</v>
      </c>
      <c r="Y244" s="178">
        <v>79206.662500000006</v>
      </c>
      <c r="Z244" s="178">
        <v>48720.9</v>
      </c>
      <c r="AA244" s="178">
        <v>43442.400000000001</v>
      </c>
      <c r="AB244" s="178">
        <v>81533.7</v>
      </c>
      <c r="AC244" s="4"/>
      <c r="AD244" s="4"/>
      <c r="AE244" s="22"/>
      <c r="AF244" s="30"/>
      <c r="AG244" s="1"/>
    </row>
    <row r="245" spans="1:33" ht="21.75" customHeight="1">
      <c r="A245" s="177">
        <v>44197</v>
      </c>
      <c r="B245" s="178">
        <v>121217.01</v>
      </c>
      <c r="C245" s="178">
        <v>62033.4</v>
      </c>
      <c r="D245" s="178">
        <v>90484.564666595805</v>
      </c>
      <c r="E245" s="178">
        <v>46455.3</v>
      </c>
      <c r="F245" s="178">
        <v>63042.159126154402</v>
      </c>
      <c r="G245" s="178">
        <v>62576.800000000003</v>
      </c>
      <c r="H245" s="178">
        <v>61822.619429999999</v>
      </c>
      <c r="I245" s="178">
        <v>58095.96327</v>
      </c>
      <c r="J245" s="370">
        <v>46798.303999999996</v>
      </c>
      <c r="K245" s="178">
        <v>59975.234189999901</v>
      </c>
      <c r="L245" s="178">
        <v>66731.838525081606</v>
      </c>
      <c r="M245" s="178">
        <v>59577.979375000003</v>
      </c>
      <c r="N245" s="178">
        <v>55049.7</v>
      </c>
      <c r="O245" s="178">
        <v>51887.520999999899</v>
      </c>
      <c r="P245" s="178">
        <v>46940.217499999999</v>
      </c>
      <c r="Q245" s="178">
        <v>47433.599999999999</v>
      </c>
      <c r="R245" s="178">
        <v>36772.36</v>
      </c>
      <c r="S245" s="178">
        <v>47500.46</v>
      </c>
      <c r="T245" s="178">
        <v>87150.228000000003</v>
      </c>
      <c r="U245" s="178">
        <v>65754.959999999905</v>
      </c>
      <c r="V245" s="178">
        <v>69629.407999999996</v>
      </c>
      <c r="W245" s="178">
        <v>57369.584500357203</v>
      </c>
      <c r="X245" s="178">
        <v>58610.228000000003</v>
      </c>
      <c r="Y245" s="178">
        <v>81406.84</v>
      </c>
      <c r="Z245" s="178">
        <v>56027.6</v>
      </c>
      <c r="AA245" s="178">
        <v>48835.199999999997</v>
      </c>
      <c r="AB245" s="178">
        <v>81533.7</v>
      </c>
      <c r="AC245" s="4"/>
      <c r="AD245" s="4"/>
      <c r="AE245" s="22"/>
      <c r="AF245" s="30"/>
      <c r="AG245" s="1"/>
    </row>
    <row r="246" spans="1:33" ht="21.75" customHeight="1">
      <c r="A246" s="177">
        <v>44228</v>
      </c>
      <c r="B246" s="178">
        <v>121217.01</v>
      </c>
      <c r="C246" s="178">
        <v>62033.4</v>
      </c>
      <c r="D246" s="178">
        <v>90484.564666595805</v>
      </c>
      <c r="E246" s="178">
        <v>46955.3</v>
      </c>
      <c r="F246" s="178">
        <v>67427.700630582505</v>
      </c>
      <c r="G246" s="178">
        <v>65020.112000000001</v>
      </c>
      <c r="H246" s="178">
        <v>65867.089859999993</v>
      </c>
      <c r="I246" s="178">
        <v>58095.96327</v>
      </c>
      <c r="J246" s="370">
        <v>49792.437333333299</v>
      </c>
      <c r="K246" s="178">
        <v>62900.855369999997</v>
      </c>
      <c r="L246" s="178">
        <v>66731.838525081606</v>
      </c>
      <c r="M246" s="178">
        <v>60977.559374999997</v>
      </c>
      <c r="N246" s="178">
        <v>55049.7</v>
      </c>
      <c r="O246" s="178">
        <v>51887.520999999899</v>
      </c>
      <c r="P246" s="178">
        <v>46940.217499999999</v>
      </c>
      <c r="Q246" s="178">
        <v>49083.6</v>
      </c>
      <c r="R246" s="178">
        <v>38482.36</v>
      </c>
      <c r="S246" s="178">
        <v>51299.09</v>
      </c>
      <c r="T246" s="178">
        <v>87150.228000000003</v>
      </c>
      <c r="U246" s="178">
        <v>65754.959999999905</v>
      </c>
      <c r="V246" s="178">
        <v>70771.465999999898</v>
      </c>
      <c r="W246" s="178">
        <v>58643.321798007601</v>
      </c>
      <c r="X246" s="178">
        <v>59697.004000000001</v>
      </c>
      <c r="Y246" s="178">
        <v>84340.429166666596</v>
      </c>
      <c r="Z246" s="178">
        <v>56027.6</v>
      </c>
      <c r="AA246" s="178">
        <v>48835.199999999997</v>
      </c>
      <c r="AB246" s="178">
        <v>81533.7</v>
      </c>
      <c r="AC246" s="4"/>
      <c r="AD246" s="4"/>
      <c r="AE246" s="22"/>
      <c r="AF246" s="30"/>
      <c r="AG246" s="1"/>
    </row>
    <row r="247" spans="1:33" ht="21.75" customHeight="1">
      <c r="A247" s="177">
        <v>44256</v>
      </c>
      <c r="B247" s="178">
        <v>121217.01</v>
      </c>
      <c r="C247" s="178">
        <v>63722.999999999898</v>
      </c>
      <c r="D247" s="178">
        <v>90484.564666595805</v>
      </c>
      <c r="E247" s="178">
        <v>46955.3</v>
      </c>
      <c r="F247" s="178">
        <v>67427.700630582505</v>
      </c>
      <c r="G247" s="178">
        <v>67465.423999999999</v>
      </c>
      <c r="H247" s="178">
        <v>69911.560289999994</v>
      </c>
      <c r="I247" s="178">
        <v>58095.96327</v>
      </c>
      <c r="J247" s="370">
        <v>49792.437333333299</v>
      </c>
      <c r="K247" s="178">
        <v>62900.855369999997</v>
      </c>
      <c r="L247" s="178">
        <v>73405.8</v>
      </c>
      <c r="M247" s="178">
        <v>62385.059374999997</v>
      </c>
      <c r="N247" s="178">
        <v>58765.9</v>
      </c>
      <c r="O247" s="178">
        <v>55497.1041999999</v>
      </c>
      <c r="P247" s="178">
        <v>46940.217499999999</v>
      </c>
      <c r="Q247" s="178">
        <v>50881.599999999999</v>
      </c>
      <c r="R247" s="178">
        <v>40246.75</v>
      </c>
      <c r="S247" s="178">
        <v>51299.09</v>
      </c>
      <c r="T247" s="178">
        <v>94849.801200000002</v>
      </c>
      <c r="U247" s="178">
        <v>67181.64</v>
      </c>
      <c r="V247" s="178">
        <v>75623.457385543894</v>
      </c>
      <c r="W247" s="178">
        <v>59917.018504634601</v>
      </c>
      <c r="X247" s="178">
        <v>60783.72</v>
      </c>
      <c r="Y247" s="178">
        <v>87273.999166666603</v>
      </c>
      <c r="Z247" s="178">
        <v>56027.6</v>
      </c>
      <c r="AA247" s="178">
        <v>52020.626398696302</v>
      </c>
      <c r="AB247" s="178">
        <v>81533.7</v>
      </c>
      <c r="AC247" s="4"/>
      <c r="AD247" s="4"/>
      <c r="AE247" s="22"/>
      <c r="AF247" s="30"/>
      <c r="AG247" s="1"/>
    </row>
    <row r="248" spans="1:33" ht="21.75" customHeight="1">
      <c r="A248" s="177">
        <v>44287</v>
      </c>
      <c r="B248" s="178">
        <v>121830.6</v>
      </c>
      <c r="C248" s="178">
        <v>68068</v>
      </c>
      <c r="D248" s="178">
        <v>99817.053399024895</v>
      </c>
      <c r="E248" s="178">
        <v>53856.45</v>
      </c>
      <c r="F248" s="178">
        <v>71265.0494469572</v>
      </c>
      <c r="G248" s="178">
        <v>76234</v>
      </c>
      <c r="H248" s="178">
        <v>69911.560289999994</v>
      </c>
      <c r="I248" s="178">
        <v>65979.585485738993</v>
      </c>
      <c r="J248" s="370">
        <v>55767.529813333298</v>
      </c>
      <c r="K248" s="178">
        <v>67303.915245900003</v>
      </c>
      <c r="L248" s="178">
        <v>73405.8</v>
      </c>
      <c r="M248" s="178">
        <v>67462.634374999994</v>
      </c>
      <c r="N248" s="178">
        <v>58765.9</v>
      </c>
      <c r="O248" s="178">
        <v>58271.92</v>
      </c>
      <c r="P248" s="178">
        <v>53993.750124999897</v>
      </c>
      <c r="Q248" s="178">
        <v>52681.599999999999</v>
      </c>
      <c r="R248" s="178">
        <v>41958.75</v>
      </c>
      <c r="S248" s="178">
        <v>58224.467149999997</v>
      </c>
      <c r="T248" s="178">
        <v>97860.906000000003</v>
      </c>
      <c r="U248" s="178">
        <v>67181.64</v>
      </c>
      <c r="V248" s="178">
        <v>79570.598849453294</v>
      </c>
      <c r="W248" s="178">
        <v>67166.292000000001</v>
      </c>
      <c r="X248" s="178">
        <v>69058.271999999997</v>
      </c>
      <c r="Y248" s="178">
        <v>87273.999166666603</v>
      </c>
      <c r="Z248" s="178">
        <v>56027.6</v>
      </c>
      <c r="AA248" s="178">
        <v>53742.269853340498</v>
      </c>
      <c r="AB248" s="178">
        <v>81533.7</v>
      </c>
      <c r="AC248" s="4"/>
      <c r="AD248" s="4"/>
      <c r="AE248" s="22"/>
      <c r="AF248" s="30"/>
      <c r="AG248" s="1"/>
    </row>
    <row r="249" spans="1:33" ht="21.75" customHeight="1">
      <c r="A249" s="177">
        <v>44317</v>
      </c>
      <c r="B249" s="178">
        <v>121830.6</v>
      </c>
      <c r="C249" s="178">
        <v>76916.84</v>
      </c>
      <c r="D249" s="178">
        <v>99817.053399024895</v>
      </c>
      <c r="E249" s="178">
        <v>53856.45</v>
      </c>
      <c r="F249" s="178">
        <v>71265.0494469572</v>
      </c>
      <c r="G249" s="178">
        <v>77586</v>
      </c>
      <c r="H249" s="178">
        <v>74604.842900000003</v>
      </c>
      <c r="I249" s="178">
        <v>65979.585485738993</v>
      </c>
      <c r="J249" s="370">
        <v>55767.529813333298</v>
      </c>
      <c r="K249" s="178">
        <v>67303.915245900003</v>
      </c>
      <c r="L249" s="178">
        <v>73405.8</v>
      </c>
      <c r="M249" s="178">
        <v>69509.294374999998</v>
      </c>
      <c r="N249" s="178">
        <v>63225.34</v>
      </c>
      <c r="O249" s="178">
        <v>62156.75</v>
      </c>
      <c r="P249" s="178">
        <v>53993.750124999897</v>
      </c>
      <c r="Q249" s="178">
        <v>54481.599999999999</v>
      </c>
      <c r="R249" s="178">
        <v>41958.75</v>
      </c>
      <c r="S249" s="178">
        <v>58224.467149999997</v>
      </c>
      <c r="T249" s="178">
        <v>97860.906000000003</v>
      </c>
      <c r="U249" s="178">
        <v>74181.64</v>
      </c>
      <c r="V249" s="178">
        <v>86566.368849453298</v>
      </c>
      <c r="W249" s="178">
        <v>67166.292000000001</v>
      </c>
      <c r="X249" s="178">
        <v>69058.271999999997</v>
      </c>
      <c r="Y249" s="178">
        <v>95194.671666666603</v>
      </c>
      <c r="Z249" s="178">
        <v>56027.6</v>
      </c>
      <c r="AA249" s="178">
        <v>53742.269853340498</v>
      </c>
      <c r="AB249" s="178">
        <v>100519.75</v>
      </c>
      <c r="AC249" s="4"/>
      <c r="AD249" s="4"/>
      <c r="AE249" s="22"/>
      <c r="AF249" s="30"/>
      <c r="AG249" s="1"/>
    </row>
    <row r="250" spans="1:33" ht="21.75" customHeight="1">
      <c r="A250" s="177">
        <v>44348</v>
      </c>
      <c r="B250" s="178">
        <v>121830.6</v>
      </c>
      <c r="C250" s="178">
        <v>76916.84</v>
      </c>
      <c r="D250" s="178">
        <v>99817.053399024895</v>
      </c>
      <c r="E250" s="178">
        <v>62473.481999999902</v>
      </c>
      <c r="F250" s="178">
        <v>71265.0494469572</v>
      </c>
      <c r="G250" s="178">
        <v>77586</v>
      </c>
      <c r="H250" s="178">
        <v>74604.842900000003</v>
      </c>
      <c r="I250" s="178">
        <v>65979.585485738993</v>
      </c>
      <c r="J250" s="370">
        <v>55767.529813333298</v>
      </c>
      <c r="K250" s="178">
        <v>67303.915245900003</v>
      </c>
      <c r="L250" s="178">
        <v>80080</v>
      </c>
      <c r="M250" s="178">
        <v>71549.074374999997</v>
      </c>
      <c r="N250" s="178">
        <v>63225.34</v>
      </c>
      <c r="O250" s="178">
        <v>62156.75</v>
      </c>
      <c r="P250" s="178">
        <v>53993.750124999897</v>
      </c>
      <c r="Q250" s="178">
        <v>60083.199999999997</v>
      </c>
      <c r="R250" s="178">
        <v>41958.75</v>
      </c>
      <c r="S250" s="178">
        <v>58224.467149999997</v>
      </c>
      <c r="T250" s="178">
        <v>97860.906000000003</v>
      </c>
      <c r="U250" s="178">
        <v>74181.64</v>
      </c>
      <c r="V250" s="178">
        <v>86566.368849453298</v>
      </c>
      <c r="W250" s="178">
        <v>67166.292000000001</v>
      </c>
      <c r="X250" s="178">
        <v>69058.271999999997</v>
      </c>
      <c r="Y250" s="178">
        <v>95194.671666666603</v>
      </c>
      <c r="Z250" s="178">
        <v>56027.6</v>
      </c>
      <c r="AA250" s="178">
        <v>59366.938837588197</v>
      </c>
      <c r="AB250" s="178">
        <v>103451.25</v>
      </c>
      <c r="AC250" s="4"/>
      <c r="AD250" s="4"/>
      <c r="AE250" s="22"/>
      <c r="AF250" s="30"/>
      <c r="AG250" s="1"/>
    </row>
    <row r="251" spans="1:33" ht="21.75" customHeight="1">
      <c r="A251" s="177">
        <v>44378</v>
      </c>
      <c r="B251" s="178">
        <v>131499.59999999899</v>
      </c>
      <c r="C251" s="178">
        <v>76916.84</v>
      </c>
      <c r="D251" s="178">
        <v>104686.177955074</v>
      </c>
      <c r="E251" s="178">
        <v>62473.481999999902</v>
      </c>
      <c r="F251" s="178">
        <v>85518.059336348597</v>
      </c>
      <c r="G251" s="178">
        <v>82642</v>
      </c>
      <c r="H251" s="178">
        <v>74604.842900000003</v>
      </c>
      <c r="I251" s="178">
        <v>73435.278645627506</v>
      </c>
      <c r="J251" s="370">
        <v>60746.773546666598</v>
      </c>
      <c r="K251" s="178">
        <v>73594.000782899995</v>
      </c>
      <c r="L251" s="178">
        <v>80080</v>
      </c>
      <c r="M251" s="178">
        <v>75973.570624999993</v>
      </c>
      <c r="N251" s="178">
        <v>65508.74</v>
      </c>
      <c r="O251" s="178">
        <v>66041.58</v>
      </c>
      <c r="P251" s="178">
        <v>58824.937636249997</v>
      </c>
      <c r="Q251" s="178">
        <v>60083.199999999997</v>
      </c>
      <c r="R251" s="178">
        <v>46891.75</v>
      </c>
      <c r="S251" s="178">
        <v>63610.871599999999</v>
      </c>
      <c r="T251" s="178">
        <v>102753.9513</v>
      </c>
      <c r="U251" s="178">
        <v>82242.460000000006</v>
      </c>
      <c r="V251" s="178">
        <v>98175.2026339484</v>
      </c>
      <c r="W251" s="178">
        <v>77241.235799999995</v>
      </c>
      <c r="X251" s="178">
        <v>79417.008000000002</v>
      </c>
      <c r="Y251" s="178">
        <v>99947.060833333293</v>
      </c>
      <c r="Z251" s="178">
        <v>70640.899999999994</v>
      </c>
      <c r="AA251" s="178">
        <v>59366.938837588197</v>
      </c>
      <c r="AB251" s="178">
        <v>113451.25</v>
      </c>
      <c r="AC251" s="4"/>
      <c r="AD251" s="4"/>
      <c r="AE251" s="22"/>
      <c r="AF251" s="30"/>
      <c r="AG251" s="1"/>
    </row>
    <row r="252" spans="1:33" ht="21.75" customHeight="1">
      <c r="A252" s="177">
        <v>44409</v>
      </c>
      <c r="B252" s="178">
        <v>144550</v>
      </c>
      <c r="C252" s="178">
        <v>83723.64</v>
      </c>
      <c r="D252" s="178">
        <v>110366.823270466</v>
      </c>
      <c r="E252" s="178">
        <v>62473.481999999902</v>
      </c>
      <c r="F252" s="178">
        <v>85518.059336348597</v>
      </c>
      <c r="G252" s="178">
        <v>82642</v>
      </c>
      <c r="H252" s="178">
        <v>74604.842900000003</v>
      </c>
      <c r="I252" s="178">
        <v>73435.278645627506</v>
      </c>
      <c r="J252" s="370">
        <v>60746.773546666598</v>
      </c>
      <c r="K252" s="178">
        <v>81594.000782899995</v>
      </c>
      <c r="L252" s="178">
        <v>86752.9</v>
      </c>
      <c r="M252" s="178">
        <v>77935.280624999999</v>
      </c>
      <c r="N252" s="178">
        <v>67790.86</v>
      </c>
      <c r="O252" s="178">
        <v>69926.31</v>
      </c>
      <c r="P252" s="178">
        <v>58824.937636249997</v>
      </c>
      <c r="Q252" s="178">
        <v>60083.199999999997</v>
      </c>
      <c r="R252" s="178">
        <v>46891.75</v>
      </c>
      <c r="S252" s="178">
        <v>63610.871599999999</v>
      </c>
      <c r="T252" s="178">
        <v>107646.9966</v>
      </c>
      <c r="U252" s="178">
        <v>82242.460000000006</v>
      </c>
      <c r="V252" s="178">
        <v>98175.2026339484</v>
      </c>
      <c r="W252" s="178">
        <v>77241.235799999995</v>
      </c>
      <c r="X252" s="178">
        <v>79417.008000000002</v>
      </c>
      <c r="Y252" s="178">
        <v>99947.060833333293</v>
      </c>
      <c r="Z252" s="178">
        <v>70640.899999999994</v>
      </c>
      <c r="AA252" s="178">
        <v>62938.814231395903</v>
      </c>
      <c r="AB252" s="178">
        <v>113451.25</v>
      </c>
      <c r="AC252" s="4"/>
      <c r="AD252" s="4"/>
      <c r="AE252" s="22"/>
      <c r="AF252" s="30"/>
      <c r="AG252" s="1"/>
    </row>
    <row r="253" spans="1:33" ht="21.75" customHeight="1">
      <c r="A253" s="177">
        <v>44440</v>
      </c>
      <c r="B253" s="178">
        <v>144550</v>
      </c>
      <c r="C253" s="178">
        <v>83723.64</v>
      </c>
      <c r="D253" s="178">
        <v>110366.823270466</v>
      </c>
      <c r="E253" s="178">
        <v>62473.481999999902</v>
      </c>
      <c r="F253" s="178">
        <v>85518.059336348597</v>
      </c>
      <c r="G253" s="178">
        <v>82642</v>
      </c>
      <c r="H253" s="178">
        <v>79298.201300000001</v>
      </c>
      <c r="I253" s="178">
        <v>73435.278645627506</v>
      </c>
      <c r="J253" s="370">
        <v>63236.395413333303</v>
      </c>
      <c r="K253" s="178">
        <v>81594.000782899995</v>
      </c>
      <c r="L253" s="178">
        <v>86752.9</v>
      </c>
      <c r="M253" s="178">
        <v>79569.680624999994</v>
      </c>
      <c r="N253" s="178">
        <v>69648.86</v>
      </c>
      <c r="O253" s="178">
        <v>73256.13</v>
      </c>
      <c r="P253" s="178">
        <v>58824.937636249997</v>
      </c>
      <c r="Q253" s="178">
        <v>60083.199999999997</v>
      </c>
      <c r="R253" s="178">
        <v>51933.440000000002</v>
      </c>
      <c r="S253" s="178">
        <v>63610.871599999999</v>
      </c>
      <c r="T253" s="178">
        <v>112540.23</v>
      </c>
      <c r="U253" s="178">
        <v>90305.5</v>
      </c>
      <c r="V253" s="178">
        <v>98175.2026339484</v>
      </c>
      <c r="W253" s="178">
        <v>87316.179600000003</v>
      </c>
      <c r="X253" s="178">
        <v>89775.755999999994</v>
      </c>
      <c r="Y253" s="178">
        <v>103907.401666666</v>
      </c>
      <c r="Z253" s="178">
        <v>70640.899999999994</v>
      </c>
      <c r="AA253" s="178">
        <v>62938.814231395903</v>
      </c>
      <c r="AB253" s="178">
        <v>116382.5</v>
      </c>
      <c r="AC253" s="4"/>
      <c r="AD253" s="4"/>
      <c r="AE253" s="22"/>
      <c r="AF253" s="30"/>
      <c r="AG253" s="1"/>
    </row>
    <row r="254" spans="1:33" ht="21.75" customHeight="1">
      <c r="A254" s="177">
        <v>44470</v>
      </c>
      <c r="B254" s="178">
        <v>144550</v>
      </c>
      <c r="C254" s="178">
        <v>83723.64</v>
      </c>
      <c r="D254" s="178">
        <v>116047.46858585801</v>
      </c>
      <c r="E254" s="178">
        <v>69949.845000000001</v>
      </c>
      <c r="F254" s="178">
        <v>85518.059336348597</v>
      </c>
      <c r="G254" s="178">
        <v>87702</v>
      </c>
      <c r="H254" s="178">
        <v>79298.201300000001</v>
      </c>
      <c r="I254" s="178">
        <v>81388.3125</v>
      </c>
      <c r="J254" s="370">
        <v>66721.866026666597</v>
      </c>
      <c r="K254" s="178">
        <v>87884.086319900001</v>
      </c>
      <c r="L254" s="178">
        <v>91422.618779361801</v>
      </c>
      <c r="M254" s="178">
        <v>82471.929374999905</v>
      </c>
      <c r="N254" s="178">
        <v>71506.86</v>
      </c>
      <c r="O254" s="178">
        <v>76585.957795999901</v>
      </c>
      <c r="P254" s="178">
        <v>64121.182023512498</v>
      </c>
      <c r="Q254" s="178">
        <v>69678</v>
      </c>
      <c r="R254" s="178">
        <v>51933.440000000002</v>
      </c>
      <c r="S254" s="178">
        <v>68740.780599999998</v>
      </c>
      <c r="T254" s="178">
        <v>129421.2645</v>
      </c>
      <c r="U254" s="178">
        <v>91366.32</v>
      </c>
      <c r="V254" s="178">
        <v>103808.62654400599</v>
      </c>
      <c r="W254" s="178">
        <v>87316.179600000003</v>
      </c>
      <c r="X254" s="178">
        <v>89775.755999999994</v>
      </c>
      <c r="Y254" s="178">
        <v>110243.9375</v>
      </c>
      <c r="Z254" s="178">
        <v>73640.899999999994</v>
      </c>
      <c r="AA254" s="178">
        <v>66508.099619771805</v>
      </c>
      <c r="AB254" s="178">
        <v>116382.5</v>
      </c>
      <c r="AC254" s="4"/>
      <c r="AD254" s="4"/>
      <c r="AE254" s="22"/>
      <c r="AF254" s="30"/>
      <c r="AG254" s="1"/>
    </row>
    <row r="255" spans="1:33" ht="21.75" customHeight="1">
      <c r="A255" s="177">
        <v>44501</v>
      </c>
      <c r="B255" s="178">
        <v>144550</v>
      </c>
      <c r="C255" s="178">
        <v>89849.76</v>
      </c>
      <c r="D255" s="178">
        <v>116047.46858585801</v>
      </c>
      <c r="E255" s="178">
        <v>69949.845000000001</v>
      </c>
      <c r="F255" s="178">
        <v>94426.190517218303</v>
      </c>
      <c r="G255" s="178">
        <v>87702</v>
      </c>
      <c r="H255" s="178">
        <v>84578.229500000001</v>
      </c>
      <c r="I255" s="178">
        <v>81388.3125</v>
      </c>
      <c r="J255" s="370">
        <v>66721.866026666597</v>
      </c>
      <c r="K255" s="178">
        <v>87884.086319900001</v>
      </c>
      <c r="L255" s="178">
        <v>91422.618779361801</v>
      </c>
      <c r="M255" s="178">
        <v>83044.039374999993</v>
      </c>
      <c r="N255" s="178">
        <v>73364.86</v>
      </c>
      <c r="O255" s="178">
        <v>76585.957795999901</v>
      </c>
      <c r="P255" s="178">
        <v>64121.182023512498</v>
      </c>
      <c r="Q255" s="178">
        <v>72472</v>
      </c>
      <c r="R255" s="178">
        <v>54855.26</v>
      </c>
      <c r="S255" s="178">
        <v>68740.780599999998</v>
      </c>
      <c r="T255" s="178">
        <v>129421.2645</v>
      </c>
      <c r="U255" s="178">
        <v>100366.32</v>
      </c>
      <c r="V255" s="178">
        <v>103808.62654400599</v>
      </c>
      <c r="W255" s="178">
        <v>94032.808799999999</v>
      </c>
      <c r="X255" s="178">
        <v>96681.576000000001</v>
      </c>
      <c r="Y255" s="178">
        <v>110243.9375</v>
      </c>
      <c r="Z255" s="178">
        <v>73640.899999999994</v>
      </c>
      <c r="AA255" s="178">
        <v>66508.099619771805</v>
      </c>
      <c r="AB255" s="178">
        <v>116382.5</v>
      </c>
      <c r="AC255" s="4"/>
      <c r="AD255" s="4"/>
      <c r="AE255" s="22"/>
      <c r="AF255" s="30"/>
      <c r="AG255" s="1"/>
    </row>
    <row r="256" spans="1:33" ht="21.75" customHeight="1">
      <c r="A256" s="177">
        <v>44531</v>
      </c>
      <c r="B256" s="178">
        <v>144550</v>
      </c>
      <c r="C256" s="178">
        <v>89849.76</v>
      </c>
      <c r="D256" s="178">
        <v>122539.63466059099</v>
      </c>
      <c r="E256" s="178">
        <v>69949.845000000001</v>
      </c>
      <c r="F256" s="178">
        <v>94426.190517218303</v>
      </c>
      <c r="G256" s="178">
        <v>87702</v>
      </c>
      <c r="H256" s="178">
        <v>84578.229500000001</v>
      </c>
      <c r="I256" s="178">
        <v>81388.3125</v>
      </c>
      <c r="J256" s="370">
        <v>66721.866026666597</v>
      </c>
      <c r="K256" s="178">
        <v>79884.086319900001</v>
      </c>
      <c r="L256" s="178">
        <v>98095.802631869898</v>
      </c>
      <c r="M256" s="178">
        <v>83616.179374999905</v>
      </c>
      <c r="N256" s="178">
        <v>73364.86</v>
      </c>
      <c r="O256" s="178">
        <v>76585.957795999901</v>
      </c>
      <c r="P256" s="178">
        <v>64121.182023512498</v>
      </c>
      <c r="Q256" s="178">
        <v>72472</v>
      </c>
      <c r="R256" s="178">
        <v>54855.26</v>
      </c>
      <c r="S256" s="178">
        <v>68740.780599999998</v>
      </c>
      <c r="T256" s="178">
        <v>129421.2645</v>
      </c>
      <c r="U256" s="178">
        <v>100366.32</v>
      </c>
      <c r="V256" s="178">
        <v>108636.86847810799</v>
      </c>
      <c r="W256" s="178">
        <v>94032.808799999999</v>
      </c>
      <c r="X256" s="178">
        <v>96681.576000000001</v>
      </c>
      <c r="Y256" s="178">
        <v>116580.463333333</v>
      </c>
      <c r="Z256" s="178">
        <v>73640.899999999994</v>
      </c>
      <c r="AA256" s="178">
        <v>70079.975013579504</v>
      </c>
      <c r="AB256" s="178">
        <v>129313.888888888</v>
      </c>
      <c r="AC256" s="4"/>
      <c r="AD256" s="4"/>
      <c r="AE256" s="22"/>
      <c r="AF256" s="30"/>
      <c r="AG256" s="1"/>
    </row>
    <row r="257" spans="1:33" ht="21.75" customHeight="1">
      <c r="A257" s="177">
        <v>44562</v>
      </c>
      <c r="B257" s="178">
        <v>198848.32</v>
      </c>
      <c r="C257" s="178">
        <v>89849.76</v>
      </c>
      <c r="D257" s="178">
        <v>142268.515840946</v>
      </c>
      <c r="E257" s="178">
        <v>69949.845000000001</v>
      </c>
      <c r="F257" s="178">
        <v>94426.190517218303</v>
      </c>
      <c r="G257" s="178">
        <v>91076</v>
      </c>
      <c r="H257" s="178">
        <v>92082.714024999994</v>
      </c>
      <c r="I257" s="178">
        <v>91236.299999999901</v>
      </c>
      <c r="J257" s="370">
        <v>69211.487893333295</v>
      </c>
      <c r="K257" s="178">
        <v>87884.086319900001</v>
      </c>
      <c r="L257" s="178">
        <v>98095.802631869898</v>
      </c>
      <c r="M257" s="178">
        <v>85730.832747435401</v>
      </c>
      <c r="N257" s="178">
        <v>86452.98</v>
      </c>
      <c r="O257" s="178">
        <v>79915.782047999994</v>
      </c>
      <c r="P257" s="178">
        <v>69279.876585393504</v>
      </c>
      <c r="Q257" s="178">
        <v>76570</v>
      </c>
      <c r="R257" s="178">
        <v>60391.519999999997</v>
      </c>
      <c r="S257" s="178">
        <v>71921.324179999996</v>
      </c>
      <c r="T257" s="178">
        <v>129421.2645</v>
      </c>
      <c r="U257" s="178">
        <v>101240.94</v>
      </c>
      <c r="V257" s="178">
        <v>111857.296381932</v>
      </c>
      <c r="W257" s="178">
        <v>94032.808799999999</v>
      </c>
      <c r="X257" s="178">
        <v>96681.576000000001</v>
      </c>
      <c r="Y257" s="178">
        <v>116580.463333333</v>
      </c>
      <c r="Z257" s="178">
        <v>81012.5</v>
      </c>
      <c r="AA257" s="178">
        <v>70403.975013579504</v>
      </c>
      <c r="AB257" s="178">
        <v>129313.888888888</v>
      </c>
      <c r="AC257" s="4"/>
      <c r="AD257" s="4"/>
      <c r="AE257" s="22"/>
      <c r="AF257" s="30"/>
      <c r="AG257" s="1"/>
    </row>
    <row r="258" spans="1:33" ht="21.75" customHeight="1">
      <c r="A258" s="177">
        <v>44593</v>
      </c>
      <c r="B258" s="178">
        <v>198848.32</v>
      </c>
      <c r="C258" s="178">
        <v>96656.56</v>
      </c>
      <c r="D258" s="178">
        <v>142268.515840946</v>
      </c>
      <c r="E258" s="178">
        <v>75561.066000000006</v>
      </c>
      <c r="F258" s="178">
        <v>94426.190517218303</v>
      </c>
      <c r="G258" s="178">
        <v>94452.4</v>
      </c>
      <c r="H258" s="178">
        <v>98536.081825000001</v>
      </c>
      <c r="I258" s="178">
        <v>91236.299999999901</v>
      </c>
      <c r="J258" s="370">
        <v>72597.373631999901</v>
      </c>
      <c r="K258" s="178">
        <v>91029.129088400005</v>
      </c>
      <c r="L258" s="178">
        <v>98095.802631869898</v>
      </c>
      <c r="M258" s="178">
        <v>88469.582747435401</v>
      </c>
      <c r="N258" s="178">
        <v>86452.98</v>
      </c>
      <c r="O258" s="178">
        <v>83255.606299999999</v>
      </c>
      <c r="P258" s="178">
        <v>69279.876585393504</v>
      </c>
      <c r="Q258" s="178">
        <v>76570</v>
      </c>
      <c r="R258" s="178">
        <v>65902.989999999903</v>
      </c>
      <c r="S258" s="178">
        <v>74486.278680000003</v>
      </c>
      <c r="T258" s="178">
        <v>146302.61249999999</v>
      </c>
      <c r="U258" s="178">
        <v>102115.56</v>
      </c>
      <c r="V258" s="178">
        <v>115075.37436412201</v>
      </c>
      <c r="W258" s="178">
        <v>99406.112160000004</v>
      </c>
      <c r="X258" s="178">
        <v>102206.24256</v>
      </c>
      <c r="Y258" s="178">
        <v>124741.104166666</v>
      </c>
      <c r="Z258" s="178">
        <v>81012.5</v>
      </c>
      <c r="AA258" s="178">
        <v>73903.201303639304</v>
      </c>
      <c r="AB258" s="178">
        <v>129313.888888888</v>
      </c>
      <c r="AC258" s="4"/>
      <c r="AD258" s="4"/>
      <c r="AE258" s="22"/>
      <c r="AF258" s="30"/>
      <c r="AG258" s="1"/>
    </row>
    <row r="259" spans="1:33" ht="21.75" customHeight="1">
      <c r="A259" s="177">
        <v>44621</v>
      </c>
      <c r="B259" s="178">
        <v>198848.32</v>
      </c>
      <c r="C259" s="178">
        <v>99038.9399999999</v>
      </c>
      <c r="D259" s="178">
        <v>142268.515840946</v>
      </c>
      <c r="E259" s="178">
        <v>78221.107980000001</v>
      </c>
      <c r="F259" s="178">
        <v>103334.32169808701</v>
      </c>
      <c r="G259" s="178">
        <v>97822</v>
      </c>
      <c r="H259" s="178">
        <v>104402.77982500001</v>
      </c>
      <c r="I259" s="178">
        <v>91236.299999999901</v>
      </c>
      <c r="J259" s="370">
        <v>76681.893333333297</v>
      </c>
      <c r="K259" s="178">
        <v>94570.954155268002</v>
      </c>
      <c r="L259" s="178">
        <v>109867.298947694</v>
      </c>
      <c r="M259" s="178">
        <v>95497.462747435406</v>
      </c>
      <c r="N259" s="178">
        <v>94481.98</v>
      </c>
      <c r="O259" s="178">
        <v>83255.606299999999</v>
      </c>
      <c r="P259" s="178">
        <v>69279.876585393504</v>
      </c>
      <c r="Q259" s="178">
        <v>79925.2</v>
      </c>
      <c r="R259" s="178">
        <v>65902.989999999903</v>
      </c>
      <c r="S259" s="178">
        <v>77051.233179999996</v>
      </c>
      <c r="T259" s="178">
        <v>146302.61249999999</v>
      </c>
      <c r="U259" s="178">
        <v>102115.56</v>
      </c>
      <c r="V259" s="178">
        <v>121111.639262158</v>
      </c>
      <c r="W259" s="178">
        <v>103436.08968</v>
      </c>
      <c r="X259" s="178">
        <v>106349.738879999</v>
      </c>
      <c r="Y259" s="178">
        <v>124741.104166666</v>
      </c>
      <c r="Z259" s="178">
        <v>86357.4</v>
      </c>
      <c r="AA259" s="178">
        <v>77638.735795763103</v>
      </c>
      <c r="AB259" s="178">
        <v>129313.888888888</v>
      </c>
      <c r="AC259" s="4"/>
      <c r="AD259" s="4"/>
      <c r="AE259" s="22"/>
      <c r="AF259" s="30"/>
      <c r="AG259" s="1"/>
    </row>
    <row r="260" spans="1:33" ht="21.75" customHeight="1">
      <c r="A260" s="177">
        <v>44652</v>
      </c>
      <c r="B260" s="178">
        <v>200542.2</v>
      </c>
      <c r="C260" s="178">
        <v>103939.83599999901</v>
      </c>
      <c r="D260" s="178">
        <v>164325.65007985299</v>
      </c>
      <c r="E260" s="178">
        <v>79836.801479999995</v>
      </c>
      <c r="F260" s="178">
        <v>103334.32169808701</v>
      </c>
      <c r="G260" s="178">
        <v>111112</v>
      </c>
      <c r="H260" s="178">
        <v>113084.515082</v>
      </c>
      <c r="I260" s="178">
        <v>105368.80287</v>
      </c>
      <c r="J260" s="370">
        <v>76681.893333333297</v>
      </c>
      <c r="K260" s="178">
        <v>108180.58227855799</v>
      </c>
      <c r="L260" s="178">
        <v>109867.298947694</v>
      </c>
      <c r="M260" s="178">
        <v>107751.3356816</v>
      </c>
      <c r="N260" s="178">
        <v>94481.98</v>
      </c>
      <c r="O260" s="178">
        <v>100727.23362299999</v>
      </c>
      <c r="P260" s="178">
        <v>93347.484759316401</v>
      </c>
      <c r="Q260" s="178">
        <v>84583.2</v>
      </c>
      <c r="R260" s="178">
        <v>65902.989999999903</v>
      </c>
      <c r="S260" s="178">
        <v>90920.455152399998</v>
      </c>
      <c r="T260" s="178">
        <v>153055.33979999999</v>
      </c>
      <c r="U260" s="178">
        <v>116115.56</v>
      </c>
      <c r="V260" s="178">
        <v>127144.55423855899</v>
      </c>
      <c r="W260" s="178">
        <v>103436.08968</v>
      </c>
      <c r="X260" s="178">
        <v>106349.738879999</v>
      </c>
      <c r="Y260" s="178">
        <v>143452.246269722</v>
      </c>
      <c r="Z260" s="178">
        <v>86357.4</v>
      </c>
      <c r="AA260" s="178">
        <v>79876.670287886998</v>
      </c>
      <c r="AB260" s="178">
        <v>156470.32602367501</v>
      </c>
      <c r="AC260" s="4"/>
      <c r="AD260" s="4"/>
      <c r="AE260" s="22"/>
      <c r="AF260" s="30"/>
      <c r="AG260" s="1"/>
    </row>
    <row r="261" spans="1:33" ht="21.75" customHeight="1">
      <c r="A261" s="177">
        <v>44682</v>
      </c>
      <c r="B261" s="178">
        <v>200542.2</v>
      </c>
      <c r="C261" s="178">
        <v>120948.172799999</v>
      </c>
      <c r="D261" s="178">
        <v>164325.65007985299</v>
      </c>
      <c r="E261" s="178">
        <v>81452.494980000003</v>
      </c>
      <c r="F261" s="178">
        <v>118833.783826659</v>
      </c>
      <c r="G261" s="178">
        <v>111112</v>
      </c>
      <c r="H261" s="178">
        <v>118505.34403399999</v>
      </c>
      <c r="I261" s="178">
        <v>105368.80287</v>
      </c>
      <c r="J261" s="370">
        <v>84350.082666666596</v>
      </c>
      <c r="K261" s="178">
        <v>108180.58227855799</v>
      </c>
      <c r="L261" s="178">
        <v>117714.963158243</v>
      </c>
      <c r="M261" s="178">
        <v>113341.50183219599</v>
      </c>
      <c r="N261" s="178">
        <v>102510.98</v>
      </c>
      <c r="O261" s="178">
        <v>100727.23362299999</v>
      </c>
      <c r="P261" s="178">
        <v>93347.484759316401</v>
      </c>
      <c r="Q261" s="178">
        <v>91663.6</v>
      </c>
      <c r="R261" s="178">
        <v>65902.989999999903</v>
      </c>
      <c r="S261" s="178">
        <v>90920.455152399998</v>
      </c>
      <c r="T261" s="178">
        <v>169936.3743</v>
      </c>
      <c r="U261" s="178">
        <v>119115.56</v>
      </c>
      <c r="V261" s="178">
        <v>155546.28499223199</v>
      </c>
      <c r="W261" s="178">
        <v>114814.05954479999</v>
      </c>
      <c r="X261" s="178">
        <v>118048.210156799</v>
      </c>
      <c r="Y261" s="178">
        <v>143452.26479166601</v>
      </c>
      <c r="Z261" s="178">
        <v>106357.4</v>
      </c>
      <c r="AA261" s="178">
        <v>82114.604780010806</v>
      </c>
      <c r="AB261" s="178">
        <v>164235.62803221401</v>
      </c>
      <c r="AC261" s="4"/>
      <c r="AD261" s="4"/>
      <c r="AE261" s="22"/>
      <c r="AF261" s="30"/>
      <c r="AG261" s="1"/>
    </row>
    <row r="262" spans="1:33" ht="21.75" customHeight="1">
      <c r="A262" s="177">
        <v>44713</v>
      </c>
      <c r="B262" s="178">
        <v>200542.2</v>
      </c>
      <c r="C262" s="178">
        <v>120948.172799999</v>
      </c>
      <c r="D262" s="178">
        <v>164325.65007985299</v>
      </c>
      <c r="E262" s="178">
        <v>97742.922596000004</v>
      </c>
      <c r="F262" s="178">
        <v>118833.783826659</v>
      </c>
      <c r="G262" s="178">
        <v>126268</v>
      </c>
      <c r="H262" s="178">
        <v>123926.17298600001</v>
      </c>
      <c r="I262" s="178">
        <v>105368.80287</v>
      </c>
      <c r="J262" s="370">
        <v>92018.271999999997</v>
      </c>
      <c r="K262" s="178">
        <v>121807.38895198501</v>
      </c>
      <c r="L262" s="178">
        <v>122619.753289837</v>
      </c>
      <c r="M262" s="178">
        <v>117312.049554465</v>
      </c>
      <c r="N262" s="178">
        <v>102510.98</v>
      </c>
      <c r="O262" s="178">
        <v>100727.23362299999</v>
      </c>
      <c r="P262" s="178">
        <v>93347.484759316401</v>
      </c>
      <c r="Q262" s="178">
        <v>101286.58</v>
      </c>
      <c r="R262" s="178">
        <v>65902.989999999903</v>
      </c>
      <c r="S262" s="178">
        <v>90920.455152399998</v>
      </c>
      <c r="T262" s="178">
        <v>180064.36799999999</v>
      </c>
      <c r="U262" s="178">
        <v>122115.56</v>
      </c>
      <c r="V262" s="178">
        <v>155546.28499223199</v>
      </c>
      <c r="W262" s="178">
        <v>126192.0294096</v>
      </c>
      <c r="X262" s="178">
        <v>129746.68143359901</v>
      </c>
      <c r="Y262" s="178">
        <v>152184.10944822201</v>
      </c>
      <c r="Z262" s="178">
        <v>106357.4</v>
      </c>
      <c r="AA262" s="178">
        <v>119718.39999999999</v>
      </c>
      <c r="AB262" s="178">
        <v>178444.69047156899</v>
      </c>
      <c r="AC262" s="4"/>
      <c r="AD262" s="4"/>
      <c r="AE262" s="22"/>
      <c r="AF262" s="30"/>
      <c r="AG262" s="1"/>
    </row>
    <row r="263" spans="1:33" ht="21.75" customHeight="1">
      <c r="A263" s="177">
        <v>44743</v>
      </c>
      <c r="B263" s="178">
        <v>240971.6</v>
      </c>
      <c r="C263" s="178">
        <v>120948.172799999</v>
      </c>
      <c r="D263" s="178">
        <v>185157.387972153</v>
      </c>
      <c r="E263" s="178">
        <v>97742.922596000004</v>
      </c>
      <c r="F263" s="178">
        <v>118833.783826659</v>
      </c>
      <c r="G263" s="178">
        <v>126268</v>
      </c>
      <c r="H263" s="178">
        <v>123926.17298600001</v>
      </c>
      <c r="I263" s="178">
        <v>119725.975801027</v>
      </c>
      <c r="J263" s="370">
        <v>92018.271999999997</v>
      </c>
      <c r="K263" s="178">
        <v>121807.38895198501</v>
      </c>
      <c r="L263" s="178">
        <v>130467.417500387</v>
      </c>
      <c r="M263" s="178">
        <v>127266.287889666</v>
      </c>
      <c r="N263" s="178">
        <v>110735.762803338</v>
      </c>
      <c r="O263" s="178">
        <v>112381.61850500001</v>
      </c>
      <c r="P263" s="178">
        <v>110143.032015993</v>
      </c>
      <c r="Q263" s="178">
        <v>110564.739999999</v>
      </c>
      <c r="R263" s="178">
        <v>79038.81</v>
      </c>
      <c r="S263" s="178">
        <v>102478.1401294</v>
      </c>
      <c r="T263" s="178">
        <v>198070.80480000001</v>
      </c>
      <c r="U263" s="178">
        <v>131628.24</v>
      </c>
      <c r="V263" s="178">
        <v>155546.28499223199</v>
      </c>
      <c r="W263" s="178">
        <v>126192.0294096</v>
      </c>
      <c r="X263" s="178">
        <v>129746.68143359901</v>
      </c>
      <c r="Y263" s="178">
        <v>152184.13908333299</v>
      </c>
      <c r="Z263" s="178">
        <v>122067.46265938001</v>
      </c>
      <c r="AA263" s="178">
        <v>119718.39999999999</v>
      </c>
      <c r="AB263" s="178">
        <v>178444.69047156899</v>
      </c>
      <c r="AC263" s="4"/>
      <c r="AD263" s="4"/>
      <c r="AE263" s="22"/>
      <c r="AF263" s="30"/>
      <c r="AG263" s="1"/>
    </row>
    <row r="264" spans="1:33" ht="21.75" customHeight="1">
      <c r="A264" s="177">
        <v>44774</v>
      </c>
      <c r="B264" s="178">
        <v>240971.6</v>
      </c>
      <c r="C264" s="178">
        <v>135121.78679999901</v>
      </c>
      <c r="D264" s="178">
        <v>185157.387972153</v>
      </c>
      <c r="E264" s="178">
        <v>105888.17209399999</v>
      </c>
      <c r="F264" s="178">
        <v>118833.783826659</v>
      </c>
      <c r="G264" s="178">
        <v>126268</v>
      </c>
      <c r="H264" s="178">
        <v>142447.33857200001</v>
      </c>
      <c r="I264" s="178">
        <v>119725.975801027</v>
      </c>
      <c r="J264" s="370">
        <v>98152.823466666596</v>
      </c>
      <c r="K264" s="178">
        <v>133807.38895198499</v>
      </c>
      <c r="L264" s="178">
        <v>150037.53012544499</v>
      </c>
      <c r="M264" s="178">
        <v>133723.497889666</v>
      </c>
      <c r="N264" s="178">
        <v>132287.07209287299</v>
      </c>
      <c r="O264" s="178">
        <v>112381.61850500001</v>
      </c>
      <c r="P264" s="178">
        <v>110143.032015993</v>
      </c>
      <c r="Q264" s="178">
        <v>110564.739999999</v>
      </c>
      <c r="R264" s="178">
        <v>79038.81</v>
      </c>
      <c r="S264" s="178">
        <v>111724.288111</v>
      </c>
      <c r="T264" s="178">
        <v>198070.80480000001</v>
      </c>
      <c r="U264" s="178">
        <v>146628.24</v>
      </c>
      <c r="V264" s="178">
        <v>172397.355029139</v>
      </c>
      <c r="W264" s="178">
        <v>145844.88644880001</v>
      </c>
      <c r="X264" s="178">
        <v>149953.13182079999</v>
      </c>
      <c r="Y264" s="178">
        <v>170802.726458333</v>
      </c>
      <c r="Z264" s="178">
        <v>122067.46265938001</v>
      </c>
      <c r="AA264" s="178">
        <v>119718.39999999999</v>
      </c>
      <c r="AB264" s="178">
        <v>193981.98622161799</v>
      </c>
      <c r="AC264" s="4"/>
      <c r="AD264" s="4"/>
      <c r="AE264" s="22"/>
      <c r="AF264" s="30"/>
      <c r="AG264" s="1"/>
    </row>
    <row r="265" spans="1:33" ht="21.75" customHeight="1">
      <c r="A265" s="177">
        <v>44805</v>
      </c>
      <c r="B265" s="178">
        <v>240971.6</v>
      </c>
      <c r="C265" s="178">
        <v>140791.23239999899</v>
      </c>
      <c r="D265" s="178">
        <v>202312.93682463601</v>
      </c>
      <c r="E265" s="178">
        <v>105888.17209399999</v>
      </c>
      <c r="F265" s="178">
        <v>135367.297228629</v>
      </c>
      <c r="G265" s="178">
        <v>141426</v>
      </c>
      <c r="H265" s="178">
        <v>151482.05349200001</v>
      </c>
      <c r="I265" s="178">
        <v>119725.975801027</v>
      </c>
      <c r="J265" s="370">
        <v>108121.4696</v>
      </c>
      <c r="K265" s="178">
        <v>133807.38895198499</v>
      </c>
      <c r="L265" s="178">
        <v>150037.53012544499</v>
      </c>
      <c r="M265" s="178">
        <v>140671.087889666</v>
      </c>
      <c r="N265" s="178">
        <v>132287.07209287299</v>
      </c>
      <c r="O265" s="178">
        <v>124868.50945</v>
      </c>
      <c r="P265" s="178">
        <v>110143.032015993</v>
      </c>
      <c r="Q265" s="178">
        <v>124945.887999999</v>
      </c>
      <c r="R265" s="178">
        <v>85641.14</v>
      </c>
      <c r="S265" s="178">
        <v>111724.288111</v>
      </c>
      <c r="T265" s="178">
        <v>216077.24160000001</v>
      </c>
      <c r="U265" s="178">
        <v>143880.42000000001</v>
      </c>
      <c r="V265" s="178">
        <v>172397.355029139</v>
      </c>
      <c r="W265" s="178">
        <v>145844.88644880001</v>
      </c>
      <c r="X265" s="178">
        <v>149953.13182079999</v>
      </c>
      <c r="Y265" s="178">
        <v>193348.71145833301</v>
      </c>
      <c r="Z265" s="178">
        <v>122067.46265938001</v>
      </c>
      <c r="AA265" s="178">
        <v>131603.20000000001</v>
      </c>
      <c r="AB265" s="178">
        <v>193975</v>
      </c>
      <c r="AC265" s="4"/>
      <c r="AD265" s="4"/>
      <c r="AE265" s="22"/>
      <c r="AF265" s="30"/>
      <c r="AG265" s="1"/>
    </row>
    <row r="266" spans="1:33" ht="21.75" customHeight="1">
      <c r="A266" s="177">
        <v>44835</v>
      </c>
      <c r="B266" s="178">
        <v>290165.77799999999</v>
      </c>
      <c r="C266" s="178">
        <v>146460.677999999</v>
      </c>
      <c r="D266" s="178">
        <v>214566.90029069499</v>
      </c>
      <c r="E266" s="178">
        <v>105888.17209399999</v>
      </c>
      <c r="F266" s="178">
        <v>135367.297228629</v>
      </c>
      <c r="G266" s="178">
        <v>142226.79999999999</v>
      </c>
      <c r="H266" s="178">
        <v>151482.05349200001</v>
      </c>
      <c r="I266" s="178">
        <v>144683.03062794299</v>
      </c>
      <c r="J266" s="370">
        <v>118090.115733333</v>
      </c>
      <c r="K266" s="178">
        <v>159297</v>
      </c>
      <c r="L266" s="178">
        <v>150037.53012544499</v>
      </c>
      <c r="M266" s="178">
        <v>159013.19625000001</v>
      </c>
      <c r="N266" s="178">
        <v>132287.07209287299</v>
      </c>
      <c r="O266" s="178">
        <v>124868.50945</v>
      </c>
      <c r="P266" s="178">
        <v>110143.032015993</v>
      </c>
      <c r="Q266" s="178">
        <v>134301.36599999899</v>
      </c>
      <c r="R266" s="178">
        <v>85641.14</v>
      </c>
      <c r="S266" s="178">
        <v>119429.411429</v>
      </c>
      <c r="T266" s="178">
        <v>216077.24160000001</v>
      </c>
      <c r="U266" s="178">
        <v>158880.42000000001</v>
      </c>
      <c r="V266" s="178">
        <v>182766.537377628</v>
      </c>
      <c r="W266" s="178">
        <v>153085.41272640001</v>
      </c>
      <c r="X266" s="178">
        <v>157397.61354240001</v>
      </c>
      <c r="Y266" s="178">
        <v>193348.71145833301</v>
      </c>
      <c r="Z266" s="178">
        <v>131967.46265937999</v>
      </c>
      <c r="AA266" s="178">
        <v>131603.20000000001</v>
      </c>
      <c r="AB266" s="178">
        <v>213275</v>
      </c>
      <c r="AC266" s="4"/>
      <c r="AD266" s="4"/>
      <c r="AE266" s="22"/>
      <c r="AF266" s="30"/>
      <c r="AG266" s="1"/>
    </row>
    <row r="267" spans="1:33" ht="21.75" customHeight="1">
      <c r="A267" s="177">
        <v>44866</v>
      </c>
      <c r="B267" s="178">
        <v>290165.77799999999</v>
      </c>
      <c r="C267" s="178">
        <v>162807.57947999999</v>
      </c>
      <c r="D267" s="178">
        <v>226820.86375675499</v>
      </c>
      <c r="E267" s="178">
        <v>126251.295839</v>
      </c>
      <c r="F267" s="178">
        <v>171916.46748035899</v>
      </c>
      <c r="G267" s="178">
        <v>161890.4</v>
      </c>
      <c r="H267" s="178">
        <v>161420.23990399999</v>
      </c>
      <c r="I267" s="178">
        <v>144683.03062794299</v>
      </c>
      <c r="J267" s="370">
        <v>127291.942933333</v>
      </c>
      <c r="K267" s="178">
        <v>181904.52</v>
      </c>
      <c r="L267" s="178">
        <v>163084.27187548301</v>
      </c>
      <c r="M267" s="178">
        <v>165704.65625</v>
      </c>
      <c r="N267" s="178">
        <v>132287.07209287299</v>
      </c>
      <c r="O267" s="178">
        <v>137355.300395</v>
      </c>
      <c r="P267" s="178">
        <v>143838.44162079101</v>
      </c>
      <c r="Q267" s="178">
        <v>134301.36599999899</v>
      </c>
      <c r="R267" s="178">
        <v>92242.652000000002</v>
      </c>
      <c r="S267" s="178">
        <v>127134.534747</v>
      </c>
      <c r="T267" s="178">
        <v>261093.33360000001</v>
      </c>
      <c r="U267" s="178">
        <v>161880.42000000001</v>
      </c>
      <c r="V267" s="178">
        <v>200913.33896789199</v>
      </c>
      <c r="W267" s="178">
        <v>169635.1870752</v>
      </c>
      <c r="X267" s="178">
        <v>174413.57176319999</v>
      </c>
      <c r="Y267" s="178">
        <v>218296.93229166599</v>
      </c>
      <c r="Z267" s="178">
        <v>143067.46265937999</v>
      </c>
      <c r="AA267" s="178">
        <v>131603.20000000001</v>
      </c>
      <c r="AB267" s="178">
        <v>232675</v>
      </c>
      <c r="AC267" s="4"/>
      <c r="AD267" s="4"/>
      <c r="AE267" s="22"/>
      <c r="AF267" s="30"/>
      <c r="AG267" s="1"/>
    </row>
    <row r="268" spans="1:33" ht="21.75" customHeight="1">
      <c r="A268" s="177">
        <v>44896</v>
      </c>
      <c r="B268" s="178">
        <v>299214.77799999999</v>
      </c>
      <c r="C268" s="178">
        <v>165264.33923999901</v>
      </c>
      <c r="D268" s="178">
        <v>238707.20831883201</v>
      </c>
      <c r="E268" s="178">
        <v>126251.295839</v>
      </c>
      <c r="F268" s="178">
        <v>171916.46748035899</v>
      </c>
      <c r="G268" s="178">
        <v>171992</v>
      </c>
      <c r="H268" s="178">
        <v>161420.23990399999</v>
      </c>
      <c r="I268" s="178">
        <v>144683.03062794299</v>
      </c>
      <c r="J268" s="370">
        <v>133426.4944</v>
      </c>
      <c r="K268" s="178">
        <v>163904.51999999999</v>
      </c>
      <c r="L268" s="178">
        <v>178740.36197552999</v>
      </c>
      <c r="M268" s="178">
        <v>173042.47625000001</v>
      </c>
      <c r="N268" s="178">
        <v>144302.68448534099</v>
      </c>
      <c r="O268" s="178">
        <v>137355.300395</v>
      </c>
      <c r="P268" s="178">
        <v>143838.44162079101</v>
      </c>
      <c r="Q268" s="178">
        <v>148295.92399999901</v>
      </c>
      <c r="R268" s="178">
        <v>98742.975000000006</v>
      </c>
      <c r="S268" s="178">
        <v>135610.17039680001</v>
      </c>
      <c r="T268" s="178">
        <v>261093.33360000001</v>
      </c>
      <c r="U268" s="178">
        <v>176175</v>
      </c>
      <c r="V268" s="178">
        <v>211282.53131637999</v>
      </c>
      <c r="W268" s="178">
        <v>186184.96142400001</v>
      </c>
      <c r="X268" s="178">
        <v>191429.52998399999</v>
      </c>
      <c r="Y268" s="178">
        <v>218296.93229166599</v>
      </c>
      <c r="Z268" s="178">
        <v>155067.46265937999</v>
      </c>
      <c r="AA268" s="178">
        <v>145321.60000000001</v>
      </c>
      <c r="AB268" s="178">
        <v>258525</v>
      </c>
      <c r="AC268" s="4"/>
      <c r="AD268" s="4"/>
      <c r="AE268" s="22"/>
      <c r="AF268" s="30"/>
      <c r="AG268" s="1"/>
    </row>
    <row r="269" spans="1:33" ht="21.75" customHeight="1">
      <c r="A269" s="177">
        <v>44927</v>
      </c>
      <c r="B269" s="178">
        <v>384803.27355652099</v>
      </c>
      <c r="C269" s="178">
        <v>176603.230439999</v>
      </c>
      <c r="D269" s="178">
        <v>253029.640817962</v>
      </c>
      <c r="E269" s="178">
        <v>126251.295839</v>
      </c>
      <c r="F269" s="178">
        <v>171916.46748035899</v>
      </c>
      <c r="G269" s="178">
        <v>182153.60000000001</v>
      </c>
      <c r="H269" s="178">
        <v>161420.23990399999</v>
      </c>
      <c r="I269" s="178">
        <v>177642.27499999999</v>
      </c>
      <c r="J269" s="370">
        <v>143395.140533333</v>
      </c>
      <c r="K269" s="178">
        <v>214129.24319999901</v>
      </c>
      <c r="L269" s="178">
        <v>185263.73285054899</v>
      </c>
      <c r="M269" s="178">
        <v>189844.973</v>
      </c>
      <c r="N269" s="178">
        <v>164900.87715814199</v>
      </c>
      <c r="O269" s="178">
        <v>150846.00346599999</v>
      </c>
      <c r="P269" s="178">
        <v>143838.44162079101</v>
      </c>
      <c r="Q269" s="178">
        <v>153824.16099999999</v>
      </c>
      <c r="R269" s="178">
        <v>112017.352999999</v>
      </c>
      <c r="S269" s="178">
        <v>144085.80604659999</v>
      </c>
      <c r="T269" s="178">
        <v>297106.2072</v>
      </c>
      <c r="U269" s="178">
        <v>183175</v>
      </c>
      <c r="V269" s="178">
        <v>211282.53131637999</v>
      </c>
      <c r="W269" s="178">
        <v>186184.96142400001</v>
      </c>
      <c r="X269" s="178">
        <v>191429.52998399999</v>
      </c>
      <c r="Y269" s="178">
        <v>244492.56416666601</v>
      </c>
      <c r="Z269" s="178">
        <v>169945.85901639299</v>
      </c>
      <c r="AA269" s="178">
        <v>150806.39999999999</v>
      </c>
      <c r="AB269" s="178">
        <v>284375</v>
      </c>
      <c r="AC269" s="4"/>
      <c r="AD269" s="4"/>
      <c r="AE269" s="22"/>
      <c r="AF269" s="30"/>
      <c r="AG269" s="1"/>
    </row>
    <row r="270" spans="1:33" ht="21.75" customHeight="1">
      <c r="A270" s="177">
        <v>44958</v>
      </c>
      <c r="B270" s="178">
        <v>384803.27355652099</v>
      </c>
      <c r="C270" s="178">
        <v>189076.01075999899</v>
      </c>
      <c r="D270" s="178">
        <v>269977.852608599</v>
      </c>
      <c r="E270" s="178">
        <v>146874.74939760001</v>
      </c>
      <c r="F270" s="178">
        <v>208465.637732089</v>
      </c>
      <c r="G270" s="178">
        <v>192195.20000000001</v>
      </c>
      <c r="H270" s="178">
        <v>183744.30522305501</v>
      </c>
      <c r="I270" s="178">
        <v>177642.27499999999</v>
      </c>
      <c r="J270" s="370">
        <v>153363.78666666601</v>
      </c>
      <c r="K270" s="178">
        <v>214129.24319999901</v>
      </c>
      <c r="L270" s="178">
        <v>194396.452075576</v>
      </c>
      <c r="M270" s="178">
        <v>196811.761</v>
      </c>
      <c r="N270" s="178">
        <v>164900.87715814199</v>
      </c>
      <c r="O270" s="178">
        <v>163504.30047399999</v>
      </c>
      <c r="P270" s="178">
        <v>171156.129944949</v>
      </c>
      <c r="Q270" s="178">
        <v>159352.39799999999</v>
      </c>
      <c r="R270" s="178">
        <v>118745.382</v>
      </c>
      <c r="S270" s="178">
        <v>152561.4416964</v>
      </c>
      <c r="T270" s="178">
        <v>297106.2072</v>
      </c>
      <c r="U270" s="178">
        <v>204019.12</v>
      </c>
      <c r="V270" s="178">
        <v>227484.20756047301</v>
      </c>
      <c r="W270" s="178">
        <v>193425.48770160001</v>
      </c>
      <c r="X270" s="178">
        <v>198874.01170559999</v>
      </c>
      <c r="Y270" s="178">
        <v>244492.56416666601</v>
      </c>
      <c r="Z270" s="178">
        <v>169945.85901639299</v>
      </c>
      <c r="AA270" s="178">
        <v>166574.39999999999</v>
      </c>
      <c r="AB270" s="178">
        <v>284375</v>
      </c>
      <c r="AC270" s="4"/>
      <c r="AD270" s="4"/>
      <c r="AE270" s="22"/>
      <c r="AF270" s="30"/>
      <c r="AG270" s="1"/>
    </row>
    <row r="271" spans="1:33" ht="21.75" customHeight="1">
      <c r="A271" s="177">
        <v>44986</v>
      </c>
      <c r="B271" s="178">
        <v>384803.27355652099</v>
      </c>
      <c r="C271" s="178">
        <v>197769.16067999901</v>
      </c>
      <c r="D271" s="178">
        <v>296235.645523671</v>
      </c>
      <c r="E271" s="178">
        <v>156649.04879520001</v>
      </c>
      <c r="F271" s="178">
        <v>208465.637732089</v>
      </c>
      <c r="G271" s="178">
        <v>204317.52</v>
      </c>
      <c r="H271" s="178">
        <v>202955.02204799899</v>
      </c>
      <c r="I271" s="178">
        <v>177642.27499999999</v>
      </c>
      <c r="J271" s="370">
        <v>157197.881333333</v>
      </c>
      <c r="K271" s="178">
        <v>216129.24319999901</v>
      </c>
      <c r="L271" s="178">
        <v>194396.452075576</v>
      </c>
      <c r="M271" s="178">
        <v>203778.549</v>
      </c>
      <c r="N271" s="178">
        <v>185499.06983094299</v>
      </c>
      <c r="O271" s="178">
        <v>170017.04897800001</v>
      </c>
      <c r="P271" s="178">
        <v>171156.129944949</v>
      </c>
      <c r="Q271" s="178">
        <v>173346.95599999899</v>
      </c>
      <c r="R271" s="178">
        <v>125215.681</v>
      </c>
      <c r="S271" s="178">
        <v>161807.58967799999</v>
      </c>
      <c r="T271" s="178">
        <v>333119.0808</v>
      </c>
      <c r="U271" s="178">
        <v>217188.72</v>
      </c>
      <c r="V271" s="178">
        <v>243039.415362011</v>
      </c>
      <c r="W271" s="178">
        <v>202734.73577279999</v>
      </c>
      <c r="X271" s="178">
        <v>208445.4882048</v>
      </c>
      <c r="Y271" s="178">
        <v>270688.19604166597</v>
      </c>
      <c r="Z271" s="178">
        <v>218512.6</v>
      </c>
      <c r="AA271" s="178">
        <v>179574.39999999999</v>
      </c>
      <c r="AB271" s="178">
        <v>312950</v>
      </c>
      <c r="AC271" s="4"/>
      <c r="AD271" s="4"/>
      <c r="AE271" s="22"/>
      <c r="AF271" s="30"/>
      <c r="AG271" s="1"/>
    </row>
    <row r="272" spans="1:33" ht="21.75" customHeight="1">
      <c r="A272" s="177">
        <v>45017</v>
      </c>
      <c r="B272" s="178">
        <v>417277.69116521702</v>
      </c>
      <c r="C272" s="178">
        <v>210052.959479999</v>
      </c>
      <c r="D272" s="178">
        <v>310558.07802280103</v>
      </c>
      <c r="E272" s="178">
        <v>166423.34819280001</v>
      </c>
      <c r="F272" s="178">
        <v>208465.637732089</v>
      </c>
      <c r="G272" s="178">
        <v>230878.79759999999</v>
      </c>
      <c r="H272" s="178">
        <v>227120.155020237</v>
      </c>
      <c r="I272" s="178">
        <v>216457.11208749999</v>
      </c>
      <c r="J272" s="370">
        <v>172917.669466666</v>
      </c>
      <c r="K272" s="178">
        <v>228154.7</v>
      </c>
      <c r="L272" s="178">
        <v>229387.81344917999</v>
      </c>
      <c r="M272" s="178">
        <v>224411.47717500001</v>
      </c>
      <c r="N272" s="178">
        <v>193223.39208324399</v>
      </c>
      <c r="O272" s="178">
        <v>197208.83632470001</v>
      </c>
      <c r="P272" s="178">
        <v>171156.129944949</v>
      </c>
      <c r="Q272" s="178">
        <v>173346.95599999899</v>
      </c>
      <c r="R272" s="178">
        <v>131805.97999999899</v>
      </c>
      <c r="S272" s="178">
        <v>177988.3486458</v>
      </c>
      <c r="T272" s="178">
        <v>333119.0808</v>
      </c>
      <c r="U272" s="178">
        <v>214443.12</v>
      </c>
      <c r="V272" s="178">
        <v>258594.623163549</v>
      </c>
      <c r="W272" s="178">
        <v>220980.861992352</v>
      </c>
      <c r="X272" s="178">
        <v>227205.58214323199</v>
      </c>
      <c r="Y272" s="178">
        <v>270688.19604166597</v>
      </c>
      <c r="Z272" s="178">
        <v>218512.6</v>
      </c>
      <c r="AA272" s="178">
        <v>180574.4</v>
      </c>
      <c r="AB272" s="178">
        <v>338800</v>
      </c>
      <c r="AC272" s="4"/>
      <c r="AD272" s="4"/>
      <c r="AE272" s="22"/>
      <c r="AF272" s="30"/>
      <c r="AG272" s="1"/>
    </row>
    <row r="273" spans="1:33" ht="21.75" customHeight="1">
      <c r="A273" s="177">
        <v>45047</v>
      </c>
      <c r="B273" s="178">
        <v>417277.69116521702</v>
      </c>
      <c r="C273" s="178">
        <v>243842.85525599899</v>
      </c>
      <c r="D273" s="178">
        <v>343977.08718743699</v>
      </c>
      <c r="E273" s="178">
        <v>173534.3</v>
      </c>
      <c r="F273" s="178">
        <v>245014.80798381899</v>
      </c>
      <c r="G273" s="178">
        <v>230878.79759999999</v>
      </c>
      <c r="H273" s="178">
        <v>240981.948519125</v>
      </c>
      <c r="I273" s="178">
        <v>216457.11208749999</v>
      </c>
      <c r="J273" s="370">
        <v>185493.499973333</v>
      </c>
      <c r="K273" s="178">
        <v>239562.84643199999</v>
      </c>
      <c r="L273" s="178">
        <v>262435.21030202799</v>
      </c>
      <c r="M273" s="178">
        <v>234221.81497499999</v>
      </c>
      <c r="N273" s="178">
        <v>240687.16083184199</v>
      </c>
      <c r="O273" s="178">
        <v>214357.56122249999</v>
      </c>
      <c r="P273" s="178">
        <v>228185.33071218201</v>
      </c>
      <c r="Q273" s="178">
        <v>199480.44</v>
      </c>
      <c r="R273" s="178">
        <v>144732.97999999899</v>
      </c>
      <c r="S273" s="178">
        <v>192227.41653746401</v>
      </c>
      <c r="T273" s="178">
        <v>365530.66703999997</v>
      </c>
      <c r="U273" s="178">
        <v>249443.12</v>
      </c>
      <c r="V273" s="178">
        <v>310313.54779625899</v>
      </c>
      <c r="W273" s="178">
        <v>239226.98821190401</v>
      </c>
      <c r="X273" s="178">
        <v>245965.67608166399</v>
      </c>
      <c r="Y273" s="178">
        <v>299066.79723958299</v>
      </c>
      <c r="Z273" s="178">
        <v>245508.2</v>
      </c>
      <c r="AA273" s="178">
        <v>181574.39999999999</v>
      </c>
      <c r="AB273" s="178">
        <v>367250</v>
      </c>
      <c r="AC273" s="4"/>
      <c r="AD273" s="4"/>
      <c r="AE273" s="22"/>
      <c r="AF273" s="30"/>
      <c r="AG273" s="1"/>
    </row>
    <row r="274" spans="1:33" ht="21.75" customHeight="1">
      <c r="A274" s="177">
        <v>45078</v>
      </c>
      <c r="B274" s="178">
        <v>521352.25</v>
      </c>
      <c r="C274" s="178">
        <v>262926.20914559899</v>
      </c>
      <c r="D274" s="178">
        <v>372383.244977378</v>
      </c>
      <c r="E274" s="178">
        <v>202534.3</v>
      </c>
      <c r="F274" s="178">
        <v>245014.80798381899</v>
      </c>
      <c r="G274" s="178">
        <v>251310.5496</v>
      </c>
      <c r="H274" s="178">
        <v>254843.74201801201</v>
      </c>
      <c r="I274" s="178">
        <v>216457.11208749999</v>
      </c>
      <c r="J274" s="370">
        <v>191781.41522666599</v>
      </c>
      <c r="K274" s="178">
        <v>239562.84643199999</v>
      </c>
      <c r="L274" s="178">
        <v>262435.21030202799</v>
      </c>
      <c r="M274" s="178">
        <v>250570.74277499999</v>
      </c>
      <c r="N274" s="178">
        <v>240687.16083184199</v>
      </c>
      <c r="O274" s="178">
        <v>214357.56122249999</v>
      </c>
      <c r="P274" s="178">
        <v>228185.33071218201</v>
      </c>
      <c r="Q274" s="178">
        <v>215937.57629999999</v>
      </c>
      <c r="R274" s="178">
        <v>144732.97999999899</v>
      </c>
      <c r="S274" s="178">
        <v>192227.41653746401</v>
      </c>
      <c r="T274" s="178">
        <v>365530.66703999997</v>
      </c>
      <c r="U274" s="178">
        <v>269443.12</v>
      </c>
      <c r="V274" s="178">
        <v>331001.11764934298</v>
      </c>
      <c r="W274" s="178">
        <v>255445.767073728</v>
      </c>
      <c r="X274" s="178">
        <v>262641.31513804803</v>
      </c>
      <c r="Y274" s="178">
        <v>329628.367760416</v>
      </c>
      <c r="Z274" s="178">
        <v>245508.2</v>
      </c>
      <c r="AA274" s="178">
        <v>227872.8</v>
      </c>
      <c r="AB274" s="178">
        <v>413800</v>
      </c>
      <c r="AC274" s="4"/>
      <c r="AD274" s="4"/>
      <c r="AE274" s="22"/>
      <c r="AF274" s="30"/>
      <c r="AG274" s="1"/>
    </row>
    <row r="275" spans="1:33" ht="21.75" customHeight="1">
      <c r="A275" s="177">
        <v>45108</v>
      </c>
      <c r="B275" s="178">
        <v>521352.25</v>
      </c>
      <c r="C275" s="178">
        <v>286250.30834399897</v>
      </c>
      <c r="D275" s="178">
        <v>396253.96580926201</v>
      </c>
      <c r="E275" s="178">
        <v>202534.3</v>
      </c>
      <c r="F275" s="178">
        <v>245014.80798381899</v>
      </c>
      <c r="G275" s="178">
        <v>275828.652</v>
      </c>
      <c r="H275" s="178">
        <v>286285.08868948498</v>
      </c>
      <c r="I275" s="178">
        <v>269554.04168256302</v>
      </c>
      <c r="J275" s="370">
        <v>210959.55674933299</v>
      </c>
      <c r="K275" s="178">
        <v>250970.60102399901</v>
      </c>
      <c r="L275" s="178">
        <v>287706.749071853</v>
      </c>
      <c r="M275" s="178">
        <v>293970.065</v>
      </c>
      <c r="N275" s="178">
        <v>293727.50696430501</v>
      </c>
      <c r="O275" s="178">
        <v>240080.4485692</v>
      </c>
      <c r="P275" s="178">
        <v>228185.33071218201</v>
      </c>
      <c r="Q275" s="178">
        <v>233308.99794999999</v>
      </c>
      <c r="R275" s="178">
        <v>170707.01</v>
      </c>
      <c r="S275" s="178">
        <v>230672.899844956</v>
      </c>
      <c r="T275" s="178">
        <v>438636.80044799898</v>
      </c>
      <c r="U275" s="178">
        <v>277331.74400000001</v>
      </c>
      <c r="V275" s="178">
        <v>354274.63373406202</v>
      </c>
      <c r="W275" s="178">
        <v>271664.54593555199</v>
      </c>
      <c r="X275" s="178">
        <v>279316.95419443201</v>
      </c>
      <c r="Y275" s="178">
        <v>362591.146554865</v>
      </c>
      <c r="Z275" s="178">
        <v>298698.90000000002</v>
      </c>
      <c r="AA275" s="178">
        <v>247872.8</v>
      </c>
      <c r="AB275" s="178">
        <v>447400</v>
      </c>
      <c r="AC275" s="4"/>
      <c r="AD275" s="4"/>
      <c r="AE275" s="22"/>
      <c r="AF275" s="30"/>
      <c r="AG275" s="1"/>
    </row>
    <row r="276" spans="1:33" ht="21.75" customHeight="1">
      <c r="A276" s="177">
        <v>45139</v>
      </c>
      <c r="B276" s="178">
        <v>521352.25</v>
      </c>
      <c r="C276" s="178">
        <v>309574.40754239901</v>
      </c>
      <c r="D276" s="178">
        <v>430150.389390536</v>
      </c>
      <c r="E276" s="178">
        <v>202534.3</v>
      </c>
      <c r="F276" s="178">
        <v>280210.305263263</v>
      </c>
      <c r="G276" s="178">
        <v>287424.97199999902</v>
      </c>
      <c r="H276" s="178">
        <v>306258.46697014599</v>
      </c>
      <c r="I276" s="178">
        <v>269554.04168256302</v>
      </c>
      <c r="J276" s="370">
        <v>229945.91685677299</v>
      </c>
      <c r="K276" s="178">
        <v>262378.35561599903</v>
      </c>
      <c r="L276" s="178">
        <v>330862.761432631</v>
      </c>
      <c r="M276" s="178">
        <v>306821.21499999898</v>
      </c>
      <c r="N276" s="178">
        <v>293727.50696430501</v>
      </c>
      <c r="O276" s="178">
        <v>257229.07346700001</v>
      </c>
      <c r="P276" s="178">
        <v>291650.92445568502</v>
      </c>
      <c r="Q276" s="178">
        <v>250680.41959999999</v>
      </c>
      <c r="R276" s="178">
        <v>197343.56</v>
      </c>
      <c r="S276" s="178">
        <v>251433.460831003</v>
      </c>
      <c r="T276" s="178">
        <v>438636.80044799898</v>
      </c>
      <c r="U276" s="178">
        <v>298064.91840000002</v>
      </c>
      <c r="V276" s="178">
        <v>405993.55792492302</v>
      </c>
      <c r="W276" s="178">
        <v>295992.71422828798</v>
      </c>
      <c r="X276" s="178">
        <v>304330.41277900798</v>
      </c>
      <c r="Y276" s="178">
        <v>392257.72826774803</v>
      </c>
      <c r="Z276" s="178">
        <v>298698.90000000002</v>
      </c>
      <c r="AA276" s="178">
        <v>257872.8</v>
      </c>
      <c r="AB276" s="178">
        <v>483600</v>
      </c>
      <c r="AC276" s="4"/>
      <c r="AD276" s="4"/>
      <c r="AE276" s="22"/>
      <c r="AF276" s="30"/>
      <c r="AG276" s="1"/>
    </row>
    <row r="277" spans="1:33" ht="21.75" customHeight="1">
      <c r="A277" s="177">
        <v>45170</v>
      </c>
      <c r="B277" s="178">
        <v>663924.29323618999</v>
      </c>
      <c r="C277" s="178">
        <v>332898.50674079999</v>
      </c>
      <c r="D277" s="178">
        <v>470253.2003881</v>
      </c>
      <c r="E277" s="178">
        <v>283948.05</v>
      </c>
      <c r="F277" s="178">
        <v>350262.88157907902</v>
      </c>
      <c r="G277" s="178">
        <v>326908.03200000001</v>
      </c>
      <c r="H277" s="178">
        <v>326231.84525080799</v>
      </c>
      <c r="I277" s="178">
        <v>310806.24234980601</v>
      </c>
      <c r="J277" s="370">
        <v>248341.59020531501</v>
      </c>
      <c r="K277" s="178">
        <v>311239.97473375901</v>
      </c>
      <c r="L277" s="178">
        <v>330862.761432631</v>
      </c>
      <c r="M277" s="178">
        <v>319672.36499999999</v>
      </c>
      <c r="N277" s="178">
        <v>293727.50696430501</v>
      </c>
      <c r="O277" s="178">
        <v>288096.41828304</v>
      </c>
      <c r="P277" s="178">
        <v>291650.92445568502</v>
      </c>
      <c r="Q277" s="178">
        <v>290443.52064</v>
      </c>
      <c r="R277" s="178">
        <v>223194.75999999899</v>
      </c>
      <c r="S277" s="178">
        <v>274062.47230579302</v>
      </c>
      <c r="T277" s="178">
        <v>489811.09383359901</v>
      </c>
      <c r="U277" s="178">
        <v>326372.08295875997</v>
      </c>
      <c r="V277" s="178">
        <v>437024.91668118897</v>
      </c>
      <c r="W277" s="178">
        <v>330457.61930966401</v>
      </c>
      <c r="X277" s="178">
        <v>339766.14577382401</v>
      </c>
      <c r="Y277" s="178">
        <v>421924.26293674199</v>
      </c>
      <c r="Z277" s="178">
        <v>365398.5</v>
      </c>
      <c r="AA277" s="178">
        <v>257872.8</v>
      </c>
      <c r="AB277" s="178">
        <v>522375</v>
      </c>
      <c r="AC277" s="4"/>
      <c r="AD277" s="4"/>
      <c r="AE277" s="22"/>
      <c r="AF277" s="30"/>
      <c r="AG277" s="1"/>
    </row>
    <row r="278" spans="1:33" ht="21.75" customHeight="1">
      <c r="A278" s="177">
        <v>45200</v>
      </c>
      <c r="B278" s="178">
        <v>663924.29323618999</v>
      </c>
      <c r="C278" s="178">
        <v>358342.97859359998</v>
      </c>
      <c r="D278" s="178">
        <v>537091.21871737298</v>
      </c>
      <c r="E278" s="178">
        <v>283948.05</v>
      </c>
      <c r="F278" s="178">
        <v>350262.88157907902</v>
      </c>
      <c r="G278" s="178">
        <v>367771.53600000002</v>
      </c>
      <c r="H278" s="178">
        <v>394707.90956895298</v>
      </c>
      <c r="I278" s="178">
        <v>310806.24234980601</v>
      </c>
      <c r="J278" s="370">
        <v>278142.58102995303</v>
      </c>
      <c r="K278" s="178">
        <v>365705.9</v>
      </c>
      <c r="L278" s="178">
        <v>365387.57132125401</v>
      </c>
      <c r="M278" s="178">
        <v>405247.59687499999</v>
      </c>
      <c r="N278" s="178">
        <v>346767.85309676803</v>
      </c>
      <c r="O278" s="178">
        <v>310389.60065018001</v>
      </c>
      <c r="P278" s="178">
        <v>291650.92445568502</v>
      </c>
      <c r="Q278" s="178">
        <v>327892.64857600001</v>
      </c>
      <c r="R278" s="178">
        <v>235194.75999999899</v>
      </c>
      <c r="S278" s="178">
        <v>293246.845367198</v>
      </c>
      <c r="T278" s="178">
        <v>555606.61390079896</v>
      </c>
      <c r="U278" s="178">
        <v>382509.15110489499</v>
      </c>
      <c r="V278" s="178">
        <v>462884.3767883</v>
      </c>
      <c r="W278" s="178">
        <v>348703.74552921602</v>
      </c>
      <c r="X278" s="178">
        <v>358526.23971225601</v>
      </c>
      <c r="Y278" s="178">
        <v>487849.921670001</v>
      </c>
      <c r="Z278" s="178">
        <v>407011.5</v>
      </c>
      <c r="AA278" s="178">
        <v>346467.14268877398</v>
      </c>
      <c r="AB278" s="178">
        <v>585052</v>
      </c>
      <c r="AC278" s="4"/>
      <c r="AD278" s="4"/>
      <c r="AE278" s="22"/>
      <c r="AF278" s="30"/>
      <c r="AG278" s="1"/>
    </row>
    <row r="279" spans="1:33" ht="21.75" customHeight="1">
      <c r="A279" s="177">
        <v>45231</v>
      </c>
      <c r="B279" s="178">
        <v>663924.29323618999</v>
      </c>
      <c r="C279" s="178">
        <v>409231.981669634</v>
      </c>
      <c r="D279" s="178">
        <v>592471.29104734201</v>
      </c>
      <c r="E279" s="178">
        <v>303948.05</v>
      </c>
      <c r="F279" s="178">
        <v>400700.73652646597</v>
      </c>
      <c r="G279" s="178">
        <v>408635.04</v>
      </c>
      <c r="H279" s="178">
        <v>442712.92559761001</v>
      </c>
      <c r="I279" s="178">
        <v>378410.69093290798</v>
      </c>
      <c r="J279" s="370">
        <v>308738.26494324801</v>
      </c>
      <c r="K279" s="178">
        <v>389907.02</v>
      </c>
      <c r="L279" s="178">
        <v>408543.58368203201</v>
      </c>
      <c r="M279" s="178">
        <v>433937.69687500002</v>
      </c>
      <c r="N279" s="178">
        <v>346767.85309676803</v>
      </c>
      <c r="O279" s="178">
        <v>332682.78301731998</v>
      </c>
      <c r="P279" s="178">
        <v>355814.12783593597</v>
      </c>
      <c r="Q279" s="178">
        <v>358320.06502400001</v>
      </c>
      <c r="R279" s="178">
        <v>235194.75999999899</v>
      </c>
      <c r="S279" s="178">
        <v>317586.33353267598</v>
      </c>
      <c r="T279" s="178">
        <v>636023.360649599</v>
      </c>
      <c r="U279" s="178">
        <v>412509.15110489499</v>
      </c>
      <c r="V279" s="178">
        <v>555435.38458897197</v>
      </c>
      <c r="W279" s="178">
        <v>409726.892389138</v>
      </c>
      <c r="X279" s="178">
        <v>421268.322811744</v>
      </c>
      <c r="Y279" s="178">
        <v>538843.42681524705</v>
      </c>
      <c r="Z279" s="178">
        <v>443808.7</v>
      </c>
      <c r="AA279" s="178">
        <v>376747.20850424602</v>
      </c>
      <c r="AB279" s="178">
        <v>643562.19999999995</v>
      </c>
      <c r="AC279" s="4"/>
      <c r="AD279" s="4"/>
      <c r="AE279" s="22"/>
      <c r="AF279" s="30"/>
      <c r="AG279" s="1"/>
    </row>
    <row r="280" spans="1:33" ht="21.75" customHeight="1">
      <c r="A280" s="177">
        <v>45261</v>
      </c>
      <c r="B280" s="178">
        <v>823031.67200000002</v>
      </c>
      <c r="C280" s="178">
        <v>455880.12069251499</v>
      </c>
      <c r="D280" s="178">
        <v>743334.24670484394</v>
      </c>
      <c r="E280" s="178">
        <v>338463</v>
      </c>
      <c r="F280" s="178">
        <v>400700.73652646597</v>
      </c>
      <c r="G280" s="178">
        <v>439282.66800000001</v>
      </c>
      <c r="H280" s="178">
        <v>490717.94162626599</v>
      </c>
      <c r="I280" s="178">
        <v>378410.69093290798</v>
      </c>
      <c r="J280" s="370">
        <v>342699.47408700502</v>
      </c>
      <c r="K280" s="178">
        <v>395800.4</v>
      </c>
      <c r="L280" s="178">
        <v>486224.40593143197</v>
      </c>
      <c r="M280" s="178">
        <v>462627.796875</v>
      </c>
      <c r="N280" s="178">
        <v>346767.85309676803</v>
      </c>
      <c r="O280" s="178">
        <v>378984.00024138001</v>
      </c>
      <c r="P280" s="178">
        <v>394953.68189788901</v>
      </c>
      <c r="Q280" s="178">
        <v>451945.89999999898</v>
      </c>
      <c r="R280" s="178">
        <v>235194.75999999899</v>
      </c>
      <c r="S280" s="178">
        <v>358237.38422485802</v>
      </c>
      <c r="T280" s="178">
        <v>731061.33407999994</v>
      </c>
      <c r="U280" s="178">
        <v>458885.24347114499</v>
      </c>
      <c r="V280" s="178">
        <v>632089.81375962705</v>
      </c>
      <c r="W280" s="178">
        <v>481413.89541765797</v>
      </c>
      <c r="X280" s="178">
        <v>494974.64791315497</v>
      </c>
      <c r="Y280" s="178">
        <v>617294.85015468695</v>
      </c>
      <c r="Z280" s="178">
        <v>480808.7</v>
      </c>
      <c r="AA280" s="178">
        <v>407283.33750072197</v>
      </c>
      <c r="AB280" s="178">
        <v>695052.9</v>
      </c>
      <c r="AC280" s="4"/>
      <c r="AD280" s="4"/>
      <c r="AE280" s="22"/>
      <c r="AF280" s="30"/>
      <c r="AG280" s="1"/>
    </row>
    <row r="281" spans="1:33" ht="21.75" customHeight="1">
      <c r="A281" s="177">
        <v>45292</v>
      </c>
      <c r="B281" s="178">
        <v>1194031.004</v>
      </c>
      <c r="C281" s="178">
        <v>611283.57859359996</v>
      </c>
      <c r="D281" s="178">
        <v>896461.10152604198</v>
      </c>
      <c r="E281" s="178">
        <v>443386.53</v>
      </c>
      <c r="F281" s="178">
        <v>501236.43058753997</v>
      </c>
      <c r="G281" s="178">
        <v>469930.29599999997</v>
      </c>
      <c r="H281" s="178">
        <v>653636.29824618599</v>
      </c>
      <c r="I281" s="178">
        <v>500353.84124825097</v>
      </c>
      <c r="J281" s="370">
        <v>411265.6</v>
      </c>
      <c r="K281" s="178">
        <v>459338.48</v>
      </c>
      <c r="L281" s="178">
        <v>544571.334643204</v>
      </c>
      <c r="M281" s="178">
        <v>564119.015625</v>
      </c>
      <c r="N281" s="178">
        <v>399808.19922923099</v>
      </c>
      <c r="O281" s="178">
        <v>418425.80750632001</v>
      </c>
      <c r="P281" s="178">
        <v>455870.95980665699</v>
      </c>
      <c r="Q281" s="178">
        <v>527780.88999999897</v>
      </c>
      <c r="R281" s="178">
        <v>294343.05</v>
      </c>
      <c r="S281" s="178">
        <v>449587.91720219702</v>
      </c>
      <c r="T281" s="178">
        <v>906516.0542592</v>
      </c>
      <c r="U281" s="178">
        <v>559796.719304097</v>
      </c>
      <c r="V281" s="178">
        <v>793272.71626833198</v>
      </c>
      <c r="W281" s="178">
        <v>481413.89541765797</v>
      </c>
      <c r="X281" s="178">
        <v>494974.64791315497</v>
      </c>
      <c r="Y281" s="178">
        <v>814829.23521288205</v>
      </c>
      <c r="Z281" s="178">
        <v>568609.69999999995</v>
      </c>
      <c r="AA281" s="178">
        <v>521760</v>
      </c>
      <c r="AB281" s="178">
        <v>771925</v>
      </c>
      <c r="AC281" s="4"/>
      <c r="AD281" s="4"/>
      <c r="AE281" s="22"/>
      <c r="AF281" s="30"/>
      <c r="AG281" s="1"/>
    </row>
    <row r="282" spans="1:33" ht="21.75" customHeight="1">
      <c r="A282" s="177">
        <v>45323</v>
      </c>
      <c r="B282" s="178">
        <v>1194031.004</v>
      </c>
      <c r="C282" s="178">
        <v>739222.37859360001</v>
      </c>
      <c r="D282" s="178">
        <v>1021965.65573968</v>
      </c>
      <c r="E282" s="178">
        <v>480617.45999999897</v>
      </c>
      <c r="F282" s="178">
        <v>585444.16635199997</v>
      </c>
      <c r="G282" s="178">
        <v>592520.80799999996</v>
      </c>
      <c r="H282" s="178">
        <v>749502.95532229403</v>
      </c>
      <c r="I282" s="178">
        <v>500353.84124825097</v>
      </c>
      <c r="J282" s="370">
        <v>468795.73333333299</v>
      </c>
      <c r="K282" s="178">
        <v>637040.36100000003</v>
      </c>
      <c r="L282" s="178">
        <v>607783.80000000005</v>
      </c>
      <c r="M282" s="178">
        <v>638713.265625</v>
      </c>
      <c r="N282" s="178">
        <v>452848.54536169401</v>
      </c>
      <c r="O282" s="178">
        <v>523032.25938290003</v>
      </c>
      <c r="P282" s="178">
        <v>555024.33640907705</v>
      </c>
      <c r="Q282" s="178">
        <v>595189.77</v>
      </c>
      <c r="R282" s="178">
        <v>329621.43400000001</v>
      </c>
      <c r="S282" s="178">
        <v>542203.01079629397</v>
      </c>
      <c r="T282" s="178">
        <v>1042493.48807999</v>
      </c>
      <c r="U282" s="178">
        <v>697245.89913012204</v>
      </c>
      <c r="V282" s="178">
        <v>948753.921613888</v>
      </c>
      <c r="W282" s="178">
        <v>625838.06404295505</v>
      </c>
      <c r="X282" s="178">
        <v>643467.04228710197</v>
      </c>
      <c r="Y282" s="178">
        <v>950634.16247058497</v>
      </c>
      <c r="Z282" s="178">
        <v>568609.69999999995</v>
      </c>
      <c r="AA282" s="178">
        <v>541760</v>
      </c>
      <c r="AB282" s="178">
        <v>952925</v>
      </c>
      <c r="AC282" s="4"/>
      <c r="AD282" s="4"/>
      <c r="AE282" s="22"/>
      <c r="AF282" s="30"/>
      <c r="AG282" s="1"/>
    </row>
    <row r="283" spans="1:33" ht="21.75" customHeight="1">
      <c r="A283" s="177">
        <v>45352</v>
      </c>
      <c r="B283" s="178">
        <v>1452797.56099999</v>
      </c>
      <c r="C283" s="178">
        <v>805752.39266702405</v>
      </c>
      <c r="D283" s="178">
        <v>1113942.56475626</v>
      </c>
      <c r="E283" s="178">
        <v>548327</v>
      </c>
      <c r="F283" s="178">
        <v>731805.20793999999</v>
      </c>
      <c r="G283" s="178">
        <v>674247.81599999999</v>
      </c>
      <c r="H283" s="178">
        <v>749502.95532229403</v>
      </c>
      <c r="I283" s="178">
        <v>645786.99219159805</v>
      </c>
      <c r="J283" s="370">
        <v>468795.73333333299</v>
      </c>
      <c r="K283" s="178">
        <v>700744.1</v>
      </c>
      <c r="L283" s="178">
        <v>698951.5</v>
      </c>
      <c r="M283" s="178">
        <v>815861.55538124905</v>
      </c>
      <c r="N283" s="178">
        <v>479368.71842792601</v>
      </c>
      <c r="O283" s="178">
        <v>627638.71125947998</v>
      </c>
      <c r="P283" s="178">
        <v>652483.38332884503</v>
      </c>
      <c r="Q283" s="178">
        <v>677972.47069999995</v>
      </c>
      <c r="R283" s="178">
        <v>364900.81799999898</v>
      </c>
      <c r="S283" s="178">
        <v>613773.81098140497</v>
      </c>
      <c r="T283" s="178">
        <v>1167592.5280799901</v>
      </c>
      <c r="U283" s="178">
        <v>804082.78399964003</v>
      </c>
      <c r="V283" s="178">
        <v>1045527.67268576</v>
      </c>
      <c r="W283" s="178">
        <v>700938.63172811002</v>
      </c>
      <c r="X283" s="178">
        <v>720683.08736155403</v>
      </c>
      <c r="Y283" s="178">
        <v>950634.16247058497</v>
      </c>
      <c r="Z283" s="178">
        <v>731388</v>
      </c>
      <c r="AA283" s="178">
        <v>602240</v>
      </c>
      <c r="AB283" s="178">
        <v>952925</v>
      </c>
      <c r="AC283" s="4"/>
      <c r="AD283" s="4"/>
      <c r="AE283" s="22"/>
      <c r="AF283" s="30"/>
      <c r="AG283" s="1"/>
    </row>
    <row r="284" spans="1:33" ht="21.75" customHeight="1">
      <c r="A284" s="177">
        <v>45383</v>
      </c>
      <c r="B284" s="178">
        <v>1618474.7265769199</v>
      </c>
      <c r="C284" s="178">
        <v>857497.95916857605</v>
      </c>
      <c r="D284" s="178">
        <v>1226501.61528612</v>
      </c>
      <c r="E284" s="178">
        <v>614276</v>
      </c>
      <c r="F284" s="178">
        <v>848894.04121039901</v>
      </c>
      <c r="G284" s="178">
        <v>847764.90849344002</v>
      </c>
      <c r="H284" s="178">
        <v>809463.19174807705</v>
      </c>
      <c r="I284" s="178">
        <v>645786.99219159805</v>
      </c>
      <c r="J284" s="370">
        <v>534427.13599999901</v>
      </c>
      <c r="K284" s="178">
        <v>728775</v>
      </c>
      <c r="L284" s="178">
        <v>820508</v>
      </c>
      <c r="M284" s="178">
        <v>940689.45683606202</v>
      </c>
      <c r="N284" s="178">
        <v>611969.58375908399</v>
      </c>
      <c r="O284" s="178">
        <v>709231.74372321204</v>
      </c>
      <c r="P284" s="178">
        <v>707808.31622249598</v>
      </c>
      <c r="Q284" s="178">
        <v>723136.42029999895</v>
      </c>
      <c r="R284" s="178">
        <v>438419.88999999902</v>
      </c>
      <c r="S284" s="178">
        <v>686295.94658579002</v>
      </c>
      <c r="T284" s="178">
        <v>1272676.5302591899</v>
      </c>
      <c r="U284" s="178">
        <v>860368.57887961494</v>
      </c>
      <c r="V284" s="178">
        <v>1129169.8834076701</v>
      </c>
      <c r="W284" s="178">
        <v>700938.63172811002</v>
      </c>
      <c r="X284" s="178">
        <v>720683.08736155403</v>
      </c>
      <c r="Y284" s="178">
        <v>1064710.2619670499</v>
      </c>
      <c r="Z284" s="178">
        <v>852154</v>
      </c>
      <c r="AA284" s="178">
        <v>642240</v>
      </c>
      <c r="AB284" s="178">
        <v>952925</v>
      </c>
      <c r="AC284" s="4"/>
      <c r="AD284" s="4"/>
      <c r="AE284" s="22"/>
      <c r="AF284" s="30"/>
      <c r="AG284" s="1"/>
    </row>
    <row r="285" spans="1:33" ht="21.75" customHeight="1">
      <c r="A285" s="177">
        <v>45413</v>
      </c>
      <c r="B285" s="178">
        <v>1618474.7265769199</v>
      </c>
      <c r="C285" s="178">
        <v>900372.85712700395</v>
      </c>
      <c r="D285" s="178">
        <v>1277791.6937588099</v>
      </c>
      <c r="E285" s="178">
        <v>681716</v>
      </c>
      <c r="F285" s="178">
        <v>848894.04121039901</v>
      </c>
      <c r="G285" s="178">
        <v>898629.72298743401</v>
      </c>
      <c r="H285" s="178">
        <v>861928.39862063795</v>
      </c>
      <c r="I285" s="178">
        <v>740691.88082700199</v>
      </c>
      <c r="J285" s="370">
        <v>593214.12095999997</v>
      </c>
      <c r="K285" s="178">
        <v>728775</v>
      </c>
      <c r="L285" s="178">
        <v>942064.5</v>
      </c>
      <c r="M285" s="178">
        <v>940689.45683606202</v>
      </c>
      <c r="N285" s="178">
        <v>760838.94047699496</v>
      </c>
      <c r="O285" s="178">
        <v>787247.23553276504</v>
      </c>
      <c r="P285" s="178">
        <v>742838.55188462697</v>
      </c>
      <c r="Q285" s="178">
        <v>768300.369899999</v>
      </c>
      <c r="R285" s="178">
        <v>499487.29</v>
      </c>
      <c r="S285" s="178">
        <v>711002.60066287895</v>
      </c>
      <c r="T285" s="178">
        <v>1387216.8340799999</v>
      </c>
      <c r="U285" s="178">
        <v>911990.69361239194</v>
      </c>
      <c r="V285" s="178">
        <v>1196911.1467192101</v>
      </c>
      <c r="W285" s="178">
        <v>771032.49490092101</v>
      </c>
      <c r="X285" s="178">
        <v>792751.39609770896</v>
      </c>
      <c r="Y285" s="178">
        <v>1169280.01983881</v>
      </c>
      <c r="Z285" s="178">
        <v>957938</v>
      </c>
      <c r="AA285" s="178">
        <v>681600</v>
      </c>
      <c r="AB285" s="178">
        <v>952925</v>
      </c>
      <c r="AC285" s="4"/>
      <c r="AD285" s="4"/>
      <c r="AE285" s="22"/>
      <c r="AF285" s="30"/>
      <c r="AG285" s="1"/>
    </row>
    <row r="286" spans="1:33" ht="21.75" customHeight="1">
      <c r="A286" s="177">
        <v>45444</v>
      </c>
      <c r="B286" s="178">
        <v>1618474.7265769199</v>
      </c>
      <c r="C286" s="178">
        <v>943410.67969767505</v>
      </c>
      <c r="D286" s="178">
        <v>1336515.0938045899</v>
      </c>
      <c r="E286" s="178">
        <v>749841.6</v>
      </c>
      <c r="F286" s="178">
        <v>891338.74327092001</v>
      </c>
      <c r="G286" s="178">
        <v>943559.77745322697</v>
      </c>
      <c r="H286" s="178">
        <v>905024.81855166995</v>
      </c>
      <c r="I286" s="178">
        <v>740691.88082700199</v>
      </c>
      <c r="J286" s="370">
        <v>658467.67426560004</v>
      </c>
      <c r="K286" s="178">
        <v>760841.1</v>
      </c>
      <c r="L286" s="178">
        <v>989167.72499999998</v>
      </c>
      <c r="M286" s="178">
        <v>1000390.06911988</v>
      </c>
      <c r="N286" s="178">
        <v>818336.34682826395</v>
      </c>
      <c r="O286" s="178">
        <v>858099.48673071398</v>
      </c>
      <c r="P286" s="178">
        <v>783797.59542813804</v>
      </c>
      <c r="Q286" s="178">
        <v>818006.375795</v>
      </c>
      <c r="R286" s="178">
        <v>499487.29</v>
      </c>
      <c r="S286" s="178">
        <v>736598.69428674201</v>
      </c>
      <c r="T286" s="178">
        <v>1387216.8340799999</v>
      </c>
      <c r="U286" s="178">
        <v>957590.22829301201</v>
      </c>
      <c r="V286" s="178">
        <v>1247181.4148814201</v>
      </c>
      <c r="W286" s="178">
        <v>840425.41081639705</v>
      </c>
      <c r="X286" s="178">
        <v>864099.01287792495</v>
      </c>
      <c r="Y286" s="178">
        <v>1169280.01983881</v>
      </c>
      <c r="Z286" s="178">
        <v>957938</v>
      </c>
      <c r="AA286" s="178">
        <v>702720</v>
      </c>
      <c r="AB286" s="178">
        <v>1293000</v>
      </c>
      <c r="AC286" s="4"/>
      <c r="AD286" s="4"/>
      <c r="AE286" s="22"/>
      <c r="AF286" s="30"/>
      <c r="AG286" s="1"/>
    </row>
    <row r="287" spans="1:33" ht="21.75" customHeight="1">
      <c r="A287" s="177">
        <v>45474</v>
      </c>
      <c r="B287" s="178">
        <v>1861095.93556346</v>
      </c>
      <c r="C287" s="178">
        <v>982090.51756527997</v>
      </c>
      <c r="D287" s="178">
        <v>1390035.04133805</v>
      </c>
      <c r="E287" s="178">
        <v>796221.40800000005</v>
      </c>
      <c r="F287" s="178">
        <v>950761.32615564798</v>
      </c>
      <c r="G287" s="178">
        <v>990737.76632588799</v>
      </c>
      <c r="H287" s="178">
        <v>943811.59648959897</v>
      </c>
      <c r="I287" s="178">
        <v>848776.58844647498</v>
      </c>
      <c r="J287" s="370">
        <v>658467.67426560004</v>
      </c>
      <c r="K287" s="178">
        <v>798883.15500000003</v>
      </c>
      <c r="L287" s="178">
        <v>1045691.595</v>
      </c>
      <c r="M287" s="178">
        <v>1031900.26136314</v>
      </c>
      <c r="N287" s="178">
        <v>893476.83718258701</v>
      </c>
      <c r="O287" s="178">
        <v>896713.96363359597</v>
      </c>
      <c r="P287" s="178">
        <v>818982.25345280196</v>
      </c>
      <c r="Q287" s="178">
        <v>861025.03778899997</v>
      </c>
      <c r="R287" s="178">
        <v>557440.12068000005</v>
      </c>
      <c r="S287" s="178">
        <v>780356.79615808604</v>
      </c>
      <c r="T287" s="178">
        <v>1387216.8340799999</v>
      </c>
      <c r="U287" s="178">
        <v>995894.19742473203</v>
      </c>
      <c r="V287" s="178">
        <v>1304551.7599659699</v>
      </c>
      <c r="W287" s="178">
        <v>903509.89274581301</v>
      </c>
      <c r="X287" s="178">
        <v>928960.49595727597</v>
      </c>
      <c r="Y287" s="178">
        <v>1262822.42142592</v>
      </c>
      <c r="Z287" s="178">
        <v>1180040</v>
      </c>
      <c r="AA287" s="178">
        <v>742160</v>
      </c>
      <c r="AB287" s="178">
        <v>1370625</v>
      </c>
      <c r="AC287" s="4"/>
      <c r="AD287" s="4"/>
      <c r="AE287" s="22"/>
      <c r="AF287" s="30"/>
      <c r="AG287" s="1"/>
    </row>
    <row r="288" spans="1:33" ht="21.75" customHeight="1">
      <c r="A288" s="177">
        <v>45505</v>
      </c>
      <c r="B288" s="178">
        <v>1941969.6718923</v>
      </c>
      <c r="C288" s="178">
        <v>1050247.59948431</v>
      </c>
      <c r="D288" s="178">
        <v>1448015.11258103</v>
      </c>
      <c r="E288" s="178">
        <v>842586.21600000001</v>
      </c>
      <c r="F288" s="178">
        <v>993206.028216167</v>
      </c>
      <c r="G288" s="178">
        <v>1030367.27697892</v>
      </c>
      <c r="H288" s="178">
        <v>978288.73243442399</v>
      </c>
      <c r="I288" s="178">
        <v>848776.58844647498</v>
      </c>
      <c r="J288" s="370">
        <v>691391.05797888001</v>
      </c>
      <c r="K288" s="178">
        <v>834832.89697500004</v>
      </c>
      <c r="L288" s="178">
        <v>1102215.4649999901</v>
      </c>
      <c r="M288" s="178">
        <v>1116157.10057038</v>
      </c>
      <c r="N288" s="178">
        <v>920965.78130000003</v>
      </c>
      <c r="O288" s="178">
        <v>928098.95236077195</v>
      </c>
      <c r="P288" s="178">
        <v>855893.37420752598</v>
      </c>
      <c r="Q288" s="178">
        <v>900028.62466355995</v>
      </c>
      <c r="R288" s="178">
        <v>585803.32430039998</v>
      </c>
      <c r="S288" s="178">
        <v>807669.28402361798</v>
      </c>
      <c r="T288" s="178">
        <v>1470449.8441248001</v>
      </c>
      <c r="U288" s="178">
        <v>1025770.37334747</v>
      </c>
      <c r="V288" s="178">
        <v>1356733.8303646101</v>
      </c>
      <c r="W288" s="178">
        <v>944167.83791937504</v>
      </c>
      <c r="X288" s="178">
        <v>970763.71827535296</v>
      </c>
      <c r="Y288" s="178">
        <v>1262822.42142592</v>
      </c>
      <c r="Z288" s="178">
        <v>1265800</v>
      </c>
      <c r="AA288" s="178">
        <v>779440</v>
      </c>
      <c r="AB288" s="178">
        <v>1370625</v>
      </c>
      <c r="AC288" s="4"/>
      <c r="AD288" s="4"/>
      <c r="AE288" s="22"/>
      <c r="AF288" s="30"/>
      <c r="AG288" s="1"/>
    </row>
    <row r="289" spans="1:33" ht="21.75" customHeight="1">
      <c r="A289" s="177">
        <v>45536</v>
      </c>
      <c r="B289" s="178">
        <v>1941969.6718923</v>
      </c>
      <c r="C289" s="178">
        <v>1056816.95813507</v>
      </c>
      <c r="D289" s="178">
        <v>1498561.8413569599</v>
      </c>
      <c r="E289" s="178">
        <v>876286</v>
      </c>
      <c r="F289" s="178">
        <v>1032934.26934481</v>
      </c>
      <c r="G289" s="178">
        <v>1061278.2952882899</v>
      </c>
      <c r="H289" s="178">
        <v>1019866.00356288</v>
      </c>
      <c r="I289" s="178">
        <v>921966.46479154902</v>
      </c>
      <c r="J289" s="370">
        <v>719046.70029803505</v>
      </c>
      <c r="K289" s="178">
        <v>868226.21285400004</v>
      </c>
      <c r="L289" s="178">
        <v>1157326.365</v>
      </c>
      <c r="M289" s="178">
        <v>1157026.2378760099</v>
      </c>
      <c r="N289" s="178">
        <v>1022444.9813</v>
      </c>
      <c r="O289" s="178">
        <v>955941.92093159503</v>
      </c>
      <c r="P289" s="178">
        <v>885804.76533454994</v>
      </c>
      <c r="Q289" s="178">
        <v>931862.43453911995</v>
      </c>
      <c r="R289" s="178">
        <v>620236.00279081601</v>
      </c>
      <c r="S289" s="178">
        <v>827861.01612420904</v>
      </c>
      <c r="T289" s="178">
        <v>1528712.9511561501</v>
      </c>
      <c r="U289" s="178">
        <v>1066801.38828137</v>
      </c>
      <c r="V289" s="178">
        <v>1413716.6512399199</v>
      </c>
      <c r="W289" s="178">
        <v>980308.23362920806</v>
      </c>
      <c r="X289" s="178">
        <v>1007922.13811364</v>
      </c>
      <c r="Y289" s="178">
        <v>1357534.10303286</v>
      </c>
      <c r="Z289" s="178">
        <v>1265800</v>
      </c>
      <c r="AA289" s="178">
        <v>814080</v>
      </c>
      <c r="AB289" s="178">
        <v>1370625</v>
      </c>
      <c r="AC289" s="4"/>
      <c r="AD289" s="4"/>
      <c r="AE289" s="22"/>
      <c r="AF289" s="30"/>
      <c r="AG289" s="1"/>
    </row>
    <row r="290" spans="1:33" ht="21.75" customHeight="1">
      <c r="A290" s="177">
        <v>45566</v>
      </c>
      <c r="B290" s="178">
        <v>2034606.9136896101</v>
      </c>
      <c r="C290" s="178">
        <v>1092747.5595334</v>
      </c>
      <c r="D290" s="178">
        <v>1538701.89067902</v>
      </c>
      <c r="E290" s="178">
        <v>910222</v>
      </c>
      <c r="F290" s="178">
        <v>1072662.51047346</v>
      </c>
      <c r="G290" s="178">
        <v>1103731.45754133</v>
      </c>
      <c r="H290" s="178">
        <v>1056551.83102917</v>
      </c>
      <c r="I290" s="178">
        <v>921966.46479154902</v>
      </c>
      <c r="J290" s="370">
        <v>747808.568309956</v>
      </c>
      <c r="K290" s="178">
        <v>901218.80894245196</v>
      </c>
      <c r="L290" s="178">
        <v>1212437.2649999999</v>
      </c>
      <c r="M290" s="178">
        <v>1161623.9732773199</v>
      </c>
      <c r="N290" s="178">
        <v>1105158.93756</v>
      </c>
      <c r="O290" s="178">
        <v>992267.71392699599</v>
      </c>
      <c r="P290" s="178">
        <v>925202.237839362</v>
      </c>
      <c r="Q290" s="178">
        <v>967733.35030344396</v>
      </c>
      <c r="R290" s="178">
        <v>641512.31230054004</v>
      </c>
      <c r="S290" s="178">
        <v>848557.541527314</v>
      </c>
      <c r="T290" s="178">
        <v>1574491.1066808</v>
      </c>
      <c r="U290" s="178">
        <v>1109473.52381262</v>
      </c>
      <c r="V290" s="178">
        <v>1463196.7340333201</v>
      </c>
      <c r="W290" s="178">
        <v>1019520.5664834999</v>
      </c>
      <c r="X290" s="178">
        <v>1048239.02363819</v>
      </c>
      <c r="Y290" s="178">
        <v>1357534.10303286</v>
      </c>
      <c r="Z290" s="178">
        <v>1344670</v>
      </c>
      <c r="AA290" s="178">
        <v>832298.03921568603</v>
      </c>
      <c r="AB290" s="178">
        <v>1370625</v>
      </c>
      <c r="AC290" s="4"/>
      <c r="AD290" s="4"/>
      <c r="AE290" s="22"/>
      <c r="AF290" s="30"/>
      <c r="AG290" s="1"/>
    </row>
    <row r="291" spans="1:33" ht="21.75" customHeight="1">
      <c r="A291" s="177">
        <v>45597</v>
      </c>
      <c r="B291" s="178">
        <v>2034606.9136896101</v>
      </c>
      <c r="C291" s="178">
        <v>1126623.96828997</v>
      </c>
      <c r="D291" s="178">
        <v>1575868.6030142701</v>
      </c>
      <c r="E291" s="178">
        <v>943933</v>
      </c>
      <c r="F291" s="178">
        <v>1102458.6913199399</v>
      </c>
      <c r="G291" s="178">
        <v>1136843.65292894</v>
      </c>
      <c r="H291" s="178">
        <v>1082965.6268048999</v>
      </c>
      <c r="I291" s="178">
        <v>1018916.3875</v>
      </c>
      <c r="J291" s="370">
        <v>777720.911042355</v>
      </c>
      <c r="K291" s="178">
        <v>932761.46725543798</v>
      </c>
      <c r="L291" s="178">
        <v>1267548.165</v>
      </c>
      <c r="M291" s="178">
        <v>1244894.7636005201</v>
      </c>
      <c r="N291" s="178">
        <v>1149365.2950623999</v>
      </c>
      <c r="O291" s="178">
        <v>1026997.08391444</v>
      </c>
      <c r="P291" s="178">
        <v>952644.99005168898</v>
      </c>
      <c r="Q291" s="178">
        <v>993518.73630264704</v>
      </c>
      <c r="R291" s="178">
        <v>663330.28109555598</v>
      </c>
      <c r="S291" s="178">
        <v>895228</v>
      </c>
      <c r="T291" s="178">
        <v>1614720.3948691101</v>
      </c>
      <c r="U291" s="178">
        <v>1142757.329527</v>
      </c>
      <c r="V291" s="178">
        <v>1502703.0458522199</v>
      </c>
      <c r="W291" s="178">
        <v>1056772.27950915</v>
      </c>
      <c r="X291" s="178">
        <v>1086540.0649065699</v>
      </c>
      <c r="Y291" s="178">
        <v>1411835.4671541799</v>
      </c>
      <c r="Z291" s="178">
        <v>1399670</v>
      </c>
      <c r="AA291" s="178">
        <v>851023.26797385595</v>
      </c>
      <c r="AB291" s="178">
        <v>1474126.0754716899</v>
      </c>
      <c r="AC291" s="4"/>
      <c r="AD291" s="4"/>
      <c r="AE291" s="22"/>
      <c r="AF291" s="30"/>
      <c r="AG291" s="1"/>
    </row>
    <row r="292" spans="1:33" ht="21.75" customHeight="1">
      <c r="A292" s="177">
        <v>45627</v>
      </c>
      <c r="B292" s="178">
        <v>2039018.1554869199</v>
      </c>
      <c r="C292" s="178">
        <v>1159296.7670557499</v>
      </c>
      <c r="D292" s="178">
        <v>1618981.9893231499</v>
      </c>
      <c r="E292" s="178">
        <v>977633</v>
      </c>
      <c r="F292" s="178">
        <v>1126712.7825289799</v>
      </c>
      <c r="G292" s="178">
        <v>1170948.8858255399</v>
      </c>
      <c r="H292" s="178">
        <v>1109379.4225806301</v>
      </c>
      <c r="I292" s="178">
        <v>1018916.3875</v>
      </c>
      <c r="J292" s="370">
        <v>808829.74748404894</v>
      </c>
      <c r="K292" s="178">
        <v>932761.46725543798</v>
      </c>
      <c r="L292" s="178">
        <v>1322659</v>
      </c>
      <c r="M292" s="178">
        <v>1285763.8476804199</v>
      </c>
      <c r="N292" s="178">
        <v>1172352.60096364</v>
      </c>
      <c r="O292" s="178">
        <v>1051645.0139283801</v>
      </c>
      <c r="P292" s="178">
        <v>981208.33975324</v>
      </c>
      <c r="Q292" s="178">
        <v>1026059.1120582999</v>
      </c>
      <c r="R292" s="178">
        <v>681264.33300146705</v>
      </c>
      <c r="S292" s="178">
        <v>913132.77043754305</v>
      </c>
      <c r="T292" s="178">
        <v>1614720.3948691101</v>
      </c>
      <c r="U292" s="178">
        <v>1177040.4794128099</v>
      </c>
      <c r="V292" s="178">
        <v>1538767.9189526699</v>
      </c>
      <c r="W292" s="178">
        <v>1092063.37178701</v>
      </c>
      <c r="X292" s="178">
        <v>1122825.2575045601</v>
      </c>
      <c r="Y292" s="178">
        <v>1479712.17230582</v>
      </c>
      <c r="Z292" s="178">
        <v>1399670</v>
      </c>
      <c r="AA292" s="178">
        <v>866972.54901960702</v>
      </c>
      <c r="AB292" s="178">
        <v>1500001.0943396201</v>
      </c>
      <c r="AC292" s="4"/>
      <c r="AD292" s="4"/>
      <c r="AE292" s="22"/>
      <c r="AF292" s="30"/>
      <c r="AG292" s="1"/>
    </row>
    <row r="293" spans="1:33" ht="21.75" customHeight="1">
      <c r="A293" s="168">
        <v>45658</v>
      </c>
      <c r="B293" s="178">
        <v>2039018.1554869199</v>
      </c>
      <c r="C293" s="178">
        <v>1159296.7670557499</v>
      </c>
      <c r="D293" s="178">
        <v>1654599.5930882599</v>
      </c>
      <c r="E293" s="178">
        <v>977633</v>
      </c>
      <c r="F293" s="178">
        <v>1146993.6126145001</v>
      </c>
      <c r="G293" s="178">
        <v>1200224.1421995701</v>
      </c>
      <c r="H293" s="178">
        <v>1128238.8727645001</v>
      </c>
      <c r="I293" s="178">
        <v>1098420.40126981</v>
      </c>
      <c r="J293" s="370">
        <v>823388.68293876201</v>
      </c>
      <c r="K293" s="178">
        <v>949551.17366603506</v>
      </c>
      <c r="L293" s="178">
        <v>1322659</v>
      </c>
      <c r="M293" s="178">
        <v>1344002.29249429</v>
      </c>
      <c r="N293" s="178">
        <v>1196246.7894091499</v>
      </c>
      <c r="O293" s="178">
        <v>1069522.9791651701</v>
      </c>
      <c r="P293" s="178">
        <v>1000859.0065483</v>
      </c>
      <c r="Q293" s="178">
        <v>1052126.67222475</v>
      </c>
      <c r="R293" s="178">
        <v>681264.33300146705</v>
      </c>
      <c r="S293" s="178">
        <v>929569.16030541901</v>
      </c>
      <c r="T293" s="178">
        <v>1661547.2863203201</v>
      </c>
      <c r="U293" s="178">
        <v>1224251.2162005501</v>
      </c>
      <c r="V293" s="178">
        <v>1580314.65276439</v>
      </c>
      <c r="W293" s="178">
        <v>1092063.37178701</v>
      </c>
      <c r="X293" s="178">
        <v>1122825.2575045601</v>
      </c>
      <c r="Y293" s="178">
        <v>1479712.17230582</v>
      </c>
      <c r="Z293" s="178">
        <v>1399670</v>
      </c>
      <c r="AA293" s="178">
        <v>879652.28758169897</v>
      </c>
      <c r="AB293" s="178">
        <v>1551751.1320754699</v>
      </c>
      <c r="AC293" s="4"/>
      <c r="AD293" s="4"/>
      <c r="AE293" s="22"/>
      <c r="AF293" s="30"/>
      <c r="AG293" s="1"/>
    </row>
    <row r="294" spans="1:33" ht="21.75" customHeight="1">
      <c r="A294" s="168">
        <v>45689</v>
      </c>
      <c r="B294" s="178">
        <v>2039018.1554869199</v>
      </c>
      <c r="C294" s="178">
        <v>1182481.9846377899</v>
      </c>
      <c r="D294" s="178">
        <v>1695074.1428213301</v>
      </c>
      <c r="E294" s="178">
        <v>1016612</v>
      </c>
      <c r="F294" s="178">
        <v>1164198.51680372</v>
      </c>
      <c r="G294" s="178">
        <v>1218227.5043325699</v>
      </c>
      <c r="H294" s="178">
        <v>1147418.9336015</v>
      </c>
      <c r="I294" s="178">
        <v>1098420.40126981</v>
      </c>
      <c r="J294" s="370">
        <v>858674.66666666605</v>
      </c>
      <c r="K294" s="178">
        <v>963794.44127102604</v>
      </c>
      <c r="L294" s="178">
        <v>1322659</v>
      </c>
      <c r="M294" s="178">
        <v>1360350.17264475</v>
      </c>
      <c r="N294" s="178">
        <v>1241589.8752502899</v>
      </c>
      <c r="O294" s="178">
        <v>1085565.8238526401</v>
      </c>
      <c r="P294" s="178">
        <v>1018297.96218025</v>
      </c>
      <c r="Q294" s="178">
        <v>1075697.7382012701</v>
      </c>
      <c r="R294" s="178">
        <v>728360.63019872701</v>
      </c>
      <c r="S294" s="178">
        <v>943512.69770999998</v>
      </c>
      <c r="T294" s="178">
        <v>1694810.5264546201</v>
      </c>
      <c r="U294" s="178">
        <v>1272884.20730171</v>
      </c>
      <c r="V294" s="178">
        <v>1615081.57512521</v>
      </c>
      <c r="W294" s="178">
        <v>1112812.5758509601</v>
      </c>
      <c r="X294" s="178">
        <v>1144158.9373971501</v>
      </c>
      <c r="Y294" s="178">
        <v>1538900.6591980599</v>
      </c>
      <c r="Z294" s="178">
        <v>1461568</v>
      </c>
      <c r="AA294" s="178">
        <v>889035.29411764699</v>
      </c>
      <c r="AB294" s="178">
        <v>1551750</v>
      </c>
      <c r="AC294" s="4"/>
      <c r="AD294" s="4"/>
      <c r="AE294" s="22"/>
      <c r="AF294" s="30"/>
      <c r="AG294" s="1"/>
    </row>
    <row r="295" spans="1:33" ht="21.75" customHeight="1">
      <c r="A295" s="168">
        <v>45717</v>
      </c>
      <c r="B295" s="178">
        <v>2039018.1554869199</v>
      </c>
      <c r="C295" s="178">
        <v>1204949.19408731</v>
      </c>
      <c r="D295" s="178">
        <v>1758214.4404049399</v>
      </c>
      <c r="E295" s="178">
        <v>1036938</v>
      </c>
      <c r="F295" s="178">
        <v>1178168.89900536</v>
      </c>
      <c r="G295" s="178">
        <v>1236500.91689755</v>
      </c>
      <c r="H295" s="178">
        <v>1166925.05547273</v>
      </c>
      <c r="I295" s="178">
        <v>1098420.40126981</v>
      </c>
      <c r="J295" s="370">
        <v>867261.41333333298</v>
      </c>
      <c r="K295" s="178">
        <v>1024396.180125</v>
      </c>
      <c r="L295" s="178">
        <v>1388791.95</v>
      </c>
      <c r="M295" s="178">
        <v>1376697.61521064</v>
      </c>
      <c r="N295" s="178">
        <v>1244804.9932027899</v>
      </c>
      <c r="O295" s="178">
        <v>1099678.17956273</v>
      </c>
      <c r="P295" s="178">
        <v>1041253.29041285</v>
      </c>
      <c r="Q295" s="178">
        <v>1099783.0819809199</v>
      </c>
      <c r="R295" s="178">
        <v>749927.34964271402</v>
      </c>
      <c r="S295" s="178">
        <v>952947.82468710002</v>
      </c>
      <c r="T295" s="178">
        <v>1721889.7663203201</v>
      </c>
      <c r="U295" s="178">
        <v>1322970.9756195899</v>
      </c>
      <c r="V295" s="178">
        <v>1653843.53292821</v>
      </c>
      <c r="W295" s="178">
        <v>1131730.38964043</v>
      </c>
      <c r="X295" s="178">
        <v>1163609.6393329001</v>
      </c>
      <c r="Y295" s="178">
        <v>1538900.6591980599</v>
      </c>
      <c r="Z295" s="178">
        <v>1469840</v>
      </c>
      <c r="AA295" s="178">
        <v>900591.89542483597</v>
      </c>
      <c r="AB295" s="178">
        <v>1551750</v>
      </c>
      <c r="AC295" s="4"/>
      <c r="AD295" s="4"/>
      <c r="AE295" s="22"/>
      <c r="AF295" s="30"/>
      <c r="AG295" s="16"/>
    </row>
    <row r="296" spans="1:33" ht="21.75" customHeight="1">
      <c r="A296" s="168">
        <v>45748</v>
      </c>
      <c r="B296" s="178">
        <v>2278021.8861925299</v>
      </c>
      <c r="C296" s="178">
        <v>1226638.2931943999</v>
      </c>
      <c r="D296" s="178">
        <v>1806783.9000846299</v>
      </c>
      <c r="E296" s="178">
        <v>1057250</v>
      </c>
      <c r="F296" s="178">
        <v>1212100.1537427399</v>
      </c>
      <c r="G296" s="178">
        <v>1285960.9570806201</v>
      </c>
      <c r="H296" s="178">
        <v>1230804.96486004</v>
      </c>
      <c r="I296" s="178">
        <v>1184561.20813406</v>
      </c>
      <c r="J296" s="370">
        <v>867261.41333333298</v>
      </c>
      <c r="K296" s="178">
        <v>1024396.180125</v>
      </c>
      <c r="L296" s="178">
        <v>1388791.95</v>
      </c>
      <c r="M296" s="178">
        <v>1438001.25457947</v>
      </c>
      <c r="N296" s="178">
        <v>1247402.8085084099</v>
      </c>
      <c r="O296" s="178">
        <v>1149163.69764305</v>
      </c>
      <c r="P296" s="178">
        <v>1056788.78348356</v>
      </c>
      <c r="Q296" s="178">
        <v>1119582.7774012</v>
      </c>
      <c r="R296" s="178">
        <v>749927.34964271402</v>
      </c>
      <c r="S296" s="178">
        <v>1014395.10290177</v>
      </c>
      <c r="T296" s="178">
        <v>1747740.9220467301</v>
      </c>
      <c r="U296" s="178">
        <v>1347970.9756195899</v>
      </c>
      <c r="V296" s="178">
        <v>1715035.74364656</v>
      </c>
      <c r="W296" s="178">
        <v>1149838.0758746699</v>
      </c>
      <c r="X296" s="178">
        <v>1182227.39356223</v>
      </c>
      <c r="Y296" s="178">
        <v>1598089.14609029</v>
      </c>
      <c r="Z296" s="178">
        <v>1505295</v>
      </c>
      <c r="AA296" s="178">
        <v>909974.90196078399</v>
      </c>
      <c r="AB296" s="178">
        <v>1551750</v>
      </c>
      <c r="AC296" s="4"/>
      <c r="AD296" s="4"/>
      <c r="AE296" s="22"/>
      <c r="AF296" s="30"/>
      <c r="AG296" s="16"/>
    </row>
    <row r="297" spans="1:33" ht="21.75" customHeight="1">
      <c r="A297" s="168">
        <v>45778</v>
      </c>
      <c r="B297" s="178">
        <v>2318782.1194600598</v>
      </c>
      <c r="C297" s="178">
        <v>1248718.9938350201</v>
      </c>
      <c r="D297" s="178">
        <v>1834306.5939031299</v>
      </c>
      <c r="E297" s="178">
        <v>1077576</v>
      </c>
      <c r="F297" s="178">
        <v>1224221.16264797</v>
      </c>
      <c r="G297" s="178">
        <v>1311680.1678222299</v>
      </c>
      <c r="H297" s="178">
        <v>1257767.9491918799</v>
      </c>
      <c r="I297" s="178">
        <v>1184561.20813406</v>
      </c>
      <c r="J297" s="370">
        <v>924445.32102880103</v>
      </c>
      <c r="K297" s="178">
        <v>1024396.180125</v>
      </c>
      <c r="L297" s="178">
        <v>1421858.425</v>
      </c>
      <c r="M297" s="178">
        <v>1470436.61975233</v>
      </c>
      <c r="N297" s="178">
        <v>1249039.43215095</v>
      </c>
      <c r="O297" s="178">
        <v>1200876.0640369901</v>
      </c>
      <c r="P297" s="178">
        <v>1075805.0315862601</v>
      </c>
      <c r="Q297" s="178">
        <v>1143774.4052601501</v>
      </c>
      <c r="R297" s="178">
        <v>792273.9558</v>
      </c>
      <c r="S297" s="178">
        <v>1021207.84413659</v>
      </c>
      <c r="T297" s="178">
        <v>1772077.37883969</v>
      </c>
      <c r="U297" s="178">
        <v>1356045.2500100799</v>
      </c>
      <c r="V297" s="178">
        <v>1715035.74364656</v>
      </c>
      <c r="W297" s="178">
        <v>1192085.64701279</v>
      </c>
      <c r="X297" s="178">
        <v>1224960.8044656599</v>
      </c>
      <c r="Y297" s="178">
        <v>1598089.14609029</v>
      </c>
      <c r="Z297" s="178">
        <v>1524265</v>
      </c>
      <c r="AA297" s="178">
        <v>919611.50326797296</v>
      </c>
      <c r="AB297" s="178">
        <v>1693000</v>
      </c>
      <c r="AC297" s="4"/>
      <c r="AD297" s="4"/>
      <c r="AE297" s="22"/>
      <c r="AF297" s="30"/>
      <c r="AG297" s="16"/>
    </row>
    <row r="298" spans="1:33" ht="21.75" customHeight="1">
      <c r="A298" s="168">
        <v>45809</v>
      </c>
      <c r="B298" s="178">
        <v>2359542.3527275799</v>
      </c>
      <c r="C298" s="178">
        <v>1271195.93572405</v>
      </c>
      <c r="D298" s="178">
        <v>1863448.2697109401</v>
      </c>
      <c r="E298" s="178">
        <v>1099101.72</v>
      </c>
      <c r="F298" s="178">
        <v>1236463.3742744401</v>
      </c>
      <c r="G298" s="178">
        <v>1337913.7769786699</v>
      </c>
      <c r="H298" s="178">
        <v>1277605.67513492</v>
      </c>
      <c r="I298" s="178">
        <v>1184561.20813406</v>
      </c>
      <c r="J298" s="370">
        <v>933310.56306018797</v>
      </c>
      <c r="K298" s="178">
        <v>1035113.52919824</v>
      </c>
      <c r="L298" s="178">
        <v>1454924.9</v>
      </c>
      <c r="M298" s="178">
        <v>1478103.9821355201</v>
      </c>
      <c r="N298" s="178">
        <v>1292639.94367283</v>
      </c>
      <c r="O298" s="178">
        <v>1230897.9656379099</v>
      </c>
      <c r="P298" s="178">
        <v>1113222.7067210099</v>
      </c>
      <c r="Q298" s="178">
        <v>1145646.3764635299</v>
      </c>
      <c r="R298" s="178">
        <v>814937.66850000003</v>
      </c>
      <c r="S298" s="178">
        <v>1032166.1304220899</v>
      </c>
      <c r="T298" s="178">
        <v>1796887.0764222899</v>
      </c>
      <c r="U298" s="178">
        <v>1404605.70251018</v>
      </c>
      <c r="V298" s="178">
        <v>1715035.74364656</v>
      </c>
      <c r="W298" s="178">
        <v>1224591.93171799</v>
      </c>
      <c r="X298" s="178">
        <v>1257960.2165326499</v>
      </c>
      <c r="Y298" s="178">
        <v>1657218.07448855</v>
      </c>
      <c r="Z298" s="178">
        <v>1524265</v>
      </c>
      <c r="AA298" s="178">
        <v>933305.62091503199</v>
      </c>
      <c r="AB298" s="178">
        <v>1737500</v>
      </c>
      <c r="AC298" s="4"/>
      <c r="AD298" s="4"/>
      <c r="AE298" s="22"/>
      <c r="AF298" s="30"/>
      <c r="AG298" s="16"/>
    </row>
    <row r="299" spans="1:33" ht="21.75" customHeight="1">
      <c r="A299" s="168">
        <v>45839</v>
      </c>
      <c r="B299" s="178">
        <v>2446621.8212650502</v>
      </c>
      <c r="C299" s="178">
        <v>1294077.46256708</v>
      </c>
      <c r="D299" s="178">
        <v>1899065.8734760501</v>
      </c>
      <c r="E299" s="178">
        <v>1121143.9543999999</v>
      </c>
      <c r="F299" s="178">
        <v>1315127.9359865</v>
      </c>
      <c r="G299" s="178">
        <v>1363334.1387412699</v>
      </c>
      <c r="H299" s="178">
        <v>1289905.0652196</v>
      </c>
      <c r="I299" s="178">
        <v>1275811.83025149</v>
      </c>
      <c r="J299" s="370">
        <v>951158.97925384995</v>
      </c>
      <c r="K299" s="178">
        <v>1049890.23213622</v>
      </c>
      <c r="L299" s="178">
        <v>1484023.39799999</v>
      </c>
      <c r="M299" s="178">
        <v>1512842.7772772301</v>
      </c>
      <c r="N299" s="178">
        <v>1309892.51554075</v>
      </c>
      <c r="O299" s="178">
        <v>1257507.60074186</v>
      </c>
      <c r="P299" s="178">
        <v>1113222.7067210099</v>
      </c>
      <c r="Q299" s="178">
        <v>1166649.8933653601</v>
      </c>
      <c r="R299" s="178">
        <v>814937.66850000003</v>
      </c>
      <c r="S299" s="178">
        <v>1042237.79172631</v>
      </c>
      <c r="T299" s="178">
        <v>1832960.81876422</v>
      </c>
      <c r="U299" s="178">
        <v>1383301.7595352901</v>
      </c>
      <c r="V299" s="178">
        <v>1818129.53729188</v>
      </c>
      <c r="W299" s="178">
        <v>1262360.8106937599</v>
      </c>
      <c r="X299" s="178">
        <v>1296229.6197806399</v>
      </c>
      <c r="Y299" s="178">
        <v>1715220.67604669</v>
      </c>
      <c r="Z299" s="178">
        <v>1569713</v>
      </c>
      <c r="AA299" s="178">
        <v>948439.73856209102</v>
      </c>
      <c r="AB299" s="178">
        <v>1795000</v>
      </c>
      <c r="AC299" s="4"/>
      <c r="AD299" s="4"/>
      <c r="AE299" s="22"/>
      <c r="AF299" s="30"/>
      <c r="AG299" s="16"/>
    </row>
    <row r="300" spans="1:33" ht="21.75" customHeight="1">
      <c r="A300" s="168">
        <v>45870</v>
      </c>
      <c r="B300" s="178">
        <v>2446621.8212650502</v>
      </c>
      <c r="C300" s="178">
        <v>1323693.80116035</v>
      </c>
      <c r="D300" s="178">
        <v>1934683.4772411601</v>
      </c>
      <c r="E300" s="178">
        <v>1143489.433488</v>
      </c>
      <c r="F300" s="178">
        <v>1328279.43784636</v>
      </c>
      <c r="G300" s="178">
        <v>1409237.48737735</v>
      </c>
      <c r="H300" s="178">
        <v>1302204.4553042799</v>
      </c>
      <c r="I300" s="178">
        <v>1275811.83025149</v>
      </c>
      <c r="J300" s="370">
        <v>961115.72802564199</v>
      </c>
      <c r="K300" s="178">
        <v>1063888.6953861199</v>
      </c>
      <c r="L300" s="178">
        <v>1513121.8959999999</v>
      </c>
      <c r="M300" s="178">
        <v>1537364.29653501</v>
      </c>
      <c r="N300" s="178">
        <v>1327267.74694661</v>
      </c>
      <c r="O300" s="178">
        <v>1270082.6803492799</v>
      </c>
      <c r="P300" s="178">
        <v>1157752.61498985</v>
      </c>
      <c r="Q300" s="178">
        <v>1189982.89123266</v>
      </c>
      <c r="R300" s="178">
        <v>836816.08717848</v>
      </c>
      <c r="S300" s="178">
        <v>1052410.16964358</v>
      </c>
      <c r="T300" s="178">
        <v>1869262.08348</v>
      </c>
      <c r="U300" s="178">
        <v>1442134.7771306401</v>
      </c>
      <c r="V300" s="178">
        <v>1818129.53729188</v>
      </c>
      <c r="W300" s="178">
        <v>1285205.6660969399</v>
      </c>
      <c r="X300" s="178">
        <v>1319717.98255647</v>
      </c>
      <c r="Y300" s="178">
        <v>1756385.9933474599</v>
      </c>
      <c r="Z300" s="178">
        <v>1613722</v>
      </c>
      <c r="AA300" s="178">
        <v>962133.85620915005</v>
      </c>
      <c r="AB300" s="178">
        <v>1807500</v>
      </c>
      <c r="AC300" s="4"/>
      <c r="AD300" s="4"/>
      <c r="AE300" s="22"/>
      <c r="AF300" s="30"/>
      <c r="AG300" s="16"/>
    </row>
    <row r="301" spans="1:33" ht="21.75" customHeight="1">
      <c r="A301" s="168">
        <v>45901</v>
      </c>
      <c r="B301" s="178">
        <v>2446621.8212650502</v>
      </c>
      <c r="C301" s="178">
        <v>1323693.80116035</v>
      </c>
      <c r="D301" s="178">
        <v>1975158.0269742401</v>
      </c>
      <c r="E301" s="178">
        <v>1166354.92215776</v>
      </c>
      <c r="F301" s="178">
        <v>1344218.719</v>
      </c>
      <c r="G301" s="178">
        <v>1435632.9996375199</v>
      </c>
      <c r="H301" s="178">
        <v>1314503.8453889701</v>
      </c>
      <c r="I301" s="178">
        <v>1275811.83025149</v>
      </c>
      <c r="J301" s="370">
        <v>998012.23248997505</v>
      </c>
      <c r="K301" s="178">
        <v>1082139.4176079701</v>
      </c>
      <c r="L301" s="178">
        <v>1542220.3939999901</v>
      </c>
      <c r="M301" s="178">
        <v>1537364.29653501</v>
      </c>
      <c r="N301" s="178">
        <v>1367378.6578788201</v>
      </c>
      <c r="O301" s="178">
        <v>1282783.5092527799</v>
      </c>
      <c r="P301" s="178">
        <v>1157752.61498985</v>
      </c>
      <c r="Q301" s="178">
        <v>1211406.4784725299</v>
      </c>
      <c r="R301" s="178">
        <v>846943.72116232605</v>
      </c>
      <c r="S301" s="178">
        <v>1059670.8489703899</v>
      </c>
      <c r="T301" s="178">
        <v>1905923.2201548</v>
      </c>
      <c r="U301" s="178">
        <v>1475297.6182124601</v>
      </c>
      <c r="V301" s="178">
        <v>1818129.53729188</v>
      </c>
      <c r="W301" s="178">
        <v>1306034.1624205799</v>
      </c>
      <c r="X301" s="178">
        <v>1341133.1882599299</v>
      </c>
      <c r="Y301" s="178">
        <v>1789757.31705959</v>
      </c>
      <c r="Z301" s="178">
        <v>1632590</v>
      </c>
      <c r="AA301" s="178">
        <v>977507.97385620896</v>
      </c>
      <c r="AB301" s="178">
        <v>1807500</v>
      </c>
      <c r="AC301" s="4"/>
      <c r="AD301" s="4"/>
      <c r="AE301" s="22"/>
      <c r="AF301" s="30"/>
      <c r="AG301" s="16"/>
    </row>
    <row r="302" spans="1:33" ht="21.75" customHeight="1">
      <c r="A302" s="168">
        <v>45931</v>
      </c>
      <c r="B302" s="178">
        <v>2446621.8212650502</v>
      </c>
      <c r="C302" s="178">
        <v>1323693.80116035</v>
      </c>
      <c r="D302" s="178">
        <v>2020489.52267529</v>
      </c>
      <c r="E302" s="178">
        <v>1184429</v>
      </c>
      <c r="F302" s="178">
        <v>1396198.689</v>
      </c>
      <c r="G302" s="178">
        <v>1449789.3296339</v>
      </c>
      <c r="H302" s="178">
        <v>1326803.23547365</v>
      </c>
      <c r="I302" s="178">
        <v>1375748.9733821801</v>
      </c>
      <c r="J302" s="370">
        <v>1009136.3792798501</v>
      </c>
      <c r="K302" s="178">
        <v>1099685.7877073099</v>
      </c>
      <c r="L302" s="178">
        <v>1571318.89199999</v>
      </c>
      <c r="M302" s="178">
        <v>1593559.1344763101</v>
      </c>
      <c r="N302" s="178">
        <v>1420167.88415647</v>
      </c>
      <c r="O302" s="178">
        <v>1317094.3503350699</v>
      </c>
      <c r="P302" s="178">
        <v>1180918.1672896501</v>
      </c>
      <c r="Q302" s="178">
        <v>1233126.10073608</v>
      </c>
      <c r="R302" s="178">
        <v>875414.90493326797</v>
      </c>
      <c r="S302" s="178">
        <v>1094670.8489703899</v>
      </c>
      <c r="T302" s="178">
        <v>1942946.9930163401</v>
      </c>
      <c r="U302" s="178">
        <v>1492282.58027828</v>
      </c>
      <c r="V302" s="178">
        <v>1927486.78792835</v>
      </c>
      <c r="W302" s="178">
        <v>1325970.7090193101</v>
      </c>
      <c r="X302" s="178">
        <v>1361631.31927209</v>
      </c>
      <c r="Y302" s="178">
        <v>1816603.70268961</v>
      </c>
      <c r="Z302" s="178">
        <v>1677110</v>
      </c>
      <c r="AA302" s="178">
        <v>991202.09150326799</v>
      </c>
      <c r="AB302" s="178">
        <v>1820000</v>
      </c>
      <c r="AC302" s="4"/>
      <c r="AD302" s="4"/>
      <c r="AE302" s="22"/>
      <c r="AF302" s="30"/>
      <c r="AG302" s="16"/>
    </row>
    <row r="303" spans="1:33" ht="21.75" customHeight="1">
      <c r="A303" s="168">
        <v>45962</v>
      </c>
      <c r="B303" s="178">
        <v>2577042.0989228501</v>
      </c>
      <c r="C303" s="178">
        <v>1412106.8528470299</v>
      </c>
      <c r="D303" s="178">
        <v>2070677.9643443101</v>
      </c>
      <c r="E303" s="178">
        <v>1202578</v>
      </c>
      <c r="F303" s="178">
        <v>1410160.676</v>
      </c>
      <c r="G303" s="178">
        <v>1485534.06287475</v>
      </c>
      <c r="H303" s="178">
        <v>1339102.62555833</v>
      </c>
      <c r="I303" s="178">
        <v>1375748.9733821801</v>
      </c>
      <c r="J303" s="370">
        <v>1047470.28858977</v>
      </c>
      <c r="K303" s="178">
        <v>1116480.7603106301</v>
      </c>
      <c r="L303" s="178">
        <v>1602745.26983999</v>
      </c>
      <c r="M303" s="178">
        <v>1634428.21245024</v>
      </c>
      <c r="N303" s="178">
        <v>1436790.8236223799</v>
      </c>
      <c r="O303" s="178">
        <v>1346070.37744244</v>
      </c>
      <c r="P303" s="178">
        <v>1201793.30640629</v>
      </c>
      <c r="Q303" s="178">
        <v>1257077.6712702501</v>
      </c>
      <c r="R303" s="178">
        <v>883983.71398260095</v>
      </c>
      <c r="S303" s="178">
        <v>1119177.02462714</v>
      </c>
      <c r="T303" s="178">
        <v>2001235.4210163399</v>
      </c>
      <c r="U303" s="178">
        <v>1508036.7073578199</v>
      </c>
      <c r="V303" s="178">
        <v>1927486.78792835</v>
      </c>
      <c r="W303" s="178">
        <v>1350960.2696545999</v>
      </c>
      <c r="X303" s="178">
        <v>1387155.7890611701</v>
      </c>
      <c r="Y303" s="178">
        <v>1816603.70268961</v>
      </c>
      <c r="Z303" s="178">
        <v>1686900</v>
      </c>
      <c r="AA303" s="178">
        <v>1004896.20915032</v>
      </c>
      <c r="AB303" s="178">
        <v>1900500</v>
      </c>
      <c r="AC303" s="4"/>
      <c r="AD303" s="4"/>
      <c r="AE303" s="22"/>
      <c r="AF303" s="30"/>
      <c r="AG303" s="16"/>
    </row>
    <row r="304" spans="1:33" ht="21.75" customHeight="1">
      <c r="A304" s="168">
        <v>45992</v>
      </c>
      <c r="B304" s="178">
        <v>2687656.7102667098</v>
      </c>
      <c r="C304" s="178">
        <v>1447409.5241682001</v>
      </c>
      <c r="D304" s="178">
        <v>2128961.3159599402</v>
      </c>
      <c r="E304" s="178">
        <v>1220743</v>
      </c>
      <c r="F304" s="178">
        <v>1424262.28265</v>
      </c>
      <c r="G304" s="178">
        <v>1514844.7441322401</v>
      </c>
      <c r="H304" s="178">
        <v>1422902.0156430199</v>
      </c>
      <c r="I304" s="178">
        <v>1375748.9733821801</v>
      </c>
      <c r="J304" s="370">
        <v>1059836.80234144</v>
      </c>
      <c r="K304" s="178">
        <v>1136876.7</v>
      </c>
      <c r="L304" s="178">
        <v>1649883.1046796499</v>
      </c>
      <c r="M304" s="178">
        <v>1658949.6643340299</v>
      </c>
      <c r="N304" s="178">
        <v>1452210.02721599</v>
      </c>
      <c r="O304" s="178">
        <v>1374337.92946873</v>
      </c>
      <c r="P304" s="178">
        <v>1213801.4894703601</v>
      </c>
      <c r="Q304" s="178">
        <v>1283887.0743334701</v>
      </c>
      <c r="R304" s="178">
        <v>912626.46112242702</v>
      </c>
      <c r="S304" s="178">
        <v>1139177.02462714</v>
      </c>
      <c r="T304" s="178">
        <v>2051362.8170163401</v>
      </c>
      <c r="U304" s="178">
        <v>1537228.9356730499</v>
      </c>
      <c r="V304" s="178">
        <v>1927486.78792835</v>
      </c>
      <c r="W304" s="178">
        <v>1370234.6736994199</v>
      </c>
      <c r="X304" s="178">
        <v>1406973.12589709</v>
      </c>
      <c r="Y304" s="178">
        <v>1916516.9063375399</v>
      </c>
      <c r="Z304" s="178">
        <v>1724000</v>
      </c>
      <c r="AA304" s="178">
        <v>1019437.77587681</v>
      </c>
      <c r="AB304" s="178">
        <v>1900500</v>
      </c>
      <c r="AC304" s="4"/>
      <c r="AD304" s="4"/>
      <c r="AE304" s="22"/>
      <c r="AF304" s="30"/>
      <c r="AG304" s="16"/>
    </row>
    <row r="305" spans="1:33" ht="21.75" customHeight="1">
      <c r="A305" s="168">
        <v>46023</v>
      </c>
      <c r="B305" s="178">
        <v>2739824.80397216</v>
      </c>
      <c r="C305" s="178">
        <v>1447409.5241682001</v>
      </c>
      <c r="D305" s="178">
        <v>2190701.1941227801</v>
      </c>
      <c r="E305" s="178">
        <v>1220743</v>
      </c>
      <c r="F305" s="178">
        <v>1491253.0190000001</v>
      </c>
      <c r="G305" s="178">
        <v>1541751.9495266201</v>
      </c>
      <c r="H305" s="178">
        <v>1422902.0156430199</v>
      </c>
      <c r="I305" s="178">
        <v>1457610.08907221</v>
      </c>
      <c r="J305" s="370">
        <v>1095109.5383882599</v>
      </c>
      <c r="K305" s="178">
        <v>1279614.2339999999</v>
      </c>
      <c r="L305" s="178">
        <v>1697022.22545431</v>
      </c>
      <c r="M305" s="178">
        <v>1683471.11621781</v>
      </c>
      <c r="N305" s="178">
        <v>1479999.7514777</v>
      </c>
      <c r="O305" s="178">
        <v>1401824.6880580999</v>
      </c>
      <c r="P305" s="178">
        <v>1225932.75436506</v>
      </c>
      <c r="Q305" s="178">
        <v>1307635.08183688</v>
      </c>
      <c r="R305" s="178">
        <v>922578.635733651</v>
      </c>
      <c r="S305" s="178">
        <v>1165552.45966148</v>
      </c>
      <c r="T305" s="178">
        <v>2092358.58501634</v>
      </c>
      <c r="U305" s="178">
        <v>1550899.89556624</v>
      </c>
      <c r="V305" s="178">
        <v>2077830.75362924</v>
      </c>
      <c r="W305" s="178">
        <v>1393798.1938049099</v>
      </c>
      <c r="X305" s="178">
        <v>1431087.7227855399</v>
      </c>
      <c r="Y305" s="178">
        <v>1916516.9063375399</v>
      </c>
      <c r="Z305" s="178">
        <v>1753690</v>
      </c>
      <c r="AA305" s="178">
        <v>1036791.4798973399</v>
      </c>
      <c r="AB305" s="178">
        <v>2072557</v>
      </c>
      <c r="AC305" s="4"/>
      <c r="AD305" s="4"/>
      <c r="AE305" s="22"/>
      <c r="AF305" s="30"/>
      <c r="AG305" s="16"/>
    </row>
    <row r="306" spans="1:33" ht="21.75" customHeight="1">
      <c r="A306" s="251" t="s">
        <v>495</v>
      </c>
      <c r="B306" s="178">
        <v>3058050.1584920399</v>
      </c>
      <c r="C306" s="178">
        <v>1447409.5241682001</v>
      </c>
      <c r="D306" s="178">
        <v>2254570.0336015802</v>
      </c>
      <c r="E306" s="178">
        <v>1238891</v>
      </c>
      <c r="F306" s="178">
        <v>1506165.5460000001</v>
      </c>
      <c r="G306" s="178">
        <v>1567621.73266857</v>
      </c>
      <c r="H306" s="178">
        <v>1422902.0156430199</v>
      </c>
      <c r="I306" s="178">
        <v>1457610.08907221</v>
      </c>
      <c r="J306" s="370">
        <v>1112801.9100792501</v>
      </c>
      <c r="K306" s="178">
        <v>1300487.290212</v>
      </c>
      <c r="L306" s="178">
        <v>1747932.89221794</v>
      </c>
      <c r="M306" s="178">
        <v>1773383.0905505901</v>
      </c>
      <c r="N306" s="178">
        <v>1494449.6044870899</v>
      </c>
      <c r="O306" s="178">
        <v>1428459.3571312099</v>
      </c>
      <c r="P306" s="178">
        <v>1247482.6906129201</v>
      </c>
      <c r="Q306" s="178">
        <v>1335937.19640061</v>
      </c>
      <c r="R306" s="178">
        <v>962935.13</v>
      </c>
      <c r="S306" s="178">
        <v>1175552.45966148</v>
      </c>
      <c r="T306" s="178">
        <v>2123640.86901634</v>
      </c>
      <c r="U306" s="178">
        <v>1582236.97300335</v>
      </c>
      <c r="V306" s="178">
        <v>2077830.75362924</v>
      </c>
      <c r="W306" s="178">
        <v>1427626.5612933999</v>
      </c>
      <c r="X306" s="178">
        <v>1465587.3017956801</v>
      </c>
      <c r="Y306" s="178">
        <v>1980098.0359316799</v>
      </c>
      <c r="Z306" s="178">
        <v>1780790</v>
      </c>
      <c r="AA306" s="178">
        <v>1036791.4798973399</v>
      </c>
      <c r="AB306" s="178">
        <v>2118325.2409999999</v>
      </c>
      <c r="AC306" s="4"/>
      <c r="AD306" s="4"/>
      <c r="AE306" s="22"/>
      <c r="AF306" s="30"/>
      <c r="AG306" s="16"/>
    </row>
    <row r="307" spans="1:33" ht="21.75" customHeight="1">
      <c r="A307" s="251" t="s">
        <v>496</v>
      </c>
      <c r="B307" s="178">
        <v>3058050.1584920399</v>
      </c>
      <c r="C307" s="178">
        <v>1447409.5241682001</v>
      </c>
      <c r="D307" s="178">
        <v>2329083.6796601699</v>
      </c>
      <c r="E307" s="178">
        <v>1288891</v>
      </c>
      <c r="F307" s="178">
        <v>1536288.8578000001</v>
      </c>
      <c r="G307" s="178">
        <v>1626431.3585099799</v>
      </c>
      <c r="H307" s="178">
        <v>1422902.0156430199</v>
      </c>
      <c r="I307" s="178">
        <v>1457610.08907221</v>
      </c>
      <c r="J307" s="370">
        <v>1154885.6000000001</v>
      </c>
      <c r="K307" s="178">
        <v>1320555.5741456</v>
      </c>
      <c r="L307" s="178">
        <v>1800370.8789844699</v>
      </c>
      <c r="M307" s="178">
        <v>1822425.9830891499</v>
      </c>
      <c r="N307" s="178">
        <v>1516047.7553532701</v>
      </c>
      <c r="O307" s="178">
        <v>1457028.54427383</v>
      </c>
      <c r="P307" s="178">
        <v>1262875.5022185401</v>
      </c>
      <c r="Q307" s="178">
        <v>1359988.4388890001</v>
      </c>
      <c r="R307" s="178">
        <v>995005.86</v>
      </c>
      <c r="S307" s="178">
        <v>1185552.45966148</v>
      </c>
      <c r="T307" s="178">
        <v>2173800.86901634</v>
      </c>
      <c r="U307" s="178">
        <v>1678880.33726423</v>
      </c>
      <c r="V307" s="178">
        <v>2077830.75362924</v>
      </c>
      <c r="W307" s="178">
        <v>1455536.2128353899</v>
      </c>
      <c r="X307" s="178">
        <v>1494142.28592621</v>
      </c>
      <c r="Y307" s="178">
        <v>1980098.0359316799</v>
      </c>
      <c r="Z307" s="178">
        <v>1791680</v>
      </c>
      <c r="AA307" s="178">
        <v>1059693.1052181299</v>
      </c>
      <c r="AB307" s="178">
        <v>2159363.4691329999</v>
      </c>
      <c r="AC307" s="4"/>
      <c r="AD307" s="4"/>
      <c r="AE307" s="22"/>
      <c r="AF307" s="30"/>
      <c r="AG307" s="16"/>
    </row>
    <row r="308" spans="1:33" ht="21.75" customHeight="1">
      <c r="A308" s="251" t="s">
        <v>497</v>
      </c>
      <c r="B308" s="178">
        <v>3058050.1584920399</v>
      </c>
      <c r="C308" s="178">
        <v>1587434.8163552801</v>
      </c>
      <c r="D308" s="178">
        <v>2390823.5578230098</v>
      </c>
      <c r="E308" s="178">
        <v>1288891</v>
      </c>
      <c r="F308" s="178">
        <v>1648272.3030000001</v>
      </c>
      <c r="G308" s="178">
        <v>1676230.7306237901</v>
      </c>
      <c r="H308" s="178">
        <v>1475193.3892892101</v>
      </c>
      <c r="I308" s="178">
        <v>1530490.5935258199</v>
      </c>
      <c r="J308" s="370">
        <v>1190702.3999999999</v>
      </c>
      <c r="K308" s="178">
        <v>1353120.4</v>
      </c>
      <c r="L308" s="178">
        <v>1863383.85974893</v>
      </c>
      <c r="M308" s="178">
        <v>1846947.4462019301</v>
      </c>
      <c r="N308" s="178">
        <v>1618230.7563153901</v>
      </c>
      <c r="O308" s="178">
        <v>1533454.25788068</v>
      </c>
      <c r="P308" s="178">
        <v>1281346.87614528</v>
      </c>
      <c r="Q308" s="178">
        <v>1423142.62871033</v>
      </c>
      <c r="R308" s="178">
        <v>1027093.68</v>
      </c>
      <c r="S308" s="178">
        <v>1208080.0826445599</v>
      </c>
      <c r="T308" s="178">
        <v>2232960.04552765</v>
      </c>
      <c r="U308" s="178">
        <v>1722930.5757542599</v>
      </c>
      <c r="V308" s="178">
        <v>2275224.6740989601</v>
      </c>
      <c r="W308" s="178">
        <v>1482464.7922407601</v>
      </c>
      <c r="X308" s="178">
        <v>1521688.56250103</v>
      </c>
      <c r="Y308" s="178">
        <v>2052762.18403926</v>
      </c>
      <c r="Z308" s="178">
        <v>1809930</v>
      </c>
      <c r="AA308" s="178">
        <v>1074693.1052181299</v>
      </c>
      <c r="AB308" s="178">
        <v>2252070.0005401699</v>
      </c>
      <c r="AC308" s="4"/>
      <c r="AD308" s="4"/>
      <c r="AE308" s="22"/>
      <c r="AF308" s="30"/>
      <c r="AG308" s="16"/>
    </row>
    <row r="309" spans="1:33" ht="21.75" customHeight="1">
      <c r="A309" s="251" t="s">
        <v>492</v>
      </c>
      <c r="B309" s="178">
        <v>3200327.1584920399</v>
      </c>
      <c r="C309" s="178">
        <v>1587434.8163552801</v>
      </c>
      <c r="D309" s="178">
        <v>2441918.6294060498</v>
      </c>
      <c r="E309" s="178">
        <v>1288891</v>
      </c>
      <c r="F309" s="178">
        <v>1676292.9322500001</v>
      </c>
      <c r="G309" s="178">
        <v>1727573.88327313</v>
      </c>
      <c r="H309" s="178">
        <v>1496536.9195238501</v>
      </c>
      <c r="I309" s="178">
        <v>1530490.5935258199</v>
      </c>
      <c r="J309" s="370">
        <v>1233992</v>
      </c>
      <c r="K309" s="178">
        <v>1386897.3</v>
      </c>
      <c r="L309" s="178">
        <v>1919285.3755413999</v>
      </c>
      <c r="M309" s="178">
        <v>1955761.3443750001</v>
      </c>
      <c r="N309" s="178">
        <v>1641823.30974005</v>
      </c>
      <c r="O309" s="178">
        <v>1555856.07174889</v>
      </c>
      <c r="P309" s="178">
        <v>1313399.52230728</v>
      </c>
      <c r="Q309" s="178">
        <v>1458161.2377734301</v>
      </c>
      <c r="R309" s="178">
        <v>1027093.68</v>
      </c>
      <c r="S309" s="178">
        <v>1208080.0826445599</v>
      </c>
      <c r="T309" s="178">
        <v>2285849.2220389601</v>
      </c>
      <c r="U309" s="178">
        <v>1750859.6163095201</v>
      </c>
      <c r="V309" s="178">
        <v>2479994.8947678702</v>
      </c>
      <c r="W309" s="178">
        <v>1482464.7922407601</v>
      </c>
      <c r="X309" s="178">
        <v>1521688.56250103</v>
      </c>
      <c r="Y309" s="178">
        <v>2158222.8978162399</v>
      </c>
      <c r="Z309" s="178">
        <v>1832760</v>
      </c>
      <c r="AA309" s="178">
        <v>1089693.1052181299</v>
      </c>
      <c r="AB309" s="178">
        <v>2252070.0005401699</v>
      </c>
      <c r="AC309" s="4"/>
      <c r="AD309" s="4"/>
      <c r="AE309" s="22"/>
      <c r="AF309" s="30"/>
      <c r="AG309" s="16"/>
    </row>
    <row r="310" spans="1:33" ht="21.75" customHeight="1">
      <c r="A310" s="251" t="s">
        <v>493</v>
      </c>
      <c r="B310" s="178">
        <v>3200327.1584920399</v>
      </c>
      <c r="C310" s="178">
        <v>1587434.8163552801</v>
      </c>
      <c r="D310" s="178">
        <v>2486626.8170412099</v>
      </c>
      <c r="E310" s="178">
        <v>1313891</v>
      </c>
      <c r="F310" s="178">
        <v>1703113.6173179999</v>
      </c>
      <c r="G310" s="178">
        <v>1775385.95200477</v>
      </c>
      <c r="H310" s="178">
        <v>1517880.4497585001</v>
      </c>
      <c r="I310" s="178">
        <v>1530490.5935258199</v>
      </c>
      <c r="J310" s="370">
        <v>1277981.6000000001</v>
      </c>
      <c r="K310" s="178">
        <v>1436204.9</v>
      </c>
      <c r="L310" s="178">
        <v>1976863.9368076399</v>
      </c>
      <c r="M310" s="178">
        <v>2021151.8643749999</v>
      </c>
      <c r="N310" s="178">
        <v>1658235.30974005</v>
      </c>
      <c r="O310" s="178">
        <v>1578593.9128251199</v>
      </c>
      <c r="P310" s="178">
        <v>1359095.2496887201</v>
      </c>
      <c r="Q310" s="178">
        <v>1492233.32112078</v>
      </c>
      <c r="R310" s="178">
        <v>1027093.68</v>
      </c>
      <c r="S310" s="178">
        <v>1208080.0826445599</v>
      </c>
      <c r="T310" s="178">
        <v>2336614.7576812599</v>
      </c>
      <c r="U310" s="178">
        <v>1782594.5810642401</v>
      </c>
      <c r="V310" s="178">
        <v>2479994.8947678702</v>
      </c>
      <c r="W310" s="178">
        <v>1533985.9895536599</v>
      </c>
      <c r="X310" s="178">
        <v>1574661.0393135699</v>
      </c>
      <c r="Y310" s="178">
        <v>2247774.57868237</v>
      </c>
      <c r="Z310" s="178">
        <v>1899820</v>
      </c>
      <c r="AA310" s="178">
        <v>1089693.1052181299</v>
      </c>
      <c r="AB310" s="178">
        <v>2252070.0005401699</v>
      </c>
      <c r="AC310" s="4"/>
      <c r="AD310" s="4"/>
      <c r="AE310" s="22"/>
      <c r="AF310" s="30"/>
      <c r="AG310" s="16"/>
    </row>
    <row r="311" spans="1:33" ht="21.75" customHeight="1">
      <c r="A311" s="251" t="s">
        <v>494</v>
      </c>
      <c r="B311" s="178">
        <v>3363755.4730000002</v>
      </c>
      <c r="C311" s="178">
        <v>1587434.8163552801</v>
      </c>
      <c r="D311" s="178">
        <v>2539850.8499402101</v>
      </c>
      <c r="E311" s="178">
        <v>1313891</v>
      </c>
      <c r="F311" s="178">
        <v>1774987.0706449901</v>
      </c>
      <c r="G311" s="178">
        <v>1810493.67104487</v>
      </c>
      <c r="H311" s="178">
        <v>1546720.17830391</v>
      </c>
      <c r="I311" s="178">
        <v>1530490.5935258199</v>
      </c>
      <c r="J311" s="370">
        <v>1311162.3999999999</v>
      </c>
      <c r="K311" s="178">
        <v>1490775.82</v>
      </c>
      <c r="L311" s="178">
        <v>2026285.5352278301</v>
      </c>
      <c r="M311" s="178">
        <v>2074129.70625</v>
      </c>
      <c r="N311" s="178">
        <v>1741235.30974005</v>
      </c>
      <c r="O311" s="178">
        <v>1627745.0733052799</v>
      </c>
      <c r="P311" s="178">
        <v>1395045.44375903</v>
      </c>
      <c r="Q311" s="178">
        <v>1517778.1457676999</v>
      </c>
      <c r="R311" s="178">
        <v>1027093.68</v>
      </c>
      <c r="S311" s="178">
        <v>1208080.0826445599</v>
      </c>
      <c r="T311" s="178">
        <v>2383347.4502812601</v>
      </c>
      <c r="U311" s="178">
        <v>1808058.38766041</v>
      </c>
      <c r="V311" s="178">
        <v>2479994.8947678702</v>
      </c>
      <c r="W311" s="178">
        <v>1562865.70934474</v>
      </c>
      <c r="X311" s="178">
        <v>1604354.2600998399</v>
      </c>
      <c r="Y311" s="178">
        <v>2247774.57868237</v>
      </c>
      <c r="Z311" s="178">
        <v>1976500</v>
      </c>
      <c r="AA311" s="178">
        <v>1105456.2711266601</v>
      </c>
      <c r="AB311" s="178">
        <v>2392579.5505752801</v>
      </c>
      <c r="AC311" s="4"/>
      <c r="AD311" s="4"/>
      <c r="AE311" s="22"/>
      <c r="AF311" s="30"/>
      <c r="AG311" s="16"/>
    </row>
    <row r="312" spans="1:33" ht="12" customHeight="1">
      <c r="A312" s="162"/>
      <c r="B312" s="187"/>
      <c r="C312" s="187"/>
      <c r="D312" s="187"/>
      <c r="E312" s="187"/>
      <c r="F312" s="187"/>
      <c r="G312" s="187"/>
      <c r="H312" s="187"/>
      <c r="I312" s="187"/>
      <c r="J312" s="187"/>
      <c r="K312" s="187"/>
      <c r="L312" s="187"/>
      <c r="M312" s="187"/>
      <c r="N312" s="187"/>
      <c r="O312" s="187"/>
      <c r="P312" s="187"/>
      <c r="Q312" s="187"/>
      <c r="R312" s="187"/>
      <c r="S312" s="187"/>
      <c r="T312" s="187"/>
      <c r="U312" s="187"/>
      <c r="V312" s="187"/>
      <c r="W312" s="187"/>
      <c r="X312" s="187"/>
      <c r="Y312" s="187"/>
      <c r="Z312" s="187"/>
      <c r="AA312" s="187"/>
      <c r="AB312" s="187"/>
      <c r="AC312" s="164"/>
      <c r="AD312" s="164"/>
      <c r="AE312" s="188"/>
      <c r="AF312" s="176"/>
      <c r="AG312" s="58"/>
    </row>
    <row r="313" spans="1:33" ht="15.75" customHeight="1">
      <c r="A313" s="167" t="s">
        <v>285</v>
      </c>
      <c r="B313" s="175"/>
      <c r="C313" s="175"/>
      <c r="D313" s="175"/>
      <c r="E313" s="175"/>
      <c r="F313" s="175"/>
      <c r="G313" s="175"/>
      <c r="H313" s="175"/>
      <c r="I313" s="175"/>
      <c r="J313" s="175"/>
      <c r="K313" s="175"/>
      <c r="L313" s="175"/>
      <c r="M313" s="175"/>
      <c r="N313" s="175"/>
      <c r="O313" s="175"/>
      <c r="P313" s="175"/>
      <c r="Q313" s="175"/>
      <c r="R313" s="175"/>
      <c r="S313" s="175"/>
      <c r="T313" s="175"/>
      <c r="U313" s="175"/>
      <c r="V313" s="175"/>
      <c r="W313" s="175"/>
      <c r="X313" s="175"/>
      <c r="Y313" s="175"/>
      <c r="Z313" s="175"/>
      <c r="AA313" s="175"/>
      <c r="AB313" s="175"/>
      <c r="AC313" s="176"/>
      <c r="AD313" s="33"/>
      <c r="AE313" s="33"/>
      <c r="AF313" s="33"/>
      <c r="AG313" s="25"/>
    </row>
    <row r="314" spans="1:33" ht="15.75" customHeight="1">
      <c r="A314" s="166" t="s">
        <v>272</v>
      </c>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33"/>
      <c r="AD314" s="33"/>
      <c r="AE314" s="33"/>
      <c r="AF314" s="33"/>
      <c r="AG314" s="25"/>
    </row>
    <row r="315" spans="1:33" ht="6" customHeight="1">
      <c r="A315" s="26"/>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33"/>
      <c r="AD315" s="33"/>
      <c r="AE315" s="33"/>
      <c r="AF315" s="33"/>
      <c r="AG315" s="25"/>
    </row>
    <row r="316" spans="1:33" s="60" customFormat="1" ht="15.75" customHeight="1">
      <c r="A316" s="272" t="s">
        <v>266</v>
      </c>
      <c r="B316" s="272"/>
      <c r="C316" s="272"/>
      <c r="D316" s="272"/>
      <c r="E316" s="272"/>
      <c r="F316" s="272"/>
      <c r="G316" s="272"/>
      <c r="H316" s="272"/>
      <c r="I316" s="272"/>
      <c r="J316" s="272"/>
      <c r="K316" s="272"/>
      <c r="L316" s="272"/>
      <c r="M316" s="272"/>
      <c r="N316" s="272"/>
      <c r="O316" s="272"/>
      <c r="P316" s="272"/>
      <c r="Q316" s="272"/>
      <c r="R316" s="272"/>
      <c r="S316" s="272"/>
      <c r="T316" s="272"/>
      <c r="U316" s="272"/>
      <c r="V316" s="272"/>
      <c r="W316" s="272"/>
      <c r="X316" s="272"/>
      <c r="Y316" s="272"/>
      <c r="Z316" s="272"/>
      <c r="AA316" s="272"/>
      <c r="AB316" s="272"/>
      <c r="AC316" s="272"/>
      <c r="AD316" s="33"/>
      <c r="AE316" s="33"/>
      <c r="AF316" s="33"/>
      <c r="AG316" s="25"/>
    </row>
    <row r="317" spans="1:33" s="60" customFormat="1" ht="15.75" hidden="1" customHeight="1">
      <c r="A317" s="25"/>
      <c r="B317" s="25"/>
      <c r="C317" s="25"/>
      <c r="D317" s="25"/>
      <c r="E317" s="25"/>
      <c r="F317" s="25"/>
      <c r="G317" s="25"/>
      <c r="H317" s="25"/>
      <c r="I317" s="59"/>
      <c r="J317" s="25"/>
      <c r="K317" s="25"/>
      <c r="L317" s="25"/>
      <c r="M317" s="25"/>
      <c r="N317" s="25"/>
      <c r="O317" s="25"/>
      <c r="P317" s="25"/>
      <c r="Q317" s="25"/>
      <c r="R317" s="25"/>
      <c r="S317" s="25"/>
      <c r="T317" s="25"/>
      <c r="U317" s="25"/>
      <c r="V317" s="25"/>
      <c r="W317" s="25"/>
      <c r="X317" s="25"/>
      <c r="Y317" s="25"/>
      <c r="Z317" s="25"/>
      <c r="AA317" s="25"/>
      <c r="AB317" s="25"/>
      <c r="AC317" s="25"/>
      <c r="AD317" s="33"/>
      <c r="AE317" s="33"/>
      <c r="AF317" s="33"/>
      <c r="AG317" s="25"/>
    </row>
    <row r="318" spans="1:33" s="60" customFormat="1" ht="15.75" hidden="1" customHeight="1">
      <c r="A318" s="25"/>
      <c r="B318" s="25"/>
      <c r="C318" s="25"/>
      <c r="D318" s="25"/>
      <c r="E318" s="25"/>
      <c r="F318" s="25"/>
      <c r="G318" s="25"/>
      <c r="H318" s="25"/>
      <c r="I318" s="59"/>
      <c r="J318" s="25"/>
      <c r="K318" s="25"/>
      <c r="L318" s="25"/>
      <c r="M318" s="25"/>
      <c r="N318" s="25"/>
      <c r="O318" s="25"/>
      <c r="P318" s="25"/>
      <c r="Q318" s="25"/>
      <c r="R318" s="25"/>
      <c r="S318" s="25"/>
      <c r="T318" s="25"/>
      <c r="U318" s="25"/>
      <c r="V318" s="25"/>
      <c r="W318" s="25"/>
      <c r="X318" s="25"/>
      <c r="Y318" s="25"/>
      <c r="Z318" s="25"/>
      <c r="AA318" s="25"/>
      <c r="AB318" s="25"/>
      <c r="AC318" s="25"/>
      <c r="AD318" s="33"/>
      <c r="AE318" s="33"/>
      <c r="AF318" s="33"/>
      <c r="AG318" s="25"/>
    </row>
    <row r="319" spans="1:33" s="60" customFormat="1" ht="15.75" hidden="1" customHeight="1">
      <c r="A319" s="25"/>
      <c r="B319" s="25"/>
      <c r="C319" s="25"/>
      <c r="D319" s="25"/>
      <c r="E319" s="25"/>
      <c r="F319" s="25"/>
      <c r="G319" s="25"/>
      <c r="H319" s="25"/>
      <c r="I319" s="59"/>
      <c r="J319" s="25"/>
      <c r="K319" s="25"/>
      <c r="L319" s="25"/>
      <c r="M319" s="25"/>
      <c r="N319" s="25"/>
      <c r="O319" s="25"/>
      <c r="P319" s="25"/>
      <c r="Q319" s="25"/>
      <c r="R319" s="25"/>
      <c r="S319" s="25"/>
      <c r="T319" s="25"/>
      <c r="U319" s="25"/>
      <c r="V319" s="25"/>
      <c r="W319" s="25"/>
      <c r="X319" s="25"/>
      <c r="Y319" s="25"/>
      <c r="Z319" s="25"/>
      <c r="AA319" s="25"/>
      <c r="AB319" s="25"/>
      <c r="AC319" s="25"/>
      <c r="AD319" s="33"/>
      <c r="AE319" s="33"/>
      <c r="AF319" s="33"/>
      <c r="AG319" s="25"/>
    </row>
    <row r="320" spans="1:33" s="60" customFormat="1" ht="15.75" hidden="1" customHeight="1">
      <c r="A320" s="25"/>
      <c r="B320" s="25"/>
      <c r="C320" s="25"/>
      <c r="D320" s="25"/>
      <c r="E320" s="25"/>
      <c r="F320" s="25"/>
      <c r="G320" s="25"/>
      <c r="H320" s="25"/>
      <c r="I320" s="59"/>
      <c r="J320" s="25"/>
      <c r="K320" s="25"/>
      <c r="L320" s="25"/>
      <c r="M320" s="25"/>
      <c r="N320" s="25"/>
      <c r="O320" s="25"/>
      <c r="P320" s="25"/>
      <c r="Q320" s="25"/>
      <c r="R320" s="25"/>
      <c r="S320" s="25"/>
      <c r="T320" s="25"/>
      <c r="U320" s="25"/>
      <c r="V320" s="25"/>
      <c r="W320" s="25"/>
      <c r="X320" s="25"/>
      <c r="Y320" s="25"/>
      <c r="Z320" s="25"/>
      <c r="AA320" s="25"/>
      <c r="AB320" s="25"/>
      <c r="AC320" s="25"/>
      <c r="AD320" s="33"/>
      <c r="AE320" s="33"/>
      <c r="AF320" s="33"/>
      <c r="AG320" s="25"/>
    </row>
    <row r="321" spans="1:33" s="60" customFormat="1" ht="15.75" hidden="1" customHeight="1">
      <c r="A321" s="25"/>
      <c r="B321" s="25"/>
      <c r="C321" s="25"/>
      <c r="D321" s="25"/>
      <c r="E321" s="25"/>
      <c r="F321" s="25"/>
      <c r="G321" s="25"/>
      <c r="H321" s="25"/>
      <c r="I321" s="59"/>
      <c r="J321" s="25"/>
      <c r="K321" s="25"/>
      <c r="L321" s="25"/>
      <c r="M321" s="25"/>
      <c r="N321" s="25"/>
      <c r="O321" s="25"/>
      <c r="P321" s="25"/>
      <c r="Q321" s="25"/>
      <c r="R321" s="25"/>
      <c r="S321" s="25"/>
      <c r="T321" s="25"/>
      <c r="U321" s="25"/>
      <c r="V321" s="25"/>
      <c r="W321" s="25"/>
      <c r="X321" s="25"/>
      <c r="Y321" s="25"/>
      <c r="Z321" s="25"/>
      <c r="AA321" s="25"/>
      <c r="AB321" s="25"/>
      <c r="AC321" s="25"/>
      <c r="AD321" s="33"/>
      <c r="AE321" s="33"/>
      <c r="AF321" s="33"/>
      <c r="AG321" s="25"/>
    </row>
    <row r="322" spans="1:33" s="60" customFormat="1" ht="15.75" hidden="1" customHeight="1">
      <c r="A322" s="25"/>
      <c r="B322" s="25"/>
      <c r="C322" s="25"/>
      <c r="D322" s="25"/>
      <c r="E322" s="25"/>
      <c r="F322" s="25"/>
      <c r="G322" s="25"/>
      <c r="H322" s="25"/>
      <c r="I322" s="59"/>
      <c r="J322" s="25"/>
      <c r="K322" s="25"/>
      <c r="L322" s="25"/>
      <c r="M322" s="25"/>
      <c r="N322" s="25"/>
      <c r="O322" s="25"/>
      <c r="P322" s="25"/>
      <c r="Q322" s="25"/>
      <c r="R322" s="25"/>
      <c r="S322" s="25"/>
      <c r="T322" s="25"/>
      <c r="U322" s="25"/>
      <c r="V322" s="25"/>
      <c r="W322" s="25"/>
      <c r="X322" s="25"/>
      <c r="Y322" s="25"/>
      <c r="Z322" s="25"/>
      <c r="AA322" s="25"/>
      <c r="AB322" s="25"/>
      <c r="AC322" s="25"/>
      <c r="AD322" s="33"/>
      <c r="AE322" s="33"/>
      <c r="AF322" s="33"/>
      <c r="AG322" s="25"/>
    </row>
    <row r="323" spans="1:33" s="60" customFormat="1" ht="15.75" hidden="1" customHeight="1">
      <c r="A323" s="25"/>
      <c r="B323" s="25"/>
      <c r="C323" s="25"/>
      <c r="D323" s="25"/>
      <c r="E323" s="25"/>
      <c r="F323" s="25"/>
      <c r="G323" s="25"/>
      <c r="H323" s="25"/>
      <c r="I323" s="59"/>
      <c r="J323" s="25"/>
      <c r="K323" s="25"/>
      <c r="L323" s="25"/>
      <c r="M323" s="25"/>
      <c r="N323" s="25"/>
      <c r="O323" s="25"/>
      <c r="P323" s="25"/>
      <c r="Q323" s="25"/>
      <c r="R323" s="25"/>
      <c r="S323" s="25"/>
      <c r="T323" s="25"/>
      <c r="U323" s="25"/>
      <c r="V323" s="25"/>
      <c r="W323" s="25"/>
      <c r="X323" s="25"/>
      <c r="Y323" s="25"/>
      <c r="Z323" s="25"/>
      <c r="AA323" s="25"/>
      <c r="AB323" s="25"/>
      <c r="AC323" s="25"/>
      <c r="AD323" s="33"/>
      <c r="AE323" s="33"/>
      <c r="AF323" s="33"/>
      <c r="AG323" s="25"/>
    </row>
    <row r="324" spans="1:33" s="60" customFormat="1" ht="15.75" hidden="1" customHeight="1">
      <c r="A324" s="25"/>
      <c r="B324" s="25"/>
      <c r="C324" s="25"/>
      <c r="D324" s="25"/>
      <c r="E324" s="25"/>
      <c r="F324" s="25"/>
      <c r="G324" s="25"/>
      <c r="H324" s="25"/>
      <c r="I324" s="59"/>
      <c r="J324" s="25"/>
      <c r="K324" s="25"/>
      <c r="L324" s="25"/>
      <c r="M324" s="25"/>
      <c r="N324" s="25"/>
      <c r="O324" s="25"/>
      <c r="P324" s="25"/>
      <c r="Q324" s="25"/>
      <c r="R324" s="25"/>
      <c r="S324" s="25"/>
      <c r="T324" s="25"/>
      <c r="U324" s="25"/>
      <c r="V324" s="25"/>
      <c r="W324" s="25"/>
      <c r="X324" s="25"/>
      <c r="Y324" s="25"/>
      <c r="Z324" s="25"/>
      <c r="AA324" s="25"/>
      <c r="AB324" s="25"/>
      <c r="AC324" s="25"/>
      <c r="AD324" s="33"/>
      <c r="AE324" s="33"/>
      <c r="AF324" s="33"/>
      <c r="AG324" s="25"/>
    </row>
    <row r="325" spans="1:33" s="60" customFormat="1" ht="15.75" hidden="1" customHeight="1">
      <c r="A325" s="25"/>
      <c r="B325" s="25"/>
      <c r="C325" s="25"/>
      <c r="D325" s="25"/>
      <c r="E325" s="25"/>
      <c r="F325" s="25"/>
      <c r="G325" s="25"/>
      <c r="H325" s="25"/>
      <c r="I325" s="59"/>
      <c r="J325" s="25"/>
      <c r="K325" s="25"/>
      <c r="L325" s="25"/>
      <c r="M325" s="25"/>
      <c r="N325" s="25"/>
      <c r="O325" s="25"/>
      <c r="P325" s="25"/>
      <c r="Q325" s="25"/>
      <c r="R325" s="25"/>
      <c r="S325" s="25"/>
      <c r="T325" s="25"/>
      <c r="U325" s="25"/>
      <c r="V325" s="25"/>
      <c r="W325" s="25"/>
      <c r="X325" s="25"/>
      <c r="Y325" s="25"/>
      <c r="Z325" s="25"/>
      <c r="AA325" s="25"/>
      <c r="AB325" s="25"/>
      <c r="AC325" s="25"/>
      <c r="AD325" s="33"/>
      <c r="AE325" s="33"/>
      <c r="AF325" s="33"/>
      <c r="AG325" s="25"/>
    </row>
    <row r="326" spans="1:33" s="60" customFormat="1" ht="15.75" hidden="1" customHeight="1">
      <c r="A326" s="25"/>
      <c r="B326" s="25"/>
      <c r="C326" s="25"/>
      <c r="D326" s="25"/>
      <c r="E326" s="25"/>
      <c r="F326" s="25"/>
      <c r="G326" s="25"/>
      <c r="H326" s="25"/>
      <c r="I326" s="59"/>
      <c r="J326" s="25"/>
      <c r="K326" s="25"/>
      <c r="L326" s="25"/>
      <c r="M326" s="25"/>
      <c r="N326" s="25"/>
      <c r="O326" s="25"/>
      <c r="P326" s="25"/>
      <c r="Q326" s="25"/>
      <c r="R326" s="25"/>
      <c r="S326" s="25"/>
      <c r="T326" s="25"/>
      <c r="U326" s="25"/>
      <c r="V326" s="25"/>
      <c r="W326" s="25"/>
      <c r="X326" s="25"/>
      <c r="Y326" s="25"/>
      <c r="Z326" s="25"/>
      <c r="AA326" s="25"/>
      <c r="AB326" s="25"/>
      <c r="AC326" s="25"/>
      <c r="AD326" s="33"/>
      <c r="AE326" s="33"/>
      <c r="AF326" s="33"/>
      <c r="AG326" s="25"/>
    </row>
    <row r="327" spans="1:33" s="60" customFormat="1" ht="15.75" hidden="1" customHeight="1">
      <c r="A327" s="25"/>
      <c r="B327" s="25"/>
      <c r="C327" s="25"/>
      <c r="D327" s="25"/>
      <c r="E327" s="25"/>
      <c r="F327" s="25"/>
      <c r="G327" s="25"/>
      <c r="H327" s="25"/>
      <c r="I327" s="59"/>
      <c r="J327" s="25"/>
      <c r="K327" s="25"/>
      <c r="L327" s="25"/>
      <c r="M327" s="25"/>
      <c r="N327" s="25"/>
      <c r="O327" s="25"/>
      <c r="P327" s="25"/>
      <c r="Q327" s="25"/>
      <c r="R327" s="25"/>
      <c r="S327" s="25"/>
      <c r="T327" s="25"/>
      <c r="U327" s="25"/>
      <c r="V327" s="25"/>
      <c r="W327" s="25"/>
      <c r="X327" s="25"/>
      <c r="Y327" s="25"/>
      <c r="Z327" s="25"/>
      <c r="AA327" s="25"/>
      <c r="AB327" s="25"/>
      <c r="AC327" s="25"/>
      <c r="AD327" s="33"/>
      <c r="AE327" s="33"/>
      <c r="AF327" s="33"/>
      <c r="AG327" s="25"/>
    </row>
    <row r="328" spans="1:33" s="60" customFormat="1" ht="15.75" hidden="1" customHeight="1">
      <c r="A328" s="25"/>
      <c r="B328" s="25"/>
      <c r="C328" s="25"/>
      <c r="D328" s="25"/>
      <c r="E328" s="25"/>
      <c r="F328" s="25"/>
      <c r="G328" s="25"/>
      <c r="H328" s="25"/>
      <c r="I328" s="59"/>
      <c r="J328" s="25"/>
      <c r="K328" s="25"/>
      <c r="L328" s="25"/>
      <c r="M328" s="25"/>
      <c r="N328" s="25"/>
      <c r="O328" s="25"/>
      <c r="P328" s="25"/>
      <c r="Q328" s="25"/>
      <c r="R328" s="25"/>
      <c r="S328" s="25"/>
      <c r="T328" s="25"/>
      <c r="U328" s="25"/>
      <c r="V328" s="25"/>
      <c r="W328" s="25"/>
      <c r="X328" s="25"/>
      <c r="Y328" s="25"/>
      <c r="Z328" s="25"/>
      <c r="AA328" s="25"/>
      <c r="AB328" s="25"/>
      <c r="AC328" s="25"/>
      <c r="AD328" s="33"/>
      <c r="AE328" s="33"/>
      <c r="AF328" s="33"/>
      <c r="AG328" s="25"/>
    </row>
    <row r="329" spans="1:33" s="60" customFormat="1" ht="15.75" hidden="1" customHeight="1">
      <c r="A329" s="25"/>
      <c r="B329" s="25"/>
      <c r="C329" s="25"/>
      <c r="D329" s="25"/>
      <c r="E329" s="25"/>
      <c r="F329" s="25"/>
      <c r="G329" s="25"/>
      <c r="H329" s="25"/>
      <c r="I329" s="59"/>
      <c r="J329" s="25"/>
      <c r="K329" s="25"/>
      <c r="L329" s="25"/>
      <c r="M329" s="25"/>
      <c r="N329" s="25"/>
      <c r="O329" s="25"/>
      <c r="P329" s="25"/>
      <c r="Q329" s="25"/>
      <c r="R329" s="25"/>
      <c r="S329" s="25"/>
      <c r="T329" s="25"/>
      <c r="U329" s="25"/>
      <c r="V329" s="25"/>
      <c r="W329" s="25"/>
      <c r="X329" s="25"/>
      <c r="Y329" s="25"/>
      <c r="Z329" s="25"/>
      <c r="AA329" s="25"/>
      <c r="AB329" s="25"/>
      <c r="AC329" s="25"/>
      <c r="AD329" s="33"/>
      <c r="AE329" s="33"/>
      <c r="AF329" s="33"/>
      <c r="AG329" s="25"/>
    </row>
    <row r="330" spans="1:33" s="60" customFormat="1" ht="15.75" hidden="1" customHeight="1">
      <c r="A330" s="25"/>
      <c r="B330" s="25"/>
      <c r="C330" s="25"/>
      <c r="D330" s="25"/>
      <c r="E330" s="25"/>
      <c r="F330" s="25"/>
      <c r="G330" s="25"/>
      <c r="H330" s="25"/>
      <c r="I330" s="59"/>
      <c r="J330" s="25"/>
      <c r="K330" s="25"/>
      <c r="L330" s="25"/>
      <c r="M330" s="25"/>
      <c r="N330" s="25"/>
      <c r="O330" s="25"/>
      <c r="P330" s="25"/>
      <c r="Q330" s="25"/>
      <c r="R330" s="25"/>
      <c r="S330" s="25"/>
      <c r="T330" s="25"/>
      <c r="U330" s="25"/>
      <c r="V330" s="25"/>
      <c r="W330" s="25"/>
      <c r="X330" s="25"/>
      <c r="Y330" s="25"/>
      <c r="Z330" s="25"/>
      <c r="AA330" s="25"/>
      <c r="AB330" s="25"/>
      <c r="AC330" s="25"/>
      <c r="AD330" s="33"/>
      <c r="AE330" s="33"/>
      <c r="AF330" s="33"/>
      <c r="AG330" s="25"/>
    </row>
    <row r="331" spans="1:33" s="60" customFormat="1" ht="15.75" hidden="1" customHeight="1">
      <c r="A331" s="25"/>
      <c r="B331" s="25"/>
      <c r="C331" s="25"/>
      <c r="D331" s="25"/>
      <c r="E331" s="25"/>
      <c r="F331" s="25"/>
      <c r="G331" s="25"/>
      <c r="H331" s="25"/>
      <c r="I331" s="59"/>
      <c r="J331" s="25"/>
      <c r="K331" s="25"/>
      <c r="L331" s="25"/>
      <c r="M331" s="25"/>
      <c r="N331" s="25"/>
      <c r="O331" s="25"/>
      <c r="P331" s="25"/>
      <c r="Q331" s="25"/>
      <c r="R331" s="25"/>
      <c r="S331" s="25"/>
      <c r="T331" s="25"/>
      <c r="U331" s="25"/>
      <c r="V331" s="25"/>
      <c r="W331" s="25"/>
      <c r="X331" s="25"/>
      <c r="Y331" s="25"/>
      <c r="Z331" s="25"/>
      <c r="AA331" s="25"/>
      <c r="AB331" s="25"/>
      <c r="AC331" s="25"/>
      <c r="AD331" s="33"/>
      <c r="AE331" s="33"/>
      <c r="AF331" s="33"/>
      <c r="AG331" s="25"/>
    </row>
    <row r="332" spans="1:33" s="60" customFormat="1" ht="15.75" hidden="1" customHeight="1">
      <c r="A332" s="25"/>
      <c r="B332" s="25"/>
      <c r="C332" s="25"/>
      <c r="D332" s="25"/>
      <c r="E332" s="25"/>
      <c r="F332" s="25"/>
      <c r="G332" s="25"/>
      <c r="H332" s="25"/>
      <c r="I332" s="59"/>
      <c r="J332" s="25"/>
      <c r="K332" s="25"/>
      <c r="L332" s="25"/>
      <c r="M332" s="25"/>
      <c r="N332" s="25"/>
      <c r="O332" s="25"/>
      <c r="P332" s="25"/>
      <c r="Q332" s="25"/>
      <c r="R332" s="25"/>
      <c r="S332" s="25"/>
      <c r="T332" s="25"/>
      <c r="U332" s="25"/>
      <c r="V332" s="25"/>
      <c r="W332" s="25"/>
      <c r="X332" s="25"/>
      <c r="Y332" s="25"/>
      <c r="Z332" s="25"/>
      <c r="AA332" s="25"/>
      <c r="AB332" s="25"/>
      <c r="AC332" s="25"/>
      <c r="AD332" s="33"/>
      <c r="AE332" s="33"/>
      <c r="AF332" s="33"/>
      <c r="AG332" s="25"/>
    </row>
    <row r="333" spans="1:33" s="60" customFormat="1" ht="15.75" hidden="1" customHeight="1">
      <c r="A333" s="25"/>
      <c r="B333" s="25"/>
      <c r="C333" s="25"/>
      <c r="D333" s="25"/>
      <c r="E333" s="25"/>
      <c r="F333" s="25"/>
      <c r="G333" s="25"/>
      <c r="H333" s="25"/>
      <c r="I333" s="59"/>
      <c r="J333" s="25"/>
      <c r="K333" s="25"/>
      <c r="L333" s="25"/>
      <c r="M333" s="25"/>
      <c r="N333" s="25"/>
      <c r="O333" s="25"/>
      <c r="P333" s="25"/>
      <c r="Q333" s="25"/>
      <c r="R333" s="25"/>
      <c r="S333" s="25"/>
      <c r="T333" s="25"/>
      <c r="U333" s="25"/>
      <c r="V333" s="25"/>
      <c r="W333" s="25"/>
      <c r="X333" s="25"/>
      <c r="Y333" s="25"/>
      <c r="Z333" s="25"/>
      <c r="AA333" s="25"/>
      <c r="AB333" s="25"/>
      <c r="AC333" s="25"/>
      <c r="AD333" s="33"/>
      <c r="AE333" s="33"/>
      <c r="AF333" s="33"/>
      <c r="AG333" s="25"/>
    </row>
    <row r="334" spans="1:33" s="60" customFormat="1" ht="15.75" hidden="1" customHeight="1">
      <c r="A334" s="25"/>
      <c r="B334" s="25"/>
      <c r="C334" s="25"/>
      <c r="D334" s="25"/>
      <c r="E334" s="25"/>
      <c r="F334" s="25"/>
      <c r="G334" s="25"/>
      <c r="H334" s="25"/>
      <c r="I334" s="59"/>
      <c r="J334" s="25"/>
      <c r="K334" s="25"/>
      <c r="L334" s="25"/>
      <c r="M334" s="25"/>
      <c r="N334" s="25"/>
      <c r="O334" s="25"/>
      <c r="P334" s="25"/>
      <c r="Q334" s="25"/>
      <c r="R334" s="25"/>
      <c r="S334" s="25"/>
      <c r="T334" s="25"/>
      <c r="U334" s="25"/>
      <c r="V334" s="25"/>
      <c r="W334" s="25"/>
      <c r="X334" s="25"/>
      <c r="Y334" s="25"/>
      <c r="Z334" s="25"/>
      <c r="AA334" s="25"/>
      <c r="AB334" s="25"/>
      <c r="AC334" s="25"/>
      <c r="AD334" s="33"/>
      <c r="AE334" s="33"/>
      <c r="AF334" s="33"/>
      <c r="AG334" s="25"/>
    </row>
    <row r="335" spans="1:33" s="60" customFormat="1" ht="15.75" hidden="1" customHeight="1">
      <c r="A335" s="25"/>
      <c r="B335" s="25"/>
      <c r="C335" s="25"/>
      <c r="D335" s="25"/>
      <c r="E335" s="25"/>
      <c r="F335" s="25"/>
      <c r="G335" s="25"/>
      <c r="H335" s="25"/>
      <c r="I335" s="59"/>
      <c r="J335" s="25"/>
      <c r="K335" s="25"/>
      <c r="L335" s="25"/>
      <c r="M335" s="25"/>
      <c r="N335" s="25"/>
      <c r="O335" s="25"/>
      <c r="P335" s="25"/>
      <c r="Q335" s="25"/>
      <c r="R335" s="25"/>
      <c r="S335" s="25"/>
      <c r="T335" s="25"/>
      <c r="U335" s="25"/>
      <c r="V335" s="25"/>
      <c r="W335" s="25"/>
      <c r="X335" s="25"/>
      <c r="Y335" s="25"/>
      <c r="Z335" s="25"/>
      <c r="AA335" s="25"/>
      <c r="AB335" s="25"/>
      <c r="AC335" s="25"/>
      <c r="AD335" s="33"/>
      <c r="AE335" s="33"/>
      <c r="AF335" s="33"/>
      <c r="AG335" s="25"/>
    </row>
    <row r="336" spans="1:33" s="60" customFormat="1" ht="15.75" hidden="1" customHeight="1">
      <c r="A336" s="25"/>
      <c r="B336" s="25"/>
      <c r="C336" s="25"/>
      <c r="D336" s="25"/>
      <c r="E336" s="25"/>
      <c r="F336" s="25"/>
      <c r="G336" s="25"/>
      <c r="H336" s="25"/>
      <c r="I336" s="59"/>
      <c r="J336" s="25"/>
      <c r="K336" s="25"/>
      <c r="L336" s="25"/>
      <c r="M336" s="25"/>
      <c r="N336" s="25"/>
      <c r="O336" s="25"/>
      <c r="P336" s="25"/>
      <c r="Q336" s="25"/>
      <c r="R336" s="25"/>
      <c r="S336" s="25"/>
      <c r="T336" s="25"/>
      <c r="U336" s="25"/>
      <c r="V336" s="25"/>
      <c r="W336" s="25"/>
      <c r="X336" s="25"/>
      <c r="Y336" s="25"/>
      <c r="Z336" s="25"/>
      <c r="AA336" s="25"/>
      <c r="AB336" s="25"/>
      <c r="AC336" s="25"/>
      <c r="AD336" s="33"/>
      <c r="AE336" s="33"/>
      <c r="AF336" s="33"/>
      <c r="AG336" s="25"/>
    </row>
    <row r="337" spans="1:35" s="60" customFormat="1" ht="15.75" hidden="1" customHeight="1">
      <c r="A337" s="25"/>
      <c r="B337" s="25"/>
      <c r="C337" s="25"/>
      <c r="D337" s="25"/>
      <c r="E337" s="25"/>
      <c r="F337" s="25"/>
      <c r="G337" s="25"/>
      <c r="H337" s="25"/>
      <c r="I337" s="59"/>
      <c r="J337" s="25"/>
      <c r="K337" s="25"/>
      <c r="L337" s="25"/>
      <c r="M337" s="25"/>
      <c r="N337" s="25"/>
      <c r="O337" s="25"/>
      <c r="P337" s="25"/>
      <c r="Q337" s="25"/>
      <c r="R337" s="25"/>
      <c r="S337" s="25"/>
      <c r="T337" s="25"/>
      <c r="U337" s="25"/>
      <c r="V337" s="25"/>
      <c r="W337" s="25"/>
      <c r="X337" s="25"/>
      <c r="Y337" s="25"/>
      <c r="Z337" s="25"/>
      <c r="AA337" s="25"/>
      <c r="AB337" s="25"/>
      <c r="AC337" s="25"/>
      <c r="AD337" s="33"/>
      <c r="AE337" s="33"/>
      <c r="AF337" s="33"/>
      <c r="AG337" s="25"/>
    </row>
    <row r="338" spans="1:35" s="60" customFormat="1" ht="15.75" hidden="1" customHeight="1">
      <c r="A338" s="25"/>
      <c r="B338" s="25"/>
      <c r="C338" s="25"/>
      <c r="D338" s="25"/>
      <c r="E338" s="25"/>
      <c r="F338" s="25"/>
      <c r="G338" s="25"/>
      <c r="H338" s="25"/>
      <c r="I338" s="59"/>
      <c r="J338" s="25"/>
      <c r="K338" s="25"/>
      <c r="L338" s="25"/>
      <c r="M338" s="25"/>
      <c r="N338" s="25"/>
      <c r="O338" s="25"/>
      <c r="P338" s="25"/>
      <c r="Q338" s="25"/>
      <c r="R338" s="25"/>
      <c r="S338" s="25"/>
      <c r="T338" s="25"/>
      <c r="U338" s="25"/>
      <c r="V338" s="25"/>
      <c r="W338" s="25"/>
      <c r="X338" s="25"/>
      <c r="Y338" s="25"/>
      <c r="Z338" s="25"/>
      <c r="AA338" s="25"/>
      <c r="AB338" s="25"/>
      <c r="AC338" s="25"/>
      <c r="AD338" s="33"/>
      <c r="AE338" s="33"/>
      <c r="AF338" s="33"/>
      <c r="AG338" s="25"/>
    </row>
    <row r="339" spans="1:35" s="60" customFormat="1" ht="15.75" hidden="1" customHeight="1">
      <c r="A339" s="25"/>
      <c r="B339" s="25"/>
      <c r="C339" s="25"/>
      <c r="D339" s="25"/>
      <c r="E339" s="25"/>
      <c r="F339" s="25"/>
      <c r="G339" s="25"/>
      <c r="H339" s="25"/>
      <c r="I339" s="59"/>
      <c r="J339" s="25"/>
      <c r="K339" s="25"/>
      <c r="L339" s="25"/>
      <c r="M339" s="25"/>
      <c r="N339" s="25"/>
      <c r="O339" s="25"/>
      <c r="P339" s="25"/>
      <c r="Q339" s="25"/>
      <c r="R339" s="25"/>
      <c r="S339" s="25"/>
      <c r="T339" s="25"/>
      <c r="U339" s="25"/>
      <c r="V339" s="25"/>
      <c r="W339" s="25"/>
      <c r="X339" s="25"/>
      <c r="Y339" s="25"/>
      <c r="Z339" s="25"/>
      <c r="AA339" s="25"/>
      <c r="AB339" s="25"/>
      <c r="AC339" s="25"/>
      <c r="AD339" s="33"/>
      <c r="AE339" s="33"/>
      <c r="AF339" s="33"/>
      <c r="AG339" s="25"/>
    </row>
    <row r="340" spans="1:35" s="60" customFormat="1" ht="15.75" hidden="1" customHeight="1">
      <c r="A340" s="25"/>
      <c r="B340" s="25"/>
      <c r="C340" s="25"/>
      <c r="D340" s="25"/>
      <c r="E340" s="25"/>
      <c r="F340" s="25"/>
      <c r="G340" s="25"/>
      <c r="H340" s="25"/>
      <c r="I340" s="61"/>
      <c r="J340" s="25"/>
      <c r="K340" s="25"/>
      <c r="L340" s="25"/>
      <c r="M340" s="25"/>
      <c r="N340" s="25"/>
      <c r="O340" s="25"/>
      <c r="P340" s="25"/>
      <c r="Q340" s="25"/>
      <c r="R340" s="25"/>
      <c r="S340" s="25"/>
      <c r="T340" s="25"/>
      <c r="U340" s="25"/>
      <c r="V340" s="25"/>
      <c r="W340" s="25"/>
      <c r="X340" s="25"/>
      <c r="Y340" s="25"/>
      <c r="Z340" s="25"/>
      <c r="AA340" s="25"/>
      <c r="AB340" s="25"/>
      <c r="AC340" s="25"/>
      <c r="AD340" s="33"/>
      <c r="AE340" s="33"/>
      <c r="AF340" s="33"/>
      <c r="AG340" s="25"/>
    </row>
    <row r="341" spans="1:35" s="60" customFormat="1" ht="15.75" hidden="1" customHeight="1">
      <c r="A341" s="62"/>
      <c r="B341" s="62"/>
      <c r="C341" s="62"/>
      <c r="D341" s="62"/>
      <c r="E341" s="62"/>
      <c r="F341" s="62"/>
      <c r="G341" s="62"/>
      <c r="H341" s="62"/>
      <c r="I341" s="61"/>
      <c r="J341" s="62"/>
      <c r="K341" s="62"/>
      <c r="L341" s="62"/>
      <c r="M341" s="62"/>
      <c r="N341" s="62"/>
      <c r="O341" s="62"/>
      <c r="P341" s="62"/>
      <c r="Q341" s="62"/>
      <c r="R341" s="62"/>
      <c r="S341" s="62"/>
      <c r="T341" s="62"/>
      <c r="U341" s="62"/>
      <c r="V341" s="62"/>
      <c r="W341" s="62"/>
      <c r="X341" s="62"/>
      <c r="Y341" s="62"/>
      <c r="Z341" s="62"/>
      <c r="AA341" s="62"/>
      <c r="AB341" s="25"/>
      <c r="AC341" s="62"/>
      <c r="AD341" s="63"/>
      <c r="AE341" s="63"/>
      <c r="AF341" s="63"/>
      <c r="AG341" s="62"/>
      <c r="AH341" s="64"/>
      <c r="AI341" s="64"/>
    </row>
    <row r="342" spans="1:35" s="60" customFormat="1" ht="15.75" hidden="1" customHeight="1">
      <c r="A342" s="62"/>
      <c r="B342" s="65"/>
      <c r="C342" s="65"/>
      <c r="D342" s="65"/>
      <c r="E342" s="65"/>
      <c r="F342" s="65"/>
      <c r="G342" s="65"/>
      <c r="H342" s="65"/>
      <c r="I342" s="61"/>
      <c r="J342" s="65"/>
      <c r="K342" s="65"/>
      <c r="L342" s="65"/>
      <c r="M342" s="65"/>
      <c r="N342" s="65"/>
      <c r="O342" s="65"/>
      <c r="P342" s="65"/>
      <c r="Q342" s="65"/>
      <c r="R342" s="65"/>
      <c r="S342" s="65"/>
      <c r="T342" s="65"/>
      <c r="U342" s="65"/>
      <c r="V342" s="65"/>
      <c r="W342" s="65"/>
      <c r="X342" s="65"/>
      <c r="Y342" s="65"/>
      <c r="Z342" s="65"/>
      <c r="AA342" s="65"/>
      <c r="AB342" s="25"/>
      <c r="AC342" s="62"/>
      <c r="AD342" s="63"/>
      <c r="AE342" s="63"/>
      <c r="AF342" s="63"/>
      <c r="AG342" s="62"/>
      <c r="AH342" s="64"/>
      <c r="AI342" s="64"/>
    </row>
    <row r="343" spans="1:35" ht="15.75" hidden="1" customHeight="1">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1"/>
      <c r="AE343" s="41"/>
      <c r="AF343" s="41"/>
      <c r="AG343" s="40"/>
      <c r="AH343" s="4"/>
      <c r="AI343" s="4"/>
    </row>
    <row r="344" spans="1:35" ht="15.75" hidden="1" customHeight="1">
      <c r="A344" s="40"/>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0"/>
      <c r="AD344" s="41"/>
      <c r="AE344" s="41"/>
      <c r="AF344" s="41"/>
      <c r="AG344" s="40"/>
      <c r="AH344" s="4"/>
      <c r="AI344" s="4"/>
    </row>
    <row r="345" spans="1:35" ht="15.75" hidden="1" customHeight="1">
      <c r="A345" s="40"/>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0"/>
      <c r="AD345" s="41"/>
      <c r="AE345" s="41"/>
      <c r="AF345" s="41"/>
      <c r="AG345" s="40"/>
      <c r="AH345" s="4"/>
      <c r="AI345" s="4"/>
    </row>
    <row r="346" spans="1:35" ht="15.75" hidden="1" customHeight="1">
      <c r="A346" s="40"/>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0"/>
      <c r="AD346" s="41"/>
      <c r="AE346" s="41"/>
      <c r="AF346" s="41"/>
      <c r="AG346" s="40"/>
      <c r="AH346" s="4"/>
      <c r="AI346" s="4"/>
    </row>
    <row r="347" spans="1:35" ht="15.75" hidden="1" customHeight="1">
      <c r="A347" s="40"/>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0"/>
      <c r="AD347" s="41"/>
      <c r="AE347" s="41"/>
      <c r="AF347" s="41"/>
      <c r="AG347" s="40"/>
      <c r="AH347" s="4"/>
      <c r="AI347" s="4"/>
    </row>
    <row r="348" spans="1:35" ht="15.75" hidden="1" customHeight="1">
      <c r="A348" s="40"/>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0"/>
      <c r="AD348" s="41"/>
      <c r="AE348" s="41"/>
      <c r="AF348" s="41"/>
      <c r="AG348" s="40"/>
      <c r="AH348" s="4"/>
      <c r="AI348" s="4"/>
    </row>
    <row r="349" spans="1:35" ht="15.75" hidden="1" customHeight="1">
      <c r="A349" s="40"/>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0"/>
      <c r="AD349" s="41"/>
      <c r="AE349" s="41"/>
      <c r="AF349" s="41"/>
      <c r="AG349" s="40"/>
      <c r="AH349" s="4"/>
      <c r="AI349" s="4"/>
    </row>
    <row r="350" spans="1:35" ht="15.75" hidden="1" customHeight="1">
      <c r="A350" s="40"/>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c r="AC350" s="40"/>
      <c r="AD350" s="41"/>
      <c r="AE350" s="41"/>
      <c r="AF350" s="41"/>
      <c r="AG350" s="40"/>
      <c r="AH350" s="4"/>
      <c r="AI350" s="4"/>
    </row>
    <row r="351" spans="1:35" ht="15.75" hidden="1" customHeight="1">
      <c r="A351" s="40"/>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c r="AC351" s="40"/>
      <c r="AD351" s="41"/>
      <c r="AE351" s="41"/>
      <c r="AF351" s="41"/>
      <c r="AG351" s="40"/>
      <c r="AH351" s="4"/>
      <c r="AI351" s="4"/>
    </row>
    <row r="352" spans="1:35" ht="15.75" hidden="1" customHeight="1">
      <c r="A352" s="40"/>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c r="AC352" s="40"/>
      <c r="AD352" s="41"/>
      <c r="AE352" s="41"/>
      <c r="AF352" s="41"/>
      <c r="AG352" s="40"/>
      <c r="AH352" s="4"/>
      <c r="AI352" s="4"/>
    </row>
    <row r="353" spans="1:35" ht="15.75" hidden="1" customHeight="1">
      <c r="A353" s="40"/>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0"/>
      <c r="AD353" s="41"/>
      <c r="AE353" s="41"/>
      <c r="AF353" s="41"/>
      <c r="AG353" s="40"/>
      <c r="AH353" s="4"/>
      <c r="AI353" s="4"/>
    </row>
    <row r="354" spans="1:35" ht="15.75" hidden="1" customHeight="1">
      <c r="A354" s="40"/>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c r="AC354" s="40"/>
      <c r="AD354" s="41"/>
      <c r="AE354" s="41"/>
      <c r="AF354" s="41"/>
      <c r="AG354" s="40"/>
      <c r="AH354" s="4"/>
      <c r="AI354" s="4"/>
    </row>
    <row r="355" spans="1:35" ht="15.75" hidden="1" customHeight="1">
      <c r="A355" s="40"/>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c r="AC355" s="40"/>
      <c r="AD355" s="41"/>
      <c r="AE355" s="41"/>
      <c r="AF355" s="41"/>
      <c r="AG355" s="40"/>
      <c r="AH355" s="4"/>
      <c r="AI355" s="4"/>
    </row>
    <row r="356" spans="1:35" ht="15.75" hidden="1" customHeight="1">
      <c r="A356" s="40"/>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c r="AC356" s="40"/>
      <c r="AD356" s="41"/>
      <c r="AE356" s="41"/>
      <c r="AF356" s="41"/>
      <c r="AG356" s="40"/>
      <c r="AH356" s="4"/>
      <c r="AI356" s="4"/>
    </row>
    <row r="357" spans="1:35" ht="15.75" hidden="1" customHeight="1">
      <c r="A357" s="40"/>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0"/>
      <c r="AD357" s="41"/>
      <c r="AE357" s="41"/>
      <c r="AF357" s="41"/>
      <c r="AG357" s="40"/>
      <c r="AH357" s="4"/>
      <c r="AI357" s="4"/>
    </row>
    <row r="358" spans="1:35" ht="15.75" hidden="1" customHeight="1">
      <c r="A358" s="40"/>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0"/>
      <c r="AD358" s="41"/>
      <c r="AE358" s="41"/>
      <c r="AF358" s="41"/>
      <c r="AG358" s="40"/>
      <c r="AH358" s="4"/>
      <c r="AI358" s="4"/>
    </row>
    <row r="359" spans="1:35" ht="15.75" hidden="1" customHeight="1">
      <c r="A359" s="40"/>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0"/>
      <c r="AD359" s="41"/>
      <c r="AE359" s="41"/>
      <c r="AF359" s="41"/>
      <c r="AG359" s="40"/>
      <c r="AH359" s="4"/>
      <c r="AI359" s="4"/>
    </row>
    <row r="360" spans="1:35" ht="15.75" hidden="1" customHeight="1">
      <c r="A360" s="40"/>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0"/>
      <c r="AD360" s="41"/>
      <c r="AE360" s="41"/>
      <c r="AF360" s="41"/>
      <c r="AG360" s="40"/>
      <c r="AH360" s="4"/>
      <c r="AI360" s="4"/>
    </row>
    <row r="361" spans="1:35" ht="15.75" hidden="1" customHeight="1">
      <c r="A361" s="40"/>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0"/>
      <c r="AD361" s="41"/>
      <c r="AE361" s="41"/>
      <c r="AF361" s="41"/>
      <c r="AG361" s="40"/>
      <c r="AH361" s="4"/>
      <c r="AI361" s="4"/>
    </row>
    <row r="362" spans="1:35" ht="15.75" hidden="1" customHeight="1">
      <c r="A362" s="40"/>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c r="AC362" s="40"/>
      <c r="AD362" s="41"/>
      <c r="AE362" s="41"/>
      <c r="AF362" s="41"/>
      <c r="AG362" s="40"/>
      <c r="AH362" s="4"/>
      <c r="AI362" s="4"/>
    </row>
    <row r="363" spans="1:35" ht="15.75" hidden="1" customHeight="1">
      <c r="A363" s="40"/>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0"/>
      <c r="AD363" s="41"/>
      <c r="AE363" s="41"/>
      <c r="AF363" s="41"/>
      <c r="AG363" s="40"/>
      <c r="AH363" s="4"/>
      <c r="AI363" s="4"/>
    </row>
    <row r="364" spans="1:35" ht="15.75" hidden="1" customHeight="1">
      <c r="A364" s="40"/>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0"/>
      <c r="AD364" s="41"/>
      <c r="AE364" s="41"/>
      <c r="AF364" s="41"/>
      <c r="AG364" s="40"/>
      <c r="AH364" s="4"/>
      <c r="AI364" s="4"/>
    </row>
    <row r="365" spans="1:35" ht="15.75" hidden="1" customHeight="1">
      <c r="A365" s="40"/>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0"/>
      <c r="AD365" s="41"/>
      <c r="AE365" s="41"/>
      <c r="AF365" s="41"/>
      <c r="AG365" s="40"/>
      <c r="AH365" s="4"/>
      <c r="AI365" s="4"/>
    </row>
    <row r="366" spans="1:35" ht="15.75" hidden="1" customHeight="1">
      <c r="A366" s="40"/>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0"/>
      <c r="AD366" s="41"/>
      <c r="AE366" s="41"/>
      <c r="AF366" s="41"/>
      <c r="AG366" s="40"/>
      <c r="AH366" s="4"/>
      <c r="AI366" s="4"/>
    </row>
    <row r="367" spans="1:35" ht="15.75" hidden="1" customHeight="1">
      <c r="A367" s="40"/>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0"/>
      <c r="AD367" s="41"/>
      <c r="AE367" s="41"/>
      <c r="AF367" s="41"/>
      <c r="AG367" s="40"/>
      <c r="AH367" s="4"/>
      <c r="AI367" s="4"/>
    </row>
    <row r="368" spans="1:35" ht="15.75" hidden="1" customHeight="1">
      <c r="A368" s="40"/>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0"/>
      <c r="AD368" s="41"/>
      <c r="AE368" s="41"/>
      <c r="AF368" s="41"/>
      <c r="AG368" s="40"/>
      <c r="AH368" s="4"/>
      <c r="AI368" s="4"/>
    </row>
    <row r="369" spans="1:35" ht="15.75" hidden="1" customHeight="1">
      <c r="A369" s="40"/>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0"/>
      <c r="AD369" s="41"/>
      <c r="AE369" s="41"/>
      <c r="AF369" s="41"/>
      <c r="AG369" s="40"/>
      <c r="AH369" s="4"/>
      <c r="AI369" s="4"/>
    </row>
    <row r="370" spans="1:35" ht="15.75" hidden="1" customHeight="1">
      <c r="A370" s="40"/>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0"/>
      <c r="AD370" s="41"/>
      <c r="AE370" s="41"/>
      <c r="AF370" s="41"/>
      <c r="AG370" s="40"/>
      <c r="AH370" s="4"/>
      <c r="AI370" s="4"/>
    </row>
    <row r="371" spans="1:35" ht="15.75" hidden="1" customHeight="1">
      <c r="A371" s="40"/>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0"/>
      <c r="AD371" s="41"/>
      <c r="AE371" s="41"/>
      <c r="AF371" s="41"/>
      <c r="AG371" s="40"/>
      <c r="AH371" s="4"/>
      <c r="AI371" s="4"/>
    </row>
    <row r="372" spans="1:35" ht="15.75" hidden="1" customHeight="1">
      <c r="A372" s="40"/>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0"/>
      <c r="AD372" s="41"/>
      <c r="AE372" s="41"/>
      <c r="AF372" s="41"/>
      <c r="AG372" s="40"/>
      <c r="AH372" s="4"/>
      <c r="AI372" s="4"/>
    </row>
    <row r="373" spans="1:35" ht="15.75" hidden="1" customHeight="1">
      <c r="A373" s="40"/>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0"/>
      <c r="AD373" s="41"/>
      <c r="AE373" s="41"/>
      <c r="AF373" s="41"/>
      <c r="AG373" s="40"/>
      <c r="AH373" s="4"/>
      <c r="AI373" s="4"/>
    </row>
    <row r="374" spans="1:35" ht="15.75" hidden="1" customHeight="1">
      <c r="A374" s="40"/>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0"/>
      <c r="AD374" s="41"/>
      <c r="AE374" s="41"/>
      <c r="AF374" s="41"/>
      <c r="AG374" s="40"/>
      <c r="AH374" s="4"/>
      <c r="AI374" s="4"/>
    </row>
    <row r="375" spans="1:35" ht="15.75" hidden="1" customHeight="1">
      <c r="A375" s="40"/>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c r="AC375" s="40"/>
      <c r="AD375" s="41"/>
      <c r="AE375" s="41"/>
      <c r="AF375" s="41"/>
      <c r="AG375" s="40"/>
      <c r="AH375" s="4"/>
      <c r="AI375" s="4"/>
    </row>
    <row r="376" spans="1:35" ht="15.75" hidden="1" customHeight="1">
      <c r="A376" s="40"/>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0"/>
      <c r="AD376" s="41"/>
      <c r="AE376" s="41"/>
      <c r="AF376" s="41"/>
      <c r="AG376" s="40"/>
      <c r="AH376" s="4"/>
      <c r="AI376" s="4"/>
    </row>
    <row r="377" spans="1:35" ht="15.75" hidden="1" customHeight="1">
      <c r="A377" s="40"/>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c r="AC377" s="40"/>
      <c r="AD377" s="41"/>
      <c r="AE377" s="41"/>
      <c r="AF377" s="41"/>
      <c r="AG377" s="40"/>
      <c r="AH377" s="4"/>
      <c r="AI377" s="4"/>
    </row>
    <row r="378" spans="1:35" ht="15.75" hidden="1" customHeight="1">
      <c r="A378" s="40"/>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c r="AC378" s="40"/>
      <c r="AD378" s="41"/>
      <c r="AE378" s="41"/>
      <c r="AF378" s="41"/>
      <c r="AG378" s="40"/>
      <c r="AH378" s="4"/>
      <c r="AI378" s="4"/>
    </row>
    <row r="379" spans="1:35" ht="15.75" hidden="1" customHeight="1">
      <c r="A379" s="40"/>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c r="AC379" s="40"/>
      <c r="AD379" s="41"/>
      <c r="AE379" s="41"/>
      <c r="AF379" s="41"/>
      <c r="AG379" s="40"/>
      <c r="AH379" s="4"/>
      <c r="AI379" s="4"/>
    </row>
    <row r="380" spans="1:35" ht="15.75" hidden="1" customHeight="1">
      <c r="A380" s="40"/>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c r="AC380" s="40"/>
      <c r="AD380" s="41"/>
      <c r="AE380" s="41"/>
      <c r="AF380" s="41"/>
      <c r="AG380" s="40"/>
      <c r="AH380" s="4"/>
      <c r="AI380" s="4"/>
    </row>
    <row r="381" spans="1:35" ht="15.75" hidden="1" customHeight="1">
      <c r="A381" s="40"/>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0"/>
      <c r="AD381" s="41"/>
      <c r="AE381" s="41"/>
      <c r="AF381" s="41"/>
      <c r="AG381" s="40"/>
      <c r="AH381" s="4"/>
      <c r="AI381" s="4"/>
    </row>
    <row r="382" spans="1:35" ht="15.75" hidden="1" customHeight="1">
      <c r="A382" s="40"/>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0"/>
      <c r="AD382" s="41"/>
      <c r="AE382" s="41"/>
      <c r="AF382" s="41"/>
      <c r="AG382" s="40"/>
      <c r="AH382" s="4"/>
      <c r="AI382" s="4"/>
    </row>
    <row r="383" spans="1:35" ht="15.75" hidden="1" customHeight="1">
      <c r="A383" s="40"/>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0"/>
      <c r="AD383" s="41"/>
      <c r="AE383" s="41"/>
      <c r="AF383" s="41"/>
      <c r="AG383" s="40"/>
      <c r="AH383" s="4"/>
      <c r="AI383" s="4"/>
    </row>
    <row r="384" spans="1:35" ht="15.75" hidden="1" customHeight="1">
      <c r="A384" s="40"/>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0"/>
      <c r="AD384" s="41"/>
      <c r="AE384" s="41"/>
      <c r="AF384" s="41"/>
      <c r="AG384" s="40"/>
      <c r="AH384" s="4"/>
      <c r="AI384" s="4"/>
    </row>
    <row r="385" spans="1:35" ht="15.75" hidden="1" customHeight="1">
      <c r="A385" s="40"/>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0"/>
      <c r="AD385" s="41"/>
      <c r="AE385" s="41"/>
      <c r="AF385" s="41"/>
      <c r="AG385" s="40"/>
      <c r="AH385" s="4"/>
      <c r="AI385" s="4"/>
    </row>
    <row r="386" spans="1:35" ht="15.75" hidden="1" customHeight="1">
      <c r="A386" s="40"/>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0"/>
      <c r="AD386" s="41"/>
      <c r="AE386" s="41"/>
      <c r="AF386" s="41"/>
      <c r="AG386" s="40"/>
      <c r="AH386" s="4"/>
      <c r="AI386" s="4"/>
    </row>
    <row r="387" spans="1:35" ht="15.75" hidden="1" customHeight="1">
      <c r="A387" s="40"/>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0"/>
      <c r="AD387" s="41"/>
      <c r="AE387" s="41"/>
      <c r="AF387" s="41"/>
      <c r="AG387" s="40"/>
      <c r="AH387" s="4"/>
      <c r="AI387" s="4"/>
    </row>
    <row r="388" spans="1:35" ht="15.75" hidden="1" customHeight="1">
      <c r="A388" s="40"/>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0"/>
      <c r="AD388" s="41"/>
      <c r="AE388" s="41"/>
      <c r="AF388" s="41"/>
      <c r="AG388" s="40"/>
      <c r="AH388" s="4"/>
      <c r="AI388" s="4"/>
    </row>
    <row r="389" spans="1:35" ht="15.75" hidden="1" customHeight="1">
      <c r="A389" s="40"/>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c r="AC389" s="40"/>
      <c r="AD389" s="41"/>
      <c r="AE389" s="41"/>
      <c r="AF389" s="41"/>
      <c r="AG389" s="40"/>
      <c r="AH389" s="4"/>
      <c r="AI389" s="4"/>
    </row>
    <row r="390" spans="1:35" ht="15.75" hidden="1" customHeight="1">
      <c r="A390" s="40"/>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0"/>
      <c r="AD390" s="41"/>
      <c r="AE390" s="41"/>
      <c r="AF390" s="41"/>
      <c r="AG390" s="40"/>
      <c r="AH390" s="4"/>
      <c r="AI390" s="4"/>
    </row>
    <row r="391" spans="1:35" ht="15.75" hidden="1" customHeight="1">
      <c r="A391" s="40"/>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0"/>
      <c r="AD391" s="41"/>
      <c r="AE391" s="41"/>
      <c r="AF391" s="41"/>
      <c r="AG391" s="40"/>
      <c r="AH391" s="4"/>
      <c r="AI391" s="4"/>
    </row>
    <row r="392" spans="1:35" ht="15.75" hidden="1" customHeight="1">
      <c r="A392" s="40"/>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0"/>
      <c r="AD392" s="41"/>
      <c r="AE392" s="41"/>
      <c r="AF392" s="41"/>
      <c r="AG392" s="40"/>
      <c r="AH392" s="4"/>
      <c r="AI392" s="4"/>
    </row>
    <row r="393" spans="1:35" ht="15.75" hidden="1" customHeight="1">
      <c r="A393" s="40"/>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0"/>
      <c r="AD393" s="41"/>
      <c r="AE393" s="41"/>
      <c r="AF393" s="41"/>
      <c r="AG393" s="40"/>
      <c r="AH393" s="4"/>
      <c r="AI393" s="4"/>
    </row>
    <row r="394" spans="1:35" ht="15.75" hidden="1" customHeight="1">
      <c r="A394" s="40"/>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0"/>
      <c r="AD394" s="41"/>
      <c r="AE394" s="41"/>
      <c r="AF394" s="41"/>
      <c r="AG394" s="40"/>
      <c r="AH394" s="4"/>
      <c r="AI394" s="4"/>
    </row>
    <row r="395" spans="1:35" ht="15.75" hidden="1" customHeight="1">
      <c r="A395" s="40"/>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0"/>
      <c r="AD395" s="41"/>
      <c r="AE395" s="41"/>
      <c r="AF395" s="41"/>
      <c r="AG395" s="40"/>
      <c r="AH395" s="4"/>
      <c r="AI395" s="4"/>
    </row>
    <row r="396" spans="1:35" ht="15.75" hidden="1" customHeight="1">
      <c r="A396" s="40"/>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0"/>
      <c r="AD396" s="41"/>
      <c r="AE396" s="41"/>
      <c r="AF396" s="41"/>
      <c r="AG396" s="40"/>
      <c r="AH396" s="4"/>
      <c r="AI396" s="4"/>
    </row>
    <row r="397" spans="1:35" ht="15.75" hidden="1" customHeight="1">
      <c r="A397" s="40"/>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0"/>
      <c r="AD397" s="41"/>
      <c r="AE397" s="41"/>
      <c r="AF397" s="41"/>
      <c r="AG397" s="40"/>
      <c r="AH397" s="4"/>
      <c r="AI397" s="4"/>
    </row>
    <row r="398" spans="1:35" ht="15.75" hidden="1" customHeight="1">
      <c r="A398" s="40"/>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0"/>
      <c r="AD398" s="41"/>
      <c r="AE398" s="41"/>
      <c r="AF398" s="41"/>
      <c r="AG398" s="40"/>
      <c r="AH398" s="4"/>
      <c r="AI398" s="4"/>
    </row>
    <row r="399" spans="1:35" ht="15.75" hidden="1" customHeight="1">
      <c r="A399" s="40"/>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0"/>
      <c r="AD399" s="41"/>
      <c r="AE399" s="41"/>
      <c r="AF399" s="41"/>
      <c r="AG399" s="40"/>
      <c r="AH399" s="4"/>
      <c r="AI399" s="4"/>
    </row>
    <row r="400" spans="1:35" ht="15.75" hidden="1" customHeight="1">
      <c r="A400" s="40"/>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0"/>
      <c r="AD400" s="41"/>
      <c r="AE400" s="41"/>
      <c r="AF400" s="41"/>
      <c r="AG400" s="40"/>
      <c r="AH400" s="4"/>
      <c r="AI400" s="4"/>
    </row>
    <row r="401" spans="1:35" ht="15.75" hidden="1" customHeight="1">
      <c r="A401" s="40"/>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0"/>
      <c r="AD401" s="41"/>
      <c r="AE401" s="41"/>
      <c r="AF401" s="41"/>
      <c r="AG401" s="40"/>
      <c r="AH401" s="4"/>
      <c r="AI401" s="4"/>
    </row>
    <row r="402" spans="1:35" ht="15.75" hidden="1" customHeight="1">
      <c r="A402" s="40"/>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0"/>
      <c r="AD402" s="41"/>
      <c r="AE402" s="41"/>
      <c r="AF402" s="41"/>
      <c r="AG402" s="40"/>
      <c r="AH402" s="4"/>
      <c r="AI402" s="4"/>
    </row>
    <row r="403" spans="1:35" ht="15.75" hidden="1" customHeight="1">
      <c r="A403" s="40"/>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0"/>
      <c r="AD403" s="41"/>
      <c r="AE403" s="41"/>
      <c r="AF403" s="41"/>
      <c r="AG403" s="40"/>
      <c r="AH403" s="4"/>
      <c r="AI403" s="4"/>
    </row>
    <row r="404" spans="1:35" ht="15.75" hidden="1" customHeight="1">
      <c r="A404" s="40"/>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0"/>
      <c r="AD404" s="41"/>
      <c r="AE404" s="41"/>
      <c r="AF404" s="41"/>
      <c r="AG404" s="40"/>
      <c r="AH404" s="4"/>
      <c r="AI404" s="4"/>
    </row>
    <row r="405" spans="1:35" ht="15.75" hidden="1" customHeight="1">
      <c r="A405" s="40"/>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0"/>
      <c r="AD405" s="41"/>
      <c r="AE405" s="41"/>
      <c r="AF405" s="41"/>
      <c r="AG405" s="40"/>
      <c r="AH405" s="4"/>
      <c r="AI405" s="4"/>
    </row>
    <row r="406" spans="1:35" ht="15.75" hidden="1" customHeight="1">
      <c r="A406" s="40"/>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0"/>
      <c r="AD406" s="41"/>
      <c r="AE406" s="41"/>
      <c r="AF406" s="41"/>
      <c r="AG406" s="40"/>
      <c r="AH406" s="4"/>
      <c r="AI406" s="4"/>
    </row>
    <row r="407" spans="1:35" ht="15.75" hidden="1" customHeight="1">
      <c r="A407" s="40"/>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0"/>
      <c r="AD407" s="41"/>
      <c r="AE407" s="41"/>
      <c r="AF407" s="41"/>
      <c r="AG407" s="40"/>
      <c r="AH407" s="4"/>
      <c r="AI407" s="4"/>
    </row>
    <row r="408" spans="1:35" ht="15.75" hidden="1" customHeight="1">
      <c r="A408" s="40"/>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c r="AB408" s="42"/>
      <c r="AC408" s="40"/>
      <c r="AD408" s="41"/>
      <c r="AE408" s="41"/>
      <c r="AF408" s="41"/>
      <c r="AG408" s="40"/>
      <c r="AH408" s="4"/>
      <c r="AI408" s="4"/>
    </row>
    <row r="409" spans="1:35" ht="15.75" hidden="1" customHeight="1">
      <c r="A409" s="40"/>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c r="AB409" s="42"/>
      <c r="AC409" s="40"/>
      <c r="AD409" s="41"/>
      <c r="AE409" s="41"/>
      <c r="AF409" s="41"/>
      <c r="AG409" s="40"/>
      <c r="AH409" s="4"/>
      <c r="AI409" s="4"/>
    </row>
    <row r="410" spans="1:35" ht="15.75" hidden="1" customHeight="1">
      <c r="A410" s="40"/>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c r="AB410" s="42"/>
      <c r="AC410" s="40"/>
      <c r="AD410" s="41"/>
      <c r="AE410" s="41"/>
      <c r="AF410" s="41"/>
      <c r="AG410" s="40"/>
      <c r="AH410" s="4"/>
      <c r="AI410" s="4"/>
    </row>
    <row r="411" spans="1:35" ht="15.75" hidden="1" customHeight="1">
      <c r="A411" s="40"/>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c r="AB411" s="42"/>
      <c r="AC411" s="40"/>
      <c r="AD411" s="41"/>
      <c r="AE411" s="41"/>
      <c r="AF411" s="41"/>
      <c r="AG411" s="40"/>
      <c r="AH411" s="4"/>
      <c r="AI411" s="4"/>
    </row>
    <row r="412" spans="1:35" ht="15.75" hidden="1" customHeight="1">
      <c r="A412" s="40"/>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c r="AB412" s="42"/>
      <c r="AC412" s="40"/>
      <c r="AD412" s="41"/>
      <c r="AE412" s="41"/>
      <c r="AF412" s="41"/>
      <c r="AG412" s="40"/>
      <c r="AH412" s="4"/>
      <c r="AI412" s="4"/>
    </row>
    <row r="413" spans="1:35" ht="15.75" hidden="1" customHeight="1">
      <c r="A413" s="40"/>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c r="AB413" s="42"/>
      <c r="AC413" s="40"/>
      <c r="AD413" s="41"/>
      <c r="AE413" s="41"/>
      <c r="AF413" s="41"/>
      <c r="AG413" s="40"/>
      <c r="AH413" s="4"/>
      <c r="AI413" s="4"/>
    </row>
    <row r="414" spans="1:35" ht="15.75" hidden="1" customHeight="1">
      <c r="A414" s="40"/>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c r="AB414" s="42"/>
      <c r="AC414" s="40"/>
      <c r="AD414" s="41"/>
      <c r="AE414" s="41"/>
      <c r="AF414" s="41"/>
      <c r="AG414" s="40"/>
      <c r="AH414" s="4"/>
      <c r="AI414" s="4"/>
    </row>
    <row r="415" spans="1:35" ht="15.75" hidden="1" customHeight="1">
      <c r="A415" s="40"/>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c r="AB415" s="42"/>
      <c r="AC415" s="40"/>
      <c r="AD415" s="41"/>
      <c r="AE415" s="41"/>
      <c r="AF415" s="41"/>
      <c r="AG415" s="40"/>
      <c r="AH415" s="4"/>
      <c r="AI415" s="4"/>
    </row>
    <row r="416" spans="1:35" ht="15.75" hidden="1" customHeight="1">
      <c r="A416" s="40"/>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c r="AC416" s="40"/>
      <c r="AD416" s="41"/>
      <c r="AE416" s="41"/>
      <c r="AF416" s="41"/>
      <c r="AG416" s="40"/>
      <c r="AH416" s="4"/>
      <c r="AI416" s="4"/>
    </row>
    <row r="417" spans="1:35" ht="15.75" hidden="1" customHeight="1">
      <c r="A417" s="40"/>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0"/>
      <c r="AD417" s="41"/>
      <c r="AE417" s="41"/>
      <c r="AF417" s="41"/>
      <c r="AG417" s="40"/>
      <c r="AH417" s="4"/>
      <c r="AI417" s="4"/>
    </row>
    <row r="418" spans="1:35" ht="15.75" hidden="1" customHeight="1">
      <c r="A418" s="40"/>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0"/>
      <c r="AD418" s="41"/>
      <c r="AE418" s="41"/>
      <c r="AF418" s="41"/>
      <c r="AG418" s="40"/>
      <c r="AH418" s="4"/>
      <c r="AI418" s="4"/>
    </row>
    <row r="419" spans="1:35" ht="15.75" hidden="1" customHeight="1">
      <c r="A419" s="40"/>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c r="AC419" s="40"/>
      <c r="AD419" s="41"/>
      <c r="AE419" s="41"/>
      <c r="AF419" s="41"/>
      <c r="AG419" s="40"/>
      <c r="AH419" s="4"/>
      <c r="AI419" s="4"/>
    </row>
    <row r="420" spans="1:35" ht="15.75" hidden="1" customHeight="1">
      <c r="A420" s="40"/>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0"/>
      <c r="AD420" s="41"/>
      <c r="AE420" s="41"/>
      <c r="AF420" s="41"/>
      <c r="AG420" s="40"/>
      <c r="AH420" s="4"/>
      <c r="AI420" s="4"/>
    </row>
    <row r="421" spans="1:35" ht="15.75" hidden="1" customHeight="1">
      <c r="A421" s="40"/>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0"/>
      <c r="AD421" s="41"/>
      <c r="AE421" s="41"/>
      <c r="AF421" s="41"/>
      <c r="AG421" s="40"/>
      <c r="AH421" s="4"/>
      <c r="AI421" s="4"/>
    </row>
    <row r="422" spans="1:35" ht="15.75" hidden="1" customHeight="1">
      <c r="A422" s="40"/>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0"/>
      <c r="AD422" s="41"/>
      <c r="AE422" s="41"/>
      <c r="AF422" s="41"/>
      <c r="AG422" s="40"/>
      <c r="AH422" s="4"/>
      <c r="AI422" s="4"/>
    </row>
    <row r="423" spans="1:35" ht="15.75" hidden="1" customHeight="1">
      <c r="A423" s="40"/>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0"/>
      <c r="AD423" s="41"/>
      <c r="AE423" s="41"/>
      <c r="AF423" s="41"/>
      <c r="AG423" s="40"/>
      <c r="AH423" s="4"/>
      <c r="AI423" s="4"/>
    </row>
    <row r="424" spans="1:35" ht="15.75" hidden="1" customHeight="1">
      <c r="A424" s="40"/>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0"/>
      <c r="AD424" s="41"/>
      <c r="AE424" s="41"/>
      <c r="AF424" s="41"/>
      <c r="AG424" s="40"/>
      <c r="AH424" s="4"/>
      <c r="AI424" s="4"/>
    </row>
    <row r="425" spans="1:35" ht="15.75" hidden="1" customHeight="1">
      <c r="A425" s="40"/>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c r="AB425" s="42"/>
      <c r="AC425" s="40"/>
      <c r="AD425" s="41"/>
      <c r="AE425" s="41"/>
      <c r="AF425" s="41"/>
      <c r="AG425" s="40"/>
      <c r="AH425" s="4"/>
      <c r="AI425" s="4"/>
    </row>
    <row r="426" spans="1:35" ht="15.75" hidden="1" customHeight="1">
      <c r="A426" s="40"/>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0"/>
      <c r="AD426" s="41"/>
      <c r="AE426" s="41"/>
      <c r="AF426" s="41"/>
      <c r="AG426" s="40"/>
      <c r="AH426" s="4"/>
      <c r="AI426" s="4"/>
    </row>
    <row r="427" spans="1:35" ht="15.75" hidden="1" customHeight="1">
      <c r="A427" s="40"/>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c r="AC427" s="40"/>
      <c r="AD427" s="41"/>
      <c r="AE427" s="41"/>
      <c r="AF427" s="41"/>
      <c r="AG427" s="40"/>
      <c r="AH427" s="4"/>
      <c r="AI427" s="4"/>
    </row>
    <row r="428" spans="1:35" ht="15.75" hidden="1" customHeight="1">
      <c r="A428" s="40"/>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c r="AB428" s="42"/>
      <c r="AC428" s="40"/>
      <c r="AD428" s="41"/>
      <c r="AE428" s="41"/>
      <c r="AF428" s="41"/>
      <c r="AG428" s="40"/>
      <c r="AH428" s="4"/>
      <c r="AI428" s="4"/>
    </row>
    <row r="429" spans="1:35" ht="15.75" hidden="1" customHeight="1">
      <c r="A429" s="40"/>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c r="AC429" s="40"/>
      <c r="AD429" s="41"/>
      <c r="AE429" s="41"/>
      <c r="AF429" s="41"/>
      <c r="AG429" s="40"/>
      <c r="AH429" s="4"/>
      <c r="AI429" s="4"/>
    </row>
    <row r="430" spans="1:35" ht="15.75" hidden="1" customHeight="1">
      <c r="A430" s="40"/>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c r="AC430" s="40"/>
      <c r="AD430" s="41"/>
      <c r="AE430" s="41"/>
      <c r="AF430" s="41"/>
      <c r="AG430" s="40"/>
      <c r="AH430" s="4"/>
      <c r="AI430" s="4"/>
    </row>
    <row r="431" spans="1:35" ht="15.75" hidden="1" customHeight="1">
      <c r="A431" s="40"/>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c r="AC431" s="40"/>
      <c r="AD431" s="41"/>
      <c r="AE431" s="41"/>
      <c r="AF431" s="41"/>
      <c r="AG431" s="40"/>
      <c r="AH431" s="4"/>
      <c r="AI431" s="4"/>
    </row>
    <row r="432" spans="1:35" ht="15.75" hidden="1" customHeight="1">
      <c r="A432" s="40"/>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c r="AC432" s="40"/>
      <c r="AD432" s="41"/>
      <c r="AE432" s="41"/>
      <c r="AF432" s="41"/>
      <c r="AG432" s="40"/>
      <c r="AH432" s="4"/>
      <c r="AI432" s="4"/>
    </row>
    <row r="433" spans="1:35" ht="15.75" hidden="1" customHeight="1">
      <c r="A433" s="40"/>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c r="AC433" s="40"/>
      <c r="AD433" s="41"/>
      <c r="AE433" s="41"/>
      <c r="AF433" s="41"/>
      <c r="AG433" s="40"/>
      <c r="AH433" s="4"/>
      <c r="AI433" s="4"/>
    </row>
    <row r="434" spans="1:35" ht="15.75" hidden="1" customHeight="1">
      <c r="A434" s="40"/>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c r="AC434" s="40"/>
      <c r="AD434" s="41"/>
      <c r="AE434" s="41"/>
      <c r="AF434" s="41"/>
      <c r="AG434" s="40"/>
      <c r="AH434" s="4"/>
      <c r="AI434" s="4"/>
    </row>
    <row r="435" spans="1:35" ht="15.75" hidden="1" customHeight="1">
      <c r="A435" s="40"/>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c r="AB435" s="42"/>
      <c r="AC435" s="40"/>
      <c r="AD435" s="41"/>
      <c r="AE435" s="41"/>
      <c r="AF435" s="41"/>
      <c r="AG435" s="40"/>
      <c r="AH435" s="4"/>
      <c r="AI435" s="4"/>
    </row>
    <row r="436" spans="1:35" ht="15.75" hidden="1" customHeight="1">
      <c r="A436" s="40"/>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c r="AC436" s="40"/>
      <c r="AD436" s="41"/>
      <c r="AE436" s="41"/>
      <c r="AF436" s="41"/>
      <c r="AG436" s="40"/>
      <c r="AH436" s="4"/>
      <c r="AI436" s="4"/>
    </row>
    <row r="437" spans="1:35" ht="15.75" hidden="1" customHeight="1">
      <c r="A437" s="40"/>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c r="AB437" s="42"/>
      <c r="AC437" s="40"/>
      <c r="AD437" s="41"/>
      <c r="AE437" s="41"/>
      <c r="AF437" s="41"/>
      <c r="AG437" s="40"/>
      <c r="AH437" s="4"/>
      <c r="AI437" s="4"/>
    </row>
    <row r="438" spans="1:35" ht="15.75" hidden="1" customHeight="1">
      <c r="A438" s="40"/>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c r="AB438" s="42"/>
      <c r="AC438" s="40"/>
      <c r="AD438" s="41"/>
      <c r="AE438" s="41"/>
      <c r="AF438" s="41"/>
      <c r="AG438" s="40"/>
      <c r="AH438" s="4"/>
      <c r="AI438" s="4"/>
    </row>
    <row r="439" spans="1:35" ht="15.75" hidden="1" customHeight="1">
      <c r="A439" s="40"/>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c r="AB439" s="42"/>
      <c r="AC439" s="40"/>
      <c r="AD439" s="41"/>
      <c r="AE439" s="41"/>
      <c r="AF439" s="41"/>
      <c r="AG439" s="40"/>
      <c r="AH439" s="4"/>
      <c r="AI439" s="4"/>
    </row>
    <row r="440" spans="1:35" ht="15.75" hidden="1" customHeight="1">
      <c r="A440" s="40"/>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c r="AC440" s="40"/>
      <c r="AD440" s="41"/>
      <c r="AE440" s="41"/>
      <c r="AF440" s="41"/>
      <c r="AG440" s="40"/>
      <c r="AH440" s="4"/>
      <c r="AI440" s="4"/>
    </row>
    <row r="441" spans="1:35" ht="15.75" hidden="1" customHeight="1">
      <c r="A441" s="40"/>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c r="AB441" s="42"/>
      <c r="AC441" s="40"/>
      <c r="AD441" s="41"/>
      <c r="AE441" s="41"/>
      <c r="AF441" s="41"/>
      <c r="AG441" s="40"/>
      <c r="AH441" s="4"/>
      <c r="AI441" s="4"/>
    </row>
    <row r="442" spans="1:35" ht="15.75" hidden="1" customHeight="1">
      <c r="A442" s="40"/>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c r="AC442" s="40"/>
      <c r="AD442" s="41"/>
      <c r="AE442" s="41"/>
      <c r="AF442" s="41"/>
      <c r="AG442" s="40"/>
      <c r="AH442" s="4"/>
      <c r="AI442" s="4"/>
    </row>
    <row r="443" spans="1:35" ht="15.75" hidden="1" customHeight="1">
      <c r="A443" s="40"/>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c r="AC443" s="40"/>
      <c r="AD443" s="41"/>
      <c r="AE443" s="41"/>
      <c r="AF443" s="41"/>
      <c r="AG443" s="40"/>
      <c r="AH443" s="4"/>
      <c r="AI443" s="4"/>
    </row>
    <row r="444" spans="1:35" ht="15.75" hidden="1" customHeight="1">
      <c r="A444" s="40"/>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c r="AC444" s="40"/>
      <c r="AD444" s="41"/>
      <c r="AE444" s="41"/>
      <c r="AF444" s="41"/>
      <c r="AG444" s="40"/>
      <c r="AH444" s="4"/>
      <c r="AI444" s="4"/>
    </row>
    <row r="445" spans="1:35" ht="15.75" hidden="1" customHeight="1">
      <c r="A445" s="40"/>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0"/>
      <c r="AD445" s="41"/>
      <c r="AE445" s="41"/>
      <c r="AF445" s="41"/>
      <c r="AG445" s="40"/>
      <c r="AH445" s="4"/>
      <c r="AI445" s="4"/>
    </row>
    <row r="446" spans="1:35" ht="15.75" hidden="1" customHeight="1">
      <c r="A446" s="40"/>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c r="AC446" s="40"/>
      <c r="AD446" s="41"/>
      <c r="AE446" s="41"/>
      <c r="AF446" s="41"/>
      <c r="AG446" s="40"/>
      <c r="AH446" s="4"/>
      <c r="AI446" s="4"/>
    </row>
    <row r="447" spans="1:35" ht="15.75" hidden="1" customHeight="1">
      <c r="A447" s="40"/>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0"/>
      <c r="AD447" s="41"/>
      <c r="AE447" s="41"/>
      <c r="AF447" s="41"/>
      <c r="AG447" s="40"/>
      <c r="AH447" s="4"/>
      <c r="AI447" s="4"/>
    </row>
    <row r="448" spans="1:35" ht="15.75" hidden="1" customHeight="1">
      <c r="A448" s="40"/>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0"/>
      <c r="AD448" s="41"/>
      <c r="AE448" s="41"/>
      <c r="AF448" s="41"/>
      <c r="AG448" s="40"/>
      <c r="AH448" s="4"/>
      <c r="AI448" s="4"/>
    </row>
    <row r="449" spans="1:35" ht="15.75" hidden="1" customHeight="1">
      <c r="A449" s="40"/>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0"/>
      <c r="AD449" s="41"/>
      <c r="AE449" s="41"/>
      <c r="AF449" s="41"/>
      <c r="AG449" s="40"/>
      <c r="AH449" s="4"/>
      <c r="AI449" s="4"/>
    </row>
    <row r="450" spans="1:35" ht="15.75" hidden="1" customHeight="1">
      <c r="A450" s="40"/>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0"/>
      <c r="AD450" s="41"/>
      <c r="AE450" s="41"/>
      <c r="AF450" s="41"/>
      <c r="AG450" s="40"/>
      <c r="AH450" s="4"/>
      <c r="AI450" s="4"/>
    </row>
    <row r="451" spans="1:35" ht="15.75" hidden="1" customHeight="1">
      <c r="A451" s="40"/>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0"/>
      <c r="AD451" s="41"/>
      <c r="AE451" s="41"/>
      <c r="AF451" s="41"/>
      <c r="AG451" s="40"/>
      <c r="AH451" s="4"/>
      <c r="AI451" s="4"/>
    </row>
    <row r="452" spans="1:35" ht="15.75" hidden="1" customHeight="1">
      <c r="A452" s="40"/>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c r="AC452" s="40"/>
      <c r="AD452" s="41"/>
      <c r="AE452" s="41"/>
      <c r="AF452" s="41"/>
      <c r="AG452" s="40"/>
      <c r="AH452" s="4"/>
      <c r="AI452" s="4"/>
    </row>
    <row r="453" spans="1:35" ht="15.75" hidden="1" customHeight="1">
      <c r="A453" s="40"/>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c r="AC453" s="40"/>
      <c r="AD453" s="41"/>
      <c r="AE453" s="41"/>
      <c r="AF453" s="41"/>
      <c r="AG453" s="40"/>
      <c r="AH453" s="4"/>
      <c r="AI453" s="4"/>
    </row>
    <row r="454" spans="1:35" ht="15.75" hidden="1" customHeight="1">
      <c r="A454" s="40"/>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c r="AB454" s="42"/>
      <c r="AC454" s="40"/>
      <c r="AD454" s="41"/>
      <c r="AE454" s="41"/>
      <c r="AF454" s="41"/>
      <c r="AG454" s="40"/>
      <c r="AH454" s="4"/>
      <c r="AI454" s="4"/>
    </row>
    <row r="455" spans="1:35" ht="15.75" hidden="1" customHeight="1">
      <c r="A455" s="40"/>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c r="AB455" s="42"/>
      <c r="AC455" s="40"/>
      <c r="AD455" s="41"/>
      <c r="AE455" s="41"/>
      <c r="AF455" s="41"/>
      <c r="AG455" s="40"/>
      <c r="AH455" s="4"/>
      <c r="AI455" s="4"/>
    </row>
    <row r="456" spans="1:35" ht="15.75" hidden="1" customHeight="1">
      <c r="A456" s="40"/>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c r="AB456" s="42"/>
      <c r="AC456" s="40"/>
      <c r="AD456" s="41"/>
      <c r="AE456" s="41"/>
      <c r="AF456" s="41"/>
      <c r="AG456" s="40"/>
      <c r="AH456" s="4"/>
      <c r="AI456" s="4"/>
    </row>
    <row r="457" spans="1:35" ht="15.75" hidden="1" customHeight="1">
      <c r="A457" s="40"/>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c r="AB457" s="42"/>
      <c r="AC457" s="40"/>
      <c r="AD457" s="41"/>
      <c r="AE457" s="41"/>
      <c r="AF457" s="41"/>
      <c r="AG457" s="40"/>
      <c r="AH457" s="4"/>
      <c r="AI457" s="4"/>
    </row>
    <row r="458" spans="1:35" ht="15.75" hidden="1" customHeight="1">
      <c r="A458" s="40"/>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c r="AB458" s="42"/>
      <c r="AC458" s="40"/>
      <c r="AD458" s="41"/>
      <c r="AE458" s="41"/>
      <c r="AF458" s="41"/>
      <c r="AG458" s="40"/>
      <c r="AH458" s="4"/>
      <c r="AI458" s="4"/>
    </row>
    <row r="459" spans="1:35" ht="15.75" hidden="1" customHeight="1">
      <c r="A459" s="40"/>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c r="AB459" s="42"/>
      <c r="AC459" s="40"/>
      <c r="AD459" s="41"/>
      <c r="AE459" s="41"/>
      <c r="AF459" s="41"/>
      <c r="AG459" s="40"/>
      <c r="AH459" s="4"/>
      <c r="AI459" s="4"/>
    </row>
    <row r="460" spans="1:35" ht="15.75" hidden="1" customHeight="1">
      <c r="A460" s="40"/>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c r="AC460" s="40"/>
      <c r="AD460" s="41"/>
      <c r="AE460" s="41"/>
      <c r="AF460" s="41"/>
      <c r="AG460" s="40"/>
      <c r="AH460" s="4"/>
      <c r="AI460" s="4"/>
    </row>
    <row r="461" spans="1:35" ht="15.75" hidden="1" customHeight="1">
      <c r="A461" s="40"/>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c r="AB461" s="42"/>
      <c r="AC461" s="40"/>
      <c r="AD461" s="41"/>
      <c r="AE461" s="41"/>
      <c r="AF461" s="41"/>
      <c r="AG461" s="40"/>
      <c r="AH461" s="4"/>
      <c r="AI461" s="4"/>
    </row>
    <row r="462" spans="1:35" ht="15.75" hidden="1" customHeight="1">
      <c r="A462" s="40"/>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c r="AB462" s="42"/>
      <c r="AC462" s="40"/>
      <c r="AD462" s="41"/>
      <c r="AE462" s="41"/>
      <c r="AF462" s="41"/>
      <c r="AG462" s="40"/>
      <c r="AH462" s="4"/>
      <c r="AI462" s="4"/>
    </row>
    <row r="463" spans="1:35" ht="15.75" hidden="1" customHeight="1">
      <c r="A463" s="40"/>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c r="AB463" s="42"/>
      <c r="AC463" s="40"/>
      <c r="AD463" s="41"/>
      <c r="AE463" s="41"/>
      <c r="AF463" s="41"/>
      <c r="AG463" s="40"/>
      <c r="AH463" s="4"/>
      <c r="AI463" s="4"/>
    </row>
    <row r="464" spans="1:35" ht="15.75" hidden="1" customHeight="1">
      <c r="A464" s="40"/>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c r="AB464" s="42"/>
      <c r="AC464" s="40"/>
      <c r="AD464" s="41"/>
      <c r="AE464" s="41"/>
      <c r="AF464" s="41"/>
      <c r="AG464" s="40"/>
      <c r="AH464" s="4"/>
      <c r="AI464" s="4"/>
    </row>
    <row r="465" spans="1:35" ht="15.75" hidden="1" customHeight="1">
      <c r="A465" s="40"/>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c r="AB465" s="42"/>
      <c r="AC465" s="40"/>
      <c r="AD465" s="41"/>
      <c r="AE465" s="41"/>
      <c r="AF465" s="41"/>
      <c r="AG465" s="40"/>
      <c r="AH465" s="4"/>
      <c r="AI465" s="4"/>
    </row>
    <row r="466" spans="1:35" ht="15.75" hidden="1" customHeight="1">
      <c r="A466" s="40"/>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c r="AB466" s="42"/>
      <c r="AC466" s="40"/>
      <c r="AD466" s="41"/>
      <c r="AE466" s="41"/>
      <c r="AF466" s="41"/>
      <c r="AG466" s="40"/>
      <c r="AH466" s="4"/>
      <c r="AI466" s="4"/>
    </row>
    <row r="467" spans="1:35" ht="15.75" hidden="1" customHeight="1">
      <c r="A467" s="40"/>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c r="AB467" s="42"/>
      <c r="AC467" s="40"/>
      <c r="AD467" s="41"/>
      <c r="AE467" s="41"/>
      <c r="AF467" s="41"/>
      <c r="AG467" s="40"/>
      <c r="AH467" s="4"/>
      <c r="AI467" s="4"/>
    </row>
    <row r="468" spans="1:35" ht="15.75" hidden="1" customHeight="1">
      <c r="A468" s="40"/>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c r="AB468" s="42"/>
      <c r="AC468" s="40"/>
      <c r="AD468" s="41"/>
      <c r="AE468" s="41"/>
      <c r="AF468" s="41"/>
      <c r="AG468" s="40"/>
      <c r="AH468" s="4"/>
      <c r="AI468" s="4"/>
    </row>
    <row r="469" spans="1:35" ht="15.75" hidden="1" customHeight="1">
      <c r="A469" s="4"/>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c r="AB469" s="42"/>
      <c r="AC469" s="4"/>
      <c r="AD469" s="4"/>
      <c r="AE469" s="4"/>
      <c r="AF469" s="4"/>
      <c r="AG469" s="4"/>
      <c r="AH469" s="4"/>
      <c r="AI469" s="4"/>
    </row>
    <row r="470" spans="1:35" ht="15.75" hidden="1" customHeight="1">
      <c r="A470" s="4"/>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c r="AB470" s="42"/>
      <c r="AC470" s="4"/>
      <c r="AD470" s="4"/>
      <c r="AE470" s="4"/>
      <c r="AF470" s="4"/>
      <c r="AG470" s="4"/>
      <c r="AH470" s="4"/>
      <c r="AI470" s="4"/>
    </row>
    <row r="471" spans="1:35" ht="15.75" hidden="1" customHeight="1">
      <c r="A471" s="4"/>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c r="AB471" s="42"/>
      <c r="AC471" s="4"/>
      <c r="AD471" s="4"/>
      <c r="AE471" s="4"/>
      <c r="AF471" s="4"/>
      <c r="AG471" s="4"/>
      <c r="AH471" s="4"/>
      <c r="AI471" s="4"/>
    </row>
    <row r="472" spans="1:35" ht="15.75" hidden="1" customHeight="1">
      <c r="A472" s="4"/>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c r="AB472" s="42"/>
      <c r="AC472" s="4"/>
      <c r="AD472" s="4"/>
      <c r="AE472" s="4"/>
      <c r="AF472" s="4"/>
      <c r="AG472" s="4"/>
      <c r="AH472" s="4"/>
      <c r="AI472" s="4"/>
    </row>
    <row r="473" spans="1:35" ht="15.75" hidden="1" customHeight="1">
      <c r="A473" s="4"/>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c r="AB473" s="42"/>
      <c r="AC473" s="4"/>
      <c r="AD473" s="4"/>
      <c r="AE473" s="4"/>
      <c r="AF473" s="4"/>
      <c r="AG473" s="4"/>
      <c r="AH473" s="4"/>
      <c r="AI473" s="4"/>
    </row>
    <row r="474" spans="1:35" ht="15.75" hidden="1" customHeight="1">
      <c r="A474" s="4"/>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c r="AB474" s="42"/>
      <c r="AC474" s="4"/>
      <c r="AD474" s="4"/>
      <c r="AE474" s="4"/>
      <c r="AF474" s="4"/>
      <c r="AG474" s="4"/>
      <c r="AH474" s="4"/>
      <c r="AI474" s="4"/>
    </row>
    <row r="475" spans="1:35" ht="15.75" hidden="1" customHeight="1">
      <c r="A475" s="4"/>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c r="AB475" s="42"/>
      <c r="AC475" s="4"/>
      <c r="AD475" s="4"/>
      <c r="AE475" s="4"/>
      <c r="AF475" s="4"/>
      <c r="AG475" s="4"/>
      <c r="AH475" s="4"/>
      <c r="AI475" s="4"/>
    </row>
    <row r="476" spans="1:35" ht="15.75" hidden="1" customHeight="1">
      <c r="A476" s="4"/>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c r="AB476" s="42"/>
      <c r="AC476" s="4"/>
      <c r="AD476" s="4"/>
      <c r="AE476" s="4"/>
      <c r="AF476" s="4"/>
      <c r="AG476" s="4"/>
      <c r="AH476" s="4"/>
      <c r="AI476" s="4"/>
    </row>
    <row r="477" spans="1:35" ht="15.75" hidden="1" customHeight="1">
      <c r="A477" s="4"/>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c r="AB477" s="42"/>
      <c r="AC477" s="4"/>
      <c r="AD477" s="4"/>
      <c r="AE477" s="4"/>
      <c r="AF477" s="4"/>
      <c r="AG477" s="4"/>
      <c r="AH477" s="4"/>
      <c r="AI477" s="4"/>
    </row>
    <row r="478" spans="1:35" ht="15.75" hidden="1" customHeight="1">
      <c r="A478" s="4"/>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c r="AB478" s="42"/>
      <c r="AC478" s="4"/>
      <c r="AD478" s="4"/>
      <c r="AE478" s="4"/>
      <c r="AF478" s="4"/>
      <c r="AG478" s="4"/>
      <c r="AH478" s="4"/>
      <c r="AI478" s="4"/>
    </row>
    <row r="479" spans="1:35" ht="15.75" hidden="1" customHeight="1">
      <c r="A479" s="4"/>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c r="AB479" s="42"/>
      <c r="AC479" s="4"/>
      <c r="AD479" s="4"/>
      <c r="AE479" s="4"/>
      <c r="AF479" s="4"/>
      <c r="AG479" s="4"/>
      <c r="AH479" s="4"/>
      <c r="AI479" s="4"/>
    </row>
    <row r="480" spans="1:35" ht="15.75" hidden="1" customHeight="1">
      <c r="A480" s="4"/>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c r="AB480" s="42"/>
      <c r="AC480" s="4"/>
      <c r="AD480" s="4"/>
      <c r="AE480" s="4"/>
      <c r="AF480" s="4"/>
      <c r="AG480" s="4"/>
      <c r="AH480" s="4"/>
      <c r="AI480" s="4"/>
    </row>
    <row r="481" spans="1:35" ht="15.75" hidden="1" customHeight="1">
      <c r="A481" s="4"/>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c r="AB481" s="42"/>
      <c r="AC481" s="4"/>
      <c r="AD481" s="4"/>
      <c r="AE481" s="4"/>
      <c r="AF481" s="4"/>
      <c r="AG481" s="4"/>
      <c r="AH481" s="4"/>
      <c r="AI481" s="4"/>
    </row>
    <row r="482" spans="1:35" ht="15.75" hidden="1" customHeight="1">
      <c r="A482" s="4"/>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c r="AB482" s="42"/>
      <c r="AC482" s="4"/>
      <c r="AD482" s="4"/>
      <c r="AE482" s="4"/>
      <c r="AF482" s="4"/>
      <c r="AG482" s="4"/>
      <c r="AH482" s="4"/>
      <c r="AI482" s="4"/>
    </row>
    <row r="483" spans="1:35" ht="15.75" hidden="1" customHeight="1">
      <c r="A483" s="4"/>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c r="AB483" s="42"/>
      <c r="AC483" s="4"/>
      <c r="AD483" s="4"/>
      <c r="AE483" s="4"/>
      <c r="AF483" s="4"/>
      <c r="AG483" s="4"/>
      <c r="AH483" s="4"/>
      <c r="AI483" s="4"/>
    </row>
    <row r="484" spans="1:35" ht="15.75" hidden="1" customHeight="1">
      <c r="A484" s="4"/>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c r="AB484" s="42"/>
      <c r="AC484" s="4"/>
      <c r="AD484" s="4"/>
      <c r="AE484" s="4"/>
      <c r="AF484" s="4"/>
      <c r="AG484" s="4"/>
      <c r="AH484" s="4"/>
      <c r="AI484" s="4"/>
    </row>
    <row r="485" spans="1:35" ht="15.75" hidden="1" customHeight="1">
      <c r="A485" s="4"/>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c r="AB485" s="42"/>
      <c r="AC485" s="4"/>
      <c r="AD485" s="4"/>
      <c r="AE485" s="4"/>
      <c r="AF485" s="4"/>
      <c r="AG485" s="4"/>
      <c r="AH485" s="4"/>
      <c r="AI485" s="4"/>
    </row>
    <row r="486" spans="1:35" ht="15.75" hidden="1" customHeight="1">
      <c r="A486" s="4"/>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c r="AB486" s="42"/>
      <c r="AC486" s="4"/>
      <c r="AD486" s="4"/>
      <c r="AE486" s="4"/>
      <c r="AF486" s="4"/>
      <c r="AG486" s="4"/>
      <c r="AH486" s="4"/>
      <c r="AI486" s="4"/>
    </row>
    <row r="487" spans="1:35" ht="15.75" hidden="1" customHeight="1">
      <c r="A487" s="4"/>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c r="AB487" s="42"/>
      <c r="AC487" s="4"/>
      <c r="AD487" s="4"/>
      <c r="AE487" s="4"/>
      <c r="AF487" s="4"/>
      <c r="AG487" s="4"/>
      <c r="AH487" s="4"/>
      <c r="AI487" s="4"/>
    </row>
    <row r="488" spans="1:35" ht="15.75" hidden="1" customHeight="1">
      <c r="A488" s="4"/>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c r="AB488" s="42"/>
      <c r="AC488" s="4"/>
      <c r="AD488" s="4"/>
      <c r="AE488" s="4"/>
      <c r="AF488" s="4"/>
      <c r="AG488" s="4"/>
      <c r="AH488" s="4"/>
      <c r="AI488" s="4"/>
    </row>
    <row r="489" spans="1:35" ht="15.75" hidden="1" customHeight="1">
      <c r="A489" s="4"/>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c r="AB489" s="42"/>
      <c r="AC489" s="4"/>
      <c r="AD489" s="4"/>
      <c r="AE489" s="4"/>
      <c r="AF489" s="4"/>
      <c r="AG489" s="4"/>
      <c r="AH489" s="4"/>
      <c r="AI489" s="4"/>
    </row>
    <row r="490" spans="1:35" ht="15.75" hidden="1" customHeight="1">
      <c r="A490" s="4"/>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c r="AB490" s="42"/>
      <c r="AC490" s="4"/>
      <c r="AD490" s="4"/>
      <c r="AE490" s="4"/>
      <c r="AF490" s="4"/>
      <c r="AG490" s="4"/>
      <c r="AH490" s="4"/>
      <c r="AI490" s="4"/>
    </row>
    <row r="491" spans="1:35" ht="15.75" hidden="1" customHeight="1">
      <c r="A491" s="4"/>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c r="AB491" s="42"/>
      <c r="AC491" s="4"/>
      <c r="AD491" s="4"/>
      <c r="AE491" s="4"/>
      <c r="AF491" s="4"/>
      <c r="AG491" s="4"/>
      <c r="AH491" s="4"/>
      <c r="AI491" s="4"/>
    </row>
    <row r="492" spans="1:35" ht="15.75" hidden="1" customHeight="1">
      <c r="A492" s="4"/>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c r="AB492" s="42"/>
      <c r="AC492" s="4"/>
      <c r="AD492" s="4"/>
      <c r="AE492" s="4"/>
      <c r="AF492" s="4"/>
      <c r="AG492" s="4"/>
      <c r="AH492" s="4"/>
      <c r="AI492" s="4"/>
    </row>
    <row r="493" spans="1:35" ht="15.75" hidden="1" customHeight="1">
      <c r="A493" s="4"/>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c r="AB493" s="42"/>
      <c r="AC493" s="4"/>
      <c r="AD493" s="4"/>
      <c r="AE493" s="4"/>
      <c r="AF493" s="4"/>
      <c r="AG493" s="4"/>
      <c r="AH493" s="4"/>
      <c r="AI493" s="4"/>
    </row>
    <row r="494" spans="1:35" ht="15.75" hidden="1" customHeight="1">
      <c r="A494" s="4"/>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c r="AB494" s="42"/>
      <c r="AC494" s="4"/>
      <c r="AD494" s="4"/>
      <c r="AE494" s="4"/>
      <c r="AF494" s="4"/>
      <c r="AG494" s="4"/>
      <c r="AH494" s="4"/>
      <c r="AI494" s="4"/>
    </row>
    <row r="495" spans="1:35" ht="15.75" hidden="1" customHeight="1">
      <c r="A495" s="4"/>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c r="AB495" s="42"/>
      <c r="AC495" s="4"/>
      <c r="AD495" s="4"/>
      <c r="AE495" s="4"/>
      <c r="AF495" s="4"/>
      <c r="AG495" s="4"/>
      <c r="AH495" s="4"/>
      <c r="AI495" s="4"/>
    </row>
    <row r="496" spans="1:35" ht="15.75" hidden="1" customHeight="1">
      <c r="A496" s="4"/>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c r="AB496" s="42"/>
      <c r="AC496" s="4"/>
      <c r="AD496" s="4"/>
      <c r="AE496" s="4"/>
      <c r="AF496" s="4"/>
      <c r="AG496" s="4"/>
      <c r="AH496" s="4"/>
      <c r="AI496" s="4"/>
    </row>
    <row r="497" spans="1:35" ht="15.75" hidden="1" customHeight="1">
      <c r="A497" s="4"/>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c r="AB497" s="42"/>
      <c r="AC497" s="4"/>
      <c r="AD497" s="4"/>
      <c r="AE497" s="4"/>
      <c r="AF497" s="4"/>
      <c r="AG497" s="4"/>
      <c r="AH497" s="4"/>
      <c r="AI497" s="4"/>
    </row>
    <row r="498" spans="1:35" ht="15.75" hidden="1" customHeight="1">
      <c r="A498" s="4"/>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c r="AB498" s="42"/>
      <c r="AC498" s="4"/>
      <c r="AD498" s="4"/>
      <c r="AE498" s="4"/>
      <c r="AF498" s="4"/>
      <c r="AG498" s="4"/>
      <c r="AH498" s="4"/>
      <c r="AI498" s="4"/>
    </row>
    <row r="499" spans="1:35" ht="15.75" hidden="1" customHeight="1">
      <c r="A499" s="4"/>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c r="AB499" s="42"/>
      <c r="AC499" s="4"/>
      <c r="AD499" s="4"/>
      <c r="AE499" s="4"/>
      <c r="AF499" s="4"/>
      <c r="AG499" s="4"/>
      <c r="AH499" s="4"/>
      <c r="AI499" s="4"/>
    </row>
    <row r="500" spans="1:35" ht="15.75" hidden="1" customHeight="1">
      <c r="A500" s="4"/>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c r="AB500" s="42"/>
      <c r="AC500" s="4"/>
      <c r="AD500" s="4"/>
      <c r="AE500" s="4"/>
      <c r="AF500" s="4"/>
      <c r="AG500" s="4"/>
      <c r="AH500" s="4"/>
      <c r="AI500" s="4"/>
    </row>
    <row r="501" spans="1:35" ht="15.75" hidden="1" customHeight="1">
      <c r="A501" s="4"/>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c r="AB501" s="42"/>
      <c r="AC501" s="4"/>
      <c r="AD501" s="4"/>
      <c r="AE501" s="4"/>
      <c r="AF501" s="4"/>
      <c r="AG501" s="4"/>
      <c r="AH501" s="4"/>
      <c r="AI501" s="4"/>
    </row>
    <row r="502" spans="1:35" ht="15.75" hidden="1" customHeight="1">
      <c r="A502" s="4"/>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c r="AB502" s="42"/>
      <c r="AC502" s="4"/>
      <c r="AD502" s="4"/>
      <c r="AE502" s="4"/>
      <c r="AF502" s="4"/>
      <c r="AG502" s="4"/>
      <c r="AH502" s="4"/>
      <c r="AI502" s="4"/>
    </row>
    <row r="503" spans="1:35" ht="15.75" hidden="1" customHeight="1">
      <c r="A503" s="4"/>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c r="AB503" s="42"/>
      <c r="AC503" s="4"/>
      <c r="AD503" s="4"/>
      <c r="AE503" s="4"/>
      <c r="AF503" s="4"/>
      <c r="AG503" s="4"/>
      <c r="AH503" s="4"/>
      <c r="AI503" s="4"/>
    </row>
    <row r="504" spans="1:35" ht="15.75" hidden="1" customHeight="1">
      <c r="A504" s="4"/>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c r="AB504" s="42"/>
      <c r="AC504" s="4"/>
      <c r="AD504" s="4"/>
      <c r="AE504" s="4"/>
      <c r="AF504" s="4"/>
      <c r="AG504" s="4"/>
      <c r="AH504" s="4"/>
      <c r="AI504" s="4"/>
    </row>
    <row r="505" spans="1:35" ht="15.75" hidden="1" customHeight="1">
      <c r="A505" s="4"/>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c r="AB505" s="42"/>
      <c r="AC505" s="4"/>
      <c r="AD505" s="4"/>
      <c r="AE505" s="4"/>
      <c r="AF505" s="4"/>
      <c r="AG505" s="4"/>
      <c r="AH505" s="4"/>
      <c r="AI505" s="4"/>
    </row>
    <row r="506" spans="1:35" ht="15.75" hidden="1" customHeight="1">
      <c r="A506" s="4"/>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c r="AB506" s="42"/>
      <c r="AC506" s="4"/>
      <c r="AD506" s="4"/>
      <c r="AE506" s="4"/>
      <c r="AF506" s="4"/>
      <c r="AG506" s="4"/>
      <c r="AH506" s="4"/>
      <c r="AI506" s="4"/>
    </row>
    <row r="507" spans="1:35" ht="15.75" hidden="1" customHeight="1">
      <c r="A507" s="4"/>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c r="AB507" s="42"/>
      <c r="AC507" s="4"/>
      <c r="AD507" s="4"/>
      <c r="AE507" s="4"/>
      <c r="AF507" s="4"/>
      <c r="AG507" s="4"/>
      <c r="AH507" s="4"/>
      <c r="AI507" s="4"/>
    </row>
    <row r="508" spans="1:35" ht="15.75" hidden="1" customHeight="1">
      <c r="A508" s="4"/>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c r="AB508" s="42"/>
      <c r="AC508" s="4"/>
      <c r="AD508" s="4"/>
      <c r="AE508" s="4"/>
      <c r="AF508" s="4"/>
      <c r="AG508" s="4"/>
      <c r="AH508" s="4"/>
      <c r="AI508" s="4"/>
    </row>
    <row r="509" spans="1:35" ht="15.75" hidden="1" customHeight="1">
      <c r="A509" s="4"/>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c r="AB509" s="42"/>
      <c r="AC509" s="4"/>
      <c r="AD509" s="4"/>
      <c r="AE509" s="4"/>
      <c r="AF509" s="4"/>
      <c r="AG509" s="4"/>
      <c r="AH509" s="4"/>
      <c r="AI509" s="4"/>
    </row>
    <row r="510" spans="1:35" ht="15.75" hidden="1" customHeight="1">
      <c r="A510" s="4"/>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c r="AB510" s="42"/>
      <c r="AC510" s="4"/>
      <c r="AD510" s="4"/>
      <c r="AE510" s="4"/>
      <c r="AF510" s="4"/>
      <c r="AG510" s="4"/>
      <c r="AH510" s="4"/>
      <c r="AI510" s="4"/>
    </row>
    <row r="511" spans="1:35" ht="15.75" hidden="1" customHeight="1">
      <c r="A511" s="4"/>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c r="AB511" s="42"/>
      <c r="AC511" s="4"/>
      <c r="AD511" s="4"/>
      <c r="AE511" s="4"/>
      <c r="AF511" s="4"/>
      <c r="AG511" s="4"/>
      <c r="AH511" s="4"/>
      <c r="AI511" s="4"/>
    </row>
    <row r="512" spans="1:35" ht="15.75" hidden="1" customHeight="1">
      <c r="A512" s="4"/>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c r="AB512" s="42"/>
      <c r="AC512" s="4"/>
      <c r="AD512" s="4"/>
      <c r="AE512" s="4"/>
      <c r="AF512" s="4"/>
      <c r="AG512" s="4"/>
      <c r="AH512" s="4"/>
      <c r="AI512" s="4"/>
    </row>
    <row r="513" spans="1:35" ht="15.75" hidden="1" customHeight="1">
      <c r="A513" s="4"/>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c r="AB513" s="42"/>
      <c r="AC513" s="4"/>
      <c r="AD513" s="4"/>
      <c r="AE513" s="4"/>
      <c r="AF513" s="4"/>
      <c r="AG513" s="4"/>
      <c r="AH513" s="4"/>
      <c r="AI513" s="4"/>
    </row>
    <row r="514" spans="1:35" ht="15.75" hidden="1" customHeight="1">
      <c r="A514" s="4"/>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c r="AB514" s="42"/>
      <c r="AC514" s="4"/>
      <c r="AD514" s="4"/>
      <c r="AE514" s="4"/>
      <c r="AF514" s="4"/>
      <c r="AG514" s="4"/>
      <c r="AH514" s="4"/>
      <c r="AI514" s="4"/>
    </row>
    <row r="515" spans="1:35" ht="15.75" hidden="1" customHeight="1">
      <c r="A515" s="4"/>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c r="AB515" s="42"/>
      <c r="AC515" s="4"/>
      <c r="AD515" s="4"/>
      <c r="AE515" s="4"/>
      <c r="AF515" s="4"/>
      <c r="AG515" s="4"/>
      <c r="AH515" s="4"/>
      <c r="AI515" s="4"/>
    </row>
    <row r="516" spans="1:35" ht="15.75" hidden="1" customHeight="1">
      <c r="A516" s="4"/>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c r="AB516" s="42"/>
      <c r="AC516" s="4"/>
      <c r="AD516" s="4"/>
      <c r="AE516" s="4"/>
      <c r="AF516" s="4"/>
      <c r="AG516" s="4"/>
      <c r="AH516" s="4"/>
      <c r="AI516" s="4"/>
    </row>
    <row r="517" spans="1:35" ht="15.75" hidden="1" customHeight="1">
      <c r="A517" s="4"/>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c r="AB517" s="42"/>
      <c r="AC517" s="4"/>
      <c r="AD517" s="4"/>
      <c r="AE517" s="4"/>
      <c r="AF517" s="4"/>
      <c r="AG517" s="4"/>
      <c r="AH517" s="4"/>
      <c r="AI517" s="4"/>
    </row>
    <row r="518" spans="1:35" ht="15.75" hidden="1" customHeight="1">
      <c r="A518" s="4"/>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c r="AB518" s="42"/>
      <c r="AC518" s="4"/>
      <c r="AD518" s="4"/>
      <c r="AE518" s="4"/>
      <c r="AF518" s="4"/>
      <c r="AG518" s="4"/>
      <c r="AH518" s="4"/>
      <c r="AI518" s="4"/>
    </row>
    <row r="519" spans="1:35" ht="15.75" hidden="1" customHeight="1">
      <c r="A519" s="4"/>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c r="AB519" s="42"/>
      <c r="AC519" s="4"/>
      <c r="AD519" s="4"/>
      <c r="AE519" s="4"/>
      <c r="AF519" s="4"/>
      <c r="AG519" s="4"/>
      <c r="AH519" s="4"/>
      <c r="AI519" s="4"/>
    </row>
    <row r="520" spans="1:35" ht="15.75" hidden="1"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row>
    <row r="521" spans="1:35" ht="15.75" hidden="1"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row>
    <row r="522" spans="1:35" ht="15.75" hidden="1"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spans="1:35" ht="15.75" hidden="1"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row>
    <row r="524" spans="1:35" ht="15.75" hidden="1"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row>
    <row r="525" spans="1:35" ht="15.75" hidden="1"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row>
    <row r="526" spans="1:35" ht="15.75" hidden="1"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row>
    <row r="527" spans="1:35" ht="15.75" hidden="1"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row>
    <row r="528" spans="1:35" ht="15.75" hidden="1"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row>
    <row r="529" spans="1:35" ht="15.75" hidden="1"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row>
    <row r="530" spans="1:35" ht="15.75" hidden="1"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spans="1:35" ht="15.75" hidden="1"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spans="1:35" ht="15.75" hidden="1"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spans="1:35" ht="15.75" hidden="1"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spans="1:35" ht="15.75" hidden="1"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row>
    <row r="535" spans="1:35" ht="15.75" hidden="1"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row>
    <row r="536" spans="1:35" ht="15.75" hidden="1"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spans="1:35" ht="15.75" hidden="1"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spans="1:35" ht="15.75" hidden="1"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spans="1:35" ht="15.75" hidden="1"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spans="1:35" ht="15.75" hidden="1"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spans="1:35" ht="15.75" hidden="1"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row>
    <row r="542" spans="1:35" ht="15.75" hidden="1"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row>
    <row r="543" spans="1:35" ht="15.75" hidden="1"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row>
    <row r="544" spans="1:35" ht="15.75" hidden="1"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row>
    <row r="545" spans="1:35" ht="15.75" hidden="1"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spans="1:35" ht="15.75" hidden="1"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row>
    <row r="547" spans="1:35" ht="15.75" hidden="1"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row>
    <row r="548" spans="1:35" ht="15.75" hidden="1"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row>
    <row r="549" spans="1:35" ht="15.75" hidden="1"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row>
    <row r="550" spans="1:35" ht="15.75" hidden="1"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row>
    <row r="551" spans="1:35" ht="15.75" hidden="1"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row>
    <row r="552" spans="1:35" ht="15.75" hidden="1"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row>
    <row r="553" spans="1:35" ht="15.75" hidden="1"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spans="1:35" ht="15.75" hidden="1"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spans="1:35" ht="15.75" hidden="1"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spans="1:35" ht="15.75" hidden="1"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row>
    <row r="557" spans="1:35" ht="15.75" hidden="1"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row>
    <row r="558" spans="1:35" ht="15.75" hidden="1"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spans="1:35" ht="15.75" hidden="1"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spans="1:35" ht="15.75" hidden="1"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spans="1:35" ht="15.75" hidden="1"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spans="1:35" ht="15.75" hidden="1"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spans="1:35" ht="15.75" hidden="1"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row>
    <row r="564" spans="1:35" ht="15.75" hidden="1"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row>
    <row r="565" spans="1:35" ht="15.75" hidden="1"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row>
    <row r="566" spans="1:35" ht="15.75" hidden="1"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row>
    <row r="567" spans="1:35" ht="15.75" hidden="1"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row>
    <row r="568" spans="1:35" ht="15.75" hidden="1"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row>
    <row r="569" spans="1:35" ht="15.75" hidden="1"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row>
    <row r="570" spans="1:35" ht="15.75" hidden="1"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row>
    <row r="571" spans="1:35" ht="15.75" hidden="1"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spans="1:35" ht="15.75" hidden="1"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row>
    <row r="573" spans="1:35" ht="15.75" hidden="1"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row>
    <row r="574" spans="1:35" ht="15.75" hidden="1"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row>
    <row r="575" spans="1:35" ht="15.75" hidden="1"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row>
    <row r="576" spans="1:35" ht="15.75" hidden="1"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row>
    <row r="577" spans="1:35" ht="15.75" hidden="1"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row>
    <row r="578" spans="1:35" ht="15.75" hidden="1"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row>
    <row r="579" spans="1:35" ht="15.75" hidden="1"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row>
    <row r="580" spans="1:35" ht="15.75" hidden="1"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row>
    <row r="581" spans="1:35" ht="15.75" hidden="1"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row>
    <row r="582" spans="1:35" ht="15.75" hidden="1"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row>
    <row r="583" spans="1:35" ht="15.75" hidden="1"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row>
    <row r="584" spans="1:35" ht="15.75" hidden="1"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row>
    <row r="585" spans="1:35" ht="15.75" hidden="1"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row>
    <row r="586" spans="1:35" ht="15.75" hidden="1"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row>
    <row r="587" spans="1:35" ht="15.75" hidden="1"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row>
    <row r="588" spans="1:35" ht="15.75" hidden="1"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spans="1:35" ht="15.75" hidden="1"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spans="1:35" ht="15.75" hidden="1"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spans="1:35" ht="15.75" hidden="1"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spans="1:35" ht="15.75" hidden="1"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spans="1:35" ht="15.75" hidden="1"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row>
    <row r="594" spans="1:35" ht="15.75" hidden="1" customHeight="1"/>
    <row r="595" spans="1:35" ht="15.75" hidden="1" customHeight="1"/>
    <row r="596" spans="1:35" ht="15.75" hidden="1" customHeight="1"/>
    <row r="597" spans="1:35" ht="15.75" hidden="1" customHeight="1"/>
    <row r="598" spans="1:35" ht="15.75" hidden="1" customHeight="1"/>
    <row r="599" spans="1:35" ht="15.75" hidden="1" customHeight="1"/>
    <row r="600" spans="1:35" ht="15.75" hidden="1" customHeight="1"/>
    <row r="601" spans="1:35" ht="15.75" hidden="1" customHeight="1"/>
    <row r="602" spans="1:35" ht="15.75" hidden="1" customHeight="1"/>
    <row r="603" spans="1:35" ht="15.75" hidden="1" customHeight="1"/>
    <row r="604" spans="1:35" ht="15.75" hidden="1" customHeight="1"/>
    <row r="605" spans="1:35" ht="15.75" hidden="1" customHeight="1"/>
    <row r="606" spans="1:35" ht="15.75" hidden="1" customHeight="1"/>
    <row r="607" spans="1:35" ht="15.75" hidden="1" customHeight="1"/>
    <row r="608" spans="1:35" ht="15.75" hidden="1" customHeight="1"/>
    <row r="609" ht="15.75" hidden="1" customHeight="1"/>
    <row r="610" ht="15.75" hidden="1" customHeight="1"/>
    <row r="611" ht="15.75" hidden="1" customHeight="1"/>
    <row r="612" ht="15.75" hidden="1" customHeight="1"/>
    <row r="613" ht="15.75" hidden="1" customHeight="1"/>
    <row r="614" ht="15.75" hidden="1" customHeight="1"/>
    <row r="615" ht="15.75" hidden="1" customHeight="1"/>
    <row r="616" ht="15.75" hidden="1" customHeight="1"/>
    <row r="617" ht="15.75" hidden="1" customHeight="1"/>
    <row r="618" ht="15.75" hidden="1" customHeight="1"/>
    <row r="619" ht="15.75" hidden="1" customHeight="1"/>
    <row r="620" ht="15.75" hidden="1" customHeight="1"/>
    <row r="621" ht="15.75" hidden="1" customHeight="1"/>
    <row r="622" ht="15.75" hidden="1" customHeight="1"/>
    <row r="623" ht="15.75" hidden="1" customHeight="1"/>
    <row r="624" ht="15.75" hidden="1" customHeight="1"/>
    <row r="625" ht="15.75" hidden="1" customHeight="1"/>
    <row r="626" ht="15.75" hidden="1" customHeight="1"/>
    <row r="627" ht="15.75" hidden="1" customHeight="1"/>
    <row r="628" ht="15.75" hidden="1" customHeight="1"/>
    <row r="629" ht="15.75" hidden="1" customHeight="1"/>
    <row r="630" ht="15.75" hidden="1" customHeight="1"/>
    <row r="631" ht="15.75" hidden="1" customHeight="1"/>
    <row r="632" ht="15.75" hidden="1" customHeight="1"/>
    <row r="633" ht="15.75" hidden="1" customHeight="1"/>
    <row r="634" ht="15.75" hidden="1" customHeight="1"/>
    <row r="635" ht="15.75" hidden="1" customHeight="1"/>
    <row r="636" ht="15.75" hidden="1" customHeight="1"/>
    <row r="637" ht="15.75" hidden="1" customHeight="1"/>
    <row r="638" ht="15.75" hidden="1" customHeight="1"/>
    <row r="639" ht="15.75" hidden="1" customHeight="1"/>
    <row r="640" ht="15.75" hidden="1" customHeight="1"/>
    <row r="641" ht="15.75" hidden="1" customHeight="1"/>
    <row r="642" ht="15.75" hidden="1" customHeight="1"/>
    <row r="643" ht="15.75" hidden="1" customHeight="1"/>
    <row r="644" ht="15.75" hidden="1" customHeight="1"/>
    <row r="645" ht="15.75" hidden="1" customHeight="1"/>
    <row r="646" ht="15.75" hidden="1" customHeight="1"/>
    <row r="647" ht="15.75" hidden="1" customHeight="1"/>
    <row r="648" ht="15.75" hidden="1" customHeight="1"/>
    <row r="649" ht="15.75" hidden="1" customHeight="1"/>
    <row r="650" ht="15.75" hidden="1" customHeight="1"/>
    <row r="651" ht="15.75" hidden="1" customHeight="1"/>
    <row r="652" ht="15.75" hidden="1" customHeight="1"/>
    <row r="653" ht="15.75" hidden="1" customHeight="1"/>
    <row r="654" ht="15.75" hidden="1" customHeight="1"/>
    <row r="655" ht="15.75" hidden="1" customHeight="1"/>
    <row r="656" ht="15.75" hidden="1" customHeight="1"/>
    <row r="657" ht="15.75" hidden="1" customHeight="1"/>
    <row r="658" ht="15.75" hidden="1" customHeight="1"/>
    <row r="659" ht="15.75" hidden="1" customHeight="1"/>
    <row r="660" ht="15.75" hidden="1" customHeight="1"/>
    <row r="661" ht="15.75" hidden="1" customHeight="1"/>
    <row r="662" ht="15.75" hidden="1" customHeight="1"/>
    <row r="663" ht="15.75" hidden="1" customHeight="1"/>
    <row r="664" ht="15.75" hidden="1" customHeight="1"/>
    <row r="665" ht="15.75" hidden="1" customHeight="1"/>
    <row r="666" ht="15.75" hidden="1" customHeight="1"/>
    <row r="667" ht="15.75" hidden="1" customHeight="1"/>
    <row r="668" ht="15.75" hidden="1" customHeight="1"/>
    <row r="669" ht="15.75" hidden="1" customHeight="1"/>
    <row r="670" ht="15.75" hidden="1" customHeight="1"/>
    <row r="671" ht="15.75" hidden="1" customHeight="1"/>
    <row r="672" ht="15.75" hidden="1" customHeight="1"/>
    <row r="673" ht="15.75" hidden="1" customHeight="1"/>
    <row r="674" ht="15.75" hidden="1" customHeight="1"/>
    <row r="675" ht="15.75" hidden="1" customHeight="1"/>
    <row r="676" ht="15.75" hidden="1" customHeight="1"/>
    <row r="677" ht="15.75" hidden="1" customHeight="1"/>
    <row r="678" ht="15.75" hidden="1" customHeight="1"/>
    <row r="679" ht="15.75" hidden="1" customHeight="1"/>
    <row r="680" ht="15.75" hidden="1" customHeight="1"/>
    <row r="681" ht="15.75" hidden="1" customHeight="1"/>
    <row r="682" ht="15.75" hidden="1" customHeight="1"/>
    <row r="683" ht="15.75" hidden="1" customHeight="1"/>
    <row r="684" ht="15.75" hidden="1" customHeight="1"/>
    <row r="685" ht="15.75" hidden="1" customHeight="1"/>
    <row r="686" ht="15.75" hidden="1" customHeight="1"/>
    <row r="687" ht="15.75" hidden="1" customHeight="1"/>
    <row r="688" ht="15.75" hidden="1" customHeight="1"/>
    <row r="689" ht="15.75" hidden="1" customHeight="1"/>
    <row r="690" ht="15.75" hidden="1" customHeight="1"/>
    <row r="691" ht="15.75" hidden="1" customHeight="1"/>
    <row r="692" ht="15.75" hidden="1" customHeight="1"/>
    <row r="693" ht="15.75" hidden="1" customHeight="1"/>
    <row r="694" ht="15.75" hidden="1" customHeight="1"/>
    <row r="695" ht="15.75" hidden="1" customHeight="1"/>
    <row r="696" ht="15.75" hidden="1" customHeight="1"/>
    <row r="697" ht="15.75" hidden="1" customHeight="1"/>
    <row r="698" ht="15.75" hidden="1" customHeight="1"/>
    <row r="699" ht="15.75" hidden="1" customHeight="1"/>
    <row r="700" ht="15.75" hidden="1" customHeight="1"/>
    <row r="701" ht="15.75" hidden="1" customHeight="1"/>
    <row r="702" ht="15.75" hidden="1" customHeight="1"/>
    <row r="703" ht="15.75" hidden="1" customHeight="1"/>
    <row r="704" ht="15.75" hidden="1" customHeight="1"/>
    <row r="705" ht="15.75" hidden="1" customHeight="1"/>
    <row r="706" ht="15.75" hidden="1" customHeight="1"/>
    <row r="707" ht="15.75" hidden="1" customHeight="1"/>
    <row r="708" ht="15.75" hidden="1" customHeight="1"/>
    <row r="709" ht="15.75" hidden="1" customHeight="1"/>
    <row r="710" ht="15.75" hidden="1" customHeight="1"/>
    <row r="711" ht="15.75" hidden="1" customHeight="1"/>
    <row r="712" ht="15.75" hidden="1" customHeight="1"/>
    <row r="713" ht="15.75" hidden="1" customHeight="1"/>
    <row r="714" ht="15.75" hidden="1" customHeight="1"/>
    <row r="715" ht="15.75" hidden="1" customHeight="1"/>
    <row r="716" ht="15.75" hidden="1" customHeight="1"/>
    <row r="717" ht="15.75" hidden="1" customHeight="1"/>
    <row r="718" ht="15.75" hidden="1" customHeight="1"/>
    <row r="719" ht="15.75" hidden="1" customHeight="1"/>
    <row r="720" ht="15.75" hidden="1" customHeight="1"/>
    <row r="721" ht="15.75" hidden="1" customHeight="1"/>
    <row r="722" ht="15.75" hidden="1" customHeight="1"/>
    <row r="723" ht="15.75" hidden="1" customHeight="1"/>
    <row r="724" ht="15.75" hidden="1" customHeight="1"/>
    <row r="725" ht="15.75" hidden="1" customHeight="1"/>
    <row r="726" ht="15.75" hidden="1" customHeight="1"/>
    <row r="727" ht="15.75" hidden="1" customHeight="1"/>
    <row r="728" ht="15.75" hidden="1" customHeight="1"/>
    <row r="729" ht="15.75" hidden="1" customHeight="1"/>
    <row r="730" ht="15.75" hidden="1" customHeight="1"/>
    <row r="731" ht="15.75" hidden="1" customHeight="1"/>
    <row r="732" ht="15.75" hidden="1" customHeight="1"/>
    <row r="733" ht="15.75" hidden="1" customHeight="1"/>
    <row r="734" ht="15.75" hidden="1" customHeight="1"/>
    <row r="735" ht="15.75" hidden="1" customHeight="1"/>
    <row r="736" ht="15.75" hidden="1" customHeight="1"/>
    <row r="737" ht="15.75" hidden="1" customHeight="1"/>
    <row r="738" ht="15.75" hidden="1" customHeight="1"/>
    <row r="739" ht="15.75" hidden="1" customHeight="1"/>
    <row r="740" ht="15.75" hidden="1" customHeight="1"/>
    <row r="741" ht="15.75" hidden="1" customHeight="1"/>
    <row r="742" ht="15.75" hidden="1" customHeight="1"/>
    <row r="743" ht="15.75" hidden="1" customHeight="1"/>
    <row r="744" ht="15.75" hidden="1" customHeight="1"/>
    <row r="745" ht="15.75" hidden="1" customHeight="1"/>
    <row r="746" ht="15.75" hidden="1" customHeight="1"/>
    <row r="747" ht="15.75" hidden="1" customHeight="1"/>
    <row r="748" ht="15.75" hidden="1" customHeight="1"/>
    <row r="749" ht="15.75" hidden="1" customHeight="1"/>
    <row r="750" ht="15.75" hidden="1" customHeight="1"/>
    <row r="751" ht="15.75" hidden="1" customHeight="1"/>
    <row r="752" ht="15.75" hidden="1" customHeight="1"/>
    <row r="753" ht="15.75" hidden="1" customHeight="1"/>
    <row r="754" ht="15.75" hidden="1" customHeight="1"/>
    <row r="755" ht="15.75" hidden="1" customHeight="1"/>
    <row r="756" ht="15.75" hidden="1" customHeight="1"/>
    <row r="757" ht="15.75" hidden="1" customHeight="1"/>
    <row r="758" ht="15.75" hidden="1" customHeight="1"/>
    <row r="759" ht="15.75" hidden="1" customHeight="1"/>
    <row r="760" ht="15.75" hidden="1" customHeight="1"/>
    <row r="761" ht="15.75" hidden="1" customHeight="1"/>
    <row r="762" ht="15.75" hidden="1" customHeight="1"/>
    <row r="763" ht="15.75" hidden="1" customHeight="1"/>
    <row r="764" ht="15.75" hidden="1" customHeight="1"/>
    <row r="765" ht="15.75" hidden="1" customHeight="1"/>
    <row r="766" ht="15.75" hidden="1" customHeight="1"/>
    <row r="767" ht="15.75" hidden="1" customHeight="1"/>
    <row r="768" ht="15.75" hidden="1" customHeight="1"/>
    <row r="769" ht="15.75" hidden="1" customHeight="1"/>
    <row r="770" ht="15.75" hidden="1" customHeight="1"/>
    <row r="771" ht="15.75" hidden="1" customHeight="1"/>
    <row r="772" ht="15.75" hidden="1" customHeight="1"/>
    <row r="773" ht="15.75" hidden="1" customHeight="1"/>
    <row r="774" ht="15.75" hidden="1" customHeight="1"/>
    <row r="775" ht="15.75" hidden="1" customHeight="1"/>
    <row r="776" ht="15.75" hidden="1" customHeight="1"/>
    <row r="777" ht="15.75" hidden="1" customHeight="1"/>
    <row r="778" ht="15.75" hidden="1" customHeight="1"/>
    <row r="779" ht="15.75" hidden="1" customHeight="1"/>
    <row r="780" ht="15.75" hidden="1" customHeight="1"/>
    <row r="781" ht="15.75" hidden="1" customHeight="1"/>
    <row r="782" ht="15.75" hidden="1" customHeight="1"/>
    <row r="783" ht="15.75" hidden="1" customHeight="1"/>
    <row r="784" ht="15.75" hidden="1" customHeight="1"/>
    <row r="785" ht="15.75" hidden="1" customHeight="1"/>
    <row r="786" ht="15.75" hidden="1" customHeight="1"/>
    <row r="787" ht="15.75" hidden="1" customHeight="1"/>
    <row r="788" ht="15.75" hidden="1" customHeight="1"/>
    <row r="789" ht="15.75" hidden="1" customHeight="1"/>
    <row r="790" ht="15.75" hidden="1" customHeight="1"/>
    <row r="791" ht="15.75" hidden="1" customHeight="1"/>
    <row r="792" ht="15.75" hidden="1" customHeight="1"/>
    <row r="793" ht="15.75" hidden="1" customHeight="1"/>
    <row r="794" ht="15.75" hidden="1" customHeight="1"/>
    <row r="795" ht="15.75" hidden="1" customHeight="1"/>
    <row r="796" ht="15.75" hidden="1" customHeight="1"/>
    <row r="797" ht="15.75" hidden="1" customHeight="1"/>
    <row r="798" ht="15.75" hidden="1" customHeight="1"/>
    <row r="799" ht="15.75" hidden="1" customHeight="1"/>
    <row r="800" ht="15.75" hidden="1" customHeight="1"/>
    <row r="801" ht="15.75" hidden="1" customHeight="1"/>
    <row r="802" ht="15.75" hidden="1" customHeight="1"/>
    <row r="803" ht="15.75" hidden="1" customHeight="1"/>
    <row r="804" ht="15.75" hidden="1" customHeight="1"/>
    <row r="805" ht="15.75" hidden="1" customHeight="1"/>
    <row r="806" ht="15.75" hidden="1" customHeight="1"/>
    <row r="807" ht="15.75" hidden="1" customHeight="1"/>
    <row r="808" ht="15.75" hidden="1" customHeight="1"/>
    <row r="809" ht="15.75" hidden="1" customHeight="1"/>
    <row r="810" ht="15.75" hidden="1" customHeight="1"/>
    <row r="811" ht="15.75" hidden="1" customHeight="1"/>
    <row r="812" ht="15.75" hidden="1" customHeight="1"/>
    <row r="813" ht="15.75" hidden="1" customHeight="1"/>
    <row r="814" ht="15.75" hidden="1" customHeight="1"/>
    <row r="815" ht="15.75" hidden="1" customHeight="1"/>
    <row r="816" ht="15.75" hidden="1" customHeight="1"/>
    <row r="817" ht="15.75" hidden="1" customHeight="1"/>
    <row r="818" ht="15.75" hidden="1" customHeight="1"/>
    <row r="819" ht="15.75" hidden="1" customHeight="1"/>
    <row r="820" ht="15.75" hidden="1" customHeight="1"/>
    <row r="821" ht="15.75" hidden="1" customHeight="1"/>
    <row r="822" ht="15.75" hidden="1" customHeight="1"/>
    <row r="823" ht="15.75" hidden="1" customHeight="1"/>
    <row r="824" ht="15.75" hidden="1" customHeight="1"/>
    <row r="825" ht="15.75" hidden="1" customHeight="1"/>
    <row r="826" ht="15.75" hidden="1" customHeight="1"/>
    <row r="827" ht="15.75" hidden="1" customHeight="1"/>
    <row r="828" ht="15.75" hidden="1" customHeight="1"/>
    <row r="829" ht="15.75" hidden="1" customHeight="1"/>
    <row r="830" ht="15.75" hidden="1" customHeight="1"/>
    <row r="831" ht="15.75" hidden="1" customHeight="1"/>
    <row r="832" ht="15.75" hidden="1" customHeight="1"/>
    <row r="833" ht="15.75" hidden="1" customHeight="1"/>
    <row r="834" ht="15.75" hidden="1" customHeight="1"/>
    <row r="835" ht="15.75" hidden="1" customHeight="1"/>
    <row r="836" ht="15.75" hidden="1" customHeight="1"/>
    <row r="837" ht="15.75" hidden="1" customHeight="1"/>
    <row r="838" ht="15.75" hidden="1" customHeight="1"/>
    <row r="839" ht="15.75" hidden="1" customHeight="1"/>
    <row r="840" ht="15.75" hidden="1" customHeight="1"/>
    <row r="841" ht="15.75" hidden="1" customHeight="1"/>
    <row r="842" ht="15.75" hidden="1" customHeight="1"/>
    <row r="843" ht="15.75" hidden="1" customHeight="1"/>
    <row r="844" ht="15.75" hidden="1" customHeight="1"/>
    <row r="845" ht="15.75" hidden="1" customHeight="1"/>
    <row r="846" ht="15.75" hidden="1" customHeight="1"/>
    <row r="847" ht="15.75" hidden="1" customHeight="1"/>
    <row r="848" ht="15.75" hidden="1" customHeight="1"/>
    <row r="849" ht="15.75" hidden="1" customHeight="1"/>
    <row r="850" ht="15.75" hidden="1" customHeight="1"/>
    <row r="851" ht="15.75" hidden="1" customHeight="1"/>
    <row r="852" ht="15.75" hidden="1" customHeight="1"/>
    <row r="853" ht="15.75" hidden="1" customHeight="1"/>
    <row r="854" ht="15.75" hidden="1" customHeight="1"/>
    <row r="855" ht="15.75" hidden="1" customHeight="1"/>
    <row r="856" ht="15.75" hidden="1" customHeight="1"/>
    <row r="857" ht="15.75" hidden="1" customHeight="1"/>
    <row r="858" ht="15.75" hidden="1" customHeight="1"/>
    <row r="859" ht="15.75" hidden="1" customHeight="1"/>
    <row r="860" ht="15.75" hidden="1" customHeight="1"/>
    <row r="861" ht="15.75" hidden="1" customHeight="1"/>
    <row r="862" ht="15.75" hidden="1" customHeight="1"/>
    <row r="863" ht="15.75" hidden="1" customHeight="1"/>
    <row r="864" ht="15.75" hidden="1" customHeight="1"/>
    <row r="865" ht="15.75" hidden="1" customHeight="1"/>
    <row r="866" ht="15.75" hidden="1" customHeight="1"/>
    <row r="867" ht="15.75" hidden="1" customHeight="1"/>
    <row r="868" ht="15.75" hidden="1" customHeight="1"/>
    <row r="869" ht="15.75" hidden="1" customHeight="1"/>
    <row r="870" ht="15.75" hidden="1" customHeight="1"/>
    <row r="871" ht="15.75" hidden="1" customHeight="1"/>
    <row r="872" ht="15.75" hidden="1" customHeight="1"/>
    <row r="873" ht="15.75" hidden="1" customHeight="1"/>
    <row r="874" ht="15.75" hidden="1" customHeight="1"/>
    <row r="875" ht="15.75" hidden="1" customHeight="1"/>
    <row r="876" ht="15.75" hidden="1" customHeight="1"/>
    <row r="877" ht="15.75" hidden="1" customHeight="1"/>
    <row r="878" ht="15.75" hidden="1" customHeight="1"/>
    <row r="879" ht="15.75" hidden="1" customHeight="1"/>
    <row r="880" ht="15.75" hidden="1" customHeight="1"/>
    <row r="881" ht="15.75" hidden="1" customHeight="1"/>
    <row r="882" ht="15.75" hidden="1" customHeight="1"/>
    <row r="883" ht="15.75" hidden="1" customHeight="1"/>
    <row r="884" ht="15.75" hidden="1" customHeight="1"/>
    <row r="885" ht="15.75" hidden="1" customHeight="1"/>
    <row r="886" ht="15.75" hidden="1" customHeight="1"/>
    <row r="887" ht="15.75" hidden="1" customHeight="1"/>
    <row r="888" ht="15.75" hidden="1" customHeight="1"/>
    <row r="889" ht="15.75" hidden="1" customHeight="1"/>
    <row r="890" ht="15.75" hidden="1" customHeight="1"/>
    <row r="891" ht="15.75" hidden="1" customHeight="1"/>
    <row r="892" ht="15.75" hidden="1" customHeight="1"/>
    <row r="893" ht="15.75" hidden="1" customHeight="1"/>
    <row r="894" ht="15.75" hidden="1" customHeight="1"/>
    <row r="895" ht="15.75" hidden="1" customHeight="1"/>
    <row r="896" ht="15.75" hidden="1" customHeight="1"/>
    <row r="897" ht="15.75" hidden="1" customHeight="1"/>
    <row r="898" ht="15.75" hidden="1" customHeight="1"/>
    <row r="899" ht="15.75" hidden="1" customHeight="1"/>
    <row r="900" ht="15.75" hidden="1" customHeight="1"/>
    <row r="901" ht="15.75" hidden="1" customHeight="1"/>
    <row r="902" ht="15.75" hidden="1" customHeight="1"/>
    <row r="903" ht="15.75" hidden="1" customHeight="1"/>
    <row r="904" ht="15.75" hidden="1" customHeight="1"/>
    <row r="905" ht="15.75" hidden="1" customHeight="1"/>
    <row r="906" ht="15.75" hidden="1" customHeight="1"/>
    <row r="907" ht="15.75" hidden="1" customHeight="1"/>
    <row r="908" ht="15.75" hidden="1" customHeight="1"/>
    <row r="909" ht="15.75" hidden="1" customHeight="1"/>
    <row r="910" ht="15.75" hidden="1" customHeight="1"/>
    <row r="911" ht="15.75" hidden="1" customHeight="1"/>
    <row r="912" ht="15.75" hidden="1" customHeight="1"/>
    <row r="913" ht="15.75" hidden="1" customHeight="1"/>
    <row r="914" ht="15.75" hidden="1" customHeight="1"/>
    <row r="915" ht="15.75" hidden="1" customHeight="1"/>
    <row r="916" ht="15.75" hidden="1" customHeight="1"/>
    <row r="917" ht="15.75" hidden="1" customHeight="1"/>
    <row r="918" ht="15.75" hidden="1" customHeight="1"/>
    <row r="919" ht="15.75" hidden="1" customHeight="1"/>
    <row r="920" ht="15.75" hidden="1" customHeight="1"/>
    <row r="921" ht="15.75" hidden="1" customHeight="1"/>
    <row r="922" ht="15.75" hidden="1" customHeight="1"/>
    <row r="923" ht="15.75" hidden="1" customHeight="1"/>
    <row r="924" ht="15.75" hidden="1" customHeight="1"/>
    <row r="925" ht="15.75" hidden="1" customHeight="1"/>
    <row r="926" ht="15.75" hidden="1" customHeight="1"/>
    <row r="927" ht="15.75" hidden="1" customHeight="1"/>
    <row r="928" ht="15.75" hidden="1" customHeight="1"/>
    <row r="929" ht="15.75" hidden="1" customHeight="1"/>
    <row r="930" ht="15.75" hidden="1" customHeight="1"/>
    <row r="931" ht="15.75" hidden="1" customHeight="1"/>
    <row r="932" ht="15.75" hidden="1" customHeight="1"/>
    <row r="933" ht="15.75" hidden="1" customHeight="1"/>
    <row r="934" ht="15.75" hidden="1" customHeight="1"/>
    <row r="935" ht="15.75" hidden="1" customHeight="1"/>
    <row r="936" ht="15.75" hidden="1" customHeight="1"/>
    <row r="937" ht="15.75" hidden="1" customHeight="1"/>
    <row r="938" ht="15.75" hidden="1" customHeight="1"/>
    <row r="939" ht="15.75" hidden="1" customHeight="1"/>
    <row r="940" ht="15.75" hidden="1" customHeight="1"/>
    <row r="941" ht="15.75" hidden="1" customHeight="1"/>
    <row r="942" ht="15.75" hidden="1" customHeight="1"/>
    <row r="943" ht="15.75" hidden="1" customHeight="1"/>
    <row r="944" ht="15.75" hidden="1" customHeight="1"/>
    <row r="945" ht="15.75" hidden="1" customHeight="1"/>
    <row r="946" ht="15.75" hidden="1" customHeight="1"/>
    <row r="947" ht="15.75" hidden="1" customHeight="1"/>
    <row r="948" ht="15.75" hidden="1" customHeight="1"/>
    <row r="949" ht="15.75" hidden="1" customHeight="1"/>
    <row r="950" ht="15.75" hidden="1" customHeight="1"/>
    <row r="951" ht="15.75" hidden="1" customHeight="1"/>
    <row r="952" ht="15.75" hidden="1" customHeight="1"/>
    <row r="953" ht="15.75" hidden="1" customHeight="1"/>
    <row r="954" ht="15.75" hidden="1" customHeight="1"/>
    <row r="955" ht="15.75" hidden="1" customHeight="1"/>
    <row r="956" ht="15.75" hidden="1" customHeight="1"/>
    <row r="957" ht="15.75" hidden="1" customHeight="1"/>
    <row r="958" ht="15.75" hidden="1" customHeight="1"/>
    <row r="959" ht="15.75" hidden="1" customHeight="1"/>
    <row r="960" ht="15.75" hidden="1" customHeight="1"/>
    <row r="961" ht="15.75" hidden="1" customHeight="1"/>
    <row r="962" ht="15.75" hidden="1" customHeight="1"/>
    <row r="963" ht="15.75" hidden="1" customHeight="1"/>
    <row r="964" ht="15.75" hidden="1" customHeight="1"/>
    <row r="965" ht="15.75" hidden="1" customHeight="1"/>
    <row r="966" ht="15.75" hidden="1" customHeight="1"/>
    <row r="967" ht="15.75" hidden="1" customHeight="1"/>
    <row r="968" ht="15.75" hidden="1" customHeight="1"/>
    <row r="969" ht="15.75" hidden="1" customHeight="1"/>
    <row r="970" ht="15.75" hidden="1" customHeight="1"/>
    <row r="971" ht="15.75" hidden="1" customHeight="1"/>
    <row r="972" ht="15.75" hidden="1" customHeight="1"/>
    <row r="973" ht="15.75" hidden="1" customHeight="1"/>
    <row r="974" ht="15.75" hidden="1" customHeight="1"/>
    <row r="975" ht="15.75" hidden="1" customHeight="1"/>
    <row r="976" ht="15.75" hidden="1" customHeight="1"/>
    <row r="977" ht="15.75" hidden="1" customHeight="1"/>
    <row r="978" ht="15.75" hidden="1" customHeight="1"/>
    <row r="979" ht="15.75" hidden="1" customHeight="1"/>
    <row r="980" ht="15.75" hidden="1" customHeight="1"/>
    <row r="981" ht="15.75" hidden="1" customHeight="1"/>
    <row r="982" ht="15.75" hidden="1" customHeight="1"/>
    <row r="983" ht="15.75" hidden="1" customHeight="1"/>
    <row r="984" ht="15.75" hidden="1" customHeight="1"/>
    <row r="985" ht="15.75" hidden="1" customHeight="1"/>
    <row r="986" ht="15.75" hidden="1" customHeight="1"/>
    <row r="987" ht="15.75" hidden="1" customHeight="1"/>
    <row r="988" ht="15.75" hidden="1" customHeight="1"/>
    <row r="989" ht="15.75" hidden="1" customHeight="1"/>
    <row r="990" ht="15.75" hidden="1" customHeight="1"/>
    <row r="991" ht="15.75" hidden="1" customHeight="1"/>
    <row r="992" ht="15.75" hidden="1" customHeight="1"/>
    <row r="993" ht="15.75" hidden="1" customHeight="1"/>
    <row r="994" ht="15" hidden="1" customHeight="1"/>
    <row r="995" ht="15" hidden="1"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spans="2:28" ht="15" customHeight="1"/>
    <row r="1010" spans="2:28" ht="15" customHeight="1"/>
    <row r="1011" spans="2:28" ht="15" customHeight="1"/>
    <row r="1012" spans="2:28" ht="15" customHeight="1">
      <c r="B1012" s="258"/>
      <c r="C1012" s="258"/>
      <c r="D1012" s="258"/>
      <c r="E1012" s="258"/>
      <c r="F1012" s="258"/>
      <c r="G1012" s="258"/>
      <c r="H1012" s="258"/>
      <c r="I1012" s="258"/>
      <c r="J1012" s="258"/>
      <c r="K1012" s="258"/>
      <c r="L1012" s="258"/>
      <c r="M1012" s="258"/>
      <c r="N1012" s="258"/>
      <c r="O1012" s="258"/>
      <c r="P1012" s="258"/>
      <c r="Q1012" s="258"/>
      <c r="R1012" s="258"/>
      <c r="S1012" s="258"/>
      <c r="T1012" s="258"/>
      <c r="U1012" s="258"/>
      <c r="V1012" s="258"/>
      <c r="W1012" s="258"/>
      <c r="X1012" s="258"/>
      <c r="Y1012" s="258"/>
      <c r="Z1012" s="258"/>
      <c r="AA1012" s="258"/>
      <c r="AB1012" s="258"/>
    </row>
    <row r="1013" spans="2:28" ht="15" customHeight="1">
      <c r="B1013" s="258"/>
      <c r="C1013" s="258"/>
      <c r="D1013" s="258"/>
      <c r="E1013" s="258"/>
      <c r="F1013" s="258"/>
      <c r="G1013" s="258"/>
      <c r="H1013" s="258"/>
      <c r="I1013" s="258"/>
      <c r="J1013" s="258"/>
      <c r="K1013" s="258"/>
      <c r="L1013" s="258"/>
      <c r="M1013" s="258"/>
      <c r="N1013" s="258"/>
      <c r="O1013" s="258"/>
      <c r="P1013" s="258"/>
      <c r="Q1013" s="258"/>
      <c r="R1013" s="258"/>
      <c r="S1013" s="258"/>
      <c r="T1013" s="258"/>
      <c r="U1013" s="258"/>
      <c r="V1013" s="258"/>
      <c r="W1013" s="258"/>
      <c r="X1013" s="258"/>
      <c r="Y1013" s="258"/>
      <c r="Z1013" s="258"/>
      <c r="AA1013" s="258"/>
      <c r="AB1013" s="258"/>
    </row>
    <row r="1014" spans="2:28" ht="15" customHeight="1">
      <c r="B1014" s="258"/>
      <c r="C1014" s="258"/>
      <c r="D1014" s="258"/>
      <c r="E1014" s="258"/>
      <c r="F1014" s="258"/>
      <c r="G1014" s="258"/>
      <c r="H1014" s="258"/>
      <c r="I1014" s="258"/>
      <c r="J1014" s="258"/>
      <c r="K1014" s="258"/>
      <c r="L1014" s="258"/>
      <c r="M1014" s="258"/>
      <c r="N1014" s="258"/>
      <c r="O1014" s="258"/>
      <c r="P1014" s="258"/>
      <c r="Q1014" s="258"/>
      <c r="R1014" s="258"/>
      <c r="S1014" s="258"/>
      <c r="T1014" s="258"/>
      <c r="U1014" s="258"/>
      <c r="V1014" s="258"/>
      <c r="W1014" s="258"/>
      <c r="X1014" s="258"/>
      <c r="Y1014" s="258"/>
      <c r="Z1014" s="258"/>
      <c r="AA1014" s="258"/>
      <c r="AB1014" s="258"/>
    </row>
    <row r="1015" spans="2:28" ht="15" customHeight="1">
      <c r="B1015" s="258"/>
      <c r="C1015" s="258"/>
      <c r="D1015" s="258"/>
      <c r="E1015" s="258"/>
      <c r="F1015" s="258"/>
      <c r="G1015" s="258"/>
      <c r="H1015" s="258"/>
      <c r="I1015" s="258"/>
      <c r="J1015" s="258"/>
      <c r="K1015" s="258"/>
      <c r="L1015" s="258"/>
      <c r="M1015" s="258"/>
      <c r="N1015" s="258"/>
      <c r="O1015" s="258"/>
      <c r="P1015" s="258"/>
      <c r="Q1015" s="258"/>
      <c r="R1015" s="258"/>
      <c r="S1015" s="258"/>
      <c r="T1015" s="258"/>
      <c r="U1015" s="258"/>
      <c r="V1015" s="258"/>
      <c r="W1015" s="258"/>
      <c r="X1015" s="258"/>
      <c r="Y1015" s="258"/>
      <c r="Z1015" s="258"/>
      <c r="AA1015" s="258"/>
      <c r="AB1015" s="258"/>
    </row>
    <row r="1016" spans="2:28" ht="15" customHeight="1">
      <c r="B1016" s="258"/>
    </row>
    <row r="1017" spans="2:28" ht="15" customHeight="1"/>
    <row r="1018" spans="2:28" ht="15" customHeight="1"/>
    <row r="1019" spans="2:28" ht="15" customHeight="1"/>
    <row r="1020" spans="2:28" ht="15" customHeight="1"/>
    <row r="1021" spans="2:28" ht="15" customHeight="1"/>
    <row r="1022" spans="2:28" ht="15" customHeight="1"/>
    <row r="1023" spans="2:28" ht="15" customHeight="1"/>
    <row r="1024" spans="2:28"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sheetData>
  <mergeCells count="4">
    <mergeCell ref="A316:AC316"/>
    <mergeCell ref="A1:AB1"/>
    <mergeCell ref="B2:AB2"/>
    <mergeCell ref="A2:A4"/>
  </mergeCells>
  <hyperlinks>
    <hyperlink ref="AC1" location="'Índice'!A1" display="Volver al Indice"/>
  </hyperlink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dimension ref="A1:Z1028"/>
  <sheetViews>
    <sheetView showGridLines="0" workbookViewId="0">
      <pane ySplit="3" topLeftCell="A201" activePane="bottomLeft" state="frozen"/>
      <selection pane="bottomLeft" activeCell="C205" sqref="C205"/>
    </sheetView>
  </sheetViews>
  <sheetFormatPr baseColWidth="10" defaultColWidth="0" defaultRowHeight="15" customHeight="1" zeroHeight="1"/>
  <cols>
    <col min="1" max="1" width="25.42578125" customWidth="1"/>
    <col min="2" max="2" width="31.140625" customWidth="1"/>
    <col min="3" max="3" width="16.140625" customWidth="1"/>
    <col min="4" max="26" width="10.7109375" hidden="1" customWidth="1"/>
    <col min="27" max="16384" width="14.42578125" hidden="1"/>
  </cols>
  <sheetData>
    <row r="1" spans="1:3" ht="32.25" customHeight="1">
      <c r="A1" s="274" t="s">
        <v>381</v>
      </c>
      <c r="B1" s="276"/>
      <c r="C1" s="15" t="s">
        <v>263</v>
      </c>
    </row>
    <row r="2" spans="1:3" ht="42" customHeight="1">
      <c r="A2" s="336"/>
      <c r="B2" s="337"/>
      <c r="C2" s="1"/>
    </row>
    <row r="3" spans="1:3" ht="47.25" customHeight="1">
      <c r="A3" s="200" t="s">
        <v>101</v>
      </c>
      <c r="B3" s="200" t="s">
        <v>286</v>
      </c>
      <c r="C3" s="1"/>
    </row>
    <row r="4" spans="1:3" ht="19.5" customHeight="1">
      <c r="A4" s="191">
        <v>39508</v>
      </c>
      <c r="B4" s="192">
        <v>1290</v>
      </c>
      <c r="C4" s="14"/>
    </row>
    <row r="5" spans="1:3" ht="19.5" customHeight="1">
      <c r="A5" s="193">
        <v>39539</v>
      </c>
      <c r="B5" s="194">
        <v>1290</v>
      </c>
      <c r="C5" s="43"/>
    </row>
    <row r="6" spans="1:3" ht="19.5" customHeight="1">
      <c r="A6" s="193">
        <v>39569</v>
      </c>
      <c r="B6" s="194">
        <v>1290</v>
      </c>
      <c r="C6" s="43"/>
    </row>
    <row r="7" spans="1:3" ht="19.5" customHeight="1">
      <c r="A7" s="193">
        <v>39600</v>
      </c>
      <c r="B7" s="194">
        <v>1290</v>
      </c>
      <c r="C7" s="43"/>
    </row>
    <row r="8" spans="1:3" ht="19.5" customHeight="1">
      <c r="A8" s="193">
        <v>39630</v>
      </c>
      <c r="B8" s="194">
        <v>1290</v>
      </c>
      <c r="C8" s="43"/>
    </row>
    <row r="9" spans="1:3" ht="19.5" customHeight="1">
      <c r="A9" s="193">
        <v>39661</v>
      </c>
      <c r="B9" s="194">
        <v>1290</v>
      </c>
      <c r="C9" s="43"/>
    </row>
    <row r="10" spans="1:3" ht="19.5" customHeight="1">
      <c r="A10" s="193">
        <v>39692</v>
      </c>
      <c r="B10" s="194">
        <v>1290</v>
      </c>
      <c r="C10" s="43"/>
    </row>
    <row r="11" spans="1:3" ht="19.5" customHeight="1">
      <c r="A11" s="193">
        <v>39722</v>
      </c>
      <c r="B11" s="194">
        <v>1290</v>
      </c>
      <c r="C11" s="43"/>
    </row>
    <row r="12" spans="1:3" ht="19.5" customHeight="1">
      <c r="A12" s="193">
        <v>39753</v>
      </c>
      <c r="B12" s="194">
        <v>1290</v>
      </c>
      <c r="C12" s="43"/>
    </row>
    <row r="13" spans="1:3" ht="19.5" customHeight="1">
      <c r="A13" s="193">
        <v>39783</v>
      </c>
      <c r="B13" s="194">
        <v>1290</v>
      </c>
      <c r="C13" s="43"/>
    </row>
    <row r="14" spans="1:3" ht="19.5" customHeight="1">
      <c r="A14" s="193">
        <v>39814</v>
      </c>
      <c r="B14" s="194">
        <v>1290</v>
      </c>
      <c r="C14" s="43"/>
    </row>
    <row r="15" spans="1:3" ht="19.5" customHeight="1">
      <c r="A15" s="193">
        <v>39845</v>
      </c>
      <c r="B15" s="194">
        <v>1290</v>
      </c>
      <c r="C15" s="43"/>
    </row>
    <row r="16" spans="1:3" ht="19.5" customHeight="1">
      <c r="A16" s="193">
        <v>39873</v>
      </c>
      <c r="B16" s="194">
        <v>1490</v>
      </c>
      <c r="C16" s="43"/>
    </row>
    <row r="17" spans="1:3" ht="19.5" customHeight="1">
      <c r="A17" s="193">
        <v>39904</v>
      </c>
      <c r="B17" s="194">
        <v>1490</v>
      </c>
      <c r="C17" s="43"/>
    </row>
    <row r="18" spans="1:3" ht="19.5" customHeight="1">
      <c r="A18" s="193">
        <v>39934</v>
      </c>
      <c r="B18" s="194">
        <v>1490</v>
      </c>
      <c r="C18" s="43"/>
    </row>
    <row r="19" spans="1:3" ht="19.5" customHeight="1">
      <c r="A19" s="193">
        <v>39965</v>
      </c>
      <c r="B19" s="194">
        <v>1490</v>
      </c>
      <c r="C19" s="43"/>
    </row>
    <row r="20" spans="1:3" ht="19.5" customHeight="1">
      <c r="A20" s="193">
        <v>39995</v>
      </c>
      <c r="B20" s="194">
        <v>1545</v>
      </c>
      <c r="C20" s="43"/>
    </row>
    <row r="21" spans="1:3" ht="19.5" customHeight="1">
      <c r="A21" s="193">
        <v>40026</v>
      </c>
      <c r="B21" s="194">
        <v>1545</v>
      </c>
      <c r="C21" s="43"/>
    </row>
    <row r="22" spans="1:3" ht="19.5" customHeight="1">
      <c r="A22" s="193">
        <v>40057</v>
      </c>
      <c r="B22" s="194">
        <v>1545</v>
      </c>
      <c r="C22" s="43"/>
    </row>
    <row r="23" spans="1:3" ht="19.5" customHeight="1">
      <c r="A23" s="193">
        <v>40087</v>
      </c>
      <c r="B23" s="194">
        <v>1545</v>
      </c>
      <c r="C23" s="43"/>
    </row>
    <row r="24" spans="1:3" ht="19.5" customHeight="1">
      <c r="A24" s="193">
        <v>40118</v>
      </c>
      <c r="B24" s="194">
        <v>1545</v>
      </c>
      <c r="C24" s="43"/>
    </row>
    <row r="25" spans="1:3" ht="19.5" customHeight="1">
      <c r="A25" s="193">
        <v>40148</v>
      </c>
      <c r="B25" s="194">
        <v>1545</v>
      </c>
      <c r="C25" s="43"/>
    </row>
    <row r="26" spans="1:3" ht="19.5" customHeight="1">
      <c r="A26" s="193">
        <v>40179</v>
      </c>
      <c r="B26" s="194">
        <v>1545</v>
      </c>
      <c r="C26" s="43"/>
    </row>
    <row r="27" spans="1:3" ht="19.5" customHeight="1">
      <c r="A27" s="193">
        <v>40210</v>
      </c>
      <c r="B27" s="194">
        <v>1545</v>
      </c>
      <c r="C27" s="43"/>
    </row>
    <row r="28" spans="1:3" ht="19.5" customHeight="1">
      <c r="A28" s="193">
        <v>40238</v>
      </c>
      <c r="B28" s="194">
        <v>1740</v>
      </c>
      <c r="C28" s="43"/>
    </row>
    <row r="29" spans="1:3" ht="19.5" customHeight="1">
      <c r="A29" s="193">
        <v>40269</v>
      </c>
      <c r="B29" s="194">
        <v>1740</v>
      </c>
      <c r="C29" s="43"/>
    </row>
    <row r="30" spans="1:3" ht="19.5" customHeight="1">
      <c r="A30" s="193">
        <v>40299</v>
      </c>
      <c r="B30" s="194">
        <v>1740</v>
      </c>
      <c r="C30" s="43"/>
    </row>
    <row r="31" spans="1:3" ht="19.5" customHeight="1">
      <c r="A31" s="193">
        <v>40330</v>
      </c>
      <c r="B31" s="194">
        <v>1740</v>
      </c>
      <c r="C31" s="43"/>
    </row>
    <row r="32" spans="1:3" ht="19.5" customHeight="1">
      <c r="A32" s="193">
        <v>40360</v>
      </c>
      <c r="B32" s="194">
        <v>1840</v>
      </c>
      <c r="C32" s="43"/>
    </row>
    <row r="33" spans="1:3" ht="19.5" customHeight="1">
      <c r="A33" s="193">
        <v>40391</v>
      </c>
      <c r="B33" s="194">
        <v>1840</v>
      </c>
      <c r="C33" s="43"/>
    </row>
    <row r="34" spans="1:3" ht="19.5" customHeight="1">
      <c r="A34" s="193">
        <v>40422</v>
      </c>
      <c r="B34" s="194">
        <v>1840</v>
      </c>
      <c r="C34" s="43"/>
    </row>
    <row r="35" spans="1:3" ht="19.5" customHeight="1">
      <c r="A35" s="193">
        <v>40452</v>
      </c>
      <c r="B35" s="194">
        <v>1840</v>
      </c>
      <c r="C35" s="43"/>
    </row>
    <row r="36" spans="1:3" ht="19.5" customHeight="1">
      <c r="A36" s="193">
        <v>40483</v>
      </c>
      <c r="B36" s="194">
        <v>1840</v>
      </c>
      <c r="C36" s="43"/>
    </row>
    <row r="37" spans="1:3" ht="19.5" customHeight="1">
      <c r="A37" s="193">
        <v>40513</v>
      </c>
      <c r="B37" s="194">
        <v>1840</v>
      </c>
      <c r="C37" s="43"/>
    </row>
    <row r="38" spans="1:3" ht="19.5" customHeight="1">
      <c r="A38" s="193">
        <v>40544</v>
      </c>
      <c r="B38" s="194">
        <v>1840</v>
      </c>
      <c r="C38" s="43"/>
    </row>
    <row r="39" spans="1:3" ht="19.5" customHeight="1">
      <c r="A39" s="193">
        <v>40575</v>
      </c>
      <c r="B39" s="194">
        <v>1840</v>
      </c>
      <c r="C39" s="43"/>
    </row>
    <row r="40" spans="1:3" ht="19.5" customHeight="1">
      <c r="A40" s="193">
        <v>40603</v>
      </c>
      <c r="B40" s="194">
        <v>2300</v>
      </c>
      <c r="C40" s="43"/>
    </row>
    <row r="41" spans="1:3" ht="19.5" customHeight="1">
      <c r="A41" s="193">
        <v>40634</v>
      </c>
      <c r="B41" s="194">
        <v>2300</v>
      </c>
      <c r="C41" s="43"/>
    </row>
    <row r="42" spans="1:3" ht="19.5" customHeight="1">
      <c r="A42" s="193">
        <v>40664</v>
      </c>
      <c r="B42" s="194">
        <v>2300</v>
      </c>
      <c r="C42" s="43"/>
    </row>
    <row r="43" spans="1:3" ht="19.5" customHeight="1">
      <c r="A43" s="193">
        <v>40695</v>
      </c>
      <c r="B43" s="194">
        <v>2300</v>
      </c>
      <c r="C43" s="43"/>
    </row>
    <row r="44" spans="1:3" ht="19.5" customHeight="1">
      <c r="A44" s="193">
        <v>40725</v>
      </c>
      <c r="B44" s="194">
        <v>2340</v>
      </c>
      <c r="C44" s="43"/>
    </row>
    <row r="45" spans="1:3" ht="19.5" customHeight="1">
      <c r="A45" s="193">
        <v>40756</v>
      </c>
      <c r="B45" s="194">
        <v>2340</v>
      </c>
      <c r="C45" s="43"/>
    </row>
    <row r="46" spans="1:3" ht="19.5" customHeight="1">
      <c r="A46" s="193">
        <v>40787</v>
      </c>
      <c r="B46" s="194">
        <v>2340</v>
      </c>
      <c r="C46" s="43"/>
    </row>
    <row r="47" spans="1:3" ht="19.5" customHeight="1">
      <c r="A47" s="193">
        <v>40817</v>
      </c>
      <c r="B47" s="194">
        <v>2340</v>
      </c>
      <c r="C47" s="43"/>
    </row>
    <row r="48" spans="1:3" ht="19.5" customHeight="1">
      <c r="A48" s="193">
        <v>40848</v>
      </c>
      <c r="B48" s="194">
        <v>2340</v>
      </c>
      <c r="C48" s="43"/>
    </row>
    <row r="49" spans="1:3" ht="19.5" customHeight="1">
      <c r="A49" s="193">
        <v>40878</v>
      </c>
      <c r="B49" s="194">
        <v>2340</v>
      </c>
      <c r="C49" s="43"/>
    </row>
    <row r="50" spans="1:3" ht="19.5" customHeight="1">
      <c r="A50" s="193">
        <v>40909</v>
      </c>
      <c r="B50" s="194">
        <v>2340</v>
      </c>
      <c r="C50" s="43"/>
    </row>
    <row r="51" spans="1:3" ht="19.5" customHeight="1">
      <c r="A51" s="193">
        <v>40940</v>
      </c>
      <c r="B51" s="194">
        <v>2340</v>
      </c>
      <c r="C51" s="43"/>
    </row>
    <row r="52" spans="1:3" ht="19.5" customHeight="1">
      <c r="A52" s="193">
        <v>40969</v>
      </c>
      <c r="B52" s="194">
        <v>2800</v>
      </c>
      <c r="C52" s="43"/>
    </row>
    <row r="53" spans="1:3" ht="19.5" customHeight="1">
      <c r="A53" s="193">
        <v>41000</v>
      </c>
      <c r="B53" s="194">
        <v>2800</v>
      </c>
      <c r="C53" s="43"/>
    </row>
    <row r="54" spans="1:3" ht="19.5" customHeight="1">
      <c r="A54" s="193">
        <v>41030</v>
      </c>
      <c r="B54" s="194">
        <v>2800</v>
      </c>
      <c r="C54" s="43"/>
    </row>
    <row r="55" spans="1:3" ht="19.5" customHeight="1">
      <c r="A55" s="193">
        <v>41061</v>
      </c>
      <c r="B55" s="194">
        <v>2800</v>
      </c>
      <c r="C55" s="43"/>
    </row>
    <row r="56" spans="1:3" ht="19.5" customHeight="1">
      <c r="A56" s="193">
        <v>41091</v>
      </c>
      <c r="B56" s="194">
        <v>2800</v>
      </c>
      <c r="C56" s="43"/>
    </row>
    <row r="57" spans="1:3" ht="19.5" customHeight="1">
      <c r="A57" s="193">
        <v>41122</v>
      </c>
      <c r="B57" s="194">
        <v>2800</v>
      </c>
      <c r="C57" s="43"/>
    </row>
    <row r="58" spans="1:3" ht="19.5" customHeight="1">
      <c r="A58" s="193">
        <v>41153</v>
      </c>
      <c r="B58" s="194">
        <v>2800</v>
      </c>
      <c r="C58" s="43"/>
    </row>
    <row r="59" spans="1:3" ht="19.5" customHeight="1">
      <c r="A59" s="193">
        <v>41183</v>
      </c>
      <c r="B59" s="194">
        <v>2800</v>
      </c>
      <c r="C59" s="43"/>
    </row>
    <row r="60" spans="1:3" ht="19.5" customHeight="1">
      <c r="A60" s="193">
        <v>41214</v>
      </c>
      <c r="B60" s="194">
        <v>2800</v>
      </c>
      <c r="C60" s="43"/>
    </row>
    <row r="61" spans="1:3" ht="19.5" customHeight="1">
      <c r="A61" s="193">
        <v>41244</v>
      </c>
      <c r="B61" s="194">
        <v>2800</v>
      </c>
      <c r="C61" s="43"/>
    </row>
    <row r="62" spans="1:3" ht="19.5" customHeight="1">
      <c r="A62" s="193">
        <v>41275</v>
      </c>
      <c r="B62" s="194">
        <v>2800</v>
      </c>
      <c r="C62" s="43"/>
    </row>
    <row r="63" spans="1:3" ht="19.5" customHeight="1">
      <c r="A63" s="193">
        <v>41306</v>
      </c>
      <c r="B63" s="194">
        <v>2800</v>
      </c>
      <c r="C63" s="43"/>
    </row>
    <row r="64" spans="1:3" ht="19.5" customHeight="1">
      <c r="A64" s="193">
        <v>41334</v>
      </c>
      <c r="B64" s="194">
        <v>3248</v>
      </c>
      <c r="C64" s="43"/>
    </row>
    <row r="65" spans="1:3" ht="19.5" customHeight="1">
      <c r="A65" s="193">
        <v>41365</v>
      </c>
      <c r="B65" s="194">
        <v>3248</v>
      </c>
      <c r="C65" s="43"/>
    </row>
    <row r="66" spans="1:3" ht="19.5" customHeight="1">
      <c r="A66" s="193">
        <v>41395</v>
      </c>
      <c r="B66" s="194">
        <v>3248</v>
      </c>
      <c r="C66" s="43"/>
    </row>
    <row r="67" spans="1:3" ht="19.5" customHeight="1">
      <c r="A67" s="193">
        <v>41426</v>
      </c>
      <c r="B67" s="194">
        <v>3248</v>
      </c>
      <c r="C67" s="43"/>
    </row>
    <row r="68" spans="1:3" ht="19.5" customHeight="1">
      <c r="A68" s="193">
        <v>41456</v>
      </c>
      <c r="B68" s="194">
        <v>3248</v>
      </c>
      <c r="C68" s="43"/>
    </row>
    <row r="69" spans="1:3" ht="19.5" customHeight="1">
      <c r="A69" s="193">
        <v>41487</v>
      </c>
      <c r="B69" s="194">
        <v>3332</v>
      </c>
      <c r="C69" s="43"/>
    </row>
    <row r="70" spans="1:3" ht="19.5" customHeight="1">
      <c r="A70" s="193">
        <v>41518</v>
      </c>
      <c r="B70" s="194">
        <v>3332</v>
      </c>
      <c r="C70" s="43"/>
    </row>
    <row r="71" spans="1:3" ht="19.5" customHeight="1">
      <c r="A71" s="193">
        <v>41548</v>
      </c>
      <c r="B71" s="194">
        <v>3332</v>
      </c>
      <c r="C71" s="43"/>
    </row>
    <row r="72" spans="1:3" ht="19.5" customHeight="1">
      <c r="A72" s="193">
        <v>41579</v>
      </c>
      <c r="B72" s="194">
        <v>3332</v>
      </c>
      <c r="C72" s="43"/>
    </row>
    <row r="73" spans="1:3" ht="19.5" customHeight="1">
      <c r="A73" s="193">
        <v>41609</v>
      </c>
      <c r="B73" s="194">
        <v>3416</v>
      </c>
      <c r="C73" s="43"/>
    </row>
    <row r="74" spans="1:3" ht="19.5" customHeight="1">
      <c r="A74" s="193">
        <v>41640</v>
      </c>
      <c r="B74" s="194">
        <v>3416</v>
      </c>
      <c r="C74" s="43"/>
    </row>
    <row r="75" spans="1:3" ht="19.5" customHeight="1">
      <c r="A75" s="193">
        <v>41671</v>
      </c>
      <c r="B75" s="194">
        <v>3416</v>
      </c>
      <c r="C75" s="43"/>
    </row>
    <row r="76" spans="1:3" ht="19.5" customHeight="1">
      <c r="A76" s="193">
        <v>41699</v>
      </c>
      <c r="B76" s="194">
        <v>4000</v>
      </c>
      <c r="C76" s="43"/>
    </row>
    <row r="77" spans="1:3" ht="19.5" customHeight="1">
      <c r="A77" s="193">
        <v>41730</v>
      </c>
      <c r="B77" s="194">
        <v>4000</v>
      </c>
      <c r="C77" s="43"/>
    </row>
    <row r="78" spans="1:3" ht="19.5" customHeight="1">
      <c r="A78" s="193">
        <v>41760</v>
      </c>
      <c r="B78" s="194">
        <v>4000</v>
      </c>
      <c r="C78" s="43"/>
    </row>
    <row r="79" spans="1:3" ht="19.5" customHeight="1">
      <c r="A79" s="193">
        <v>41791</v>
      </c>
      <c r="B79" s="194">
        <v>4000</v>
      </c>
      <c r="C79" s="43"/>
    </row>
    <row r="80" spans="1:3" ht="19.5" customHeight="1">
      <c r="A80" s="193">
        <v>41821</v>
      </c>
      <c r="B80" s="194">
        <v>4000</v>
      </c>
      <c r="C80" s="43"/>
    </row>
    <row r="81" spans="1:3" ht="19.5" customHeight="1">
      <c r="A81" s="193">
        <v>41852</v>
      </c>
      <c r="B81" s="194">
        <v>4400</v>
      </c>
      <c r="C81" s="43"/>
    </row>
    <row r="82" spans="1:3" ht="19.5" customHeight="1">
      <c r="A82" s="193">
        <v>41883</v>
      </c>
      <c r="B82" s="194">
        <v>4400</v>
      </c>
      <c r="C82" s="43"/>
    </row>
    <row r="83" spans="1:3" ht="19.5" customHeight="1">
      <c r="A83" s="193">
        <v>41913</v>
      </c>
      <c r="B83" s="194">
        <v>4400</v>
      </c>
      <c r="C83" s="43"/>
    </row>
    <row r="84" spans="1:3" ht="19.5" customHeight="1">
      <c r="A84" s="193">
        <v>41944</v>
      </c>
      <c r="B84" s="194">
        <v>4400</v>
      </c>
      <c r="C84" s="43"/>
    </row>
    <row r="85" spans="1:3" ht="19.5" customHeight="1">
      <c r="A85" s="193">
        <v>41974</v>
      </c>
      <c r="B85" s="194">
        <v>4400</v>
      </c>
      <c r="C85" s="43"/>
    </row>
    <row r="86" spans="1:3" ht="19.5" customHeight="1">
      <c r="A86" s="193">
        <v>42005</v>
      </c>
      <c r="B86" s="194">
        <v>4400</v>
      </c>
      <c r="C86" s="43"/>
    </row>
    <row r="87" spans="1:3" ht="19.5" customHeight="1">
      <c r="A87" s="193">
        <v>42036</v>
      </c>
      <c r="B87" s="194">
        <v>4400</v>
      </c>
      <c r="C87" s="43"/>
    </row>
    <row r="88" spans="1:3" ht="19.5" customHeight="1">
      <c r="A88" s="193">
        <v>42064</v>
      </c>
      <c r="B88" s="194">
        <v>5345</v>
      </c>
      <c r="C88" s="43"/>
    </row>
    <row r="89" spans="1:3" ht="19.5" customHeight="1">
      <c r="A89" s="193">
        <v>42095</v>
      </c>
      <c r="B89" s="194">
        <v>5345</v>
      </c>
      <c r="C89" s="43"/>
    </row>
    <row r="90" spans="1:3" ht="19.5" customHeight="1">
      <c r="A90" s="193">
        <v>42125</v>
      </c>
      <c r="B90" s="194">
        <v>5345</v>
      </c>
      <c r="C90" s="43"/>
    </row>
    <row r="91" spans="1:3" ht="19.5" customHeight="1">
      <c r="A91" s="193">
        <v>42156</v>
      </c>
      <c r="B91" s="194">
        <v>5345</v>
      </c>
      <c r="C91" s="43"/>
    </row>
    <row r="92" spans="1:3" ht="19.5" customHeight="1">
      <c r="A92" s="193">
        <v>42186</v>
      </c>
      <c r="B92" s="194">
        <v>5345</v>
      </c>
      <c r="C92" s="43"/>
    </row>
    <row r="93" spans="1:3" ht="19.5" customHeight="1">
      <c r="A93" s="193">
        <v>42217</v>
      </c>
      <c r="B93" s="194">
        <v>5600</v>
      </c>
      <c r="C93" s="43"/>
    </row>
    <row r="94" spans="1:3" ht="19.5" customHeight="1">
      <c r="A94" s="193">
        <v>42248</v>
      </c>
      <c r="B94" s="194">
        <v>5600</v>
      </c>
      <c r="C94" s="43"/>
    </row>
    <row r="95" spans="1:3" ht="19.5" customHeight="1">
      <c r="A95" s="193">
        <v>42278</v>
      </c>
      <c r="B95" s="194">
        <v>5600</v>
      </c>
      <c r="C95" s="43"/>
    </row>
    <row r="96" spans="1:3" ht="19.5" customHeight="1">
      <c r="A96" s="193">
        <v>42309</v>
      </c>
      <c r="B96" s="194">
        <v>5600</v>
      </c>
      <c r="C96" s="43"/>
    </row>
    <row r="97" spans="1:3" ht="19.5" customHeight="1">
      <c r="A97" s="195">
        <v>42339</v>
      </c>
      <c r="B97" s="196">
        <v>6060</v>
      </c>
      <c r="C97" s="43"/>
    </row>
    <row r="98" spans="1:3" ht="19.5" customHeight="1">
      <c r="A98" s="195">
        <v>42370</v>
      </c>
      <c r="B98" s="196">
        <v>6060</v>
      </c>
      <c r="C98" s="43"/>
    </row>
    <row r="99" spans="1:3" ht="19.5" customHeight="1">
      <c r="A99" s="197" t="s">
        <v>210</v>
      </c>
      <c r="B99" s="196">
        <v>7800</v>
      </c>
      <c r="C99" s="43"/>
    </row>
    <row r="100" spans="1:3" ht="19.5" customHeight="1">
      <c r="A100" s="195">
        <v>42430</v>
      </c>
      <c r="B100" s="196">
        <v>7800</v>
      </c>
      <c r="C100" s="43"/>
    </row>
    <row r="101" spans="1:3" ht="19.5" customHeight="1">
      <c r="A101" s="195">
        <v>42461</v>
      </c>
      <c r="B101" s="196">
        <v>7800</v>
      </c>
      <c r="C101" s="43"/>
    </row>
    <row r="102" spans="1:3" ht="19.5" customHeight="1">
      <c r="A102" s="195">
        <v>42491</v>
      </c>
      <c r="B102" s="196">
        <v>7800</v>
      </c>
      <c r="C102" s="43"/>
    </row>
    <row r="103" spans="1:3" ht="19.5" customHeight="1">
      <c r="A103" s="195">
        <v>42522</v>
      </c>
      <c r="B103" s="196">
        <v>8172</v>
      </c>
      <c r="C103" s="43"/>
    </row>
    <row r="104" spans="1:3" ht="19.5" customHeight="1">
      <c r="A104" s="195">
        <v>42552</v>
      </c>
      <c r="B104" s="196">
        <v>8500</v>
      </c>
      <c r="C104" s="43"/>
    </row>
    <row r="105" spans="1:3" ht="19.5" customHeight="1">
      <c r="A105" s="195">
        <v>42583</v>
      </c>
      <c r="B105" s="196">
        <v>8500</v>
      </c>
      <c r="C105" s="43"/>
    </row>
    <row r="106" spans="1:3" ht="19.5" customHeight="1">
      <c r="A106" s="195">
        <v>42614</v>
      </c>
      <c r="B106" s="196">
        <v>9072</v>
      </c>
      <c r="C106" s="43"/>
    </row>
    <row r="107" spans="1:3" ht="19.5" customHeight="1">
      <c r="A107" s="195">
        <v>42644</v>
      </c>
      <c r="B107" s="196">
        <v>9072</v>
      </c>
      <c r="C107" s="43"/>
    </row>
    <row r="108" spans="1:3" ht="19.5" customHeight="1">
      <c r="A108" s="195">
        <v>42675</v>
      </c>
      <c r="B108" s="196">
        <v>9072</v>
      </c>
      <c r="C108" s="43"/>
    </row>
    <row r="109" spans="1:3" ht="19.5" customHeight="1">
      <c r="A109" s="195">
        <v>42705</v>
      </c>
      <c r="B109" s="196">
        <v>9072</v>
      </c>
      <c r="C109" s="43"/>
    </row>
    <row r="110" spans="1:3" ht="19.5" customHeight="1">
      <c r="A110" s="195">
        <v>42736</v>
      </c>
      <c r="B110" s="196">
        <v>9672</v>
      </c>
      <c r="C110" s="43"/>
    </row>
    <row r="111" spans="1:3" ht="19.5" customHeight="1">
      <c r="A111" s="195">
        <v>42767</v>
      </c>
      <c r="B111" s="196">
        <v>9672</v>
      </c>
      <c r="C111" s="43"/>
    </row>
    <row r="112" spans="1:3" ht="19.5" customHeight="1">
      <c r="A112" s="195">
        <v>42795</v>
      </c>
      <c r="B112" s="196">
        <v>9672</v>
      </c>
      <c r="C112" s="43"/>
    </row>
    <row r="113" spans="1:3" ht="19.5" customHeight="1">
      <c r="A113" s="195">
        <v>42826</v>
      </c>
      <c r="B113" s="196">
        <v>9672</v>
      </c>
      <c r="C113" s="43"/>
    </row>
    <row r="114" spans="1:3" ht="19.5" customHeight="1">
      <c r="A114" s="195">
        <v>42856</v>
      </c>
      <c r="B114" s="196">
        <v>9672</v>
      </c>
      <c r="C114" s="43"/>
    </row>
    <row r="115" spans="1:3" ht="19.5" customHeight="1">
      <c r="A115" s="195">
        <v>42887</v>
      </c>
      <c r="B115" s="196">
        <v>9672</v>
      </c>
      <c r="C115" s="43"/>
    </row>
    <row r="116" spans="1:3" ht="20.25" customHeight="1">
      <c r="A116" s="195">
        <v>42917</v>
      </c>
      <c r="B116" s="196">
        <v>10632</v>
      </c>
      <c r="C116" s="43"/>
    </row>
    <row r="117" spans="1:3" ht="20.25" customHeight="1">
      <c r="A117" s="195">
        <v>42948</v>
      </c>
      <c r="B117" s="196">
        <v>10632</v>
      </c>
      <c r="C117" s="43"/>
    </row>
    <row r="118" spans="1:3" ht="20.25" customHeight="1">
      <c r="A118" s="195">
        <v>42979</v>
      </c>
      <c r="B118" s="196">
        <v>10632</v>
      </c>
      <c r="C118" s="43"/>
    </row>
    <row r="119" spans="1:3" ht="20.25" customHeight="1">
      <c r="A119" s="195">
        <v>43009</v>
      </c>
      <c r="B119" s="196">
        <v>10632</v>
      </c>
      <c r="C119" s="43"/>
    </row>
    <row r="120" spans="1:3" ht="20.25" customHeight="1">
      <c r="A120" s="195">
        <v>43040</v>
      </c>
      <c r="B120" s="196">
        <v>10632</v>
      </c>
      <c r="C120" s="43"/>
    </row>
    <row r="121" spans="1:3" ht="20.25" customHeight="1">
      <c r="A121" s="195">
        <v>43070</v>
      </c>
      <c r="B121" s="196">
        <v>10632</v>
      </c>
      <c r="C121" s="43"/>
    </row>
    <row r="122" spans="1:3" ht="20.25" customHeight="1">
      <c r="A122" s="195">
        <v>43101</v>
      </c>
      <c r="B122" s="196">
        <v>10632</v>
      </c>
      <c r="C122" s="43"/>
    </row>
    <row r="123" spans="1:3" ht="20.25" customHeight="1">
      <c r="A123" s="195">
        <v>43132</v>
      </c>
      <c r="B123" s="196">
        <v>10632</v>
      </c>
      <c r="C123" s="43"/>
    </row>
    <row r="124" spans="1:3" ht="20.25" customHeight="1">
      <c r="A124" s="195">
        <v>43160</v>
      </c>
      <c r="B124" s="196">
        <v>10632</v>
      </c>
      <c r="C124" s="43"/>
    </row>
    <row r="125" spans="1:3" ht="20.25" customHeight="1">
      <c r="A125" s="195">
        <v>43191</v>
      </c>
      <c r="B125" s="196">
        <v>10632</v>
      </c>
      <c r="C125" s="43"/>
    </row>
    <row r="126" spans="1:3" ht="20.25" customHeight="1">
      <c r="A126" s="195">
        <v>43221</v>
      </c>
      <c r="B126" s="196">
        <v>10632</v>
      </c>
      <c r="C126" s="43"/>
    </row>
    <row r="127" spans="1:3" ht="20.25" customHeight="1">
      <c r="A127" s="195">
        <v>43252</v>
      </c>
      <c r="B127" s="196">
        <v>10632</v>
      </c>
      <c r="C127" s="43"/>
    </row>
    <row r="128" spans="1:3" ht="20.25" customHeight="1">
      <c r="A128" s="195">
        <v>43282</v>
      </c>
      <c r="B128" s="196">
        <v>12000</v>
      </c>
      <c r="C128" s="43"/>
    </row>
    <row r="129" spans="1:3" ht="20.25" customHeight="1">
      <c r="A129" s="195">
        <v>43313</v>
      </c>
      <c r="B129" s="196">
        <v>12000</v>
      </c>
      <c r="C129" s="43"/>
    </row>
    <row r="130" spans="1:3" ht="20.25" customHeight="1">
      <c r="A130" s="195">
        <v>43344</v>
      </c>
      <c r="B130" s="196">
        <v>12840</v>
      </c>
      <c r="C130" s="43"/>
    </row>
    <row r="131" spans="1:3" ht="20.25" customHeight="1">
      <c r="A131" s="195">
        <v>43374</v>
      </c>
      <c r="B131" s="196">
        <v>12840</v>
      </c>
      <c r="C131" s="43"/>
    </row>
    <row r="132" spans="1:3" ht="20.25" customHeight="1">
      <c r="A132" s="195">
        <v>43405</v>
      </c>
      <c r="B132" s="196">
        <v>12840</v>
      </c>
      <c r="C132" s="43"/>
    </row>
    <row r="133" spans="1:3" ht="20.25" customHeight="1">
      <c r="A133" s="195">
        <v>43435</v>
      </c>
      <c r="B133" s="196">
        <v>13560</v>
      </c>
      <c r="C133" s="43"/>
    </row>
    <row r="134" spans="1:3" ht="20.25" customHeight="1">
      <c r="A134" s="195">
        <v>43466</v>
      </c>
      <c r="B134" s="196">
        <v>13560</v>
      </c>
      <c r="C134" s="43"/>
    </row>
    <row r="135" spans="1:3" ht="20.25" customHeight="1">
      <c r="A135" s="195">
        <v>43497</v>
      </c>
      <c r="B135" s="196">
        <v>13560</v>
      </c>
      <c r="C135" s="43"/>
    </row>
    <row r="136" spans="1:3" ht="20.25" customHeight="1">
      <c r="A136" s="195">
        <v>43525</v>
      </c>
      <c r="B136" s="196">
        <v>14280</v>
      </c>
      <c r="C136" s="43"/>
    </row>
    <row r="137" spans="1:3" ht="20.25" customHeight="1">
      <c r="A137" s="195">
        <v>43556</v>
      </c>
      <c r="B137" s="196">
        <v>14280</v>
      </c>
      <c r="C137" s="43"/>
    </row>
    <row r="138" spans="1:3" ht="20.25" customHeight="1">
      <c r="A138" s="195">
        <v>43586</v>
      </c>
      <c r="B138" s="196">
        <v>14280</v>
      </c>
      <c r="C138" s="43"/>
    </row>
    <row r="139" spans="1:3" ht="20.25" customHeight="1">
      <c r="A139" s="195">
        <v>43617</v>
      </c>
      <c r="B139" s="196">
        <v>15000</v>
      </c>
      <c r="C139" s="43"/>
    </row>
    <row r="140" spans="1:3" ht="20.25" customHeight="1">
      <c r="A140" s="195">
        <v>43647</v>
      </c>
      <c r="B140" s="196">
        <v>15000</v>
      </c>
      <c r="C140" s="43"/>
    </row>
    <row r="141" spans="1:3" ht="20.25" customHeight="1">
      <c r="A141" s="195">
        <v>43678</v>
      </c>
      <c r="B141" s="196">
        <v>16950</v>
      </c>
      <c r="C141" s="43"/>
    </row>
    <row r="142" spans="1:3" ht="20.25" customHeight="1">
      <c r="A142" s="195">
        <v>43709</v>
      </c>
      <c r="B142" s="196">
        <v>18750</v>
      </c>
      <c r="C142" s="43"/>
    </row>
    <row r="143" spans="1:3" ht="20.25" customHeight="1">
      <c r="A143" s="195">
        <v>43739</v>
      </c>
      <c r="B143" s="196">
        <v>20250</v>
      </c>
      <c r="C143" s="43"/>
    </row>
    <row r="144" spans="1:3" ht="20.25" customHeight="1">
      <c r="A144" s="195">
        <v>43770</v>
      </c>
      <c r="B144" s="196">
        <v>20250</v>
      </c>
      <c r="C144" s="43"/>
    </row>
    <row r="145" spans="1:3" ht="20.25" customHeight="1">
      <c r="A145" s="195">
        <v>43800</v>
      </c>
      <c r="B145" s="196">
        <v>20250</v>
      </c>
      <c r="C145" s="43"/>
    </row>
    <row r="146" spans="1:3" ht="20.25" customHeight="1">
      <c r="A146" s="195">
        <v>43831</v>
      </c>
      <c r="B146" s="196">
        <v>20250</v>
      </c>
      <c r="C146" s="43"/>
    </row>
    <row r="147" spans="1:3" ht="20.25" customHeight="1">
      <c r="A147" s="195">
        <v>43862</v>
      </c>
      <c r="B147" s="196">
        <v>20250</v>
      </c>
      <c r="C147" s="43"/>
    </row>
    <row r="148" spans="1:3" ht="20.25" customHeight="1">
      <c r="A148" s="195">
        <v>43891</v>
      </c>
      <c r="B148" s="196">
        <v>23000</v>
      </c>
      <c r="C148" s="43"/>
    </row>
    <row r="149" spans="1:3" ht="20.25" customHeight="1">
      <c r="A149" s="195">
        <v>43922</v>
      </c>
      <c r="B149" s="196">
        <v>23000</v>
      </c>
      <c r="C149" s="43"/>
    </row>
    <row r="150" spans="1:3" ht="20.25" customHeight="1">
      <c r="A150" s="195">
        <v>43952</v>
      </c>
      <c r="B150" s="196">
        <v>23000</v>
      </c>
      <c r="C150" s="43"/>
    </row>
    <row r="151" spans="1:3" ht="20.25" customHeight="1">
      <c r="A151" s="195">
        <v>43983</v>
      </c>
      <c r="B151" s="196">
        <v>23000</v>
      </c>
      <c r="C151" s="43"/>
    </row>
    <row r="152" spans="1:3" ht="20.25" customHeight="1">
      <c r="A152" s="195">
        <v>44013</v>
      </c>
      <c r="B152" s="196">
        <v>25000</v>
      </c>
      <c r="C152" s="43"/>
    </row>
    <row r="153" spans="1:3" ht="20.25" customHeight="1">
      <c r="A153" s="195">
        <v>44044</v>
      </c>
      <c r="B153" s="196">
        <v>25000</v>
      </c>
      <c r="C153" s="43"/>
    </row>
    <row r="154" spans="1:3" ht="20.25" customHeight="1">
      <c r="A154" s="195">
        <v>44075</v>
      </c>
      <c r="B154" s="196">
        <v>25000</v>
      </c>
      <c r="C154" s="43"/>
    </row>
    <row r="155" spans="1:3" ht="20.25" customHeight="1">
      <c r="A155" s="195">
        <v>44105</v>
      </c>
      <c r="B155" s="196">
        <v>25000</v>
      </c>
      <c r="C155" s="43"/>
    </row>
    <row r="156" spans="1:3" ht="20.25" customHeight="1">
      <c r="A156" s="195">
        <v>44136</v>
      </c>
      <c r="B156" s="196">
        <v>25000</v>
      </c>
      <c r="C156" s="43"/>
    </row>
    <row r="157" spans="1:3" ht="20.25" customHeight="1">
      <c r="A157" s="195">
        <v>44166</v>
      </c>
      <c r="B157" s="196">
        <v>27500</v>
      </c>
      <c r="C157" s="43"/>
    </row>
    <row r="158" spans="1:3" ht="20.25" customHeight="1">
      <c r="A158" s="195">
        <v>44197</v>
      </c>
      <c r="B158" s="196">
        <v>27500</v>
      </c>
      <c r="C158" s="43"/>
    </row>
    <row r="159" spans="1:3" ht="20.25" customHeight="1">
      <c r="A159" s="195">
        <v>44228</v>
      </c>
      <c r="B159" s="196">
        <v>27500</v>
      </c>
      <c r="C159" s="43"/>
    </row>
    <row r="160" spans="1:3" ht="20.25" customHeight="1">
      <c r="A160" s="195">
        <v>44256</v>
      </c>
      <c r="B160" s="196">
        <v>31000</v>
      </c>
      <c r="C160" s="43"/>
    </row>
    <row r="161" spans="1:3" ht="20.25" customHeight="1">
      <c r="A161" s="195">
        <v>44287</v>
      </c>
      <c r="B161" s="196">
        <v>31000</v>
      </c>
      <c r="C161" s="43"/>
    </row>
    <row r="162" spans="1:3" ht="20.25" customHeight="1">
      <c r="A162" s="195">
        <v>44317</v>
      </c>
      <c r="B162" s="196">
        <v>31000</v>
      </c>
      <c r="C162" s="43"/>
    </row>
    <row r="163" spans="1:3" ht="20.25" customHeight="1">
      <c r="A163" s="195">
        <v>44348</v>
      </c>
      <c r="B163" s="196">
        <v>31000</v>
      </c>
      <c r="C163" s="43"/>
    </row>
    <row r="164" spans="1:3" ht="20.25" customHeight="1">
      <c r="A164" s="195">
        <v>44378</v>
      </c>
      <c r="B164" s="196">
        <v>34500</v>
      </c>
      <c r="C164" s="43"/>
    </row>
    <row r="165" spans="1:3" ht="20.25" customHeight="1">
      <c r="A165" s="195">
        <v>44409</v>
      </c>
      <c r="B165" s="196">
        <v>34500</v>
      </c>
      <c r="C165" s="43"/>
    </row>
    <row r="166" spans="1:3" ht="20.25" customHeight="1">
      <c r="A166" s="195">
        <v>44440</v>
      </c>
      <c r="B166" s="196">
        <v>37000</v>
      </c>
      <c r="C166" s="43"/>
    </row>
    <row r="167" spans="1:3" ht="20.25" customHeight="1">
      <c r="A167" s="195">
        <v>44470</v>
      </c>
      <c r="B167" s="196">
        <v>38000</v>
      </c>
      <c r="C167" s="43"/>
    </row>
    <row r="168" spans="1:3" ht="20.25" customHeight="1">
      <c r="A168" s="195">
        <v>44501</v>
      </c>
      <c r="B168" s="196">
        <v>39000</v>
      </c>
      <c r="C168" s="43"/>
    </row>
    <row r="169" spans="1:3" ht="20.25" customHeight="1">
      <c r="A169" s="195">
        <v>44531</v>
      </c>
      <c r="B169" s="196">
        <v>41250</v>
      </c>
      <c r="C169" s="43"/>
    </row>
    <row r="170" spans="1:3" ht="20.25" customHeight="1">
      <c r="A170" s="195">
        <v>44562</v>
      </c>
      <c r="B170" s="196">
        <v>41250</v>
      </c>
      <c r="C170" s="43"/>
    </row>
    <row r="171" spans="1:3" ht="20.25" customHeight="1">
      <c r="A171" s="195">
        <v>44593</v>
      </c>
      <c r="B171" s="196">
        <v>41250</v>
      </c>
      <c r="C171" s="43"/>
    </row>
    <row r="172" spans="1:3" ht="20.25" customHeight="1">
      <c r="A172" s="195">
        <v>44621</v>
      </c>
      <c r="B172" s="196">
        <v>50000</v>
      </c>
      <c r="C172" s="43"/>
    </row>
    <row r="173" spans="1:3" ht="20.25" customHeight="1">
      <c r="A173" s="195">
        <v>44652</v>
      </c>
      <c r="B173" s="196">
        <v>50000</v>
      </c>
      <c r="C173" s="43"/>
    </row>
    <row r="174" spans="1:3" ht="20.25" customHeight="1">
      <c r="A174" s="195">
        <v>44682</v>
      </c>
      <c r="B174" s="196">
        <v>50000</v>
      </c>
      <c r="C174" s="43"/>
    </row>
    <row r="175" spans="1:3" ht="20.25" customHeight="1">
      <c r="A175" s="195">
        <v>44713</v>
      </c>
      <c r="B175" s="196">
        <v>55000</v>
      </c>
      <c r="C175" s="44"/>
    </row>
    <row r="176" spans="1:3" ht="20.25" customHeight="1">
      <c r="A176" s="195">
        <v>44743</v>
      </c>
      <c r="B176" s="196">
        <v>60000</v>
      </c>
      <c r="C176" s="44"/>
    </row>
    <row r="177" spans="1:26" ht="20.25" customHeight="1">
      <c r="A177" s="195">
        <v>44774</v>
      </c>
      <c r="B177" s="196">
        <v>60000</v>
      </c>
      <c r="C177" s="43"/>
    </row>
    <row r="178" spans="1:26" ht="20.25" customHeight="1">
      <c r="A178" s="195">
        <v>44805</v>
      </c>
      <c r="B178" s="196">
        <v>70000</v>
      </c>
      <c r="C178" s="43"/>
    </row>
    <row r="179" spans="1:26" ht="20.25" customHeight="1">
      <c r="A179" s="195">
        <v>44835</v>
      </c>
      <c r="B179" s="196">
        <v>70000</v>
      </c>
      <c r="C179" s="43"/>
    </row>
    <row r="180" spans="1:26" ht="20.25" customHeight="1">
      <c r="A180" s="195">
        <v>44866</v>
      </c>
      <c r="B180" s="196">
        <v>75000</v>
      </c>
      <c r="C180" s="43"/>
    </row>
    <row r="181" spans="1:26" ht="20.25" customHeight="1">
      <c r="A181" s="195">
        <v>44896</v>
      </c>
      <c r="B181" s="196">
        <v>80000</v>
      </c>
      <c r="C181" s="43"/>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20.25" customHeight="1">
      <c r="A182" s="195">
        <v>44927</v>
      </c>
      <c r="B182" s="196">
        <v>85000</v>
      </c>
      <c r="C182" s="43"/>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20.25" customHeight="1">
      <c r="A183" s="195">
        <v>44958</v>
      </c>
      <c r="B183" s="196">
        <v>90000</v>
      </c>
      <c r="C183" s="43"/>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20.25" customHeight="1">
      <c r="A184" s="195">
        <v>44986</v>
      </c>
      <c r="B184" s="196">
        <v>106147</v>
      </c>
      <c r="C184" s="43"/>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20.25" customHeight="1">
      <c r="A185" s="195">
        <v>45017</v>
      </c>
      <c r="B185" s="196">
        <v>106147</v>
      </c>
      <c r="C185" s="43"/>
    </row>
    <row r="186" spans="1:26" ht="20.25" customHeight="1">
      <c r="A186" s="195">
        <v>45047</v>
      </c>
      <c r="B186" s="196">
        <v>113374</v>
      </c>
      <c r="C186" s="43"/>
    </row>
    <row r="187" spans="1:26" ht="20.25" customHeight="1">
      <c r="A187" s="195">
        <v>45078</v>
      </c>
      <c r="B187" s="196">
        <v>145000</v>
      </c>
      <c r="C187" s="43"/>
    </row>
    <row r="188" spans="1:26" ht="20.25" customHeight="1">
      <c r="A188" s="195">
        <v>45108</v>
      </c>
      <c r="B188" s="196">
        <v>165000</v>
      </c>
      <c r="C188" s="45"/>
    </row>
    <row r="189" spans="1:26" ht="20.25" customHeight="1">
      <c r="A189" s="195">
        <v>45139</v>
      </c>
      <c r="B189" s="196">
        <v>165000</v>
      </c>
      <c r="C189" s="45"/>
    </row>
    <row r="190" spans="1:26" ht="20.25" customHeight="1">
      <c r="A190" s="195">
        <v>45170</v>
      </c>
      <c r="B190" s="196">
        <v>200000</v>
      </c>
      <c r="C190" s="45"/>
    </row>
    <row r="191" spans="1:26" ht="20.25" customHeight="1">
      <c r="A191" s="195">
        <v>45200</v>
      </c>
      <c r="B191" s="196">
        <v>220000</v>
      </c>
      <c r="C191" s="45"/>
    </row>
    <row r="192" spans="1:26" ht="20.25" customHeight="1">
      <c r="A192" s="195">
        <v>45231</v>
      </c>
      <c r="B192" s="196">
        <v>220000</v>
      </c>
      <c r="C192" s="45"/>
    </row>
    <row r="193" spans="1:3" ht="20.25" customHeight="1">
      <c r="A193" s="195">
        <v>45261</v>
      </c>
      <c r="B193" s="196">
        <v>250000</v>
      </c>
      <c r="C193" s="45"/>
    </row>
    <row r="194" spans="1:3" ht="20.25" customHeight="1">
      <c r="A194" s="195">
        <v>45292</v>
      </c>
      <c r="B194" s="196">
        <v>250000</v>
      </c>
      <c r="C194" s="45"/>
    </row>
    <row r="195" spans="1:3" ht="20.25" customHeight="1">
      <c r="A195" s="195">
        <v>45323</v>
      </c>
      <c r="B195" s="196">
        <v>250000</v>
      </c>
      <c r="C195" s="45"/>
    </row>
    <row r="196" spans="1:3" ht="20.25" customHeight="1">
      <c r="A196" s="195">
        <v>45352</v>
      </c>
      <c r="B196" s="196">
        <v>250000</v>
      </c>
      <c r="C196" s="45"/>
    </row>
    <row r="197" spans="1:3" ht="20.25" customHeight="1">
      <c r="A197" s="195">
        <v>45383</v>
      </c>
      <c r="B197" s="196">
        <v>380000</v>
      </c>
      <c r="C197" s="45"/>
    </row>
    <row r="198" spans="1:3" ht="20.25" customHeight="1">
      <c r="A198" s="195">
        <v>45413</v>
      </c>
      <c r="B198" s="196">
        <v>400000</v>
      </c>
      <c r="C198" s="45"/>
    </row>
    <row r="199" spans="1:3" ht="20.25" customHeight="1">
      <c r="A199" s="195">
        <v>45444</v>
      </c>
      <c r="B199" s="196">
        <v>400000</v>
      </c>
      <c r="C199" s="45"/>
    </row>
    <row r="200" spans="1:3" ht="20.25" customHeight="1">
      <c r="A200" s="195">
        <v>45474</v>
      </c>
      <c r="B200" s="196">
        <v>420000</v>
      </c>
      <c r="C200" s="45"/>
    </row>
    <row r="201" spans="1:3" ht="20.25" customHeight="1">
      <c r="A201" s="195">
        <v>45505</v>
      </c>
      <c r="B201" s="196">
        <v>420000</v>
      </c>
      <c r="C201" s="45"/>
    </row>
    <row r="202" spans="1:3" ht="20.25" customHeight="1">
      <c r="A202" s="195">
        <v>45536</v>
      </c>
      <c r="B202" s="196">
        <v>420000</v>
      </c>
      <c r="C202" s="45"/>
    </row>
    <row r="203" spans="1:3" ht="20.25" customHeight="1">
      <c r="A203" s="195">
        <v>45566</v>
      </c>
      <c r="B203" s="196">
        <v>420000</v>
      </c>
      <c r="C203" s="45"/>
    </row>
    <row r="204" spans="1:3" ht="20.25" customHeight="1">
      <c r="A204" s="195">
        <v>45597</v>
      </c>
      <c r="B204" s="196">
        <v>420000</v>
      </c>
      <c r="C204" s="45"/>
    </row>
    <row r="205" spans="1:3" ht="20.25" customHeight="1">
      <c r="A205" s="195">
        <v>45627</v>
      </c>
      <c r="B205" s="196">
        <v>420000</v>
      </c>
      <c r="C205" s="45"/>
    </row>
    <row r="206" spans="1:3" ht="20.25" customHeight="1">
      <c r="A206" s="195">
        <v>45658</v>
      </c>
      <c r="B206" s="196">
        <v>420000</v>
      </c>
      <c r="C206" s="45"/>
    </row>
    <row r="207" spans="1:3" ht="20.25" customHeight="1">
      <c r="A207" s="198">
        <v>45689</v>
      </c>
      <c r="B207" s="199">
        <v>500000</v>
      </c>
      <c r="C207" s="45"/>
    </row>
    <row r="208" spans="1:3" ht="8.25" customHeight="1">
      <c r="A208" s="307"/>
      <c r="B208" s="309"/>
      <c r="C208" s="10"/>
    </row>
    <row r="209" spans="1:4" ht="56.25" customHeight="1">
      <c r="A209" s="272" t="s">
        <v>266</v>
      </c>
      <c r="B209" s="338"/>
      <c r="C209" s="93"/>
      <c r="D209" s="93"/>
    </row>
    <row r="210" spans="1:4" ht="15.75" hidden="1" customHeight="1">
      <c r="A210" s="46"/>
      <c r="B210" s="46"/>
      <c r="C210" s="46"/>
    </row>
    <row r="211" spans="1:4" ht="15.75" hidden="1" customHeight="1">
      <c r="A211" s="46"/>
      <c r="B211" s="46"/>
      <c r="C211" s="46"/>
    </row>
    <row r="212" spans="1:4" ht="15.75" hidden="1" customHeight="1">
      <c r="A212" s="46"/>
      <c r="B212" s="46"/>
      <c r="C212" s="46"/>
    </row>
    <row r="213" spans="1:4" ht="15.75" hidden="1" customHeight="1">
      <c r="A213" s="46"/>
      <c r="B213" s="46"/>
      <c r="C213" s="46"/>
    </row>
    <row r="214" spans="1:4" ht="15.75" hidden="1" customHeight="1">
      <c r="A214" s="46"/>
      <c r="B214" s="46"/>
      <c r="C214" s="46"/>
    </row>
    <row r="215" spans="1:4" ht="15.75" hidden="1" customHeight="1">
      <c r="A215" s="46"/>
      <c r="B215" s="46"/>
      <c r="C215" s="46"/>
    </row>
    <row r="216" spans="1:4" ht="15.75" hidden="1" customHeight="1">
      <c r="A216" s="46"/>
      <c r="B216" s="46"/>
      <c r="C216" s="46"/>
    </row>
    <row r="217" spans="1:4" ht="15.75" hidden="1" customHeight="1">
      <c r="A217" s="46"/>
      <c r="B217" s="46"/>
      <c r="C217" s="46"/>
    </row>
    <row r="218" spans="1:4" ht="15.75" hidden="1" customHeight="1">
      <c r="A218" s="46"/>
      <c r="B218" s="46"/>
      <c r="C218" s="46"/>
    </row>
    <row r="219" spans="1:4" ht="15.75" hidden="1" customHeight="1">
      <c r="A219" s="46"/>
      <c r="B219" s="46"/>
      <c r="C219" s="46"/>
    </row>
    <row r="220" spans="1:4" ht="15.75" hidden="1" customHeight="1">
      <c r="A220" s="46"/>
      <c r="B220" s="46"/>
      <c r="C220" s="46"/>
    </row>
    <row r="221" spans="1:4" ht="15.75" hidden="1" customHeight="1">
      <c r="A221" s="46"/>
      <c r="B221" s="46"/>
      <c r="C221" s="46"/>
    </row>
    <row r="222" spans="1:4" ht="15.75" hidden="1" customHeight="1">
      <c r="A222" s="46"/>
      <c r="B222" s="46"/>
      <c r="C222" s="46"/>
    </row>
    <row r="223" spans="1:4" ht="15.75" hidden="1" customHeight="1">
      <c r="A223" s="46"/>
      <c r="B223" s="46"/>
      <c r="C223" s="46"/>
    </row>
    <row r="224" spans="1:4" ht="15.75" hidden="1" customHeight="1">
      <c r="A224" s="46"/>
      <c r="B224" s="46"/>
      <c r="C224" s="46"/>
    </row>
    <row r="225" spans="1:3" ht="15.75" hidden="1" customHeight="1">
      <c r="A225" s="46"/>
      <c r="B225" s="46"/>
      <c r="C225" s="46"/>
    </row>
    <row r="226" spans="1:3" ht="15.75" hidden="1" customHeight="1">
      <c r="A226" s="46"/>
      <c r="B226" s="46"/>
      <c r="C226" s="46"/>
    </row>
    <row r="227" spans="1:3" ht="15.75" hidden="1" customHeight="1">
      <c r="A227" s="46"/>
      <c r="B227" s="46"/>
      <c r="C227" s="46"/>
    </row>
    <row r="228" spans="1:3" ht="15.75" hidden="1" customHeight="1">
      <c r="A228" s="46"/>
      <c r="B228" s="46"/>
      <c r="C228" s="46"/>
    </row>
    <row r="229" spans="1:3" ht="15.75" hidden="1" customHeight="1">
      <c r="A229" s="46"/>
      <c r="B229" s="46"/>
      <c r="C229" s="46"/>
    </row>
    <row r="230" spans="1:3" ht="15.75" hidden="1" customHeight="1">
      <c r="A230" s="46"/>
      <c r="B230" s="46"/>
      <c r="C230" s="46"/>
    </row>
    <row r="231" spans="1:3" ht="15.75" hidden="1" customHeight="1">
      <c r="A231" s="46"/>
      <c r="B231" s="46"/>
      <c r="C231" s="46"/>
    </row>
    <row r="232" spans="1:3" ht="15.75" hidden="1" customHeight="1">
      <c r="A232" s="46"/>
      <c r="B232" s="46"/>
      <c r="C232" s="46"/>
    </row>
    <row r="233" spans="1:3" ht="15.75" hidden="1" customHeight="1">
      <c r="A233" s="46"/>
      <c r="B233" s="46"/>
      <c r="C233" s="46"/>
    </row>
    <row r="234" spans="1:3" ht="15.75" hidden="1" customHeight="1">
      <c r="A234" s="46"/>
      <c r="B234" s="46"/>
      <c r="C234" s="46"/>
    </row>
    <row r="235" spans="1:3" ht="15.75" hidden="1" customHeight="1">
      <c r="A235" s="46"/>
      <c r="B235" s="46"/>
      <c r="C235" s="46"/>
    </row>
    <row r="236" spans="1:3" ht="15.75" hidden="1" customHeight="1">
      <c r="A236" s="46"/>
      <c r="B236" s="46"/>
      <c r="C236" s="46"/>
    </row>
    <row r="237" spans="1:3" ht="15.75" hidden="1" customHeight="1">
      <c r="A237" s="46"/>
      <c r="B237" s="46"/>
      <c r="C237" s="46"/>
    </row>
    <row r="238" spans="1:3" ht="15.75" hidden="1" customHeight="1">
      <c r="A238" s="46"/>
      <c r="B238" s="46"/>
      <c r="C238" s="46"/>
    </row>
    <row r="239" spans="1:3" ht="15.75" hidden="1" customHeight="1">
      <c r="A239" s="46"/>
      <c r="B239" s="46"/>
      <c r="C239" s="46"/>
    </row>
    <row r="240" spans="1:3" ht="15.75" hidden="1" customHeight="1">
      <c r="A240" s="46"/>
      <c r="B240" s="46"/>
      <c r="C240" s="46"/>
    </row>
    <row r="241" spans="1:3" ht="15.75" hidden="1" customHeight="1">
      <c r="A241" s="46"/>
      <c r="B241" s="46"/>
      <c r="C241" s="46"/>
    </row>
    <row r="242" spans="1:3" ht="15.75" hidden="1" customHeight="1">
      <c r="A242" s="46"/>
      <c r="B242" s="46"/>
      <c r="C242" s="46"/>
    </row>
    <row r="243" spans="1:3" ht="15.75" hidden="1" customHeight="1">
      <c r="A243" s="46"/>
      <c r="B243" s="46"/>
      <c r="C243" s="46"/>
    </row>
    <row r="244" spans="1:3" ht="15.75" hidden="1" customHeight="1">
      <c r="A244" s="46"/>
      <c r="B244" s="46"/>
      <c r="C244" s="46"/>
    </row>
    <row r="245" spans="1:3" ht="15.75" hidden="1" customHeight="1">
      <c r="A245" s="46"/>
      <c r="B245" s="46"/>
      <c r="C245" s="46"/>
    </row>
    <row r="246" spans="1:3" ht="15.75" hidden="1" customHeight="1">
      <c r="A246" s="46"/>
      <c r="B246" s="46"/>
      <c r="C246" s="46"/>
    </row>
    <row r="247" spans="1:3" ht="15.75" hidden="1" customHeight="1">
      <c r="A247" s="46"/>
      <c r="B247" s="46"/>
      <c r="C247" s="46"/>
    </row>
    <row r="248" spans="1:3" ht="15.75" hidden="1" customHeight="1">
      <c r="A248" s="46"/>
      <c r="B248" s="46"/>
      <c r="C248" s="46"/>
    </row>
    <row r="249" spans="1:3" ht="15.75" hidden="1" customHeight="1">
      <c r="A249" s="46"/>
      <c r="B249" s="46"/>
      <c r="C249" s="46"/>
    </row>
    <row r="250" spans="1:3" ht="15.75" hidden="1" customHeight="1">
      <c r="A250" s="46"/>
      <c r="B250" s="46"/>
      <c r="C250" s="46"/>
    </row>
    <row r="251" spans="1:3" ht="15.75" hidden="1" customHeight="1">
      <c r="A251" s="46"/>
      <c r="B251" s="46"/>
      <c r="C251" s="46"/>
    </row>
    <row r="252" spans="1:3" ht="15.75" hidden="1" customHeight="1">
      <c r="A252" s="46"/>
      <c r="B252" s="46"/>
      <c r="C252" s="46"/>
    </row>
    <row r="253" spans="1:3" ht="15.75" hidden="1" customHeight="1">
      <c r="A253" s="46"/>
      <c r="B253" s="46"/>
      <c r="C253" s="46"/>
    </row>
    <row r="254" spans="1:3" ht="15.75" hidden="1" customHeight="1">
      <c r="A254" s="46"/>
      <c r="B254" s="46"/>
      <c r="C254" s="46"/>
    </row>
    <row r="255" spans="1:3" ht="15.75" hidden="1" customHeight="1">
      <c r="A255" s="46"/>
      <c r="B255" s="46"/>
      <c r="C255" s="46"/>
    </row>
    <row r="256" spans="1:3" ht="15.75" hidden="1" customHeight="1">
      <c r="A256" s="46"/>
      <c r="B256" s="46"/>
      <c r="C256" s="46"/>
    </row>
    <row r="257" spans="1:3" ht="15.75" hidden="1" customHeight="1">
      <c r="A257" s="46"/>
      <c r="B257" s="46"/>
      <c r="C257" s="46"/>
    </row>
    <row r="258" spans="1:3" ht="15.75" hidden="1" customHeight="1">
      <c r="A258" s="46"/>
      <c r="B258" s="46"/>
      <c r="C258" s="46"/>
    </row>
    <row r="259" spans="1:3" ht="15.75" hidden="1" customHeight="1">
      <c r="A259" s="46"/>
      <c r="B259" s="46"/>
      <c r="C259" s="46"/>
    </row>
    <row r="260" spans="1:3" ht="15.75" hidden="1" customHeight="1">
      <c r="A260" s="46"/>
      <c r="B260" s="46"/>
      <c r="C260" s="46"/>
    </row>
    <row r="261" spans="1:3" ht="15.75" hidden="1" customHeight="1">
      <c r="A261" s="46"/>
      <c r="B261" s="46"/>
      <c r="C261" s="46"/>
    </row>
    <row r="262" spans="1:3" ht="15.75" hidden="1" customHeight="1">
      <c r="A262" s="46"/>
      <c r="B262" s="46"/>
      <c r="C262" s="46"/>
    </row>
    <row r="263" spans="1:3" ht="15.75" hidden="1" customHeight="1">
      <c r="A263" s="46"/>
      <c r="B263" s="46"/>
      <c r="C263" s="46"/>
    </row>
    <row r="264" spans="1:3" ht="15.75" hidden="1" customHeight="1">
      <c r="A264" s="46"/>
      <c r="B264" s="46"/>
      <c r="C264" s="46"/>
    </row>
    <row r="265" spans="1:3" ht="15.75" hidden="1" customHeight="1">
      <c r="A265" s="46"/>
      <c r="B265" s="46"/>
      <c r="C265" s="46"/>
    </row>
    <row r="266" spans="1:3" ht="15.75" hidden="1" customHeight="1">
      <c r="A266" s="46"/>
      <c r="B266" s="46"/>
      <c r="C266" s="46"/>
    </row>
    <row r="267" spans="1:3" ht="15.75" hidden="1" customHeight="1">
      <c r="A267" s="46"/>
      <c r="B267" s="46"/>
      <c r="C267" s="46"/>
    </row>
    <row r="268" spans="1:3" ht="15.75" hidden="1" customHeight="1">
      <c r="A268" s="46"/>
      <c r="B268" s="46"/>
      <c r="C268" s="46"/>
    </row>
    <row r="269" spans="1:3" ht="15.75" hidden="1" customHeight="1">
      <c r="A269" s="46"/>
      <c r="B269" s="46"/>
      <c r="C269" s="46"/>
    </row>
    <row r="270" spans="1:3" ht="15.75" hidden="1" customHeight="1">
      <c r="A270" s="46"/>
      <c r="B270" s="46"/>
      <c r="C270" s="46"/>
    </row>
    <row r="271" spans="1:3" ht="15.75" hidden="1" customHeight="1">
      <c r="A271" s="46"/>
      <c r="B271" s="46"/>
      <c r="C271" s="46"/>
    </row>
    <row r="272" spans="1:3" ht="15.75" hidden="1" customHeight="1">
      <c r="A272" s="46"/>
      <c r="B272" s="46"/>
      <c r="C272" s="46"/>
    </row>
    <row r="273" spans="1:3" ht="15.75" hidden="1" customHeight="1">
      <c r="A273" s="46"/>
      <c r="B273" s="46"/>
      <c r="C273" s="46"/>
    </row>
    <row r="274" spans="1:3" ht="15.75" hidden="1" customHeight="1">
      <c r="A274" s="46"/>
      <c r="B274" s="46"/>
      <c r="C274" s="46"/>
    </row>
    <row r="275" spans="1:3" ht="15.75" hidden="1" customHeight="1">
      <c r="A275" s="46"/>
      <c r="B275" s="46"/>
      <c r="C275" s="46"/>
    </row>
    <row r="276" spans="1:3" ht="15.75" hidden="1" customHeight="1">
      <c r="A276" s="46"/>
      <c r="B276" s="46"/>
      <c r="C276" s="46"/>
    </row>
    <row r="277" spans="1:3" ht="15.75" hidden="1" customHeight="1">
      <c r="A277" s="46"/>
      <c r="B277" s="46"/>
      <c r="C277" s="46"/>
    </row>
    <row r="278" spans="1:3" ht="15.75" hidden="1" customHeight="1">
      <c r="A278" s="46"/>
      <c r="B278" s="46"/>
      <c r="C278" s="46"/>
    </row>
    <row r="279" spans="1:3" ht="15.75" hidden="1" customHeight="1">
      <c r="A279" s="46"/>
      <c r="B279" s="46"/>
      <c r="C279" s="46"/>
    </row>
    <row r="280" spans="1:3" ht="15.75" hidden="1" customHeight="1">
      <c r="A280" s="46"/>
      <c r="B280" s="46"/>
      <c r="C280" s="46"/>
    </row>
    <row r="281" spans="1:3" ht="15.75" hidden="1" customHeight="1">
      <c r="A281" s="46"/>
      <c r="B281" s="46"/>
      <c r="C281" s="46"/>
    </row>
    <row r="282" spans="1:3" ht="15.75" hidden="1" customHeight="1">
      <c r="A282" s="46"/>
      <c r="B282" s="46"/>
      <c r="C282" s="46"/>
    </row>
    <row r="283" spans="1:3" ht="15.75" hidden="1" customHeight="1">
      <c r="A283" s="46"/>
      <c r="B283" s="46"/>
      <c r="C283" s="46"/>
    </row>
    <row r="284" spans="1:3" ht="15.75" hidden="1" customHeight="1">
      <c r="A284" s="46"/>
      <c r="B284" s="46"/>
      <c r="C284" s="46"/>
    </row>
    <row r="285" spans="1:3" ht="15.75" hidden="1" customHeight="1">
      <c r="A285" s="46"/>
      <c r="B285" s="46"/>
      <c r="C285" s="46"/>
    </row>
    <row r="286" spans="1:3" ht="15.75" hidden="1" customHeight="1">
      <c r="A286" s="46"/>
      <c r="B286" s="46"/>
      <c r="C286" s="46"/>
    </row>
    <row r="287" spans="1:3" ht="15.75" hidden="1" customHeight="1">
      <c r="A287" s="46"/>
      <c r="B287" s="46"/>
      <c r="C287" s="46"/>
    </row>
    <row r="288" spans="1:3" ht="15.75" hidden="1" customHeight="1">
      <c r="A288" s="46"/>
      <c r="B288" s="46"/>
      <c r="C288" s="46"/>
    </row>
    <row r="289" spans="1:3" ht="15.75" hidden="1" customHeight="1">
      <c r="A289" s="46"/>
      <c r="B289" s="46"/>
      <c r="C289" s="46"/>
    </row>
    <row r="290" spans="1:3" ht="15.75" hidden="1" customHeight="1">
      <c r="A290" s="46"/>
      <c r="B290" s="46"/>
      <c r="C290" s="46"/>
    </row>
    <row r="291" spans="1:3" ht="15.75" hidden="1" customHeight="1">
      <c r="A291" s="46"/>
      <c r="B291" s="46"/>
      <c r="C291" s="46"/>
    </row>
    <row r="292" spans="1:3" ht="15.75" hidden="1" customHeight="1">
      <c r="A292" s="46"/>
      <c r="B292" s="46"/>
      <c r="C292" s="46"/>
    </row>
    <row r="293" spans="1:3" ht="15.75" hidden="1" customHeight="1">
      <c r="A293" s="46"/>
      <c r="B293" s="46"/>
      <c r="C293" s="46"/>
    </row>
    <row r="294" spans="1:3" ht="15.75" hidden="1" customHeight="1">
      <c r="A294" s="46"/>
      <c r="B294" s="46"/>
      <c r="C294" s="46"/>
    </row>
    <row r="295" spans="1:3" ht="15.75" hidden="1" customHeight="1">
      <c r="A295" s="46"/>
      <c r="B295" s="46"/>
      <c r="C295" s="46"/>
    </row>
    <row r="296" spans="1:3" ht="15.75" hidden="1" customHeight="1">
      <c r="A296" s="46"/>
      <c r="B296" s="46"/>
      <c r="C296" s="46"/>
    </row>
    <row r="297" spans="1:3" ht="15.75" hidden="1" customHeight="1">
      <c r="A297" s="46"/>
      <c r="B297" s="46"/>
      <c r="C297" s="46"/>
    </row>
    <row r="298" spans="1:3" ht="15.75" hidden="1" customHeight="1">
      <c r="A298" s="46"/>
      <c r="B298" s="46"/>
      <c r="C298" s="46"/>
    </row>
    <row r="299" spans="1:3" ht="15.75" hidden="1" customHeight="1">
      <c r="A299" s="46"/>
      <c r="B299" s="46"/>
      <c r="C299" s="46"/>
    </row>
    <row r="300" spans="1:3" ht="15.75" hidden="1" customHeight="1">
      <c r="A300" s="46"/>
      <c r="B300" s="46"/>
      <c r="C300" s="46"/>
    </row>
    <row r="301" spans="1:3" ht="15.75" hidden="1" customHeight="1">
      <c r="A301" s="46"/>
      <c r="B301" s="46"/>
      <c r="C301" s="46"/>
    </row>
    <row r="302" spans="1:3" ht="15.75" hidden="1" customHeight="1">
      <c r="A302" s="46"/>
      <c r="B302" s="46"/>
      <c r="C302" s="46"/>
    </row>
    <row r="303" spans="1:3" ht="15.75" hidden="1" customHeight="1">
      <c r="A303" s="46"/>
      <c r="B303" s="46"/>
      <c r="C303" s="46"/>
    </row>
    <row r="304" spans="1:3" ht="15.75" hidden="1" customHeight="1">
      <c r="A304" s="46"/>
      <c r="B304" s="46"/>
      <c r="C304" s="46"/>
    </row>
    <row r="305" spans="1:3" ht="15.75" hidden="1" customHeight="1">
      <c r="A305" s="46"/>
      <c r="B305" s="46"/>
      <c r="C305" s="46"/>
    </row>
    <row r="306" spans="1:3" ht="15.75" hidden="1" customHeight="1">
      <c r="A306" s="46"/>
      <c r="B306" s="46"/>
      <c r="C306" s="46"/>
    </row>
    <row r="307" spans="1:3" ht="15.75" hidden="1" customHeight="1">
      <c r="A307" s="46"/>
      <c r="B307" s="46"/>
      <c r="C307" s="46"/>
    </row>
    <row r="308" spans="1:3" ht="15.75" hidden="1" customHeight="1">
      <c r="A308" s="46"/>
      <c r="B308" s="46"/>
      <c r="C308" s="46"/>
    </row>
    <row r="309" spans="1:3" ht="15.75" hidden="1" customHeight="1">
      <c r="A309" s="46"/>
      <c r="B309" s="46"/>
      <c r="C309" s="46"/>
    </row>
    <row r="310" spans="1:3" ht="15.75" hidden="1" customHeight="1">
      <c r="A310" s="46"/>
      <c r="B310" s="46"/>
      <c r="C310" s="46"/>
    </row>
    <row r="311" spans="1:3" ht="15.75" hidden="1" customHeight="1">
      <c r="A311" s="46"/>
      <c r="B311" s="46"/>
      <c r="C311" s="46"/>
    </row>
    <row r="312" spans="1:3" ht="15.75" hidden="1" customHeight="1">
      <c r="A312" s="46"/>
      <c r="B312" s="46"/>
      <c r="C312" s="46"/>
    </row>
    <row r="313" spans="1:3" ht="15.75" hidden="1" customHeight="1">
      <c r="A313" s="46"/>
      <c r="B313" s="46"/>
      <c r="C313" s="46"/>
    </row>
    <row r="314" spans="1:3" ht="15.75" hidden="1" customHeight="1">
      <c r="A314" s="46"/>
      <c r="B314" s="46"/>
      <c r="C314" s="46"/>
    </row>
    <row r="315" spans="1:3" ht="15.75" hidden="1" customHeight="1">
      <c r="A315" s="46"/>
      <c r="B315" s="46"/>
      <c r="C315" s="46"/>
    </row>
    <row r="316" spans="1:3" ht="15.75" hidden="1" customHeight="1">
      <c r="A316" s="46"/>
      <c r="B316" s="46"/>
      <c r="C316" s="46"/>
    </row>
    <row r="317" spans="1:3" ht="15.75" hidden="1" customHeight="1">
      <c r="A317" s="46"/>
      <c r="B317" s="46"/>
      <c r="C317" s="46"/>
    </row>
    <row r="318" spans="1:3" ht="15.75" hidden="1" customHeight="1">
      <c r="A318" s="46"/>
      <c r="B318" s="46"/>
      <c r="C318" s="46"/>
    </row>
    <row r="319" spans="1:3" ht="15.75" hidden="1" customHeight="1">
      <c r="A319" s="46"/>
      <c r="B319" s="46"/>
      <c r="C319" s="46"/>
    </row>
    <row r="320" spans="1:3" ht="15.75" hidden="1" customHeight="1">
      <c r="A320" s="46"/>
      <c r="B320" s="46"/>
      <c r="C320" s="46"/>
    </row>
    <row r="321" spans="1:3" ht="15.75" hidden="1" customHeight="1">
      <c r="A321" s="46"/>
      <c r="B321" s="46"/>
      <c r="C321" s="46"/>
    </row>
    <row r="322" spans="1:3" ht="15.75" hidden="1" customHeight="1">
      <c r="A322" s="46"/>
      <c r="B322" s="46"/>
      <c r="C322" s="46"/>
    </row>
    <row r="323" spans="1:3" ht="15.75" hidden="1" customHeight="1">
      <c r="A323" s="46"/>
      <c r="B323" s="46"/>
      <c r="C323" s="46"/>
    </row>
    <row r="324" spans="1:3" ht="15.75" hidden="1" customHeight="1">
      <c r="A324" s="46"/>
      <c r="B324" s="46"/>
      <c r="C324" s="46"/>
    </row>
    <row r="325" spans="1:3" ht="15.75" hidden="1" customHeight="1">
      <c r="A325" s="46"/>
      <c r="B325" s="46"/>
      <c r="C325" s="46"/>
    </row>
    <row r="326" spans="1:3" ht="15.75" hidden="1" customHeight="1">
      <c r="A326" s="46"/>
      <c r="B326" s="46"/>
      <c r="C326" s="46"/>
    </row>
    <row r="327" spans="1:3" ht="15.75" hidden="1" customHeight="1">
      <c r="A327" s="46"/>
      <c r="B327" s="46"/>
      <c r="C327" s="46"/>
    </row>
    <row r="328" spans="1:3" ht="15.75" hidden="1" customHeight="1">
      <c r="A328" s="46"/>
      <c r="B328" s="46"/>
      <c r="C328" s="46"/>
    </row>
    <row r="329" spans="1:3" ht="15.75" hidden="1" customHeight="1">
      <c r="A329" s="46"/>
      <c r="B329" s="46"/>
      <c r="C329" s="46"/>
    </row>
    <row r="330" spans="1:3" ht="15.75" hidden="1" customHeight="1">
      <c r="A330" s="46"/>
      <c r="B330" s="46"/>
      <c r="C330" s="46"/>
    </row>
    <row r="331" spans="1:3" ht="15.75" hidden="1" customHeight="1">
      <c r="A331" s="46"/>
      <c r="B331" s="46"/>
      <c r="C331" s="46"/>
    </row>
    <row r="332" spans="1:3" ht="15.75" hidden="1" customHeight="1">
      <c r="A332" s="46"/>
      <c r="B332" s="46"/>
      <c r="C332" s="46"/>
    </row>
    <row r="333" spans="1:3" ht="15.75" hidden="1" customHeight="1">
      <c r="A333" s="46"/>
      <c r="B333" s="46"/>
      <c r="C333" s="46"/>
    </row>
    <row r="334" spans="1:3" ht="15.75" hidden="1" customHeight="1">
      <c r="A334" s="46"/>
      <c r="B334" s="46"/>
      <c r="C334" s="46"/>
    </row>
    <row r="335" spans="1:3" ht="15.75" hidden="1" customHeight="1">
      <c r="A335" s="46"/>
      <c r="B335" s="46"/>
      <c r="C335" s="46"/>
    </row>
    <row r="336" spans="1:3" ht="15.75" hidden="1" customHeight="1">
      <c r="A336" s="46"/>
      <c r="B336" s="46"/>
      <c r="C336" s="46"/>
    </row>
    <row r="337" spans="1:3" ht="15.75" hidden="1" customHeight="1">
      <c r="A337" s="46"/>
      <c r="B337" s="46"/>
      <c r="C337" s="46"/>
    </row>
    <row r="338" spans="1:3" ht="15.75" hidden="1" customHeight="1">
      <c r="A338" s="46"/>
      <c r="B338" s="46"/>
      <c r="C338" s="46"/>
    </row>
    <row r="339" spans="1:3" ht="15.75" hidden="1" customHeight="1">
      <c r="A339" s="46"/>
      <c r="B339" s="46"/>
      <c r="C339" s="46"/>
    </row>
    <row r="340" spans="1:3" ht="15.75" hidden="1" customHeight="1">
      <c r="A340" s="46"/>
      <c r="B340" s="46"/>
      <c r="C340" s="46"/>
    </row>
    <row r="341" spans="1:3" ht="15.75" hidden="1" customHeight="1">
      <c r="A341" s="46"/>
      <c r="B341" s="46"/>
      <c r="C341" s="46"/>
    </row>
    <row r="342" spans="1:3" ht="15.75" hidden="1" customHeight="1">
      <c r="A342" s="46"/>
      <c r="B342" s="46"/>
      <c r="C342" s="46"/>
    </row>
    <row r="343" spans="1:3" ht="15.75" hidden="1" customHeight="1">
      <c r="A343" s="46"/>
      <c r="B343" s="46"/>
      <c r="C343" s="46"/>
    </row>
    <row r="344" spans="1:3" ht="15.75" hidden="1" customHeight="1">
      <c r="A344" s="46"/>
      <c r="B344" s="46"/>
      <c r="C344" s="46"/>
    </row>
    <row r="345" spans="1:3" ht="15.75" hidden="1" customHeight="1">
      <c r="A345" s="46"/>
      <c r="B345" s="46"/>
      <c r="C345" s="46"/>
    </row>
    <row r="346" spans="1:3" ht="15.75" hidden="1" customHeight="1">
      <c r="A346" s="46"/>
      <c r="B346" s="46"/>
      <c r="C346" s="46"/>
    </row>
    <row r="347" spans="1:3" ht="15.75" hidden="1" customHeight="1">
      <c r="A347" s="46"/>
      <c r="B347" s="46"/>
      <c r="C347" s="46"/>
    </row>
    <row r="348" spans="1:3" ht="15.75" hidden="1" customHeight="1">
      <c r="A348" s="46"/>
      <c r="B348" s="46"/>
      <c r="C348" s="46"/>
    </row>
    <row r="349" spans="1:3" ht="15.75" hidden="1" customHeight="1">
      <c r="A349" s="46"/>
      <c r="B349" s="46"/>
      <c r="C349" s="46"/>
    </row>
    <row r="350" spans="1:3" ht="15.75" hidden="1" customHeight="1">
      <c r="A350" s="46"/>
      <c r="B350" s="46"/>
      <c r="C350" s="46"/>
    </row>
    <row r="351" spans="1:3" ht="15.75" hidden="1" customHeight="1">
      <c r="A351" s="46"/>
      <c r="B351" s="46"/>
      <c r="C351" s="46"/>
    </row>
    <row r="352" spans="1:3" ht="15.75" hidden="1" customHeight="1">
      <c r="A352" s="46"/>
      <c r="B352" s="46"/>
      <c r="C352" s="46"/>
    </row>
    <row r="353" spans="1:3" ht="15.75" hidden="1" customHeight="1">
      <c r="A353" s="46"/>
      <c r="B353" s="46"/>
      <c r="C353" s="46"/>
    </row>
    <row r="354" spans="1:3" ht="15.75" hidden="1" customHeight="1">
      <c r="A354" s="46"/>
      <c r="B354" s="46"/>
      <c r="C354" s="46"/>
    </row>
    <row r="355" spans="1:3" ht="15.75" hidden="1" customHeight="1">
      <c r="A355" s="46"/>
      <c r="B355" s="46"/>
      <c r="C355" s="46"/>
    </row>
    <row r="356" spans="1:3" ht="15.75" hidden="1" customHeight="1">
      <c r="A356" s="46"/>
      <c r="B356" s="46"/>
      <c r="C356" s="46"/>
    </row>
    <row r="357" spans="1:3" ht="15.75" hidden="1" customHeight="1">
      <c r="A357" s="46"/>
      <c r="B357" s="46"/>
      <c r="C357" s="46"/>
    </row>
    <row r="358" spans="1:3" ht="15.75" hidden="1" customHeight="1">
      <c r="A358" s="46"/>
      <c r="B358" s="46"/>
      <c r="C358" s="46"/>
    </row>
    <row r="359" spans="1:3" ht="15.75" hidden="1" customHeight="1">
      <c r="A359" s="46"/>
      <c r="B359" s="46"/>
      <c r="C359" s="46"/>
    </row>
    <row r="360" spans="1:3" ht="15.75" hidden="1" customHeight="1">
      <c r="A360" s="46"/>
      <c r="B360" s="46"/>
      <c r="C360" s="46"/>
    </row>
    <row r="361" spans="1:3" ht="15.75" hidden="1" customHeight="1">
      <c r="A361" s="46"/>
      <c r="B361" s="46"/>
      <c r="C361" s="46"/>
    </row>
    <row r="362" spans="1:3" ht="15.75" hidden="1" customHeight="1">
      <c r="A362" s="46"/>
      <c r="B362" s="46"/>
      <c r="C362" s="46"/>
    </row>
    <row r="363" spans="1:3" ht="15.75" hidden="1" customHeight="1">
      <c r="A363" s="46"/>
      <c r="B363" s="46"/>
      <c r="C363" s="46"/>
    </row>
    <row r="364" spans="1:3" ht="15.75" hidden="1" customHeight="1">
      <c r="A364" s="46"/>
      <c r="B364" s="46"/>
      <c r="C364" s="46"/>
    </row>
    <row r="365" spans="1:3" ht="15.75" hidden="1" customHeight="1">
      <c r="A365" s="46"/>
      <c r="B365" s="46"/>
      <c r="C365" s="46"/>
    </row>
    <row r="366" spans="1:3" ht="15.75" hidden="1" customHeight="1">
      <c r="A366" s="46"/>
      <c r="B366" s="46"/>
      <c r="C366" s="46"/>
    </row>
    <row r="367" spans="1:3" ht="15.75" hidden="1" customHeight="1">
      <c r="A367" s="46"/>
      <c r="B367" s="46"/>
      <c r="C367" s="46"/>
    </row>
    <row r="368" spans="1:3" ht="15.75" hidden="1" customHeight="1">
      <c r="A368" s="46"/>
      <c r="B368" s="46"/>
      <c r="C368" s="46"/>
    </row>
    <row r="369" spans="1:3" ht="15.75" hidden="1" customHeight="1">
      <c r="A369" s="46"/>
      <c r="B369" s="46"/>
      <c r="C369" s="46"/>
    </row>
    <row r="370" spans="1:3" ht="15.75" hidden="1" customHeight="1">
      <c r="A370" s="46"/>
      <c r="B370" s="46"/>
      <c r="C370" s="46"/>
    </row>
    <row r="371" spans="1:3" ht="15.75" hidden="1" customHeight="1">
      <c r="A371" s="46"/>
      <c r="B371" s="46"/>
      <c r="C371" s="46"/>
    </row>
    <row r="372" spans="1:3" ht="15.75" hidden="1" customHeight="1">
      <c r="A372" s="46"/>
      <c r="B372" s="46"/>
      <c r="C372" s="46"/>
    </row>
    <row r="373" spans="1:3" ht="15.75" hidden="1" customHeight="1">
      <c r="A373" s="46"/>
      <c r="B373" s="46"/>
      <c r="C373" s="46"/>
    </row>
    <row r="374" spans="1:3" ht="15.75" hidden="1" customHeight="1">
      <c r="A374" s="46"/>
      <c r="B374" s="46"/>
      <c r="C374" s="46"/>
    </row>
    <row r="375" spans="1:3" ht="15.75" hidden="1" customHeight="1">
      <c r="A375" s="46"/>
      <c r="B375" s="46"/>
      <c r="C375" s="46"/>
    </row>
    <row r="376" spans="1:3" ht="15.75" hidden="1" customHeight="1">
      <c r="A376" s="46"/>
      <c r="B376" s="46"/>
      <c r="C376" s="46"/>
    </row>
    <row r="377" spans="1:3" ht="15.75" hidden="1" customHeight="1">
      <c r="A377" s="46"/>
      <c r="B377" s="46"/>
      <c r="C377" s="46"/>
    </row>
    <row r="378" spans="1:3" ht="15.75" hidden="1" customHeight="1">
      <c r="A378" s="46"/>
      <c r="B378" s="46"/>
      <c r="C378" s="46"/>
    </row>
    <row r="379" spans="1:3" ht="15.75" hidden="1" customHeight="1">
      <c r="A379" s="46"/>
      <c r="B379" s="46"/>
      <c r="C379" s="46"/>
    </row>
    <row r="380" spans="1:3" ht="15.75" hidden="1" customHeight="1">
      <c r="A380" s="46"/>
      <c r="B380" s="46"/>
      <c r="C380" s="46"/>
    </row>
    <row r="381" spans="1:3" ht="15.75" hidden="1" customHeight="1">
      <c r="A381" s="46"/>
      <c r="B381" s="46"/>
      <c r="C381" s="46"/>
    </row>
    <row r="382" spans="1:3" ht="15.75" hidden="1" customHeight="1">
      <c r="A382" s="46"/>
      <c r="B382" s="46"/>
      <c r="C382" s="46"/>
    </row>
    <row r="383" spans="1:3" ht="15.75" hidden="1" customHeight="1">
      <c r="A383" s="46"/>
      <c r="B383" s="46"/>
      <c r="C383" s="46"/>
    </row>
    <row r="384" spans="1:3" ht="15.75" hidden="1" customHeight="1">
      <c r="A384" s="46"/>
      <c r="B384" s="46"/>
      <c r="C384" s="46"/>
    </row>
    <row r="385" spans="1:3" ht="15.75" hidden="1" customHeight="1">
      <c r="A385" s="46"/>
      <c r="B385" s="46"/>
      <c r="C385" s="46"/>
    </row>
    <row r="386" spans="1:3" ht="15.75" hidden="1" customHeight="1">
      <c r="A386" s="46"/>
      <c r="B386" s="46"/>
      <c r="C386" s="46"/>
    </row>
    <row r="387" spans="1:3" ht="15.75" hidden="1" customHeight="1">
      <c r="A387" s="46"/>
      <c r="B387" s="46"/>
      <c r="C387" s="46"/>
    </row>
    <row r="388" spans="1:3" ht="15.75" hidden="1" customHeight="1">
      <c r="A388" s="46"/>
      <c r="B388" s="46"/>
      <c r="C388" s="46"/>
    </row>
    <row r="389" spans="1:3" ht="15.75" hidden="1" customHeight="1">
      <c r="A389" s="46"/>
      <c r="B389" s="46"/>
      <c r="C389" s="46"/>
    </row>
    <row r="390" spans="1:3" ht="15.75" hidden="1" customHeight="1">
      <c r="A390" s="46"/>
      <c r="B390" s="46"/>
      <c r="C390" s="46"/>
    </row>
    <row r="391" spans="1:3" ht="15.75" hidden="1" customHeight="1">
      <c r="A391" s="46"/>
      <c r="B391" s="46"/>
      <c r="C391" s="46"/>
    </row>
    <row r="392" spans="1:3" ht="15.75" hidden="1" customHeight="1">
      <c r="A392" s="46"/>
      <c r="B392" s="46"/>
      <c r="C392" s="46"/>
    </row>
    <row r="393" spans="1:3" ht="15.75" hidden="1" customHeight="1">
      <c r="A393" s="46"/>
      <c r="B393" s="46"/>
      <c r="C393" s="46"/>
    </row>
    <row r="394" spans="1:3" ht="15.75" hidden="1" customHeight="1">
      <c r="A394" s="46"/>
      <c r="B394" s="46"/>
      <c r="C394" s="46"/>
    </row>
    <row r="395" spans="1:3" ht="15.75" hidden="1" customHeight="1">
      <c r="A395" s="46"/>
      <c r="B395" s="46"/>
      <c r="C395" s="46"/>
    </row>
    <row r="396" spans="1:3" ht="15.75" hidden="1" customHeight="1">
      <c r="A396" s="46"/>
      <c r="B396" s="46"/>
      <c r="C396" s="46"/>
    </row>
    <row r="397" spans="1:3" ht="15.75" hidden="1" customHeight="1">
      <c r="A397" s="46"/>
      <c r="B397" s="46"/>
      <c r="C397" s="46"/>
    </row>
    <row r="398" spans="1:3" ht="15.75" hidden="1" customHeight="1">
      <c r="A398" s="46"/>
      <c r="B398" s="46"/>
      <c r="C398" s="46"/>
    </row>
    <row r="399" spans="1:3" ht="15.75" hidden="1" customHeight="1">
      <c r="A399" s="46"/>
      <c r="B399" s="46"/>
      <c r="C399" s="46"/>
    </row>
    <row r="400" spans="1:3" ht="15.75" hidden="1" customHeight="1">
      <c r="A400" s="46"/>
      <c r="B400" s="46"/>
      <c r="C400" s="46"/>
    </row>
    <row r="401" spans="1:3" ht="15.75" hidden="1" customHeight="1">
      <c r="A401" s="46"/>
      <c r="B401" s="46"/>
      <c r="C401" s="46"/>
    </row>
    <row r="402" spans="1:3" ht="15.75" hidden="1" customHeight="1">
      <c r="A402" s="46"/>
      <c r="B402" s="46"/>
      <c r="C402" s="46"/>
    </row>
    <row r="403" spans="1:3" ht="15.75" hidden="1" customHeight="1">
      <c r="A403" s="46"/>
      <c r="B403" s="46"/>
      <c r="C403" s="46"/>
    </row>
    <row r="404" spans="1:3" ht="15.75" hidden="1" customHeight="1">
      <c r="A404" s="46"/>
      <c r="B404" s="46"/>
      <c r="C404" s="46"/>
    </row>
    <row r="405" spans="1:3" ht="15.75" hidden="1" customHeight="1">
      <c r="A405" s="46"/>
      <c r="B405" s="46"/>
      <c r="C405" s="46"/>
    </row>
    <row r="406" spans="1:3" ht="15.75" hidden="1" customHeight="1">
      <c r="A406" s="46"/>
      <c r="B406" s="46"/>
      <c r="C406" s="46"/>
    </row>
    <row r="407" spans="1:3" ht="15.75" hidden="1" customHeight="1">
      <c r="A407" s="4"/>
      <c r="B407" s="4"/>
      <c r="C407" s="4"/>
    </row>
    <row r="408" spans="1:3" ht="15.75" hidden="1" customHeight="1">
      <c r="A408" s="4"/>
      <c r="B408" s="4"/>
      <c r="C408" s="4"/>
    </row>
    <row r="409" spans="1:3" ht="15.75" hidden="1" customHeight="1">
      <c r="A409" s="4"/>
      <c r="B409" s="4"/>
      <c r="C409" s="4"/>
    </row>
    <row r="410" spans="1:3" ht="15.75" hidden="1" customHeight="1">
      <c r="A410" s="4"/>
      <c r="B410" s="4"/>
      <c r="C410" s="4"/>
    </row>
    <row r="411" spans="1:3" ht="15.75" hidden="1" customHeight="1">
      <c r="A411" s="4"/>
      <c r="B411" s="4"/>
      <c r="C411" s="4"/>
    </row>
    <row r="412" spans="1:3" ht="15.75" hidden="1" customHeight="1">
      <c r="A412" s="4"/>
      <c r="B412" s="4"/>
      <c r="C412" s="4"/>
    </row>
    <row r="413" spans="1:3" ht="15.75" hidden="1" customHeight="1">
      <c r="A413" s="4"/>
      <c r="B413" s="4"/>
      <c r="C413" s="4"/>
    </row>
    <row r="414" spans="1:3" ht="15.75" hidden="1" customHeight="1">
      <c r="A414" s="4"/>
      <c r="B414" s="4"/>
      <c r="C414" s="4"/>
    </row>
    <row r="415" spans="1:3" ht="15.75" hidden="1" customHeight="1">
      <c r="A415" s="4"/>
      <c r="B415" s="4"/>
      <c r="C415" s="4"/>
    </row>
    <row r="416" spans="1:3" ht="15.75" hidden="1" customHeight="1">
      <c r="A416" s="4"/>
      <c r="B416" s="4"/>
      <c r="C416" s="4"/>
    </row>
    <row r="417" spans="1:3" ht="15.75" hidden="1" customHeight="1">
      <c r="A417" s="4"/>
      <c r="B417" s="4"/>
      <c r="C417" s="4"/>
    </row>
    <row r="418" spans="1:3" ht="15.75" hidden="1" customHeight="1">
      <c r="A418" s="4"/>
      <c r="B418" s="4"/>
      <c r="C418" s="4"/>
    </row>
    <row r="419" spans="1:3" ht="15.75" hidden="1" customHeight="1">
      <c r="A419" s="4"/>
      <c r="B419" s="4"/>
      <c r="C419" s="4"/>
    </row>
    <row r="420" spans="1:3" ht="15.75" hidden="1" customHeight="1">
      <c r="A420" s="4"/>
      <c r="B420" s="4"/>
      <c r="C420" s="4"/>
    </row>
    <row r="421" spans="1:3" ht="15.75" hidden="1" customHeight="1">
      <c r="A421" s="4"/>
      <c r="B421" s="4"/>
      <c r="C421" s="4"/>
    </row>
    <row r="422" spans="1:3" ht="15.75" hidden="1" customHeight="1">
      <c r="A422" s="4"/>
      <c r="B422" s="4"/>
      <c r="C422" s="4"/>
    </row>
    <row r="423" spans="1:3" ht="15.75" hidden="1" customHeight="1">
      <c r="A423" s="4"/>
      <c r="B423" s="4"/>
      <c r="C423" s="4"/>
    </row>
    <row r="424" spans="1:3" ht="15.75" hidden="1" customHeight="1">
      <c r="A424" s="4"/>
      <c r="B424" s="4"/>
      <c r="C424" s="4"/>
    </row>
    <row r="425" spans="1:3" ht="15.75" hidden="1" customHeight="1">
      <c r="A425" s="4"/>
      <c r="B425" s="4"/>
      <c r="C425" s="4"/>
    </row>
    <row r="426" spans="1:3" ht="15.75" hidden="1" customHeight="1">
      <c r="A426" s="4"/>
      <c r="B426" s="4"/>
      <c r="C426" s="4"/>
    </row>
    <row r="427" spans="1:3" ht="15.75" hidden="1" customHeight="1">
      <c r="A427" s="4"/>
      <c r="B427" s="4"/>
      <c r="C427" s="4"/>
    </row>
    <row r="428" spans="1:3" ht="15.75" hidden="1" customHeight="1">
      <c r="A428" s="4"/>
      <c r="B428" s="4"/>
      <c r="C428" s="4"/>
    </row>
    <row r="429" spans="1:3" ht="15.75" hidden="1" customHeight="1">
      <c r="A429" s="4"/>
      <c r="B429" s="4"/>
      <c r="C429" s="4"/>
    </row>
    <row r="430" spans="1:3" ht="15.75" hidden="1" customHeight="1">
      <c r="A430" s="4"/>
      <c r="B430" s="4"/>
      <c r="C430" s="4"/>
    </row>
    <row r="431" spans="1:3" ht="15.75" hidden="1" customHeight="1">
      <c r="A431" s="4"/>
      <c r="B431" s="4"/>
      <c r="C431" s="4"/>
    </row>
    <row r="432" spans="1:3" ht="15.75" hidden="1" customHeight="1">
      <c r="A432" s="4"/>
      <c r="B432" s="4"/>
      <c r="C432" s="4"/>
    </row>
    <row r="433" spans="1:3" ht="15.75" hidden="1" customHeight="1">
      <c r="A433" s="4"/>
      <c r="B433" s="4"/>
      <c r="C433" s="5"/>
    </row>
    <row r="434" spans="1:3" ht="15.75" hidden="1" customHeight="1">
      <c r="A434" s="4"/>
      <c r="B434" s="4"/>
      <c r="C434" s="4"/>
    </row>
    <row r="435" spans="1:3" ht="15.75" hidden="1" customHeight="1">
      <c r="A435" s="4"/>
      <c r="B435" s="4"/>
      <c r="C435" s="4"/>
    </row>
    <row r="436" spans="1:3" ht="15.75" hidden="1" customHeight="1">
      <c r="A436" s="4"/>
      <c r="B436" s="4"/>
      <c r="C436" s="4"/>
    </row>
    <row r="437" spans="1:3" ht="15.75" hidden="1" customHeight="1">
      <c r="A437" s="4"/>
      <c r="B437" s="4"/>
      <c r="C437" s="4"/>
    </row>
    <row r="438" spans="1:3" ht="15.75" hidden="1" customHeight="1">
      <c r="A438" s="4"/>
      <c r="B438" s="4"/>
      <c r="C438" s="4"/>
    </row>
    <row r="439" spans="1:3" ht="15.75" hidden="1" customHeight="1">
      <c r="A439" s="4"/>
      <c r="B439" s="4"/>
      <c r="C439" s="4"/>
    </row>
    <row r="440" spans="1:3" ht="15.75" hidden="1" customHeight="1">
      <c r="A440" s="4"/>
      <c r="B440" s="4"/>
      <c r="C440" s="4"/>
    </row>
    <row r="441" spans="1:3" ht="15.75" hidden="1" customHeight="1">
      <c r="A441" s="4"/>
      <c r="B441" s="4"/>
      <c r="C441" s="4"/>
    </row>
    <row r="442" spans="1:3" ht="15.75" hidden="1" customHeight="1">
      <c r="A442" s="4"/>
      <c r="B442" s="4"/>
      <c r="C442" s="4"/>
    </row>
    <row r="443" spans="1:3" ht="15.75" hidden="1" customHeight="1">
      <c r="A443" s="4"/>
      <c r="B443" s="4"/>
      <c r="C443" s="4"/>
    </row>
    <row r="444" spans="1:3" ht="15.75" hidden="1" customHeight="1">
      <c r="A444" s="4"/>
      <c r="B444" s="4"/>
      <c r="C444" s="4"/>
    </row>
    <row r="445" spans="1:3" ht="15.75" hidden="1" customHeight="1">
      <c r="A445" s="4"/>
      <c r="B445" s="4"/>
      <c r="C445" s="4"/>
    </row>
    <row r="446" spans="1:3" ht="15.75" hidden="1" customHeight="1">
      <c r="A446" s="4"/>
      <c r="B446" s="4"/>
      <c r="C446" s="4"/>
    </row>
    <row r="447" spans="1:3" ht="15.75" hidden="1" customHeight="1">
      <c r="A447" s="4"/>
      <c r="B447" s="4"/>
      <c r="C447" s="4"/>
    </row>
    <row r="448" spans="1:3" ht="15.75" hidden="1" customHeight="1">
      <c r="A448" s="4"/>
      <c r="B448" s="4"/>
      <c r="C448" s="4"/>
    </row>
    <row r="449" spans="1:3" ht="15.75" hidden="1" customHeight="1">
      <c r="A449" s="4"/>
      <c r="B449" s="4"/>
      <c r="C449" s="4"/>
    </row>
    <row r="450" spans="1:3" ht="15.75" hidden="1" customHeight="1">
      <c r="A450" s="4"/>
      <c r="B450" s="4"/>
      <c r="C450" s="4"/>
    </row>
    <row r="451" spans="1:3" ht="15.75" hidden="1" customHeight="1">
      <c r="A451" s="4"/>
      <c r="B451" s="4"/>
      <c r="C451" s="4"/>
    </row>
    <row r="452" spans="1:3" ht="15.75" hidden="1" customHeight="1">
      <c r="A452" s="4"/>
      <c r="B452" s="4"/>
      <c r="C452" s="4"/>
    </row>
    <row r="453" spans="1:3" ht="15.75" hidden="1" customHeight="1">
      <c r="A453" s="4"/>
      <c r="B453" s="4"/>
      <c r="C453" s="4"/>
    </row>
    <row r="454" spans="1:3" ht="15.75" hidden="1" customHeight="1">
      <c r="A454" s="4"/>
      <c r="B454" s="4"/>
      <c r="C454" s="4"/>
    </row>
    <row r="455" spans="1:3" ht="15.75" hidden="1" customHeight="1">
      <c r="A455" s="4"/>
      <c r="B455" s="4"/>
      <c r="C455" s="4"/>
    </row>
    <row r="456" spans="1:3" ht="15.75" hidden="1" customHeight="1">
      <c r="A456" s="4"/>
      <c r="B456" s="4"/>
      <c r="C456" s="4"/>
    </row>
    <row r="457" spans="1:3" ht="15.75" hidden="1" customHeight="1">
      <c r="A457" s="4"/>
      <c r="B457" s="4"/>
      <c r="C457" s="4"/>
    </row>
    <row r="458" spans="1:3" ht="15.75" hidden="1" customHeight="1">
      <c r="A458" s="4"/>
      <c r="B458" s="4"/>
      <c r="C458" s="4"/>
    </row>
    <row r="459" spans="1:3" ht="15.75" hidden="1" customHeight="1">
      <c r="A459" s="4"/>
      <c r="B459" s="4"/>
      <c r="C459" s="4"/>
    </row>
    <row r="460" spans="1:3" ht="15.75" hidden="1" customHeight="1">
      <c r="A460" s="4"/>
      <c r="B460" s="4"/>
      <c r="C460" s="4"/>
    </row>
    <row r="461" spans="1:3" ht="15.75" hidden="1" customHeight="1">
      <c r="A461" s="4"/>
      <c r="B461" s="4"/>
      <c r="C461" s="4"/>
    </row>
    <row r="462" spans="1:3" ht="15.75" hidden="1" customHeight="1">
      <c r="A462" s="4"/>
      <c r="B462" s="4"/>
      <c r="C462" s="4"/>
    </row>
    <row r="463" spans="1:3" ht="15.75" hidden="1" customHeight="1">
      <c r="A463" s="4"/>
      <c r="B463" s="4"/>
      <c r="C463" s="4"/>
    </row>
    <row r="464" spans="1:3" ht="15.75" hidden="1" customHeight="1">
      <c r="A464" s="4"/>
      <c r="B464" s="4"/>
      <c r="C464" s="4"/>
    </row>
    <row r="465" spans="1:3" ht="15.75" hidden="1" customHeight="1">
      <c r="A465" s="4"/>
      <c r="B465" s="4"/>
      <c r="C465" s="4"/>
    </row>
    <row r="466" spans="1:3" ht="15.75" hidden="1" customHeight="1">
      <c r="A466" s="4"/>
      <c r="B466" s="4"/>
      <c r="C466" s="4"/>
    </row>
    <row r="467" spans="1:3" ht="15.75" hidden="1" customHeight="1">
      <c r="A467" s="4"/>
      <c r="B467" s="4"/>
      <c r="C467" s="4"/>
    </row>
    <row r="468" spans="1:3" ht="15.75" hidden="1" customHeight="1">
      <c r="A468" s="4"/>
      <c r="B468" s="4"/>
      <c r="C468" s="4"/>
    </row>
    <row r="469" spans="1:3" ht="15.75" hidden="1" customHeight="1">
      <c r="A469" s="4"/>
      <c r="B469" s="4"/>
      <c r="C469" s="4"/>
    </row>
    <row r="470" spans="1:3" ht="15.75" hidden="1" customHeight="1">
      <c r="A470" s="4"/>
      <c r="B470" s="4"/>
      <c r="C470" s="4"/>
    </row>
    <row r="471" spans="1:3" ht="15.75" hidden="1" customHeight="1">
      <c r="A471" s="4"/>
      <c r="B471" s="4"/>
      <c r="C471" s="4"/>
    </row>
    <row r="472" spans="1:3" ht="15.75" hidden="1" customHeight="1">
      <c r="A472" s="4"/>
      <c r="B472" s="4"/>
      <c r="C472" s="4"/>
    </row>
    <row r="473" spans="1:3" ht="15.75" hidden="1" customHeight="1">
      <c r="A473" s="4"/>
      <c r="B473" s="4"/>
      <c r="C473" s="4"/>
    </row>
    <row r="474" spans="1:3" ht="15.75" hidden="1" customHeight="1">
      <c r="A474" s="4"/>
      <c r="B474" s="4"/>
      <c r="C474" s="4"/>
    </row>
    <row r="475" spans="1:3" ht="15.75" hidden="1" customHeight="1">
      <c r="A475" s="4"/>
      <c r="B475" s="4"/>
      <c r="C475" s="4"/>
    </row>
    <row r="476" spans="1:3" ht="15.75" hidden="1" customHeight="1">
      <c r="A476" s="4"/>
      <c r="B476" s="4"/>
      <c r="C476" s="4"/>
    </row>
    <row r="477" spans="1:3" ht="15.75" hidden="1" customHeight="1">
      <c r="A477" s="4"/>
      <c r="B477" s="4"/>
      <c r="C477" s="4"/>
    </row>
    <row r="478" spans="1:3" ht="15.75" hidden="1" customHeight="1">
      <c r="A478" s="4"/>
      <c r="B478" s="4"/>
      <c r="C478" s="4"/>
    </row>
    <row r="479" spans="1:3" ht="15.75" hidden="1" customHeight="1">
      <c r="A479" s="4"/>
      <c r="B479" s="4"/>
      <c r="C479" s="4"/>
    </row>
    <row r="480" spans="1:3" ht="15.75" hidden="1" customHeight="1">
      <c r="A480" s="4"/>
      <c r="B480" s="4"/>
      <c r="C480" s="4"/>
    </row>
    <row r="481" spans="1:3" ht="15.75" hidden="1" customHeight="1">
      <c r="A481" s="4"/>
      <c r="B481" s="4"/>
      <c r="C481" s="4"/>
    </row>
    <row r="482" spans="1:3" ht="15.75" hidden="1" customHeight="1">
      <c r="A482" s="4"/>
      <c r="B482" s="4"/>
      <c r="C482" s="4"/>
    </row>
    <row r="483" spans="1:3" ht="15.75" hidden="1" customHeight="1">
      <c r="A483" s="4"/>
      <c r="B483" s="4"/>
      <c r="C483" s="4"/>
    </row>
    <row r="484" spans="1:3" ht="15.75" hidden="1" customHeight="1">
      <c r="A484" s="4"/>
      <c r="B484" s="4"/>
      <c r="C484" s="4"/>
    </row>
    <row r="485" spans="1:3" ht="15.75" hidden="1" customHeight="1">
      <c r="A485" s="4"/>
      <c r="B485" s="4"/>
      <c r="C485" s="4"/>
    </row>
    <row r="486" spans="1:3" ht="15.75" hidden="1" customHeight="1">
      <c r="A486" s="4"/>
      <c r="B486" s="4"/>
      <c r="C486" s="4"/>
    </row>
    <row r="487" spans="1:3" ht="15.75" hidden="1" customHeight="1">
      <c r="A487" s="4"/>
      <c r="B487" s="4"/>
      <c r="C487" s="4"/>
    </row>
    <row r="488" spans="1:3" ht="15.75" hidden="1" customHeight="1">
      <c r="A488" s="4"/>
      <c r="B488" s="4"/>
      <c r="C488" s="4"/>
    </row>
    <row r="489" spans="1:3" ht="15.75" hidden="1" customHeight="1">
      <c r="A489" s="4"/>
      <c r="B489" s="4"/>
      <c r="C489" s="4"/>
    </row>
    <row r="490" spans="1:3" ht="15.75" hidden="1" customHeight="1">
      <c r="A490" s="4"/>
      <c r="B490" s="4"/>
      <c r="C490" s="4"/>
    </row>
    <row r="491" spans="1:3" ht="15.75" hidden="1" customHeight="1">
      <c r="A491" s="4"/>
      <c r="B491" s="4"/>
      <c r="C491" s="4"/>
    </row>
    <row r="492" spans="1:3" ht="15.75" hidden="1" customHeight="1">
      <c r="A492" s="4"/>
      <c r="B492" s="4"/>
      <c r="C492" s="4"/>
    </row>
    <row r="493" spans="1:3" ht="15.75" hidden="1" customHeight="1">
      <c r="A493" s="4"/>
      <c r="B493" s="4"/>
      <c r="C493" s="4"/>
    </row>
    <row r="494" spans="1:3" ht="15.75" hidden="1" customHeight="1">
      <c r="A494" s="4"/>
      <c r="B494" s="4"/>
      <c r="C494" s="4"/>
    </row>
    <row r="495" spans="1:3" ht="15.75" hidden="1" customHeight="1">
      <c r="A495" s="4"/>
      <c r="B495" s="4"/>
      <c r="C495" s="4"/>
    </row>
    <row r="496" spans="1:3" ht="15.75" hidden="1" customHeight="1">
      <c r="A496" s="4"/>
      <c r="B496" s="4"/>
      <c r="C496" s="4"/>
    </row>
    <row r="497" spans="1:3" ht="15.75" hidden="1" customHeight="1">
      <c r="A497" s="4"/>
      <c r="B497" s="4"/>
      <c r="C497" s="4"/>
    </row>
    <row r="498" spans="1:3" ht="15.75" hidden="1" customHeight="1">
      <c r="A498" s="4"/>
      <c r="B498" s="4"/>
      <c r="C498" s="4"/>
    </row>
    <row r="499" spans="1:3" ht="15.75" hidden="1" customHeight="1">
      <c r="A499" s="4"/>
      <c r="B499" s="4"/>
      <c r="C499" s="4"/>
    </row>
    <row r="500" spans="1:3" ht="15.75" hidden="1" customHeight="1">
      <c r="A500" s="4"/>
      <c r="B500" s="4"/>
      <c r="C500" s="4"/>
    </row>
    <row r="501" spans="1:3" ht="15.75" hidden="1" customHeight="1">
      <c r="A501" s="4"/>
      <c r="B501" s="4"/>
      <c r="C501" s="4"/>
    </row>
    <row r="502" spans="1:3" ht="15.75" hidden="1" customHeight="1">
      <c r="A502" s="4"/>
      <c r="B502" s="4"/>
      <c r="C502" s="4"/>
    </row>
    <row r="503" spans="1:3" ht="15.75" hidden="1" customHeight="1">
      <c r="A503" s="4"/>
      <c r="B503" s="4"/>
      <c r="C503" s="4"/>
    </row>
    <row r="504" spans="1:3" ht="15.75" hidden="1" customHeight="1">
      <c r="A504" s="4"/>
      <c r="B504" s="4"/>
      <c r="C504" s="4"/>
    </row>
    <row r="505" spans="1:3" ht="15.75" hidden="1" customHeight="1">
      <c r="A505" s="4"/>
      <c r="B505" s="4"/>
      <c r="C505" s="4"/>
    </row>
    <row r="506" spans="1:3" ht="15.75" hidden="1" customHeight="1">
      <c r="A506" s="4"/>
      <c r="B506" s="4"/>
      <c r="C506" s="4"/>
    </row>
    <row r="507" spans="1:3" ht="15.75" hidden="1" customHeight="1">
      <c r="A507" s="4"/>
      <c r="B507" s="4"/>
      <c r="C507" s="4"/>
    </row>
    <row r="508" spans="1:3" ht="15.75" hidden="1" customHeight="1">
      <c r="A508" s="4"/>
      <c r="B508" s="4"/>
      <c r="C508" s="4"/>
    </row>
    <row r="509" spans="1:3" ht="15.75" hidden="1" customHeight="1">
      <c r="A509" s="4"/>
      <c r="B509" s="4"/>
      <c r="C509" s="4"/>
    </row>
    <row r="510" spans="1:3" ht="15.75" hidden="1" customHeight="1">
      <c r="A510" s="4"/>
      <c r="B510" s="4"/>
      <c r="C510" s="4"/>
    </row>
    <row r="511" spans="1:3" ht="15.75" hidden="1" customHeight="1">
      <c r="A511" s="4"/>
      <c r="B511" s="4"/>
      <c r="C511" s="4"/>
    </row>
    <row r="512" spans="1:3" ht="15.75" hidden="1" customHeight="1">
      <c r="A512" s="4"/>
      <c r="B512" s="4"/>
      <c r="C512" s="4"/>
    </row>
    <row r="513" spans="1:3" ht="15.75" hidden="1" customHeight="1">
      <c r="A513" s="4"/>
      <c r="B513" s="4"/>
      <c r="C513" s="4"/>
    </row>
    <row r="514" spans="1:3" ht="15.75" hidden="1" customHeight="1">
      <c r="A514" s="4"/>
      <c r="B514" s="4"/>
      <c r="C514" s="4"/>
    </row>
    <row r="515" spans="1:3" ht="15.75" hidden="1" customHeight="1">
      <c r="A515" s="4"/>
      <c r="B515" s="4"/>
      <c r="C515" s="4"/>
    </row>
    <row r="516" spans="1:3" ht="15.75" hidden="1" customHeight="1">
      <c r="A516" s="4"/>
      <c r="B516" s="4"/>
      <c r="C516" s="4"/>
    </row>
    <row r="517" spans="1:3" ht="15.75" hidden="1" customHeight="1">
      <c r="A517" s="4"/>
      <c r="B517" s="4"/>
      <c r="C517" s="4"/>
    </row>
    <row r="518" spans="1:3" ht="15.75" hidden="1" customHeight="1">
      <c r="A518" s="4"/>
      <c r="B518" s="4"/>
      <c r="C518" s="4"/>
    </row>
    <row r="519" spans="1:3" ht="15.75" hidden="1" customHeight="1">
      <c r="A519" s="4"/>
      <c r="B519" s="4"/>
      <c r="C519" s="4"/>
    </row>
    <row r="520" spans="1:3" ht="15.75" hidden="1" customHeight="1">
      <c r="A520" s="4"/>
      <c r="B520" s="4"/>
      <c r="C520" s="4"/>
    </row>
    <row r="521" spans="1:3" ht="15.75" hidden="1" customHeight="1">
      <c r="A521" s="4"/>
      <c r="B521" s="4"/>
      <c r="C521" s="4"/>
    </row>
    <row r="522" spans="1:3" ht="15.75" hidden="1" customHeight="1">
      <c r="A522" s="4"/>
      <c r="B522" s="4"/>
      <c r="C522" s="4"/>
    </row>
    <row r="523" spans="1:3" ht="15.75" hidden="1" customHeight="1">
      <c r="A523" s="4"/>
      <c r="B523" s="4"/>
      <c r="C523" s="4"/>
    </row>
    <row r="524" spans="1:3" ht="15.75" hidden="1" customHeight="1">
      <c r="A524" s="4"/>
      <c r="B524" s="4"/>
      <c r="C524" s="4"/>
    </row>
    <row r="525" spans="1:3" ht="15.75" hidden="1" customHeight="1">
      <c r="A525" s="4"/>
      <c r="B525" s="4"/>
      <c r="C525" s="4"/>
    </row>
    <row r="526" spans="1:3" ht="15.75" hidden="1" customHeight="1">
      <c r="A526" s="4"/>
      <c r="B526" s="4"/>
      <c r="C526" s="4"/>
    </row>
    <row r="527" spans="1:3" ht="15.75" hidden="1" customHeight="1">
      <c r="A527" s="4"/>
      <c r="B527" s="4"/>
      <c r="C527" s="4"/>
    </row>
    <row r="528" spans="1:3" ht="15.75" hidden="1" customHeight="1">
      <c r="A528" s="4"/>
      <c r="B528" s="4"/>
      <c r="C528" s="4"/>
    </row>
    <row r="529" spans="1:3" ht="15.75" hidden="1" customHeight="1">
      <c r="A529" s="4"/>
      <c r="B529" s="4"/>
      <c r="C529" s="4"/>
    </row>
    <row r="530" spans="1:3" ht="15.75" hidden="1" customHeight="1">
      <c r="A530" s="4"/>
      <c r="B530" s="4"/>
      <c r="C530" s="4"/>
    </row>
    <row r="531" spans="1:3" ht="15.75" hidden="1" customHeight="1">
      <c r="A531" s="4"/>
      <c r="B531" s="4"/>
      <c r="C531" s="4"/>
    </row>
    <row r="532" spans="1:3" ht="15.75" hidden="1" customHeight="1">
      <c r="A532" s="4"/>
      <c r="B532" s="4"/>
      <c r="C532" s="4"/>
    </row>
    <row r="533" spans="1:3" ht="15.75" hidden="1" customHeight="1">
      <c r="A533" s="4"/>
      <c r="B533" s="4"/>
      <c r="C533" s="4"/>
    </row>
    <row r="534" spans="1:3" ht="15.75" hidden="1" customHeight="1">
      <c r="A534" s="4"/>
      <c r="B534" s="4"/>
      <c r="C534" s="4"/>
    </row>
    <row r="535" spans="1:3" ht="15.75" hidden="1" customHeight="1">
      <c r="A535" s="4"/>
      <c r="B535" s="4"/>
      <c r="C535" s="4"/>
    </row>
    <row r="536" spans="1:3" ht="15.75" hidden="1" customHeight="1">
      <c r="A536" s="4"/>
      <c r="B536" s="4"/>
      <c r="C536" s="4"/>
    </row>
    <row r="537" spans="1:3" ht="15.75" hidden="1" customHeight="1">
      <c r="A537" s="4"/>
      <c r="B537" s="4"/>
      <c r="C537" s="4"/>
    </row>
    <row r="538" spans="1:3" ht="15.75" hidden="1" customHeight="1">
      <c r="A538" s="4"/>
      <c r="B538" s="4"/>
      <c r="C538" s="4"/>
    </row>
    <row r="539" spans="1:3" ht="15.75" hidden="1" customHeight="1">
      <c r="A539" s="4"/>
      <c r="B539" s="4"/>
      <c r="C539" s="4"/>
    </row>
    <row r="540" spans="1:3" ht="15.75" hidden="1" customHeight="1">
      <c r="A540" s="4"/>
      <c r="B540" s="4"/>
      <c r="C540" s="4"/>
    </row>
    <row r="541" spans="1:3" ht="15.75" hidden="1" customHeight="1">
      <c r="A541" s="4"/>
      <c r="B541" s="4"/>
      <c r="C541" s="4"/>
    </row>
    <row r="542" spans="1:3" ht="15.75" hidden="1" customHeight="1">
      <c r="A542" s="4"/>
      <c r="B542" s="4"/>
      <c r="C542" s="4"/>
    </row>
    <row r="543" spans="1:3" ht="15.75" hidden="1" customHeight="1">
      <c r="A543" s="4"/>
      <c r="B543" s="4"/>
      <c r="C543" s="4"/>
    </row>
    <row r="544" spans="1:3" ht="15.75" hidden="1" customHeight="1">
      <c r="A544" s="4"/>
      <c r="B544" s="4"/>
      <c r="C544" s="4"/>
    </row>
    <row r="545" spans="1:3" ht="15.75" hidden="1" customHeight="1">
      <c r="A545" s="4"/>
      <c r="B545" s="4"/>
      <c r="C545" s="4"/>
    </row>
    <row r="546" spans="1:3" ht="15.75" hidden="1" customHeight="1">
      <c r="A546" s="4"/>
      <c r="B546" s="4"/>
      <c r="C546" s="4"/>
    </row>
    <row r="547" spans="1:3" ht="15.75" hidden="1" customHeight="1">
      <c r="A547" s="4"/>
      <c r="B547" s="4"/>
      <c r="C547" s="4"/>
    </row>
    <row r="548" spans="1:3" ht="15.75" hidden="1" customHeight="1">
      <c r="A548" s="4"/>
      <c r="B548" s="4"/>
      <c r="C548" s="4"/>
    </row>
    <row r="549" spans="1:3" ht="15.75" hidden="1" customHeight="1">
      <c r="A549" s="4"/>
      <c r="B549" s="4"/>
      <c r="C549" s="4"/>
    </row>
    <row r="550" spans="1:3" ht="15.75" hidden="1" customHeight="1">
      <c r="A550" s="4"/>
      <c r="B550" s="4"/>
      <c r="C550" s="4"/>
    </row>
    <row r="551" spans="1:3" ht="15.75" hidden="1" customHeight="1">
      <c r="A551" s="4"/>
      <c r="B551" s="4"/>
      <c r="C551" s="4"/>
    </row>
    <row r="552" spans="1:3" ht="15.75" hidden="1" customHeight="1">
      <c r="A552" s="4"/>
      <c r="B552" s="4"/>
      <c r="C552" s="4"/>
    </row>
    <row r="553" spans="1:3" ht="15.75" hidden="1" customHeight="1">
      <c r="A553" s="4"/>
      <c r="B553" s="4"/>
      <c r="C553" s="4"/>
    </row>
    <row r="554" spans="1:3" ht="15.75" hidden="1" customHeight="1">
      <c r="A554" s="4"/>
      <c r="B554" s="4"/>
      <c r="C554" s="4"/>
    </row>
    <row r="555" spans="1:3" ht="15.75" hidden="1" customHeight="1">
      <c r="A555" s="4"/>
      <c r="B555" s="4"/>
      <c r="C555" s="4"/>
    </row>
    <row r="556" spans="1:3" ht="15.75" hidden="1" customHeight="1">
      <c r="A556" s="4"/>
      <c r="B556" s="4"/>
      <c r="C556" s="4"/>
    </row>
    <row r="557" spans="1:3" ht="15.75" hidden="1" customHeight="1">
      <c r="A557" s="4"/>
      <c r="B557" s="4"/>
      <c r="C557" s="4"/>
    </row>
    <row r="558" spans="1:3" ht="15.75" hidden="1" customHeight="1">
      <c r="A558" s="4"/>
      <c r="B558" s="4"/>
      <c r="C558" s="4"/>
    </row>
    <row r="559" spans="1:3" ht="15.75" hidden="1" customHeight="1">
      <c r="A559" s="4"/>
      <c r="B559" s="4"/>
      <c r="C559" s="4"/>
    </row>
    <row r="560" spans="1:3" ht="15.75" hidden="1" customHeight="1">
      <c r="A560" s="4"/>
      <c r="B560" s="4"/>
      <c r="C560" s="4"/>
    </row>
    <row r="561" spans="1:3" ht="15.75" hidden="1" customHeight="1">
      <c r="A561" s="4"/>
      <c r="B561" s="4"/>
      <c r="C561" s="4"/>
    </row>
    <row r="562" spans="1:3" ht="15.75" hidden="1" customHeight="1">
      <c r="A562" s="4"/>
      <c r="B562" s="4"/>
      <c r="C562" s="4"/>
    </row>
    <row r="563" spans="1:3" ht="15.75" hidden="1" customHeight="1">
      <c r="A563" s="4"/>
      <c r="B563" s="4"/>
      <c r="C563" s="4"/>
    </row>
    <row r="564" spans="1:3" ht="15.75" hidden="1" customHeight="1">
      <c r="A564" s="4"/>
      <c r="B564" s="4"/>
      <c r="C564" s="4"/>
    </row>
    <row r="565" spans="1:3" ht="15.75" hidden="1" customHeight="1">
      <c r="A565" s="4"/>
      <c r="B565" s="4"/>
      <c r="C565" s="4"/>
    </row>
    <row r="566" spans="1:3" ht="15.75" hidden="1" customHeight="1">
      <c r="A566" s="4"/>
      <c r="B566" s="4"/>
      <c r="C566" s="4"/>
    </row>
    <row r="567" spans="1:3" ht="15.75" hidden="1" customHeight="1">
      <c r="A567" s="4"/>
      <c r="B567" s="4"/>
      <c r="C567" s="4"/>
    </row>
    <row r="568" spans="1:3" ht="15.75" hidden="1" customHeight="1">
      <c r="A568" s="4"/>
      <c r="B568" s="4"/>
      <c r="C568" s="4"/>
    </row>
    <row r="569" spans="1:3" ht="15.75" hidden="1" customHeight="1">
      <c r="A569" s="4"/>
      <c r="B569" s="4"/>
      <c r="C569" s="4"/>
    </row>
    <row r="570" spans="1:3" ht="15.75" hidden="1" customHeight="1">
      <c r="A570" s="4"/>
      <c r="B570" s="4"/>
      <c r="C570" s="4"/>
    </row>
    <row r="571" spans="1:3" ht="15.75" hidden="1" customHeight="1">
      <c r="A571" s="4"/>
      <c r="B571" s="4"/>
      <c r="C571" s="4"/>
    </row>
    <row r="572" spans="1:3" ht="15.75" hidden="1" customHeight="1">
      <c r="A572" s="4"/>
      <c r="B572" s="4"/>
      <c r="C572" s="4"/>
    </row>
    <row r="573" spans="1:3" ht="15.75" hidden="1" customHeight="1">
      <c r="A573" s="4"/>
      <c r="B573" s="4"/>
      <c r="C573" s="4"/>
    </row>
    <row r="574" spans="1:3" ht="15.75" hidden="1" customHeight="1">
      <c r="A574" s="4"/>
      <c r="B574" s="4"/>
      <c r="C574" s="4"/>
    </row>
    <row r="575" spans="1:3" ht="15.75" hidden="1" customHeight="1">
      <c r="A575" s="4"/>
      <c r="B575" s="4"/>
      <c r="C575" s="4"/>
    </row>
    <row r="576" spans="1:3" ht="15.75" hidden="1" customHeight="1">
      <c r="A576" s="4"/>
      <c r="B576" s="4"/>
      <c r="C576" s="4"/>
    </row>
    <row r="577" spans="1:3" ht="15.75" hidden="1" customHeight="1">
      <c r="A577" s="4"/>
      <c r="B577" s="4"/>
      <c r="C577" s="4"/>
    </row>
    <row r="578" spans="1:3" ht="15.75" hidden="1" customHeight="1">
      <c r="A578" s="4"/>
      <c r="B578" s="4"/>
      <c r="C578" s="4"/>
    </row>
    <row r="579" spans="1:3" ht="15.75" hidden="1" customHeight="1">
      <c r="A579" s="4"/>
      <c r="B579" s="4"/>
      <c r="C579" s="4"/>
    </row>
    <row r="580" spans="1:3" ht="15.75" hidden="1" customHeight="1">
      <c r="A580" s="4"/>
      <c r="B580" s="4"/>
      <c r="C580" s="4"/>
    </row>
    <row r="581" spans="1:3" ht="15.75" hidden="1" customHeight="1">
      <c r="A581" s="4"/>
      <c r="B581" s="4"/>
      <c r="C581" s="4"/>
    </row>
    <row r="582" spans="1:3" ht="15.75" hidden="1" customHeight="1">
      <c r="A582" s="4"/>
      <c r="B582" s="4"/>
      <c r="C582" s="4"/>
    </row>
    <row r="583" spans="1:3" ht="15.75" hidden="1" customHeight="1">
      <c r="A583" s="4"/>
      <c r="B583" s="4"/>
      <c r="C583" s="4"/>
    </row>
    <row r="584" spans="1:3" ht="15.75" hidden="1" customHeight="1">
      <c r="A584" s="4"/>
      <c r="B584" s="4"/>
      <c r="C584" s="4"/>
    </row>
    <row r="585" spans="1:3" ht="15.75" hidden="1" customHeight="1">
      <c r="A585" s="4"/>
      <c r="B585" s="4"/>
      <c r="C585" s="4"/>
    </row>
    <row r="586" spans="1:3" ht="15.75" hidden="1" customHeight="1">
      <c r="A586" s="4"/>
      <c r="B586" s="4"/>
      <c r="C586" s="4"/>
    </row>
    <row r="587" spans="1:3" ht="15.75" hidden="1" customHeight="1">
      <c r="A587" s="4"/>
      <c r="B587" s="4"/>
      <c r="C587" s="4"/>
    </row>
    <row r="588" spans="1:3" ht="15.75" hidden="1" customHeight="1">
      <c r="A588" s="4"/>
      <c r="B588" s="4"/>
      <c r="C588" s="4"/>
    </row>
    <row r="589" spans="1:3" ht="15.75" hidden="1" customHeight="1">
      <c r="A589" s="4"/>
      <c r="B589" s="4"/>
      <c r="C589" s="4"/>
    </row>
    <row r="590" spans="1:3" ht="15.75" hidden="1" customHeight="1">
      <c r="A590" s="4"/>
      <c r="B590" s="4"/>
      <c r="C590" s="4"/>
    </row>
    <row r="591" spans="1:3" ht="15.75" hidden="1" customHeight="1">
      <c r="A591" s="4"/>
      <c r="B591" s="4"/>
      <c r="C591" s="4"/>
    </row>
    <row r="592" spans="1:3" ht="15.75" hidden="1" customHeight="1">
      <c r="A592" s="4"/>
      <c r="B592" s="4"/>
      <c r="C592" s="4"/>
    </row>
    <row r="593" spans="1:3" ht="15.75" hidden="1" customHeight="1">
      <c r="A593" s="4"/>
      <c r="B593" s="4"/>
      <c r="C593" s="4"/>
    </row>
    <row r="594" spans="1:3" ht="15.75" hidden="1" customHeight="1">
      <c r="A594" s="4"/>
      <c r="B594" s="4"/>
      <c r="C594" s="4"/>
    </row>
    <row r="595" spans="1:3" ht="15.75" hidden="1" customHeight="1">
      <c r="A595" s="4"/>
      <c r="B595" s="4"/>
      <c r="C595" s="4"/>
    </row>
    <row r="596" spans="1:3" ht="15.75" hidden="1" customHeight="1">
      <c r="A596" s="4"/>
      <c r="B596" s="4"/>
      <c r="C596" s="4"/>
    </row>
    <row r="597" spans="1:3" ht="15.75" hidden="1" customHeight="1">
      <c r="A597" s="4"/>
      <c r="B597" s="4"/>
      <c r="C597" s="4"/>
    </row>
    <row r="598" spans="1:3" ht="15.75" hidden="1" customHeight="1">
      <c r="A598" s="4"/>
      <c r="B598" s="4"/>
      <c r="C598" s="4"/>
    </row>
    <row r="599" spans="1:3" ht="15.75" hidden="1" customHeight="1">
      <c r="A599" s="4"/>
      <c r="B599" s="4"/>
      <c r="C599" s="4"/>
    </row>
    <row r="600" spans="1:3" ht="15.75" hidden="1" customHeight="1">
      <c r="A600" s="4"/>
      <c r="B600" s="4"/>
      <c r="C600" s="4"/>
    </row>
    <row r="601" spans="1:3" ht="15.75" hidden="1" customHeight="1">
      <c r="A601" s="4"/>
      <c r="B601" s="4"/>
      <c r="C601" s="4"/>
    </row>
    <row r="602" spans="1:3" ht="15.75" hidden="1" customHeight="1">
      <c r="A602" s="4"/>
      <c r="B602" s="4"/>
      <c r="C602" s="4"/>
    </row>
    <row r="603" spans="1:3" ht="15.75" hidden="1" customHeight="1">
      <c r="A603" s="4"/>
      <c r="B603" s="4"/>
      <c r="C603" s="4"/>
    </row>
    <row r="604" spans="1:3" ht="15.75" hidden="1" customHeight="1">
      <c r="A604" s="4"/>
      <c r="B604" s="4"/>
      <c r="C604" s="4"/>
    </row>
    <row r="605" spans="1:3" ht="15.75" hidden="1" customHeight="1">
      <c r="A605" s="4"/>
      <c r="B605" s="4"/>
      <c r="C605" s="4"/>
    </row>
    <row r="606" spans="1:3" ht="15.75" hidden="1" customHeight="1">
      <c r="A606" s="4"/>
      <c r="B606" s="4"/>
      <c r="C606" s="4"/>
    </row>
    <row r="607" spans="1:3" ht="15.75" hidden="1" customHeight="1">
      <c r="A607" s="4"/>
      <c r="B607" s="4"/>
      <c r="C607" s="4"/>
    </row>
    <row r="608" spans="1:3" ht="15.75" hidden="1" customHeight="1">
      <c r="A608" s="4"/>
      <c r="B608" s="4"/>
      <c r="C608" s="4"/>
    </row>
    <row r="609" spans="1:3" ht="15.75" hidden="1" customHeight="1">
      <c r="A609" s="4"/>
      <c r="B609" s="4"/>
      <c r="C609" s="4"/>
    </row>
    <row r="610" spans="1:3" ht="15.75" hidden="1" customHeight="1">
      <c r="A610" s="4"/>
      <c r="B610" s="4"/>
      <c r="C610" s="4"/>
    </row>
    <row r="611" spans="1:3" ht="15.75" hidden="1" customHeight="1">
      <c r="A611" s="4"/>
      <c r="B611" s="4"/>
      <c r="C611" s="4"/>
    </row>
    <row r="612" spans="1:3" ht="15.75" hidden="1" customHeight="1">
      <c r="A612" s="4"/>
      <c r="B612" s="4"/>
      <c r="C612" s="4"/>
    </row>
    <row r="613" spans="1:3" ht="15.75" hidden="1" customHeight="1">
      <c r="A613" s="4"/>
      <c r="B613" s="4"/>
      <c r="C613" s="4"/>
    </row>
    <row r="614" spans="1:3" ht="15.75" hidden="1" customHeight="1">
      <c r="A614" s="4"/>
      <c r="B614" s="4"/>
      <c r="C614" s="4"/>
    </row>
    <row r="615" spans="1:3" ht="15.75" hidden="1" customHeight="1">
      <c r="A615" s="4"/>
      <c r="B615" s="4"/>
      <c r="C615" s="4"/>
    </row>
    <row r="616" spans="1:3" ht="15.75" hidden="1" customHeight="1">
      <c r="A616" s="4"/>
      <c r="B616" s="4"/>
      <c r="C616" s="4"/>
    </row>
    <row r="617" spans="1:3" ht="15.75" hidden="1" customHeight="1">
      <c r="A617" s="4"/>
      <c r="B617" s="4"/>
      <c r="C617" s="4"/>
    </row>
    <row r="618" spans="1:3" ht="15.75" hidden="1" customHeight="1">
      <c r="A618" s="4"/>
      <c r="B618" s="4"/>
      <c r="C618" s="4"/>
    </row>
    <row r="619" spans="1:3" ht="15.75" hidden="1" customHeight="1">
      <c r="A619" s="4"/>
      <c r="B619" s="4"/>
      <c r="C619" s="4"/>
    </row>
    <row r="620" spans="1:3" ht="15.75" hidden="1" customHeight="1">
      <c r="A620" s="4"/>
      <c r="B620" s="4"/>
      <c r="C620" s="4"/>
    </row>
    <row r="621" spans="1:3" ht="15.75" hidden="1" customHeight="1">
      <c r="A621" s="4"/>
      <c r="B621" s="4"/>
      <c r="C621" s="4"/>
    </row>
    <row r="622" spans="1:3" ht="15.75" hidden="1" customHeight="1">
      <c r="A622" s="4"/>
      <c r="B622" s="4"/>
      <c r="C622" s="4"/>
    </row>
    <row r="623" spans="1:3" ht="15.75" hidden="1" customHeight="1">
      <c r="A623" s="4"/>
      <c r="B623" s="4"/>
      <c r="C623" s="4"/>
    </row>
    <row r="624" spans="1:3" ht="15.75" hidden="1" customHeight="1">
      <c r="A624" s="4"/>
      <c r="B624" s="4"/>
      <c r="C624" s="4"/>
    </row>
    <row r="625" spans="1:3" ht="15.75" hidden="1" customHeight="1">
      <c r="A625" s="4"/>
      <c r="B625" s="4"/>
      <c r="C625" s="4"/>
    </row>
    <row r="626" spans="1:3" ht="15.75" hidden="1" customHeight="1">
      <c r="A626" s="4"/>
      <c r="B626" s="4"/>
      <c r="C626" s="4"/>
    </row>
    <row r="627" spans="1:3" ht="15.75" hidden="1" customHeight="1">
      <c r="A627" s="4"/>
      <c r="B627" s="4"/>
      <c r="C627" s="4"/>
    </row>
    <row r="628" spans="1:3" ht="15.75" hidden="1" customHeight="1">
      <c r="A628" s="4"/>
      <c r="B628" s="4"/>
      <c r="C628" s="4"/>
    </row>
    <row r="629" spans="1:3" ht="15.75" hidden="1" customHeight="1">
      <c r="A629" s="4"/>
      <c r="B629" s="4"/>
      <c r="C629" s="4"/>
    </row>
    <row r="630" spans="1:3" ht="15.75" hidden="1" customHeight="1">
      <c r="A630" s="4"/>
      <c r="B630" s="4"/>
      <c r="C630" s="4"/>
    </row>
    <row r="631" spans="1:3" ht="15.75" hidden="1" customHeight="1">
      <c r="A631" s="4"/>
      <c r="B631" s="4"/>
      <c r="C631" s="4"/>
    </row>
    <row r="632" spans="1:3" ht="15.75" hidden="1" customHeight="1">
      <c r="A632" s="4"/>
      <c r="B632" s="4"/>
      <c r="C632" s="4"/>
    </row>
    <row r="633" spans="1:3" ht="15.75" hidden="1" customHeight="1">
      <c r="A633" s="4"/>
      <c r="B633" s="4"/>
      <c r="C633" s="4"/>
    </row>
    <row r="634" spans="1:3" ht="15.75" hidden="1" customHeight="1">
      <c r="A634" s="4"/>
      <c r="B634" s="4"/>
      <c r="C634" s="4"/>
    </row>
    <row r="635" spans="1:3" ht="15.75" hidden="1" customHeight="1">
      <c r="A635" s="4"/>
      <c r="B635" s="4"/>
      <c r="C635" s="4"/>
    </row>
    <row r="636" spans="1:3" ht="15.75" hidden="1" customHeight="1">
      <c r="A636" s="4"/>
      <c r="B636" s="4"/>
      <c r="C636" s="4"/>
    </row>
    <row r="637" spans="1:3" ht="15.75" hidden="1" customHeight="1">
      <c r="A637" s="4"/>
      <c r="B637" s="4"/>
      <c r="C637" s="4"/>
    </row>
    <row r="638" spans="1:3" ht="15.75" hidden="1" customHeight="1">
      <c r="A638" s="4"/>
      <c r="B638" s="4"/>
      <c r="C638" s="4"/>
    </row>
    <row r="639" spans="1:3" ht="15.75" hidden="1" customHeight="1">
      <c r="A639" s="4"/>
      <c r="B639" s="4"/>
      <c r="C639" s="4"/>
    </row>
    <row r="640" spans="1:3" ht="15.75" hidden="1" customHeight="1">
      <c r="A640" s="4"/>
      <c r="B640" s="4"/>
      <c r="C640" s="4"/>
    </row>
    <row r="641" spans="1:3" ht="15.75" hidden="1" customHeight="1">
      <c r="A641" s="4"/>
      <c r="B641" s="4"/>
      <c r="C641" s="4"/>
    </row>
    <row r="642" spans="1:3" ht="15.75" hidden="1" customHeight="1">
      <c r="A642" s="4"/>
      <c r="B642" s="4"/>
      <c r="C642" s="4"/>
    </row>
    <row r="643" spans="1:3" ht="15.75" hidden="1" customHeight="1">
      <c r="A643" s="4"/>
      <c r="B643" s="4"/>
      <c r="C643" s="4"/>
    </row>
    <row r="644" spans="1:3" ht="15.75" hidden="1" customHeight="1">
      <c r="A644" s="4"/>
      <c r="B644" s="4"/>
      <c r="C644" s="4"/>
    </row>
    <row r="645" spans="1:3" ht="15.75" hidden="1" customHeight="1">
      <c r="A645" s="4"/>
      <c r="B645" s="4"/>
      <c r="C645" s="4"/>
    </row>
    <row r="646" spans="1:3" ht="15.75" hidden="1" customHeight="1">
      <c r="A646" s="4"/>
      <c r="B646" s="4"/>
      <c r="C646" s="4"/>
    </row>
    <row r="647" spans="1:3" ht="15.75" hidden="1" customHeight="1">
      <c r="A647" s="4"/>
      <c r="B647" s="4"/>
      <c r="C647" s="4"/>
    </row>
    <row r="648" spans="1:3" ht="15.75" hidden="1" customHeight="1">
      <c r="A648" s="4"/>
      <c r="B648" s="4"/>
      <c r="C648" s="4"/>
    </row>
    <row r="649" spans="1:3" ht="15.75" hidden="1" customHeight="1">
      <c r="A649" s="4"/>
      <c r="B649" s="4"/>
      <c r="C649" s="4"/>
    </row>
    <row r="650" spans="1:3" ht="15.75" hidden="1" customHeight="1">
      <c r="A650" s="4"/>
      <c r="B650" s="4"/>
      <c r="C650" s="4"/>
    </row>
    <row r="651" spans="1:3" ht="15.75" hidden="1" customHeight="1">
      <c r="A651" s="4"/>
      <c r="B651" s="4"/>
      <c r="C651" s="4"/>
    </row>
    <row r="652" spans="1:3" ht="15.75" hidden="1" customHeight="1">
      <c r="A652" s="4"/>
      <c r="B652" s="4"/>
      <c r="C652" s="4"/>
    </row>
    <row r="653" spans="1:3" ht="15.75" hidden="1" customHeight="1">
      <c r="A653" s="4"/>
      <c r="B653" s="4"/>
      <c r="C653" s="4"/>
    </row>
    <row r="654" spans="1:3" ht="15.75" hidden="1" customHeight="1">
      <c r="A654" s="4"/>
      <c r="B654" s="4"/>
      <c r="C654" s="4"/>
    </row>
    <row r="655" spans="1:3" ht="15.75" hidden="1" customHeight="1">
      <c r="A655" s="4"/>
      <c r="B655" s="4"/>
      <c r="C655" s="4"/>
    </row>
    <row r="656" spans="1:3" ht="15.75" hidden="1" customHeight="1">
      <c r="A656" s="4"/>
      <c r="B656" s="4"/>
      <c r="C656" s="4"/>
    </row>
    <row r="657" spans="1:3" ht="15.75" hidden="1" customHeight="1">
      <c r="A657" s="4"/>
      <c r="B657" s="4"/>
      <c r="C657" s="4"/>
    </row>
    <row r="658" spans="1:3" ht="15.75" hidden="1" customHeight="1">
      <c r="A658" s="4"/>
      <c r="B658" s="4"/>
      <c r="C658" s="4"/>
    </row>
    <row r="659" spans="1:3" ht="15.75" hidden="1" customHeight="1">
      <c r="A659" s="4"/>
      <c r="B659" s="4"/>
      <c r="C659" s="4"/>
    </row>
    <row r="660" spans="1:3" ht="15.75" hidden="1" customHeight="1">
      <c r="A660" s="4"/>
      <c r="B660" s="4"/>
      <c r="C660" s="4"/>
    </row>
    <row r="661" spans="1:3" ht="15.75" hidden="1" customHeight="1">
      <c r="A661" s="4"/>
      <c r="B661" s="4"/>
      <c r="C661" s="4"/>
    </row>
    <row r="662" spans="1:3" ht="15.75" hidden="1" customHeight="1">
      <c r="A662" s="4"/>
      <c r="B662" s="4"/>
      <c r="C662" s="4"/>
    </row>
    <row r="663" spans="1:3" ht="15.75" hidden="1" customHeight="1">
      <c r="A663" s="4"/>
      <c r="B663" s="4"/>
      <c r="C663" s="4"/>
    </row>
    <row r="664" spans="1:3" ht="15.75" hidden="1" customHeight="1">
      <c r="A664" s="4"/>
      <c r="B664" s="4"/>
      <c r="C664" s="4"/>
    </row>
    <row r="665" spans="1:3" ht="15.75" hidden="1" customHeight="1">
      <c r="A665" s="4"/>
      <c r="B665" s="4"/>
      <c r="C665" s="4"/>
    </row>
    <row r="666" spans="1:3" ht="15.75" hidden="1" customHeight="1">
      <c r="A666" s="4"/>
      <c r="B666" s="4"/>
      <c r="C666" s="4"/>
    </row>
    <row r="667" spans="1:3" ht="15.75" hidden="1" customHeight="1">
      <c r="A667" s="4"/>
      <c r="B667" s="4"/>
      <c r="C667" s="4"/>
    </row>
    <row r="668" spans="1:3" ht="15.75" hidden="1" customHeight="1">
      <c r="A668" s="4"/>
      <c r="B668" s="4"/>
      <c r="C668" s="4"/>
    </row>
    <row r="669" spans="1:3" ht="15.75" hidden="1" customHeight="1">
      <c r="A669" s="4"/>
      <c r="B669" s="4"/>
      <c r="C669" s="4"/>
    </row>
    <row r="670" spans="1:3" ht="15.75" hidden="1" customHeight="1">
      <c r="A670" s="4"/>
      <c r="B670" s="4"/>
      <c r="C670" s="4"/>
    </row>
    <row r="671" spans="1:3" ht="15.75" hidden="1" customHeight="1">
      <c r="A671" s="4"/>
      <c r="B671" s="4"/>
      <c r="C671" s="4"/>
    </row>
    <row r="672" spans="1:3" ht="15.75" hidden="1" customHeight="1">
      <c r="A672" s="4"/>
      <c r="B672" s="4"/>
      <c r="C672" s="4"/>
    </row>
    <row r="673" spans="1:3" ht="15.75" hidden="1" customHeight="1">
      <c r="A673" s="4"/>
      <c r="B673" s="4"/>
      <c r="C673" s="4"/>
    </row>
    <row r="674" spans="1:3" ht="15.75" hidden="1" customHeight="1">
      <c r="A674" s="4"/>
      <c r="B674" s="4"/>
      <c r="C674" s="4"/>
    </row>
    <row r="675" spans="1:3" ht="15.75" hidden="1" customHeight="1">
      <c r="A675" s="4"/>
      <c r="B675" s="4"/>
      <c r="C675" s="4"/>
    </row>
    <row r="676" spans="1:3" ht="15.75" hidden="1" customHeight="1">
      <c r="A676" s="4"/>
      <c r="B676" s="4"/>
      <c r="C676" s="4"/>
    </row>
    <row r="677" spans="1:3" ht="15.75" hidden="1" customHeight="1">
      <c r="A677" s="4"/>
      <c r="B677" s="4"/>
      <c r="C677" s="4"/>
    </row>
    <row r="678" spans="1:3" ht="15.75" hidden="1" customHeight="1">
      <c r="A678" s="4"/>
      <c r="B678" s="4"/>
      <c r="C678" s="4"/>
    </row>
    <row r="679" spans="1:3" ht="15.75" hidden="1" customHeight="1">
      <c r="A679" s="4"/>
      <c r="B679" s="4"/>
      <c r="C679" s="4"/>
    </row>
    <row r="680" spans="1:3" ht="15.75" hidden="1" customHeight="1">
      <c r="A680" s="4"/>
      <c r="B680" s="4"/>
      <c r="C680" s="4"/>
    </row>
    <row r="681" spans="1:3" ht="15.75" hidden="1" customHeight="1">
      <c r="A681" s="4"/>
      <c r="B681" s="4"/>
      <c r="C681" s="4"/>
    </row>
    <row r="682" spans="1:3" ht="15.75" hidden="1" customHeight="1">
      <c r="A682" s="4"/>
      <c r="B682" s="4"/>
      <c r="C682" s="4"/>
    </row>
    <row r="683" spans="1:3" ht="15.75" hidden="1" customHeight="1">
      <c r="A683" s="4"/>
      <c r="B683" s="4"/>
      <c r="C683" s="4"/>
    </row>
    <row r="684" spans="1:3" ht="15.75" hidden="1" customHeight="1">
      <c r="A684" s="4"/>
      <c r="B684" s="4"/>
      <c r="C684" s="4"/>
    </row>
    <row r="685" spans="1:3" ht="15.75" hidden="1" customHeight="1">
      <c r="A685" s="4"/>
      <c r="B685" s="4"/>
      <c r="C685" s="4"/>
    </row>
    <row r="686" spans="1:3" ht="15.75" hidden="1" customHeight="1">
      <c r="A686" s="4"/>
      <c r="B686" s="4"/>
      <c r="C686" s="4"/>
    </row>
    <row r="687" spans="1:3" ht="15.75" hidden="1" customHeight="1">
      <c r="A687" s="4"/>
      <c r="B687" s="4"/>
      <c r="C687" s="4"/>
    </row>
    <row r="688" spans="1:3" ht="15.75" hidden="1" customHeight="1">
      <c r="A688" s="4"/>
      <c r="B688" s="4"/>
      <c r="C688" s="4"/>
    </row>
    <row r="689" spans="1:3" ht="15.75" hidden="1" customHeight="1">
      <c r="A689" s="4"/>
      <c r="B689" s="4"/>
      <c r="C689" s="4"/>
    </row>
    <row r="690" spans="1:3" ht="15.75" hidden="1" customHeight="1">
      <c r="A690" s="4"/>
      <c r="B690" s="4"/>
      <c r="C690" s="4"/>
    </row>
    <row r="691" spans="1:3" ht="15.75" hidden="1" customHeight="1">
      <c r="A691" s="4"/>
      <c r="B691" s="4"/>
      <c r="C691" s="4"/>
    </row>
    <row r="692" spans="1:3" ht="15.75" hidden="1" customHeight="1">
      <c r="A692" s="4"/>
      <c r="B692" s="4"/>
      <c r="C692" s="4"/>
    </row>
    <row r="693" spans="1:3" ht="15.75" hidden="1" customHeight="1">
      <c r="A693" s="4"/>
      <c r="B693" s="4"/>
      <c r="C693" s="4"/>
    </row>
    <row r="694" spans="1:3" ht="15.75" hidden="1" customHeight="1">
      <c r="A694" s="4"/>
      <c r="B694" s="4"/>
      <c r="C694" s="4"/>
    </row>
    <row r="695" spans="1:3" ht="15.75" hidden="1" customHeight="1">
      <c r="A695" s="4"/>
      <c r="B695" s="4"/>
      <c r="C695" s="4"/>
    </row>
    <row r="696" spans="1:3" ht="15.75" hidden="1" customHeight="1">
      <c r="A696" s="4"/>
      <c r="B696" s="4"/>
      <c r="C696" s="4"/>
    </row>
    <row r="697" spans="1:3" ht="15.75" hidden="1" customHeight="1">
      <c r="A697" s="4"/>
      <c r="B697" s="4"/>
      <c r="C697" s="4"/>
    </row>
    <row r="698" spans="1:3" ht="15.75" hidden="1" customHeight="1">
      <c r="A698" s="4"/>
      <c r="B698" s="4"/>
      <c r="C698" s="4"/>
    </row>
    <row r="699" spans="1:3" ht="15.75" hidden="1" customHeight="1">
      <c r="A699" s="4"/>
      <c r="B699" s="4"/>
      <c r="C699" s="4"/>
    </row>
    <row r="700" spans="1:3" ht="15.75" hidden="1" customHeight="1">
      <c r="A700" s="4"/>
      <c r="B700" s="4"/>
      <c r="C700" s="4"/>
    </row>
    <row r="701" spans="1:3" ht="15.75" hidden="1" customHeight="1">
      <c r="A701" s="4"/>
      <c r="B701" s="4"/>
      <c r="C701" s="4"/>
    </row>
    <row r="702" spans="1:3" ht="15.75" hidden="1" customHeight="1">
      <c r="A702" s="4"/>
      <c r="B702" s="4"/>
      <c r="C702" s="4"/>
    </row>
    <row r="703" spans="1:3" ht="15.75" hidden="1" customHeight="1">
      <c r="A703" s="4"/>
      <c r="B703" s="4"/>
      <c r="C703" s="4"/>
    </row>
    <row r="704" spans="1:3" ht="15.75" hidden="1" customHeight="1">
      <c r="A704" s="4"/>
      <c r="B704" s="4"/>
      <c r="C704" s="4"/>
    </row>
    <row r="705" spans="1:3" ht="15.75" hidden="1" customHeight="1">
      <c r="A705" s="4"/>
      <c r="B705" s="4"/>
      <c r="C705" s="4"/>
    </row>
    <row r="706" spans="1:3" ht="15.75" hidden="1" customHeight="1">
      <c r="A706" s="4"/>
      <c r="B706" s="4"/>
      <c r="C706" s="4"/>
    </row>
    <row r="707" spans="1:3" ht="15.75" hidden="1" customHeight="1">
      <c r="A707" s="4"/>
      <c r="B707" s="4"/>
      <c r="C707" s="4"/>
    </row>
    <row r="708" spans="1:3" ht="15.75" hidden="1" customHeight="1">
      <c r="A708" s="4"/>
      <c r="B708" s="4"/>
      <c r="C708" s="4"/>
    </row>
    <row r="709" spans="1:3" ht="15.75" hidden="1" customHeight="1">
      <c r="A709" s="4"/>
      <c r="B709" s="4"/>
      <c r="C709" s="4"/>
    </row>
    <row r="710" spans="1:3" ht="15.75" hidden="1" customHeight="1">
      <c r="A710" s="4"/>
      <c r="B710" s="4"/>
      <c r="C710" s="4"/>
    </row>
    <row r="711" spans="1:3" ht="15.75" hidden="1" customHeight="1">
      <c r="A711" s="4"/>
      <c r="B711" s="4"/>
      <c r="C711" s="4"/>
    </row>
    <row r="712" spans="1:3" ht="15.75" hidden="1" customHeight="1">
      <c r="A712" s="4"/>
      <c r="B712" s="4"/>
      <c r="C712" s="4"/>
    </row>
    <row r="713" spans="1:3" ht="15.75" hidden="1" customHeight="1">
      <c r="A713" s="4"/>
      <c r="B713" s="4"/>
      <c r="C713" s="4"/>
    </row>
    <row r="714" spans="1:3" ht="15.75" hidden="1" customHeight="1">
      <c r="A714" s="4"/>
      <c r="B714" s="4"/>
      <c r="C714" s="4"/>
    </row>
    <row r="715" spans="1:3" ht="15.75" hidden="1" customHeight="1">
      <c r="A715" s="4"/>
      <c r="B715" s="4"/>
      <c r="C715" s="4"/>
    </row>
    <row r="716" spans="1:3" ht="15.75" hidden="1" customHeight="1">
      <c r="A716" s="4"/>
      <c r="B716" s="4"/>
      <c r="C716" s="4"/>
    </row>
    <row r="717" spans="1:3" ht="15.75" hidden="1" customHeight="1">
      <c r="A717" s="4"/>
      <c r="B717" s="4"/>
      <c r="C717" s="4"/>
    </row>
    <row r="718" spans="1:3" ht="15.75" hidden="1" customHeight="1">
      <c r="A718" s="4"/>
      <c r="B718" s="4"/>
      <c r="C718" s="4"/>
    </row>
    <row r="719" spans="1:3" ht="15.75" hidden="1" customHeight="1">
      <c r="A719" s="4"/>
      <c r="B719" s="4"/>
      <c r="C719" s="4"/>
    </row>
    <row r="720" spans="1:3" ht="15.75" hidden="1" customHeight="1">
      <c r="A720" s="4"/>
      <c r="B720" s="4"/>
      <c r="C720" s="4"/>
    </row>
    <row r="721" spans="1:3" ht="15.75" hidden="1" customHeight="1">
      <c r="A721" s="4"/>
      <c r="B721" s="4"/>
      <c r="C721" s="4"/>
    </row>
    <row r="722" spans="1:3" ht="15.75" hidden="1" customHeight="1">
      <c r="A722" s="4"/>
      <c r="B722" s="4"/>
      <c r="C722" s="4"/>
    </row>
    <row r="723" spans="1:3" ht="15.75" hidden="1" customHeight="1">
      <c r="A723" s="4"/>
      <c r="B723" s="4"/>
      <c r="C723" s="4"/>
    </row>
    <row r="724" spans="1:3" ht="15.75" hidden="1" customHeight="1">
      <c r="A724" s="4"/>
      <c r="B724" s="4"/>
      <c r="C724" s="4"/>
    </row>
    <row r="725" spans="1:3" ht="15.75" hidden="1" customHeight="1">
      <c r="A725" s="4"/>
      <c r="B725" s="4"/>
      <c r="C725" s="4"/>
    </row>
    <row r="726" spans="1:3" ht="15.75" hidden="1" customHeight="1">
      <c r="A726" s="4"/>
      <c r="B726" s="4"/>
      <c r="C726" s="4"/>
    </row>
    <row r="727" spans="1:3" ht="15.75" hidden="1" customHeight="1">
      <c r="A727" s="4"/>
      <c r="B727" s="4"/>
      <c r="C727" s="4"/>
    </row>
    <row r="728" spans="1:3" ht="15.75" hidden="1" customHeight="1">
      <c r="A728" s="4"/>
      <c r="B728" s="4"/>
      <c r="C728" s="4"/>
    </row>
    <row r="729" spans="1:3" ht="15.75" hidden="1" customHeight="1">
      <c r="A729" s="4"/>
      <c r="B729" s="4"/>
      <c r="C729" s="4"/>
    </row>
    <row r="730" spans="1:3" ht="15.75" hidden="1" customHeight="1">
      <c r="A730" s="4"/>
      <c r="B730" s="4"/>
      <c r="C730" s="4"/>
    </row>
    <row r="731" spans="1:3" ht="15.75" hidden="1" customHeight="1">
      <c r="A731" s="4"/>
      <c r="B731" s="4"/>
      <c r="C731" s="4"/>
    </row>
    <row r="732" spans="1:3" ht="15.75" hidden="1" customHeight="1">
      <c r="A732" s="4"/>
      <c r="B732" s="4"/>
      <c r="C732" s="4"/>
    </row>
    <row r="733" spans="1:3" ht="15.75" hidden="1" customHeight="1">
      <c r="A733" s="4"/>
      <c r="B733" s="4"/>
      <c r="C733" s="4"/>
    </row>
    <row r="734" spans="1:3" ht="15.75" hidden="1" customHeight="1">
      <c r="A734" s="4"/>
      <c r="B734" s="4"/>
      <c r="C734" s="4"/>
    </row>
    <row r="735" spans="1:3" ht="15.75" hidden="1" customHeight="1">
      <c r="A735" s="4"/>
      <c r="B735" s="4"/>
      <c r="C735" s="4"/>
    </row>
    <row r="736" spans="1:3" ht="15.75" hidden="1" customHeight="1">
      <c r="A736" s="4"/>
      <c r="B736" s="4"/>
      <c r="C736" s="4"/>
    </row>
    <row r="737" spans="1:3" ht="15.75" hidden="1" customHeight="1">
      <c r="A737" s="4"/>
      <c r="B737" s="4"/>
      <c r="C737" s="4"/>
    </row>
    <row r="738" spans="1:3" ht="15.75" hidden="1" customHeight="1">
      <c r="A738" s="4"/>
      <c r="B738" s="4"/>
      <c r="C738" s="4"/>
    </row>
    <row r="739" spans="1:3" ht="15.75" hidden="1" customHeight="1">
      <c r="A739" s="4"/>
      <c r="B739" s="4"/>
      <c r="C739" s="4"/>
    </row>
    <row r="740" spans="1:3" ht="15.75" hidden="1" customHeight="1">
      <c r="A740" s="4"/>
      <c r="B740" s="4"/>
      <c r="C740" s="4"/>
    </row>
    <row r="741" spans="1:3" ht="15.75" hidden="1" customHeight="1">
      <c r="A741" s="4"/>
      <c r="B741" s="4"/>
      <c r="C741" s="4"/>
    </row>
    <row r="742" spans="1:3" ht="15.75" hidden="1" customHeight="1">
      <c r="A742" s="4"/>
      <c r="B742" s="4"/>
      <c r="C742" s="4"/>
    </row>
    <row r="743" spans="1:3" ht="15.75" hidden="1" customHeight="1">
      <c r="A743" s="4"/>
      <c r="B743" s="4"/>
      <c r="C743" s="4"/>
    </row>
    <row r="744" spans="1:3" ht="15.75" hidden="1" customHeight="1">
      <c r="A744" s="4"/>
      <c r="B744" s="4"/>
      <c r="C744" s="4"/>
    </row>
    <row r="745" spans="1:3" ht="15.75" hidden="1" customHeight="1">
      <c r="A745" s="4"/>
      <c r="B745" s="4"/>
      <c r="C745" s="4"/>
    </row>
    <row r="746" spans="1:3" ht="15.75" hidden="1" customHeight="1">
      <c r="A746" s="4"/>
      <c r="B746" s="4"/>
      <c r="C746" s="4"/>
    </row>
    <row r="747" spans="1:3" ht="15.75" hidden="1" customHeight="1">
      <c r="A747" s="4"/>
      <c r="B747" s="4"/>
      <c r="C747" s="4"/>
    </row>
    <row r="748" spans="1:3" ht="15.75" hidden="1" customHeight="1">
      <c r="A748" s="4"/>
      <c r="B748" s="4"/>
      <c r="C748" s="4"/>
    </row>
    <row r="749" spans="1:3" ht="15.75" hidden="1" customHeight="1">
      <c r="A749" s="4"/>
      <c r="B749" s="4"/>
      <c r="C749" s="4"/>
    </row>
    <row r="750" spans="1:3" ht="15.75" hidden="1" customHeight="1">
      <c r="A750" s="4"/>
      <c r="B750" s="4"/>
      <c r="C750" s="4"/>
    </row>
    <row r="751" spans="1:3" ht="15.75" hidden="1" customHeight="1">
      <c r="A751" s="4"/>
      <c r="B751" s="4"/>
      <c r="C751" s="4"/>
    </row>
    <row r="752" spans="1:3" ht="15.75" hidden="1" customHeight="1">
      <c r="A752" s="4"/>
      <c r="B752" s="4"/>
      <c r="C752" s="4"/>
    </row>
    <row r="753" spans="1:3" ht="15.75" hidden="1" customHeight="1">
      <c r="A753" s="4"/>
      <c r="B753" s="4"/>
      <c r="C753" s="4"/>
    </row>
    <row r="754" spans="1:3" ht="15.75" hidden="1" customHeight="1">
      <c r="A754" s="4"/>
      <c r="B754" s="4"/>
      <c r="C754" s="4"/>
    </row>
    <row r="755" spans="1:3" ht="15.75" hidden="1" customHeight="1">
      <c r="A755" s="4"/>
      <c r="B755" s="4"/>
      <c r="C755" s="4"/>
    </row>
    <row r="756" spans="1:3" ht="15.75" hidden="1" customHeight="1">
      <c r="A756" s="4"/>
      <c r="B756" s="4"/>
      <c r="C756" s="4"/>
    </row>
    <row r="757" spans="1:3" ht="15.75" hidden="1" customHeight="1">
      <c r="A757" s="4"/>
      <c r="B757" s="4"/>
      <c r="C757" s="4"/>
    </row>
    <row r="758" spans="1:3" ht="15.75" hidden="1" customHeight="1">
      <c r="A758" s="4"/>
      <c r="B758" s="4"/>
      <c r="C758" s="4"/>
    </row>
    <row r="759" spans="1:3" ht="15.75" hidden="1" customHeight="1">
      <c r="A759" s="4"/>
      <c r="B759" s="4"/>
      <c r="C759" s="4"/>
    </row>
    <row r="760" spans="1:3" ht="15.75" hidden="1" customHeight="1">
      <c r="A760" s="4"/>
      <c r="B760" s="4"/>
      <c r="C760" s="4"/>
    </row>
    <row r="761" spans="1:3" ht="15.75" hidden="1" customHeight="1">
      <c r="A761" s="4"/>
      <c r="B761" s="4"/>
      <c r="C761" s="4"/>
    </row>
    <row r="762" spans="1:3" ht="15.75" hidden="1" customHeight="1">
      <c r="A762" s="4"/>
      <c r="B762" s="4"/>
      <c r="C762" s="4"/>
    </row>
    <row r="763" spans="1:3" ht="15.75" hidden="1" customHeight="1">
      <c r="A763" s="4"/>
      <c r="B763" s="4"/>
      <c r="C763" s="4"/>
    </row>
    <row r="764" spans="1:3" ht="15.75" hidden="1" customHeight="1">
      <c r="A764" s="4"/>
      <c r="B764" s="4"/>
      <c r="C764" s="4"/>
    </row>
    <row r="765" spans="1:3" ht="15.75" hidden="1" customHeight="1">
      <c r="A765" s="4"/>
      <c r="B765" s="4"/>
      <c r="C765" s="4"/>
    </row>
    <row r="766" spans="1:3" ht="15.75" hidden="1" customHeight="1">
      <c r="A766" s="4"/>
      <c r="B766" s="4"/>
      <c r="C766" s="4"/>
    </row>
    <row r="767" spans="1:3" ht="15.75" hidden="1" customHeight="1">
      <c r="A767" s="4"/>
      <c r="B767" s="4"/>
      <c r="C767" s="4"/>
    </row>
    <row r="768" spans="1:3" ht="15.75" hidden="1" customHeight="1">
      <c r="A768" s="4"/>
      <c r="B768" s="4"/>
      <c r="C768" s="4"/>
    </row>
    <row r="769" spans="1:3" ht="15.75" hidden="1" customHeight="1">
      <c r="A769" s="4"/>
      <c r="B769" s="4"/>
      <c r="C769" s="4"/>
    </row>
    <row r="770" spans="1:3" ht="15.75" hidden="1" customHeight="1">
      <c r="A770" s="4"/>
      <c r="B770" s="4"/>
      <c r="C770" s="4"/>
    </row>
    <row r="771" spans="1:3" ht="15.75" hidden="1" customHeight="1">
      <c r="A771" s="4"/>
      <c r="B771" s="4"/>
      <c r="C771" s="4"/>
    </row>
    <row r="772" spans="1:3" ht="15.75" hidden="1" customHeight="1">
      <c r="A772" s="4"/>
      <c r="B772" s="4"/>
      <c r="C772" s="4"/>
    </row>
    <row r="773" spans="1:3" ht="15.75" hidden="1" customHeight="1">
      <c r="A773" s="4"/>
      <c r="B773" s="4"/>
      <c r="C773" s="4"/>
    </row>
    <row r="774" spans="1:3" ht="15.75" hidden="1" customHeight="1">
      <c r="A774" s="4"/>
      <c r="B774" s="4"/>
      <c r="C774" s="4"/>
    </row>
    <row r="775" spans="1:3" ht="15.75" hidden="1" customHeight="1">
      <c r="A775" s="4"/>
      <c r="B775" s="4"/>
      <c r="C775" s="4"/>
    </row>
    <row r="776" spans="1:3" ht="15.75" hidden="1" customHeight="1">
      <c r="A776" s="4"/>
      <c r="B776" s="4"/>
      <c r="C776" s="4"/>
    </row>
    <row r="777" spans="1:3" ht="15.75" hidden="1" customHeight="1">
      <c r="A777" s="4"/>
      <c r="B777" s="4"/>
      <c r="C777" s="4"/>
    </row>
    <row r="778" spans="1:3" ht="15.75" hidden="1" customHeight="1">
      <c r="A778" s="4"/>
      <c r="B778" s="4"/>
      <c r="C778" s="4"/>
    </row>
    <row r="779" spans="1:3" ht="15.75" hidden="1" customHeight="1">
      <c r="A779" s="4"/>
      <c r="B779" s="4"/>
      <c r="C779" s="4"/>
    </row>
    <row r="780" spans="1:3" ht="15.75" hidden="1" customHeight="1">
      <c r="A780" s="4"/>
      <c r="B780" s="4"/>
      <c r="C780" s="4"/>
    </row>
    <row r="781" spans="1:3" ht="15.75" hidden="1" customHeight="1">
      <c r="A781" s="4"/>
      <c r="B781" s="4"/>
      <c r="C781" s="4"/>
    </row>
    <row r="782" spans="1:3" ht="15.75" hidden="1" customHeight="1">
      <c r="A782" s="4"/>
      <c r="B782" s="4"/>
      <c r="C782" s="4"/>
    </row>
    <row r="783" spans="1:3" ht="15.75" hidden="1" customHeight="1">
      <c r="A783" s="4"/>
      <c r="B783" s="4"/>
      <c r="C783" s="4"/>
    </row>
    <row r="784" spans="1:3" ht="15.75" hidden="1" customHeight="1">
      <c r="A784" s="4"/>
      <c r="B784" s="4"/>
      <c r="C784" s="4"/>
    </row>
    <row r="785" spans="1:3" ht="15.75" hidden="1" customHeight="1">
      <c r="A785" s="4"/>
      <c r="B785" s="4"/>
      <c r="C785" s="4"/>
    </row>
    <row r="786" spans="1:3" ht="15.75" hidden="1" customHeight="1">
      <c r="A786" s="4"/>
      <c r="B786" s="4"/>
      <c r="C786" s="4"/>
    </row>
    <row r="787" spans="1:3" ht="15.75" hidden="1" customHeight="1">
      <c r="A787" s="4"/>
      <c r="B787" s="4"/>
      <c r="C787" s="4"/>
    </row>
    <row r="788" spans="1:3" ht="15.75" hidden="1" customHeight="1">
      <c r="A788" s="4"/>
      <c r="B788" s="4"/>
      <c r="C788" s="4"/>
    </row>
    <row r="789" spans="1:3" ht="15.75" hidden="1" customHeight="1">
      <c r="A789" s="4"/>
      <c r="B789" s="4"/>
      <c r="C789" s="4"/>
    </row>
    <row r="790" spans="1:3" ht="15.75" hidden="1" customHeight="1">
      <c r="A790" s="4"/>
      <c r="B790" s="4"/>
      <c r="C790" s="4"/>
    </row>
    <row r="791" spans="1:3" ht="15.75" hidden="1" customHeight="1">
      <c r="A791" s="4"/>
      <c r="B791" s="4"/>
      <c r="C791" s="4"/>
    </row>
    <row r="792" spans="1:3" ht="15.75" hidden="1" customHeight="1">
      <c r="A792" s="4"/>
      <c r="B792" s="4"/>
      <c r="C792" s="4"/>
    </row>
    <row r="793" spans="1:3" ht="15.75" hidden="1" customHeight="1">
      <c r="A793" s="4"/>
      <c r="B793" s="4"/>
      <c r="C793" s="4"/>
    </row>
    <row r="794" spans="1:3" ht="15.75" hidden="1" customHeight="1">
      <c r="A794" s="4"/>
      <c r="B794" s="4"/>
      <c r="C794" s="4"/>
    </row>
    <row r="795" spans="1:3" ht="15.75" hidden="1" customHeight="1">
      <c r="A795" s="4"/>
      <c r="B795" s="4"/>
      <c r="C795" s="4"/>
    </row>
    <row r="796" spans="1:3" ht="15.75" hidden="1" customHeight="1">
      <c r="A796" s="4"/>
      <c r="B796" s="4"/>
      <c r="C796" s="4"/>
    </row>
    <row r="797" spans="1:3" ht="15.75" hidden="1" customHeight="1">
      <c r="A797" s="4"/>
      <c r="B797" s="4"/>
      <c r="C797" s="4"/>
    </row>
    <row r="798" spans="1:3" ht="15.75" hidden="1" customHeight="1">
      <c r="A798" s="4"/>
      <c r="B798" s="4"/>
      <c r="C798" s="4"/>
    </row>
    <row r="799" spans="1:3" ht="15.75" hidden="1" customHeight="1">
      <c r="A799" s="4"/>
      <c r="B799" s="4"/>
      <c r="C799" s="4"/>
    </row>
    <row r="800" spans="1:3" ht="15.75" hidden="1" customHeight="1">
      <c r="A800" s="4"/>
      <c r="B800" s="4"/>
      <c r="C800" s="4"/>
    </row>
    <row r="801" spans="1:3" ht="15.75" hidden="1" customHeight="1">
      <c r="A801" s="4"/>
      <c r="B801" s="4"/>
      <c r="C801" s="4"/>
    </row>
    <row r="802" spans="1:3" ht="15.75" hidden="1" customHeight="1">
      <c r="A802" s="4"/>
      <c r="B802" s="4"/>
      <c r="C802" s="4"/>
    </row>
    <row r="803" spans="1:3" ht="15.75" hidden="1" customHeight="1">
      <c r="A803" s="4"/>
      <c r="B803" s="4"/>
      <c r="C803" s="4"/>
    </row>
    <row r="804" spans="1:3" ht="15.75" hidden="1" customHeight="1">
      <c r="A804" s="4"/>
      <c r="B804" s="4"/>
      <c r="C804" s="4"/>
    </row>
    <row r="805" spans="1:3" ht="15.75" hidden="1" customHeight="1">
      <c r="A805" s="4"/>
      <c r="B805" s="4"/>
      <c r="C805" s="4"/>
    </row>
    <row r="806" spans="1:3" ht="15.75" hidden="1" customHeight="1">
      <c r="A806" s="4"/>
      <c r="B806" s="4"/>
      <c r="C806" s="4"/>
    </row>
    <row r="807" spans="1:3" ht="15.75" hidden="1" customHeight="1">
      <c r="A807" s="4"/>
      <c r="B807" s="4"/>
      <c r="C807" s="4"/>
    </row>
    <row r="808" spans="1:3" ht="15.75" hidden="1" customHeight="1">
      <c r="A808" s="4"/>
      <c r="B808" s="4"/>
      <c r="C808" s="4"/>
    </row>
    <row r="809" spans="1:3" ht="15.75" hidden="1" customHeight="1">
      <c r="A809" s="4"/>
      <c r="B809" s="4"/>
      <c r="C809" s="4"/>
    </row>
    <row r="810" spans="1:3" ht="15.75" hidden="1" customHeight="1">
      <c r="A810" s="4"/>
      <c r="B810" s="4"/>
      <c r="C810" s="4"/>
    </row>
    <row r="811" spans="1:3" ht="15.75" hidden="1" customHeight="1">
      <c r="A811" s="4"/>
      <c r="B811" s="4"/>
      <c r="C811" s="4"/>
    </row>
    <row r="812" spans="1:3" ht="15.75" hidden="1" customHeight="1">
      <c r="A812" s="4"/>
      <c r="B812" s="4"/>
      <c r="C812" s="4"/>
    </row>
    <row r="813" spans="1:3" ht="15.75" hidden="1" customHeight="1">
      <c r="A813" s="4"/>
      <c r="B813" s="4"/>
      <c r="C813" s="4"/>
    </row>
    <row r="814" spans="1:3" ht="15.75" hidden="1" customHeight="1">
      <c r="A814" s="4"/>
      <c r="B814" s="4"/>
      <c r="C814" s="4"/>
    </row>
    <row r="815" spans="1:3" ht="15.75" hidden="1" customHeight="1">
      <c r="A815" s="4"/>
      <c r="B815" s="4"/>
      <c r="C815" s="4"/>
    </row>
    <row r="816" spans="1:3" ht="15.75" hidden="1" customHeight="1">
      <c r="A816" s="4"/>
      <c r="B816" s="4"/>
      <c r="C816" s="4"/>
    </row>
    <row r="817" spans="1:3" ht="15.75" hidden="1" customHeight="1">
      <c r="A817" s="4"/>
      <c r="B817" s="4"/>
      <c r="C817" s="4"/>
    </row>
    <row r="818" spans="1:3" ht="15.75" hidden="1" customHeight="1">
      <c r="A818" s="4"/>
      <c r="B818" s="4"/>
      <c r="C818" s="4"/>
    </row>
    <row r="819" spans="1:3" ht="15.75" hidden="1" customHeight="1">
      <c r="A819" s="4"/>
      <c r="B819" s="4"/>
      <c r="C819" s="4"/>
    </row>
    <row r="820" spans="1:3" ht="15.75" hidden="1" customHeight="1">
      <c r="A820" s="4"/>
      <c r="B820" s="4"/>
      <c r="C820" s="4"/>
    </row>
    <row r="821" spans="1:3" ht="15.75" hidden="1" customHeight="1">
      <c r="A821" s="4"/>
      <c r="B821" s="4"/>
      <c r="C821" s="4"/>
    </row>
    <row r="822" spans="1:3" ht="15.75" hidden="1" customHeight="1">
      <c r="A822" s="4"/>
      <c r="B822" s="4"/>
      <c r="C822" s="4"/>
    </row>
    <row r="823" spans="1:3" ht="15.75" hidden="1" customHeight="1">
      <c r="A823" s="4"/>
      <c r="B823" s="4"/>
      <c r="C823" s="4"/>
    </row>
    <row r="824" spans="1:3" ht="15.75" hidden="1" customHeight="1">
      <c r="A824" s="4"/>
      <c r="B824" s="4"/>
      <c r="C824" s="4"/>
    </row>
    <row r="825" spans="1:3" ht="15.75" hidden="1" customHeight="1">
      <c r="A825" s="4"/>
      <c r="B825" s="4"/>
      <c r="C825" s="4"/>
    </row>
    <row r="826" spans="1:3" ht="15.75" hidden="1" customHeight="1">
      <c r="A826" s="4"/>
      <c r="B826" s="4"/>
      <c r="C826" s="4"/>
    </row>
    <row r="827" spans="1:3" ht="15.75" hidden="1" customHeight="1">
      <c r="A827" s="4"/>
      <c r="B827" s="4"/>
      <c r="C827" s="4"/>
    </row>
    <row r="828" spans="1:3" ht="15.75" hidden="1" customHeight="1">
      <c r="A828" s="4"/>
      <c r="B828" s="4"/>
      <c r="C828" s="4"/>
    </row>
    <row r="829" spans="1:3" ht="15.75" hidden="1" customHeight="1">
      <c r="A829" s="4"/>
      <c r="B829" s="4"/>
      <c r="C829" s="4"/>
    </row>
    <row r="830" spans="1:3" ht="15.75" hidden="1" customHeight="1">
      <c r="A830" s="4"/>
      <c r="B830" s="4"/>
      <c r="C830" s="4"/>
    </row>
    <row r="831" spans="1:3" ht="15.75" hidden="1" customHeight="1">
      <c r="A831" s="4"/>
      <c r="B831" s="4"/>
      <c r="C831" s="4"/>
    </row>
    <row r="832" spans="1:3" ht="15.75" hidden="1" customHeight="1">
      <c r="A832" s="4"/>
      <c r="B832" s="4"/>
      <c r="C832" s="4"/>
    </row>
    <row r="833" spans="1:3" ht="15.75" hidden="1" customHeight="1">
      <c r="A833" s="4"/>
      <c r="B833" s="4"/>
      <c r="C833" s="4"/>
    </row>
    <row r="834" spans="1:3" ht="15.75" hidden="1" customHeight="1">
      <c r="A834" s="4"/>
      <c r="B834" s="4"/>
      <c r="C834" s="4"/>
    </row>
    <row r="835" spans="1:3" ht="15.75" hidden="1" customHeight="1">
      <c r="A835" s="4"/>
      <c r="B835" s="4"/>
      <c r="C835" s="4"/>
    </row>
    <row r="836" spans="1:3" ht="15.75" hidden="1" customHeight="1">
      <c r="A836" s="4"/>
      <c r="B836" s="4"/>
      <c r="C836" s="4"/>
    </row>
    <row r="837" spans="1:3" ht="15.75" hidden="1" customHeight="1">
      <c r="A837" s="4"/>
      <c r="B837" s="4"/>
      <c r="C837" s="4"/>
    </row>
    <row r="838" spans="1:3" ht="15.75" hidden="1" customHeight="1">
      <c r="A838" s="4"/>
      <c r="B838" s="4"/>
      <c r="C838" s="4"/>
    </row>
    <row r="839" spans="1:3" ht="15.75" hidden="1" customHeight="1">
      <c r="A839" s="4"/>
      <c r="B839" s="4"/>
      <c r="C839" s="4"/>
    </row>
    <row r="840" spans="1:3" ht="15.75" hidden="1" customHeight="1">
      <c r="A840" s="4"/>
      <c r="B840" s="4"/>
      <c r="C840" s="4"/>
    </row>
    <row r="841" spans="1:3" ht="15.75" hidden="1" customHeight="1">
      <c r="A841" s="4"/>
      <c r="B841" s="4"/>
      <c r="C841" s="4"/>
    </row>
    <row r="842" spans="1:3" ht="15.75" hidden="1" customHeight="1">
      <c r="A842" s="4"/>
      <c r="B842" s="4"/>
      <c r="C842" s="4"/>
    </row>
    <row r="843" spans="1:3" ht="15.75" hidden="1" customHeight="1">
      <c r="A843" s="4"/>
      <c r="B843" s="4"/>
      <c r="C843" s="4"/>
    </row>
    <row r="844" spans="1:3" ht="15.75" hidden="1" customHeight="1">
      <c r="A844" s="4"/>
      <c r="B844" s="4"/>
      <c r="C844" s="4"/>
    </row>
    <row r="845" spans="1:3" ht="15.75" hidden="1" customHeight="1">
      <c r="A845" s="4"/>
      <c r="B845" s="4"/>
      <c r="C845" s="4"/>
    </row>
    <row r="846" spans="1:3" ht="15.75" hidden="1" customHeight="1">
      <c r="A846" s="4"/>
      <c r="B846" s="4"/>
      <c r="C846" s="4"/>
    </row>
    <row r="847" spans="1:3" ht="15.75" hidden="1" customHeight="1">
      <c r="A847" s="4"/>
      <c r="B847" s="4"/>
      <c r="C847" s="4"/>
    </row>
    <row r="848" spans="1:3" ht="15.75" hidden="1" customHeight="1">
      <c r="A848" s="4"/>
      <c r="B848" s="4"/>
      <c r="C848" s="4"/>
    </row>
    <row r="849" spans="1:3" ht="15.75" hidden="1" customHeight="1">
      <c r="A849" s="4"/>
      <c r="B849" s="4"/>
      <c r="C849" s="4"/>
    </row>
    <row r="850" spans="1:3" ht="15.75" hidden="1" customHeight="1">
      <c r="A850" s="4"/>
      <c r="B850" s="4"/>
      <c r="C850" s="4"/>
    </row>
    <row r="851" spans="1:3" ht="15.75" hidden="1" customHeight="1">
      <c r="A851" s="4"/>
      <c r="B851" s="4"/>
      <c r="C851" s="4"/>
    </row>
    <row r="852" spans="1:3" ht="15.75" hidden="1" customHeight="1">
      <c r="A852" s="4"/>
      <c r="B852" s="4"/>
      <c r="C852" s="4"/>
    </row>
    <row r="853" spans="1:3" ht="15.75" hidden="1" customHeight="1">
      <c r="A853" s="4"/>
      <c r="B853" s="4"/>
      <c r="C853" s="4"/>
    </row>
    <row r="854" spans="1:3" ht="15.75" hidden="1" customHeight="1">
      <c r="A854" s="4"/>
      <c r="B854" s="4"/>
      <c r="C854" s="4"/>
    </row>
    <row r="855" spans="1:3" ht="15.75" hidden="1" customHeight="1">
      <c r="A855" s="4"/>
      <c r="B855" s="4"/>
      <c r="C855" s="4"/>
    </row>
    <row r="856" spans="1:3" ht="15.75" hidden="1" customHeight="1">
      <c r="A856" s="4"/>
      <c r="B856" s="4"/>
      <c r="C856" s="4"/>
    </row>
    <row r="857" spans="1:3" ht="15.75" hidden="1" customHeight="1">
      <c r="A857" s="4"/>
      <c r="B857" s="4"/>
      <c r="C857" s="4"/>
    </row>
    <row r="858" spans="1:3" ht="15.75" hidden="1" customHeight="1">
      <c r="A858" s="4"/>
      <c r="B858" s="4"/>
      <c r="C858" s="4"/>
    </row>
    <row r="859" spans="1:3" ht="15.75" hidden="1" customHeight="1">
      <c r="A859" s="4"/>
      <c r="B859" s="4"/>
      <c r="C859" s="4"/>
    </row>
    <row r="860" spans="1:3" ht="15.75" hidden="1" customHeight="1">
      <c r="A860" s="4"/>
      <c r="B860" s="4"/>
      <c r="C860" s="4"/>
    </row>
    <row r="861" spans="1:3" ht="15.75" hidden="1" customHeight="1">
      <c r="A861" s="4"/>
      <c r="B861" s="4"/>
      <c r="C861" s="4"/>
    </row>
    <row r="862" spans="1:3" ht="15.75" hidden="1" customHeight="1">
      <c r="A862" s="4"/>
      <c r="B862" s="4"/>
      <c r="C862" s="4"/>
    </row>
    <row r="863" spans="1:3" ht="15.75" hidden="1" customHeight="1">
      <c r="A863" s="4"/>
      <c r="B863" s="4"/>
      <c r="C863" s="4"/>
    </row>
    <row r="864" spans="1:3" ht="15.75" hidden="1" customHeight="1">
      <c r="A864" s="4"/>
      <c r="B864" s="4"/>
      <c r="C864" s="4"/>
    </row>
    <row r="865" spans="1:3" ht="15.75" hidden="1" customHeight="1">
      <c r="A865" s="4"/>
      <c r="B865" s="4"/>
      <c r="C865" s="4"/>
    </row>
    <row r="866" spans="1:3" ht="15.75" hidden="1" customHeight="1">
      <c r="A866" s="4"/>
      <c r="B866" s="4"/>
      <c r="C866" s="4"/>
    </row>
    <row r="867" spans="1:3" ht="15.75" hidden="1" customHeight="1">
      <c r="A867" s="4"/>
      <c r="B867" s="4"/>
      <c r="C867" s="4"/>
    </row>
    <row r="868" spans="1:3" ht="15.75" hidden="1" customHeight="1">
      <c r="A868" s="4"/>
      <c r="B868" s="4"/>
      <c r="C868" s="4"/>
    </row>
    <row r="869" spans="1:3" ht="15.75" hidden="1" customHeight="1">
      <c r="A869" s="4"/>
      <c r="B869" s="4"/>
      <c r="C869" s="4"/>
    </row>
    <row r="870" spans="1:3" ht="15.75" hidden="1" customHeight="1">
      <c r="A870" s="4"/>
      <c r="B870" s="4"/>
      <c r="C870" s="4"/>
    </row>
    <row r="871" spans="1:3" ht="15.75" hidden="1" customHeight="1">
      <c r="A871" s="4"/>
      <c r="B871" s="4"/>
      <c r="C871" s="4"/>
    </row>
    <row r="872" spans="1:3" ht="15.75" hidden="1" customHeight="1">
      <c r="A872" s="4"/>
      <c r="B872" s="4"/>
      <c r="C872" s="4"/>
    </row>
    <row r="873" spans="1:3" ht="15.75" hidden="1" customHeight="1">
      <c r="A873" s="4"/>
      <c r="B873" s="4"/>
      <c r="C873" s="4"/>
    </row>
    <row r="874" spans="1:3" ht="15.75" hidden="1" customHeight="1">
      <c r="A874" s="4"/>
      <c r="B874" s="4"/>
      <c r="C874" s="4"/>
    </row>
    <row r="875" spans="1:3" ht="15.75" hidden="1" customHeight="1">
      <c r="A875" s="4"/>
      <c r="B875" s="4"/>
      <c r="C875" s="4"/>
    </row>
    <row r="876" spans="1:3" ht="15.75" hidden="1" customHeight="1">
      <c r="A876" s="4"/>
      <c r="B876" s="4"/>
      <c r="C876" s="4"/>
    </row>
    <row r="877" spans="1:3" ht="15.75" hidden="1" customHeight="1">
      <c r="A877" s="4"/>
      <c r="B877" s="4"/>
      <c r="C877" s="4"/>
    </row>
    <row r="878" spans="1:3" ht="15.75" hidden="1" customHeight="1">
      <c r="A878" s="4"/>
      <c r="B878" s="4"/>
      <c r="C878" s="4"/>
    </row>
    <row r="879" spans="1:3" ht="15.75" hidden="1" customHeight="1">
      <c r="A879" s="4"/>
      <c r="B879" s="4"/>
      <c r="C879" s="4"/>
    </row>
    <row r="880" spans="1:3" ht="15.75" hidden="1" customHeight="1">
      <c r="A880" s="4"/>
      <c r="B880" s="4"/>
      <c r="C880" s="4"/>
    </row>
    <row r="881" spans="1:3" ht="15.75" hidden="1" customHeight="1">
      <c r="A881" s="4"/>
      <c r="B881" s="4"/>
      <c r="C881" s="4"/>
    </row>
    <row r="882" spans="1:3" ht="15.75" hidden="1" customHeight="1">
      <c r="A882" s="4"/>
      <c r="B882" s="4"/>
      <c r="C882" s="4"/>
    </row>
    <row r="883" spans="1:3" ht="15.75" hidden="1" customHeight="1">
      <c r="A883" s="4"/>
      <c r="B883" s="4"/>
      <c r="C883" s="4"/>
    </row>
    <row r="884" spans="1:3" ht="15.75" hidden="1" customHeight="1">
      <c r="A884" s="4"/>
      <c r="B884" s="4"/>
      <c r="C884" s="4"/>
    </row>
    <row r="885" spans="1:3" ht="15.75" hidden="1" customHeight="1">
      <c r="A885" s="4"/>
      <c r="B885" s="4"/>
      <c r="C885" s="4"/>
    </row>
    <row r="886" spans="1:3" ht="15.75" hidden="1" customHeight="1">
      <c r="A886" s="4"/>
      <c r="B886" s="4"/>
      <c r="C886" s="4"/>
    </row>
    <row r="887" spans="1:3" ht="15.75" hidden="1" customHeight="1">
      <c r="A887" s="4"/>
      <c r="B887" s="4"/>
      <c r="C887" s="4"/>
    </row>
    <row r="888" spans="1:3" ht="15.75" hidden="1" customHeight="1">
      <c r="A888" s="4"/>
      <c r="B888" s="4"/>
      <c r="C888" s="4"/>
    </row>
    <row r="889" spans="1:3" ht="15.75" hidden="1" customHeight="1">
      <c r="A889" s="4"/>
      <c r="B889" s="4"/>
      <c r="C889" s="4"/>
    </row>
    <row r="890" spans="1:3" ht="15.75" hidden="1" customHeight="1">
      <c r="A890" s="4"/>
      <c r="B890" s="4"/>
      <c r="C890" s="4"/>
    </row>
    <row r="891" spans="1:3" ht="15.75" hidden="1" customHeight="1">
      <c r="A891" s="4"/>
      <c r="B891" s="4"/>
      <c r="C891" s="4"/>
    </row>
    <row r="892" spans="1:3" ht="15.75" hidden="1" customHeight="1">
      <c r="A892" s="4"/>
      <c r="B892" s="4"/>
      <c r="C892" s="4"/>
    </row>
    <row r="893" spans="1:3" ht="15.75" hidden="1" customHeight="1">
      <c r="A893" s="4"/>
      <c r="B893" s="4"/>
      <c r="C893" s="4"/>
    </row>
    <row r="894" spans="1:3" ht="15.75" hidden="1" customHeight="1">
      <c r="A894" s="4"/>
      <c r="B894" s="4"/>
      <c r="C894" s="4"/>
    </row>
    <row r="895" spans="1:3" ht="15.75" hidden="1" customHeight="1">
      <c r="A895" s="4"/>
      <c r="B895" s="4"/>
      <c r="C895" s="4"/>
    </row>
    <row r="896" spans="1:3" ht="15.75" hidden="1" customHeight="1">
      <c r="A896" s="4"/>
      <c r="B896" s="4"/>
      <c r="C896" s="4"/>
    </row>
    <row r="897" spans="1:3" ht="15.75" hidden="1" customHeight="1">
      <c r="A897" s="4"/>
      <c r="B897" s="4"/>
      <c r="C897" s="4"/>
    </row>
    <row r="898" spans="1:3" ht="15.75" hidden="1" customHeight="1">
      <c r="A898" s="4"/>
      <c r="B898" s="4"/>
      <c r="C898" s="4"/>
    </row>
    <row r="899" spans="1:3" ht="15.75" hidden="1" customHeight="1">
      <c r="A899" s="4"/>
      <c r="B899" s="4"/>
      <c r="C899" s="4"/>
    </row>
    <row r="900" spans="1:3" ht="15.75" hidden="1" customHeight="1">
      <c r="A900" s="4"/>
      <c r="B900" s="4"/>
      <c r="C900" s="4"/>
    </row>
    <row r="901" spans="1:3" ht="15.75" hidden="1" customHeight="1">
      <c r="A901" s="4"/>
      <c r="B901" s="4"/>
      <c r="C901" s="4"/>
    </row>
    <row r="902" spans="1:3" ht="15.75" hidden="1" customHeight="1">
      <c r="A902" s="4"/>
      <c r="B902" s="4"/>
      <c r="C902" s="4"/>
    </row>
    <row r="903" spans="1:3" ht="15.75" hidden="1" customHeight="1">
      <c r="A903" s="4"/>
      <c r="B903" s="4"/>
      <c r="C903" s="4"/>
    </row>
    <row r="904" spans="1:3" ht="15.75" hidden="1" customHeight="1">
      <c r="A904" s="4"/>
      <c r="B904" s="4"/>
      <c r="C904" s="4"/>
    </row>
    <row r="905" spans="1:3" ht="15.75" hidden="1" customHeight="1">
      <c r="A905" s="4"/>
      <c r="B905" s="4"/>
      <c r="C905" s="4"/>
    </row>
    <row r="906" spans="1:3" ht="15.75" hidden="1" customHeight="1">
      <c r="A906" s="4"/>
      <c r="B906" s="4"/>
      <c r="C906" s="4"/>
    </row>
    <row r="907" spans="1:3" ht="15.75" hidden="1" customHeight="1">
      <c r="A907" s="4"/>
      <c r="B907" s="4"/>
      <c r="C907" s="4"/>
    </row>
    <row r="908" spans="1:3" ht="15.75" hidden="1" customHeight="1">
      <c r="A908" s="4"/>
      <c r="B908" s="4"/>
      <c r="C908" s="4"/>
    </row>
    <row r="909" spans="1:3" ht="15.75" hidden="1" customHeight="1">
      <c r="A909" s="4"/>
      <c r="B909" s="4"/>
      <c r="C909" s="4"/>
    </row>
    <row r="910" spans="1:3" ht="15.75" hidden="1" customHeight="1">
      <c r="A910" s="4"/>
      <c r="B910" s="4"/>
      <c r="C910" s="4"/>
    </row>
    <row r="911" spans="1:3" ht="15.75" hidden="1" customHeight="1">
      <c r="A911" s="4"/>
      <c r="B911" s="4"/>
      <c r="C911" s="4"/>
    </row>
    <row r="912" spans="1:3" ht="15.75" hidden="1" customHeight="1">
      <c r="A912" s="4"/>
      <c r="B912" s="4"/>
      <c r="C912" s="4"/>
    </row>
    <row r="913" spans="1:3" ht="15.75" hidden="1" customHeight="1">
      <c r="A913" s="4"/>
      <c r="B913" s="4"/>
      <c r="C913" s="4"/>
    </row>
    <row r="914" spans="1:3" ht="15.75" hidden="1" customHeight="1">
      <c r="A914" s="4"/>
      <c r="B914" s="4"/>
      <c r="C914" s="4"/>
    </row>
    <row r="915" spans="1:3" ht="15.75" hidden="1" customHeight="1">
      <c r="A915" s="4"/>
      <c r="B915" s="4"/>
      <c r="C915" s="4"/>
    </row>
    <row r="916" spans="1:3" ht="15.75" hidden="1" customHeight="1">
      <c r="A916" s="4"/>
      <c r="B916" s="4"/>
      <c r="C916" s="4"/>
    </row>
    <row r="917" spans="1:3" ht="15.75" hidden="1" customHeight="1">
      <c r="A917" s="4"/>
      <c r="B917" s="4"/>
      <c r="C917" s="4"/>
    </row>
    <row r="918" spans="1:3" ht="15.75" hidden="1" customHeight="1">
      <c r="A918" s="4"/>
      <c r="B918" s="4"/>
      <c r="C918" s="4"/>
    </row>
    <row r="919" spans="1:3" ht="15.75" hidden="1" customHeight="1">
      <c r="A919" s="4"/>
      <c r="B919" s="4"/>
      <c r="C919" s="4"/>
    </row>
    <row r="920" spans="1:3" ht="15.75" hidden="1" customHeight="1">
      <c r="A920" s="4"/>
      <c r="B920" s="4"/>
      <c r="C920" s="4"/>
    </row>
    <row r="921" spans="1:3" ht="15.75" hidden="1" customHeight="1">
      <c r="A921" s="4"/>
      <c r="B921" s="4"/>
      <c r="C921" s="4"/>
    </row>
    <row r="922" spans="1:3" ht="15.75" hidden="1" customHeight="1">
      <c r="A922" s="4"/>
      <c r="B922" s="4"/>
      <c r="C922" s="4"/>
    </row>
    <row r="923" spans="1:3" ht="15.75" hidden="1" customHeight="1">
      <c r="A923" s="4"/>
      <c r="B923" s="4"/>
      <c r="C923" s="4"/>
    </row>
    <row r="924" spans="1:3" ht="15.75" hidden="1" customHeight="1">
      <c r="A924" s="4"/>
      <c r="B924" s="4"/>
      <c r="C924" s="4"/>
    </row>
    <row r="925" spans="1:3" ht="15.75" hidden="1" customHeight="1">
      <c r="A925" s="4"/>
      <c r="B925" s="4"/>
      <c r="C925" s="4"/>
    </row>
    <row r="926" spans="1:3" ht="15.75" hidden="1" customHeight="1">
      <c r="A926" s="4"/>
      <c r="B926" s="4"/>
      <c r="C926" s="4"/>
    </row>
    <row r="927" spans="1:3" ht="15.75" hidden="1" customHeight="1">
      <c r="A927" s="4"/>
      <c r="B927" s="4"/>
      <c r="C927" s="4"/>
    </row>
    <row r="928" spans="1:3" ht="15.75" hidden="1" customHeight="1">
      <c r="A928" s="4"/>
      <c r="B928" s="4"/>
      <c r="C928" s="4"/>
    </row>
    <row r="929" spans="1:3" ht="15.75" hidden="1" customHeight="1">
      <c r="A929" s="4"/>
      <c r="B929" s="4"/>
      <c r="C929" s="4"/>
    </row>
    <row r="930" spans="1:3" ht="15.75" hidden="1" customHeight="1">
      <c r="A930" s="4"/>
      <c r="B930" s="4"/>
      <c r="C930" s="4"/>
    </row>
    <row r="931" spans="1:3" ht="15.75" hidden="1" customHeight="1">
      <c r="A931" s="4"/>
      <c r="B931" s="4"/>
      <c r="C931" s="4"/>
    </row>
    <row r="932" spans="1:3" ht="15.75" hidden="1" customHeight="1">
      <c r="A932" s="4"/>
      <c r="B932" s="4"/>
      <c r="C932" s="4"/>
    </row>
    <row r="933" spans="1:3" ht="15.75" hidden="1" customHeight="1">
      <c r="A933" s="4"/>
      <c r="B933" s="4"/>
      <c r="C933" s="4"/>
    </row>
    <row r="934" spans="1:3" ht="15.75" hidden="1" customHeight="1">
      <c r="A934" s="4"/>
      <c r="B934" s="4"/>
      <c r="C934" s="4"/>
    </row>
    <row r="935" spans="1:3" ht="15.75" hidden="1" customHeight="1">
      <c r="A935" s="4"/>
      <c r="B935" s="4"/>
      <c r="C935" s="4"/>
    </row>
    <row r="936" spans="1:3" ht="15.75" hidden="1" customHeight="1">
      <c r="A936" s="4"/>
      <c r="B936" s="4"/>
      <c r="C936" s="4"/>
    </row>
    <row r="937" spans="1:3" ht="15.75" hidden="1" customHeight="1">
      <c r="A937" s="4"/>
      <c r="B937" s="4"/>
      <c r="C937" s="4"/>
    </row>
    <row r="938" spans="1:3" ht="15.75" hidden="1" customHeight="1">
      <c r="A938" s="4"/>
      <c r="B938" s="4"/>
      <c r="C938" s="4"/>
    </row>
    <row r="939" spans="1:3" ht="15.75" hidden="1" customHeight="1">
      <c r="A939" s="4"/>
      <c r="B939" s="4"/>
      <c r="C939" s="4"/>
    </row>
    <row r="940" spans="1:3" ht="15.75" hidden="1" customHeight="1">
      <c r="A940" s="4"/>
      <c r="B940" s="4"/>
      <c r="C940" s="4"/>
    </row>
    <row r="941" spans="1:3" ht="15.75" hidden="1" customHeight="1">
      <c r="A941" s="4"/>
      <c r="B941" s="4"/>
      <c r="C941" s="4"/>
    </row>
    <row r="942" spans="1:3" ht="15.75" hidden="1" customHeight="1">
      <c r="A942" s="4"/>
      <c r="B942" s="4"/>
      <c r="C942" s="4"/>
    </row>
    <row r="943" spans="1:3" ht="15.75" hidden="1" customHeight="1">
      <c r="A943" s="4"/>
      <c r="B943" s="4"/>
      <c r="C943" s="4"/>
    </row>
    <row r="944" spans="1:3" ht="15.75" hidden="1" customHeight="1">
      <c r="A944" s="4"/>
      <c r="B944" s="4"/>
      <c r="C944" s="4"/>
    </row>
    <row r="945" spans="1:3" ht="15.75" hidden="1" customHeight="1">
      <c r="A945" s="4"/>
      <c r="B945" s="4"/>
      <c r="C945" s="4"/>
    </row>
    <row r="946" spans="1:3" ht="15.75" hidden="1" customHeight="1">
      <c r="A946" s="4"/>
      <c r="B946" s="4"/>
      <c r="C946" s="4"/>
    </row>
    <row r="947" spans="1:3" ht="15.75" hidden="1" customHeight="1">
      <c r="A947" s="4"/>
      <c r="B947" s="4"/>
      <c r="C947" s="4"/>
    </row>
    <row r="948" spans="1:3" ht="15.75" hidden="1" customHeight="1">
      <c r="A948" s="4"/>
      <c r="B948" s="4"/>
      <c r="C948" s="4"/>
    </row>
    <row r="949" spans="1:3" ht="15.75" hidden="1" customHeight="1">
      <c r="A949" s="4"/>
      <c r="B949" s="4"/>
      <c r="C949" s="4"/>
    </row>
    <row r="950" spans="1:3" ht="15.75" hidden="1" customHeight="1">
      <c r="A950" s="4"/>
      <c r="B950" s="4"/>
      <c r="C950" s="4"/>
    </row>
    <row r="951" spans="1:3" ht="15.75" hidden="1" customHeight="1">
      <c r="A951" s="4"/>
      <c r="B951" s="4"/>
      <c r="C951" s="4"/>
    </row>
    <row r="952" spans="1:3" ht="15.75" hidden="1" customHeight="1">
      <c r="A952" s="4"/>
      <c r="B952" s="4"/>
      <c r="C952" s="4"/>
    </row>
    <row r="953" spans="1:3" ht="15.75" hidden="1" customHeight="1">
      <c r="A953" s="4"/>
      <c r="B953" s="4"/>
      <c r="C953" s="4"/>
    </row>
    <row r="954" spans="1:3" ht="15.75" hidden="1" customHeight="1">
      <c r="A954" s="4"/>
      <c r="B954" s="4"/>
      <c r="C954" s="4"/>
    </row>
    <row r="955" spans="1:3" ht="15.75" hidden="1" customHeight="1">
      <c r="A955" s="4"/>
      <c r="B955" s="4"/>
      <c r="C955" s="4"/>
    </row>
    <row r="956" spans="1:3" ht="15.75" hidden="1" customHeight="1">
      <c r="A956" s="4"/>
      <c r="B956" s="4"/>
      <c r="C956" s="4"/>
    </row>
    <row r="957" spans="1:3" ht="15.75" hidden="1" customHeight="1">
      <c r="A957" s="4"/>
      <c r="B957" s="4"/>
      <c r="C957" s="4"/>
    </row>
    <row r="958" spans="1:3" ht="15.75" hidden="1" customHeight="1">
      <c r="A958" s="4"/>
      <c r="B958" s="4"/>
      <c r="C958" s="4"/>
    </row>
    <row r="959" spans="1:3" ht="15.75" hidden="1" customHeight="1">
      <c r="A959" s="4"/>
      <c r="B959" s="4"/>
      <c r="C959" s="4"/>
    </row>
    <row r="960" spans="1:3" ht="15.75" hidden="1" customHeight="1">
      <c r="A960" s="4"/>
      <c r="B960" s="4"/>
      <c r="C960" s="4"/>
    </row>
    <row r="961" spans="1:3" ht="15.75" hidden="1" customHeight="1">
      <c r="A961" s="4"/>
      <c r="B961" s="4"/>
      <c r="C961" s="4"/>
    </row>
    <row r="962" spans="1:3" ht="15.75" hidden="1" customHeight="1">
      <c r="A962" s="4"/>
      <c r="B962" s="4"/>
      <c r="C962" s="4"/>
    </row>
    <row r="963" spans="1:3" ht="15.75" hidden="1" customHeight="1">
      <c r="A963" s="4"/>
      <c r="B963" s="4"/>
      <c r="C963" s="4"/>
    </row>
    <row r="964" spans="1:3" ht="15.75" hidden="1" customHeight="1">
      <c r="A964" s="4"/>
      <c r="B964" s="4"/>
      <c r="C964" s="4"/>
    </row>
    <row r="965" spans="1:3" ht="15.75" hidden="1" customHeight="1">
      <c r="A965" s="4"/>
      <c r="B965" s="4"/>
      <c r="C965" s="4"/>
    </row>
    <row r="966" spans="1:3" ht="15.75" hidden="1" customHeight="1">
      <c r="A966" s="4"/>
      <c r="B966" s="4"/>
      <c r="C966" s="4"/>
    </row>
    <row r="967" spans="1:3" ht="15.75" hidden="1" customHeight="1">
      <c r="A967" s="4"/>
      <c r="B967" s="4"/>
      <c r="C967" s="4"/>
    </row>
    <row r="968" spans="1:3" ht="15.75" hidden="1" customHeight="1">
      <c r="A968" s="4"/>
      <c r="B968" s="4"/>
      <c r="C968" s="4"/>
    </row>
    <row r="969" spans="1:3" ht="15.75" hidden="1" customHeight="1">
      <c r="A969" s="4"/>
      <c r="B969" s="4"/>
      <c r="C969" s="4"/>
    </row>
    <row r="970" spans="1:3" ht="15.75" hidden="1" customHeight="1">
      <c r="A970" s="4"/>
      <c r="B970" s="4"/>
      <c r="C970" s="4"/>
    </row>
    <row r="971" spans="1:3" ht="15.75" hidden="1" customHeight="1">
      <c r="A971" s="4"/>
      <c r="B971" s="4"/>
      <c r="C971" s="4"/>
    </row>
    <row r="972" spans="1:3" ht="15.75" hidden="1" customHeight="1">
      <c r="A972" s="4"/>
      <c r="B972" s="4"/>
      <c r="C972" s="4"/>
    </row>
    <row r="973" spans="1:3" ht="15.75" hidden="1" customHeight="1">
      <c r="A973" s="4"/>
      <c r="B973" s="4"/>
      <c r="C973" s="4"/>
    </row>
    <row r="974" spans="1:3" ht="15.75" hidden="1" customHeight="1">
      <c r="A974" s="4"/>
      <c r="B974" s="4"/>
      <c r="C974" s="4"/>
    </row>
    <row r="975" spans="1:3" ht="15.75" hidden="1" customHeight="1">
      <c r="A975" s="4"/>
      <c r="B975" s="4"/>
      <c r="C975" s="4"/>
    </row>
    <row r="976" spans="1:3" ht="15.75" hidden="1" customHeight="1">
      <c r="A976" s="4"/>
      <c r="B976" s="4"/>
      <c r="C976" s="4"/>
    </row>
    <row r="977" spans="1:3" ht="15.75" hidden="1" customHeight="1">
      <c r="A977" s="4"/>
      <c r="B977" s="4"/>
      <c r="C977" s="4"/>
    </row>
    <row r="978" spans="1:3" ht="15.75" hidden="1" customHeight="1">
      <c r="A978" s="4"/>
      <c r="B978" s="4"/>
      <c r="C978" s="4"/>
    </row>
    <row r="979" spans="1:3" ht="15.75" hidden="1" customHeight="1">
      <c r="A979" s="4"/>
      <c r="B979" s="4"/>
      <c r="C979" s="4"/>
    </row>
    <row r="980" spans="1:3" ht="15.75" hidden="1" customHeight="1">
      <c r="A980" s="4"/>
      <c r="B980" s="4"/>
      <c r="C980" s="4"/>
    </row>
    <row r="981" spans="1:3" ht="15.75" hidden="1" customHeight="1">
      <c r="A981" s="4"/>
      <c r="B981" s="4"/>
      <c r="C981" s="4"/>
    </row>
    <row r="982" spans="1:3" ht="15.75" hidden="1" customHeight="1">
      <c r="A982" s="4"/>
      <c r="B982" s="4"/>
      <c r="C982" s="4"/>
    </row>
    <row r="983" spans="1:3" ht="15.75" hidden="1" customHeight="1">
      <c r="A983" s="4"/>
      <c r="B983" s="4"/>
      <c r="C983" s="4"/>
    </row>
    <row r="984" spans="1:3" ht="15.75" hidden="1" customHeight="1">
      <c r="A984" s="4"/>
      <c r="B984" s="4"/>
      <c r="C984" s="4"/>
    </row>
    <row r="985" spans="1:3" ht="15.75" hidden="1" customHeight="1">
      <c r="A985" s="4"/>
      <c r="B985" s="4"/>
      <c r="C985" s="4"/>
    </row>
    <row r="986" spans="1:3" ht="15.75" hidden="1" customHeight="1">
      <c r="A986" s="4"/>
      <c r="B986" s="4"/>
      <c r="C986" s="4"/>
    </row>
    <row r="987" spans="1:3" ht="15.75" hidden="1" customHeight="1">
      <c r="A987" s="4"/>
      <c r="B987" s="4"/>
      <c r="C987" s="4"/>
    </row>
    <row r="988" spans="1:3" ht="15.75" hidden="1" customHeight="1">
      <c r="A988" s="4"/>
      <c r="B988" s="4"/>
      <c r="C988" s="4"/>
    </row>
    <row r="989" spans="1:3" ht="15.75" hidden="1" customHeight="1">
      <c r="A989" s="4"/>
      <c r="B989" s="4"/>
      <c r="C989" s="4"/>
    </row>
    <row r="990" spans="1:3" ht="15.75" hidden="1" customHeight="1">
      <c r="A990" s="4"/>
      <c r="B990" s="4"/>
      <c r="C990" s="4"/>
    </row>
    <row r="991" spans="1:3" ht="15.75" hidden="1" customHeight="1">
      <c r="A991" s="4"/>
      <c r="B991" s="4"/>
      <c r="C991" s="4"/>
    </row>
    <row r="992" spans="1:3" ht="15.75" hidden="1" customHeight="1">
      <c r="A992" s="4"/>
      <c r="B992" s="4"/>
      <c r="C992" s="4"/>
    </row>
    <row r="993" spans="1:3" ht="15.75" hidden="1" customHeight="1">
      <c r="A993" s="4"/>
      <c r="B993" s="4"/>
      <c r="C993" s="4"/>
    </row>
    <row r="994" spans="1:3" ht="15.75" hidden="1" customHeight="1">
      <c r="A994" s="4"/>
      <c r="B994" s="4"/>
      <c r="C994" s="4"/>
    </row>
    <row r="995" spans="1:3" ht="15.75" hidden="1" customHeight="1">
      <c r="A995" s="4"/>
      <c r="B995" s="4"/>
      <c r="C995" s="4"/>
    </row>
    <row r="996" spans="1:3" ht="15.75" hidden="1" customHeight="1">
      <c r="A996" s="4"/>
      <c r="B996" s="4"/>
      <c r="C996" s="4"/>
    </row>
    <row r="997" spans="1:3" ht="15.75" hidden="1" customHeight="1">
      <c r="A997" s="4"/>
      <c r="B997" s="4"/>
      <c r="C997" s="4"/>
    </row>
    <row r="998" spans="1:3" ht="15.75" hidden="1" customHeight="1">
      <c r="A998" s="4"/>
      <c r="B998" s="4"/>
      <c r="C998" s="4"/>
    </row>
    <row r="999" spans="1:3" ht="15.75" hidden="1" customHeight="1">
      <c r="A999" s="4"/>
      <c r="B999" s="4"/>
      <c r="C999" s="4"/>
    </row>
    <row r="1000" spans="1:3" ht="15.75" hidden="1" customHeight="1">
      <c r="A1000" s="4"/>
      <c r="B1000" s="4"/>
      <c r="C1000" s="4"/>
    </row>
    <row r="1001" spans="1:3" ht="15.75" hidden="1" customHeight="1">
      <c r="A1001" s="4"/>
      <c r="B1001" s="4"/>
      <c r="C1001" s="4"/>
    </row>
    <row r="1002" spans="1:3" ht="15.75" hidden="1" customHeight="1">
      <c r="A1002" s="4"/>
      <c r="B1002" s="4"/>
      <c r="C1002" s="4"/>
    </row>
    <row r="1003" spans="1:3" ht="15.75" hidden="1" customHeight="1">
      <c r="A1003" s="4"/>
      <c r="B1003" s="4"/>
      <c r="C1003" s="4"/>
    </row>
    <row r="1004" spans="1:3" ht="15.75" hidden="1" customHeight="1">
      <c r="A1004" s="4"/>
      <c r="B1004" s="4"/>
      <c r="C1004" s="4"/>
    </row>
    <row r="1005" spans="1:3" ht="15.75" hidden="1" customHeight="1">
      <c r="A1005" s="4"/>
      <c r="B1005" s="4"/>
      <c r="C1005" s="4"/>
    </row>
    <row r="1006" spans="1:3" ht="15.75" hidden="1" customHeight="1">
      <c r="A1006" s="4"/>
      <c r="B1006" s="4"/>
      <c r="C1006" s="4"/>
    </row>
    <row r="1007" spans="1:3" ht="15.75" hidden="1" customHeight="1">
      <c r="A1007" s="4"/>
      <c r="B1007" s="4"/>
      <c r="C1007" s="4"/>
    </row>
    <row r="1008" spans="1:3" ht="15.75" hidden="1" customHeight="1">
      <c r="A1008" s="4"/>
      <c r="B1008" s="4"/>
      <c r="C1008" s="4"/>
    </row>
    <row r="1009" spans="1:3" ht="15.75" hidden="1" customHeight="1">
      <c r="A1009" s="4"/>
      <c r="B1009" s="4"/>
      <c r="C1009" s="4"/>
    </row>
    <row r="1010" spans="1:3" ht="15.75" hidden="1" customHeight="1">
      <c r="A1010" s="4"/>
      <c r="B1010" s="4"/>
      <c r="C1010" s="4"/>
    </row>
    <row r="1011" spans="1:3" ht="15.75" hidden="1" customHeight="1">
      <c r="A1011" s="4"/>
      <c r="B1011" s="4"/>
      <c r="C1011" s="4"/>
    </row>
    <row r="1012" spans="1:3" ht="15.75" hidden="1" customHeight="1">
      <c r="A1012" s="4"/>
      <c r="B1012" s="4"/>
      <c r="C1012" s="4"/>
    </row>
    <row r="1013" spans="1:3" ht="15.75" hidden="1" customHeight="1">
      <c r="A1013" s="4"/>
      <c r="B1013" s="4"/>
      <c r="C1013" s="4"/>
    </row>
    <row r="1014" spans="1:3" ht="15.75" hidden="1" customHeight="1">
      <c r="A1014" s="4"/>
      <c r="B1014" s="4"/>
      <c r="C1014" s="4"/>
    </row>
    <row r="1015" spans="1:3" ht="15.75" hidden="1" customHeight="1">
      <c r="A1015" s="4"/>
      <c r="B1015" s="4"/>
      <c r="C1015" s="4"/>
    </row>
    <row r="1016" spans="1:3" ht="15.75" hidden="1" customHeight="1">
      <c r="A1016" s="4"/>
      <c r="B1016" s="4"/>
      <c r="C1016" s="4"/>
    </row>
    <row r="1017" spans="1:3" ht="15.75" hidden="1" customHeight="1">
      <c r="A1017" s="4"/>
      <c r="B1017" s="4"/>
      <c r="C1017" s="4"/>
    </row>
    <row r="1018" spans="1:3" ht="15.75" hidden="1" customHeight="1">
      <c r="A1018" s="4"/>
      <c r="B1018" s="4"/>
      <c r="C1018" s="4"/>
    </row>
    <row r="1019" spans="1:3" ht="15.75" hidden="1" customHeight="1">
      <c r="A1019" s="4"/>
      <c r="B1019" s="4"/>
      <c r="C1019" s="4"/>
    </row>
    <row r="1020" spans="1:3" ht="15.75" hidden="1" customHeight="1">
      <c r="A1020" s="4"/>
      <c r="B1020" s="4"/>
      <c r="C1020" s="4"/>
    </row>
    <row r="1021" spans="1:3" ht="15.75" hidden="1" customHeight="1">
      <c r="A1021" s="4"/>
      <c r="B1021" s="4"/>
      <c r="C1021" s="4"/>
    </row>
    <row r="1022" spans="1:3" ht="15.75" hidden="1" customHeight="1">
      <c r="A1022" s="4"/>
      <c r="B1022" s="4"/>
      <c r="C1022" s="4"/>
    </row>
    <row r="1023" spans="1:3" ht="15.75" hidden="1" customHeight="1">
      <c r="A1023" s="4"/>
      <c r="B1023" s="4"/>
      <c r="C1023" s="4"/>
    </row>
    <row r="1024" spans="1:3" ht="15.75" hidden="1" customHeight="1">
      <c r="A1024" s="4"/>
      <c r="B1024" s="4"/>
      <c r="C1024" s="4"/>
    </row>
    <row r="1025" spans="1:26" ht="15.75" hidden="1" customHeight="1">
      <c r="A1025" s="4"/>
      <c r="B1025" s="4"/>
      <c r="C1025" s="4"/>
    </row>
    <row r="1026" spans="1:26" ht="15" hidden="1" customHeight="1">
      <c r="A1026" s="4"/>
      <c r="B1026" s="4"/>
      <c r="C1026" s="4"/>
    </row>
    <row r="1027" spans="1:26" ht="15" hidden="1" customHeight="1">
      <c r="A1027" s="4"/>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row>
    <row r="1028" spans="1:26" ht="15" hidden="1" customHeight="1">
      <c r="A1028" s="4"/>
      <c r="B1028" s="4"/>
      <c r="C1028" s="4"/>
    </row>
  </sheetData>
  <mergeCells count="3">
    <mergeCell ref="A1:B2"/>
    <mergeCell ref="A208:B208"/>
    <mergeCell ref="A209:B209"/>
  </mergeCells>
  <hyperlinks>
    <hyperlink ref="C1" location="'Índice'!A1" display="Volver al Indice"/>
  </hyperlink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dimension ref="A1:Z1058"/>
  <sheetViews>
    <sheetView showGridLines="0" topLeftCell="A412" workbookViewId="0">
      <selection activeCell="H410" sqref="H410"/>
    </sheetView>
  </sheetViews>
  <sheetFormatPr baseColWidth="10" defaultColWidth="0" defaultRowHeight="15" customHeight="1" zeroHeight="1"/>
  <cols>
    <col min="1" max="7" width="15.7109375" customWidth="1"/>
    <col min="8" max="8" width="12.85546875" customWidth="1"/>
    <col min="9" max="16" width="15.7109375" customWidth="1"/>
    <col min="17" max="17" width="16.140625" customWidth="1"/>
    <col min="18" max="23" width="10.7109375" hidden="1" customWidth="1"/>
    <col min="24" max="26" width="10" hidden="1" customWidth="1"/>
    <col min="27" max="16384" width="14.42578125" hidden="1"/>
  </cols>
  <sheetData>
    <row r="1" spans="1:26" ht="30" customHeight="1">
      <c r="A1" s="344" t="s">
        <v>382</v>
      </c>
      <c r="B1" s="345"/>
      <c r="C1" s="345"/>
      <c r="D1" s="345"/>
      <c r="E1" s="345"/>
      <c r="F1" s="345"/>
      <c r="G1" s="345"/>
      <c r="H1" s="345"/>
      <c r="I1" s="345"/>
      <c r="J1" s="345"/>
      <c r="K1" s="345"/>
      <c r="L1" s="345"/>
      <c r="M1" s="345"/>
      <c r="N1" s="345"/>
      <c r="O1" s="345"/>
      <c r="P1" s="346"/>
      <c r="Q1" s="15" t="s">
        <v>263</v>
      </c>
      <c r="R1" s="47"/>
      <c r="S1" s="47"/>
      <c r="T1" s="47"/>
      <c r="U1" s="47"/>
      <c r="V1" s="33"/>
      <c r="W1" s="33"/>
      <c r="X1" s="25"/>
      <c r="Y1" s="25"/>
      <c r="Z1" s="4"/>
    </row>
    <row r="2" spans="1:26" ht="19.5" customHeight="1">
      <c r="A2" s="339" t="s">
        <v>101</v>
      </c>
      <c r="B2" s="341" t="s">
        <v>287</v>
      </c>
      <c r="C2" s="342"/>
      <c r="D2" s="342"/>
      <c r="E2" s="342"/>
      <c r="F2" s="342"/>
      <c r="G2" s="342"/>
      <c r="H2" s="342"/>
      <c r="I2" s="342"/>
      <c r="J2" s="342"/>
      <c r="K2" s="342"/>
      <c r="L2" s="342"/>
      <c r="M2" s="342"/>
      <c r="N2" s="342"/>
      <c r="O2" s="342"/>
      <c r="P2" s="342"/>
      <c r="Q2" s="48"/>
      <c r="R2" s="48"/>
      <c r="S2" s="48"/>
      <c r="T2" s="48"/>
      <c r="U2" s="48"/>
      <c r="V2" s="48"/>
      <c r="W2" s="48"/>
      <c r="X2" s="48"/>
      <c r="Y2" s="48"/>
      <c r="Z2" s="4"/>
    </row>
    <row r="3" spans="1:26" ht="58.5" customHeight="1">
      <c r="A3" s="340"/>
      <c r="B3" s="205" t="s">
        <v>211</v>
      </c>
      <c r="C3" s="205" t="s">
        <v>212</v>
      </c>
      <c r="D3" s="205" t="s">
        <v>213</v>
      </c>
      <c r="E3" s="205" t="s">
        <v>214</v>
      </c>
      <c r="F3" s="205" t="s">
        <v>215</v>
      </c>
      <c r="G3" s="205" t="s">
        <v>216</v>
      </c>
      <c r="H3" s="205" t="s">
        <v>217</v>
      </c>
      <c r="I3" s="205" t="s">
        <v>218</v>
      </c>
      <c r="J3" s="205" t="s">
        <v>219</v>
      </c>
      <c r="K3" s="205" t="s">
        <v>220</v>
      </c>
      <c r="L3" s="205" t="s">
        <v>221</v>
      </c>
      <c r="M3" s="205" t="s">
        <v>222</v>
      </c>
      <c r="N3" s="205" t="s">
        <v>223</v>
      </c>
      <c r="O3" s="205" t="s">
        <v>224</v>
      </c>
      <c r="P3" s="205" t="s">
        <v>289</v>
      </c>
      <c r="Q3" s="49"/>
      <c r="R3" s="49"/>
      <c r="S3" s="49"/>
      <c r="T3" s="49"/>
      <c r="U3" s="49"/>
      <c r="V3" s="49"/>
      <c r="W3" s="49"/>
      <c r="X3" s="49"/>
      <c r="Y3" s="49"/>
      <c r="Z3" s="4"/>
    </row>
    <row r="4" spans="1:26" ht="19.5" customHeight="1">
      <c r="A4" s="203">
        <v>33604</v>
      </c>
      <c r="B4" s="204" t="s">
        <v>288</v>
      </c>
      <c r="C4" s="204">
        <v>173.2</v>
      </c>
      <c r="D4" s="204">
        <v>173.2</v>
      </c>
      <c r="E4" s="204">
        <v>173.2</v>
      </c>
      <c r="F4" s="204">
        <v>173.2</v>
      </c>
      <c r="G4" s="204">
        <v>173.2</v>
      </c>
      <c r="H4" s="204">
        <v>173.2</v>
      </c>
      <c r="I4" s="204">
        <v>173.2</v>
      </c>
      <c r="J4" s="204">
        <v>173.2</v>
      </c>
      <c r="K4" s="204">
        <v>173.2</v>
      </c>
      <c r="L4" s="204">
        <v>173.2</v>
      </c>
      <c r="M4" s="204">
        <v>173.2</v>
      </c>
      <c r="N4" s="204">
        <v>173.2</v>
      </c>
      <c r="O4" s="204">
        <v>173.2</v>
      </c>
      <c r="P4" s="204">
        <v>207.84</v>
      </c>
      <c r="Q4" s="48"/>
      <c r="R4" s="48"/>
      <c r="S4" s="48"/>
      <c r="T4" s="48"/>
      <c r="U4" s="48"/>
      <c r="V4" s="48"/>
      <c r="W4" s="48"/>
      <c r="X4" s="48"/>
      <c r="Y4" s="48"/>
      <c r="Z4" s="4"/>
    </row>
    <row r="5" spans="1:26" ht="19.5" customHeight="1">
      <c r="A5" s="201">
        <v>33635</v>
      </c>
      <c r="B5" s="160" t="s">
        <v>4</v>
      </c>
      <c r="C5" s="160">
        <v>206</v>
      </c>
      <c r="D5" s="160">
        <v>206</v>
      </c>
      <c r="E5" s="160">
        <v>206</v>
      </c>
      <c r="F5" s="160">
        <v>206</v>
      </c>
      <c r="G5" s="160">
        <v>206</v>
      </c>
      <c r="H5" s="160">
        <v>206</v>
      </c>
      <c r="I5" s="160">
        <v>206</v>
      </c>
      <c r="J5" s="160">
        <v>206</v>
      </c>
      <c r="K5" s="160">
        <v>206</v>
      </c>
      <c r="L5" s="160">
        <v>206</v>
      </c>
      <c r="M5" s="160">
        <v>206</v>
      </c>
      <c r="N5" s="160">
        <v>206</v>
      </c>
      <c r="O5" s="160">
        <v>206</v>
      </c>
      <c r="P5" s="160">
        <v>207.84</v>
      </c>
      <c r="Q5" s="48"/>
      <c r="R5" s="48"/>
      <c r="S5" s="48"/>
      <c r="T5" s="48"/>
      <c r="U5" s="48"/>
      <c r="V5" s="48"/>
      <c r="W5" s="48"/>
      <c r="X5" s="48"/>
      <c r="Y5" s="48"/>
      <c r="Z5" s="4"/>
    </row>
    <row r="6" spans="1:26" ht="19.5" customHeight="1">
      <c r="A6" s="201">
        <v>33664</v>
      </c>
      <c r="B6" s="160" t="s">
        <v>4</v>
      </c>
      <c r="C6" s="160">
        <v>206</v>
      </c>
      <c r="D6" s="160">
        <v>206</v>
      </c>
      <c r="E6" s="160">
        <v>206</v>
      </c>
      <c r="F6" s="160">
        <v>206</v>
      </c>
      <c r="G6" s="160">
        <v>206</v>
      </c>
      <c r="H6" s="160">
        <v>206</v>
      </c>
      <c r="I6" s="160">
        <v>206</v>
      </c>
      <c r="J6" s="160">
        <v>206</v>
      </c>
      <c r="K6" s="160">
        <v>206</v>
      </c>
      <c r="L6" s="160">
        <v>206</v>
      </c>
      <c r="M6" s="160">
        <v>206</v>
      </c>
      <c r="N6" s="160">
        <v>206</v>
      </c>
      <c r="O6" s="160">
        <v>206</v>
      </c>
      <c r="P6" s="160">
        <v>207.84</v>
      </c>
      <c r="Q6" s="48"/>
      <c r="R6" s="48"/>
      <c r="S6" s="48"/>
      <c r="T6" s="48"/>
      <c r="U6" s="48"/>
      <c r="V6" s="48"/>
      <c r="W6" s="48"/>
      <c r="X6" s="48"/>
      <c r="Y6" s="48"/>
      <c r="Z6" s="4"/>
    </row>
    <row r="7" spans="1:26" ht="19.5" customHeight="1">
      <c r="A7" s="201">
        <v>33695</v>
      </c>
      <c r="B7" s="160" t="s">
        <v>4</v>
      </c>
      <c r="C7" s="160">
        <v>206</v>
      </c>
      <c r="D7" s="160">
        <v>206</v>
      </c>
      <c r="E7" s="160">
        <v>206</v>
      </c>
      <c r="F7" s="160">
        <v>206</v>
      </c>
      <c r="G7" s="160">
        <v>206</v>
      </c>
      <c r="H7" s="160">
        <v>206</v>
      </c>
      <c r="I7" s="160">
        <v>206</v>
      </c>
      <c r="J7" s="160">
        <v>206</v>
      </c>
      <c r="K7" s="160">
        <v>206</v>
      </c>
      <c r="L7" s="160">
        <v>206</v>
      </c>
      <c r="M7" s="160">
        <v>206</v>
      </c>
      <c r="N7" s="160">
        <v>206</v>
      </c>
      <c r="O7" s="160">
        <v>206</v>
      </c>
      <c r="P7" s="160">
        <v>207.84</v>
      </c>
      <c r="Q7" s="48"/>
      <c r="R7" s="48"/>
      <c r="S7" s="48"/>
      <c r="T7" s="48"/>
      <c r="U7" s="48"/>
      <c r="V7" s="48"/>
      <c r="W7" s="48"/>
      <c r="X7" s="48"/>
      <c r="Y7" s="48"/>
      <c r="Z7" s="4"/>
    </row>
    <row r="8" spans="1:26" ht="19.5" customHeight="1">
      <c r="A8" s="201">
        <v>33725</v>
      </c>
      <c r="B8" s="160" t="s">
        <v>4</v>
      </c>
      <c r="C8" s="160">
        <v>223</v>
      </c>
      <c r="D8" s="160">
        <v>223</v>
      </c>
      <c r="E8" s="160">
        <v>223</v>
      </c>
      <c r="F8" s="160">
        <v>223</v>
      </c>
      <c r="G8" s="160">
        <v>223</v>
      </c>
      <c r="H8" s="160">
        <v>223</v>
      </c>
      <c r="I8" s="160">
        <v>223</v>
      </c>
      <c r="J8" s="160">
        <v>223</v>
      </c>
      <c r="K8" s="160">
        <v>223</v>
      </c>
      <c r="L8" s="160">
        <v>223</v>
      </c>
      <c r="M8" s="160">
        <v>223</v>
      </c>
      <c r="N8" s="160">
        <v>223</v>
      </c>
      <c r="O8" s="160">
        <v>223</v>
      </c>
      <c r="P8" s="160">
        <v>207.84</v>
      </c>
      <c r="Q8" s="48"/>
      <c r="R8" s="48"/>
      <c r="S8" s="48"/>
      <c r="T8" s="48"/>
      <c r="U8" s="48"/>
      <c r="V8" s="48"/>
      <c r="W8" s="48"/>
      <c r="X8" s="48"/>
      <c r="Y8" s="48"/>
      <c r="Z8" s="4"/>
    </row>
    <row r="9" spans="1:26" ht="19.5" customHeight="1">
      <c r="A9" s="201">
        <v>33756</v>
      </c>
      <c r="B9" s="160" t="s">
        <v>4</v>
      </c>
      <c r="C9" s="160">
        <v>223</v>
      </c>
      <c r="D9" s="160">
        <v>223</v>
      </c>
      <c r="E9" s="160">
        <v>223</v>
      </c>
      <c r="F9" s="160">
        <v>223</v>
      </c>
      <c r="G9" s="160">
        <v>223</v>
      </c>
      <c r="H9" s="160">
        <v>223</v>
      </c>
      <c r="I9" s="160">
        <v>223</v>
      </c>
      <c r="J9" s="160">
        <v>223</v>
      </c>
      <c r="K9" s="160">
        <v>223</v>
      </c>
      <c r="L9" s="160">
        <v>223</v>
      </c>
      <c r="M9" s="160">
        <v>223</v>
      </c>
      <c r="N9" s="160">
        <v>223</v>
      </c>
      <c r="O9" s="160">
        <v>223</v>
      </c>
      <c r="P9" s="160">
        <v>207.84</v>
      </c>
      <c r="Q9" s="48"/>
      <c r="R9" s="48"/>
      <c r="S9" s="48"/>
      <c r="T9" s="48"/>
      <c r="U9" s="48"/>
      <c r="V9" s="48"/>
      <c r="W9" s="48"/>
      <c r="X9" s="48"/>
      <c r="Y9" s="48"/>
      <c r="Z9" s="4"/>
    </row>
    <row r="10" spans="1:26" ht="19.5" customHeight="1">
      <c r="A10" s="201">
        <v>33786</v>
      </c>
      <c r="B10" s="160" t="s">
        <v>4</v>
      </c>
      <c r="C10" s="160">
        <v>223</v>
      </c>
      <c r="D10" s="160">
        <v>223</v>
      </c>
      <c r="E10" s="160">
        <v>223</v>
      </c>
      <c r="F10" s="160">
        <v>223</v>
      </c>
      <c r="G10" s="160">
        <v>223</v>
      </c>
      <c r="H10" s="160">
        <v>223</v>
      </c>
      <c r="I10" s="160">
        <v>223</v>
      </c>
      <c r="J10" s="160">
        <v>223</v>
      </c>
      <c r="K10" s="160">
        <v>223</v>
      </c>
      <c r="L10" s="160">
        <v>223</v>
      </c>
      <c r="M10" s="160">
        <v>223</v>
      </c>
      <c r="N10" s="160">
        <v>223</v>
      </c>
      <c r="O10" s="160">
        <v>223</v>
      </c>
      <c r="P10" s="160">
        <v>207.84</v>
      </c>
      <c r="Q10" s="48"/>
      <c r="R10" s="48"/>
      <c r="S10" s="48"/>
      <c r="T10" s="48"/>
      <c r="U10" s="48"/>
      <c r="V10" s="48"/>
      <c r="W10" s="48"/>
      <c r="X10" s="48"/>
      <c r="Y10" s="48"/>
      <c r="Z10" s="4"/>
    </row>
    <row r="11" spans="1:26" ht="19.5" customHeight="1">
      <c r="A11" s="201">
        <v>33817</v>
      </c>
      <c r="B11" s="160" t="s">
        <v>4</v>
      </c>
      <c r="C11" s="160">
        <v>223</v>
      </c>
      <c r="D11" s="160">
        <v>223</v>
      </c>
      <c r="E11" s="160">
        <v>223</v>
      </c>
      <c r="F11" s="160">
        <v>223</v>
      </c>
      <c r="G11" s="160">
        <v>223</v>
      </c>
      <c r="H11" s="160">
        <v>223</v>
      </c>
      <c r="I11" s="160">
        <v>223</v>
      </c>
      <c r="J11" s="160">
        <v>223</v>
      </c>
      <c r="K11" s="160">
        <v>223</v>
      </c>
      <c r="L11" s="160">
        <v>223</v>
      </c>
      <c r="M11" s="160">
        <v>223</v>
      </c>
      <c r="N11" s="160">
        <v>223</v>
      </c>
      <c r="O11" s="160">
        <v>223</v>
      </c>
      <c r="P11" s="160">
        <v>207.84</v>
      </c>
      <c r="Q11" s="48"/>
      <c r="R11" s="48"/>
      <c r="S11" s="48"/>
      <c r="T11" s="48"/>
      <c r="U11" s="48"/>
      <c r="V11" s="48"/>
      <c r="W11" s="48"/>
      <c r="X11" s="48"/>
      <c r="Y11" s="48"/>
      <c r="Z11" s="4"/>
    </row>
    <row r="12" spans="1:26" ht="19.5" customHeight="1">
      <c r="A12" s="201">
        <v>33848</v>
      </c>
      <c r="B12" s="160" t="s">
        <v>4</v>
      </c>
      <c r="C12" s="160">
        <v>223</v>
      </c>
      <c r="D12" s="160">
        <v>223</v>
      </c>
      <c r="E12" s="160">
        <v>223</v>
      </c>
      <c r="F12" s="160">
        <v>223</v>
      </c>
      <c r="G12" s="160">
        <v>223</v>
      </c>
      <c r="H12" s="160">
        <v>223</v>
      </c>
      <c r="I12" s="160">
        <v>223</v>
      </c>
      <c r="J12" s="160">
        <v>223</v>
      </c>
      <c r="K12" s="160">
        <v>223</v>
      </c>
      <c r="L12" s="160">
        <v>223</v>
      </c>
      <c r="M12" s="160">
        <v>223</v>
      </c>
      <c r="N12" s="160">
        <v>223</v>
      </c>
      <c r="O12" s="160">
        <v>223</v>
      </c>
      <c r="P12" s="160">
        <v>207.84</v>
      </c>
      <c r="Q12" s="48"/>
      <c r="R12" s="48"/>
      <c r="S12" s="48"/>
      <c r="T12" s="48"/>
      <c r="U12" s="48"/>
      <c r="V12" s="48"/>
      <c r="W12" s="48"/>
      <c r="X12" s="48"/>
      <c r="Y12" s="48"/>
      <c r="Z12" s="4"/>
    </row>
    <row r="13" spans="1:26" ht="19.5" customHeight="1">
      <c r="A13" s="201">
        <v>33878</v>
      </c>
      <c r="B13" s="160" t="s">
        <v>4</v>
      </c>
      <c r="C13" s="160">
        <v>223</v>
      </c>
      <c r="D13" s="160">
        <v>223</v>
      </c>
      <c r="E13" s="160">
        <v>223</v>
      </c>
      <c r="F13" s="160">
        <v>223</v>
      </c>
      <c r="G13" s="160">
        <v>223</v>
      </c>
      <c r="H13" s="160">
        <v>223</v>
      </c>
      <c r="I13" s="160">
        <v>223</v>
      </c>
      <c r="J13" s="160">
        <v>223</v>
      </c>
      <c r="K13" s="160">
        <v>223</v>
      </c>
      <c r="L13" s="160">
        <v>223</v>
      </c>
      <c r="M13" s="160">
        <v>223</v>
      </c>
      <c r="N13" s="160">
        <v>223</v>
      </c>
      <c r="O13" s="160">
        <v>223</v>
      </c>
      <c r="P13" s="160">
        <v>207.84</v>
      </c>
      <c r="Q13" s="48"/>
      <c r="R13" s="48"/>
      <c r="S13" s="48"/>
      <c r="T13" s="48"/>
      <c r="U13" s="48"/>
      <c r="V13" s="48"/>
      <c r="W13" s="48"/>
      <c r="X13" s="48"/>
      <c r="Y13" s="48"/>
      <c r="Z13" s="4"/>
    </row>
    <row r="14" spans="1:26" ht="19.5" customHeight="1">
      <c r="A14" s="201">
        <v>33909</v>
      </c>
      <c r="B14" s="160" t="s">
        <v>4</v>
      </c>
      <c r="C14" s="160">
        <v>223</v>
      </c>
      <c r="D14" s="160">
        <v>223</v>
      </c>
      <c r="E14" s="160">
        <v>223</v>
      </c>
      <c r="F14" s="160">
        <v>223</v>
      </c>
      <c r="G14" s="160">
        <v>223</v>
      </c>
      <c r="H14" s="160">
        <v>223</v>
      </c>
      <c r="I14" s="160">
        <v>223</v>
      </c>
      <c r="J14" s="160">
        <v>223</v>
      </c>
      <c r="K14" s="160">
        <v>223</v>
      </c>
      <c r="L14" s="160">
        <v>223</v>
      </c>
      <c r="M14" s="160">
        <v>223</v>
      </c>
      <c r="N14" s="160">
        <v>223</v>
      </c>
      <c r="O14" s="160">
        <v>223</v>
      </c>
      <c r="P14" s="160">
        <v>207.84</v>
      </c>
      <c r="Q14" s="48"/>
      <c r="R14" s="48"/>
      <c r="S14" s="48"/>
      <c r="T14" s="48"/>
      <c r="U14" s="48"/>
      <c r="V14" s="48"/>
      <c r="W14" s="48"/>
      <c r="X14" s="48"/>
      <c r="Y14" s="48"/>
      <c r="Z14" s="4"/>
    </row>
    <row r="15" spans="1:26" ht="19.5" customHeight="1">
      <c r="A15" s="201">
        <v>33939</v>
      </c>
      <c r="B15" s="160" t="s">
        <v>4</v>
      </c>
      <c r="C15" s="160">
        <v>223</v>
      </c>
      <c r="D15" s="160">
        <v>223</v>
      </c>
      <c r="E15" s="160">
        <v>223</v>
      </c>
      <c r="F15" s="160">
        <v>223</v>
      </c>
      <c r="G15" s="160">
        <v>223</v>
      </c>
      <c r="H15" s="160">
        <v>223</v>
      </c>
      <c r="I15" s="160">
        <v>223</v>
      </c>
      <c r="J15" s="160">
        <v>223</v>
      </c>
      <c r="K15" s="160">
        <v>223</v>
      </c>
      <c r="L15" s="160">
        <v>223</v>
      </c>
      <c r="M15" s="160">
        <v>223</v>
      </c>
      <c r="N15" s="160">
        <v>223</v>
      </c>
      <c r="O15" s="160">
        <v>223</v>
      </c>
      <c r="P15" s="160">
        <v>207.84</v>
      </c>
      <c r="Q15" s="48"/>
      <c r="R15" s="48"/>
      <c r="S15" s="48"/>
      <c r="T15" s="48"/>
      <c r="U15" s="48"/>
      <c r="V15" s="48"/>
      <c r="W15" s="48"/>
      <c r="X15" s="48"/>
      <c r="Y15" s="48"/>
      <c r="Z15" s="4"/>
    </row>
    <row r="16" spans="1:26" ht="19.5" customHeight="1">
      <c r="A16" s="201">
        <v>33970</v>
      </c>
      <c r="B16" s="160" t="s">
        <v>4</v>
      </c>
      <c r="C16" s="160">
        <v>223</v>
      </c>
      <c r="D16" s="160">
        <v>223</v>
      </c>
      <c r="E16" s="160">
        <v>223</v>
      </c>
      <c r="F16" s="160">
        <v>223</v>
      </c>
      <c r="G16" s="160">
        <v>223</v>
      </c>
      <c r="H16" s="160">
        <v>234</v>
      </c>
      <c r="I16" s="160">
        <v>245</v>
      </c>
      <c r="J16" s="160">
        <v>223</v>
      </c>
      <c r="K16" s="160">
        <v>223</v>
      </c>
      <c r="L16" s="160">
        <v>223</v>
      </c>
      <c r="M16" s="160">
        <v>223</v>
      </c>
      <c r="N16" s="160">
        <v>223</v>
      </c>
      <c r="O16" s="160">
        <v>223</v>
      </c>
      <c r="P16" s="160">
        <v>225</v>
      </c>
      <c r="Q16" s="48"/>
      <c r="R16" s="48"/>
      <c r="S16" s="48"/>
      <c r="T16" s="48"/>
      <c r="U16" s="48"/>
      <c r="V16" s="48"/>
      <c r="W16" s="48"/>
      <c r="X16" s="48"/>
      <c r="Y16" s="48"/>
      <c r="Z16" s="4"/>
    </row>
    <row r="17" spans="1:26" ht="19.5" customHeight="1">
      <c r="A17" s="201">
        <v>34001</v>
      </c>
      <c r="B17" s="160" t="s">
        <v>4</v>
      </c>
      <c r="C17" s="160">
        <v>223</v>
      </c>
      <c r="D17" s="160">
        <v>223</v>
      </c>
      <c r="E17" s="160">
        <v>223</v>
      </c>
      <c r="F17" s="160">
        <v>223</v>
      </c>
      <c r="G17" s="160">
        <v>223</v>
      </c>
      <c r="H17" s="160">
        <v>234</v>
      </c>
      <c r="I17" s="160">
        <v>245</v>
      </c>
      <c r="J17" s="160">
        <v>223</v>
      </c>
      <c r="K17" s="160">
        <v>223</v>
      </c>
      <c r="L17" s="160">
        <v>223</v>
      </c>
      <c r="M17" s="160">
        <v>223</v>
      </c>
      <c r="N17" s="160">
        <v>223</v>
      </c>
      <c r="O17" s="160">
        <v>223</v>
      </c>
      <c r="P17" s="160">
        <v>225</v>
      </c>
      <c r="Q17" s="48"/>
      <c r="R17" s="48"/>
      <c r="S17" s="48"/>
      <c r="T17" s="48"/>
      <c r="U17" s="48"/>
      <c r="V17" s="48"/>
      <c r="W17" s="48"/>
      <c r="X17" s="48"/>
      <c r="Y17" s="48"/>
      <c r="Z17" s="4"/>
    </row>
    <row r="18" spans="1:26" ht="19.5" customHeight="1">
      <c r="A18" s="201">
        <v>34029</v>
      </c>
      <c r="B18" s="160" t="s">
        <v>4</v>
      </c>
      <c r="C18" s="160">
        <v>223</v>
      </c>
      <c r="D18" s="160">
        <v>223</v>
      </c>
      <c r="E18" s="160">
        <v>223</v>
      </c>
      <c r="F18" s="160">
        <v>223</v>
      </c>
      <c r="G18" s="160">
        <v>223</v>
      </c>
      <c r="H18" s="160">
        <v>234</v>
      </c>
      <c r="I18" s="160">
        <v>245</v>
      </c>
      <c r="J18" s="160">
        <v>223</v>
      </c>
      <c r="K18" s="160">
        <v>223</v>
      </c>
      <c r="L18" s="160">
        <v>223</v>
      </c>
      <c r="M18" s="160">
        <v>223</v>
      </c>
      <c r="N18" s="160">
        <v>223</v>
      </c>
      <c r="O18" s="160">
        <v>223</v>
      </c>
      <c r="P18" s="160">
        <v>225</v>
      </c>
      <c r="Q18" s="48"/>
      <c r="R18" s="48"/>
      <c r="S18" s="48"/>
      <c r="T18" s="48"/>
      <c r="U18" s="48"/>
      <c r="V18" s="48"/>
      <c r="W18" s="48"/>
      <c r="X18" s="48"/>
      <c r="Y18" s="48"/>
      <c r="Z18" s="4"/>
    </row>
    <row r="19" spans="1:26" ht="19.5" customHeight="1">
      <c r="A19" s="201">
        <v>34060</v>
      </c>
      <c r="B19" s="160" t="s">
        <v>4</v>
      </c>
      <c r="C19" s="160">
        <v>223</v>
      </c>
      <c r="D19" s="160">
        <v>223</v>
      </c>
      <c r="E19" s="160">
        <v>223</v>
      </c>
      <c r="F19" s="160">
        <v>223</v>
      </c>
      <c r="G19" s="160">
        <v>223</v>
      </c>
      <c r="H19" s="160">
        <v>234</v>
      </c>
      <c r="I19" s="160">
        <v>245</v>
      </c>
      <c r="J19" s="160">
        <v>223</v>
      </c>
      <c r="K19" s="160">
        <v>223</v>
      </c>
      <c r="L19" s="160">
        <v>223</v>
      </c>
      <c r="M19" s="160">
        <v>223</v>
      </c>
      <c r="N19" s="160">
        <v>223</v>
      </c>
      <c r="O19" s="160">
        <v>223</v>
      </c>
      <c r="P19" s="160">
        <v>225</v>
      </c>
      <c r="Q19" s="48"/>
      <c r="R19" s="48"/>
      <c r="S19" s="48"/>
      <c r="T19" s="48"/>
      <c r="U19" s="48"/>
      <c r="V19" s="48"/>
      <c r="W19" s="48"/>
      <c r="X19" s="48"/>
      <c r="Y19" s="48"/>
      <c r="Z19" s="4"/>
    </row>
    <row r="20" spans="1:26" ht="19.5" customHeight="1">
      <c r="A20" s="201">
        <v>34090</v>
      </c>
      <c r="B20" s="160" t="s">
        <v>4</v>
      </c>
      <c r="C20" s="160">
        <v>223</v>
      </c>
      <c r="D20" s="160">
        <v>223</v>
      </c>
      <c r="E20" s="160">
        <v>223</v>
      </c>
      <c r="F20" s="160">
        <v>223</v>
      </c>
      <c r="G20" s="160">
        <v>223</v>
      </c>
      <c r="H20" s="160">
        <v>234</v>
      </c>
      <c r="I20" s="160">
        <v>245</v>
      </c>
      <c r="J20" s="160">
        <v>223</v>
      </c>
      <c r="K20" s="160">
        <v>223</v>
      </c>
      <c r="L20" s="160">
        <v>223</v>
      </c>
      <c r="M20" s="160">
        <v>223</v>
      </c>
      <c r="N20" s="160">
        <v>223</v>
      </c>
      <c r="O20" s="160">
        <v>223</v>
      </c>
      <c r="P20" s="160">
        <v>225</v>
      </c>
      <c r="Q20" s="48"/>
      <c r="R20" s="48"/>
      <c r="S20" s="48"/>
      <c r="T20" s="48"/>
      <c r="U20" s="48"/>
      <c r="V20" s="48"/>
      <c r="W20" s="48"/>
      <c r="X20" s="48"/>
      <c r="Y20" s="48"/>
      <c r="Z20" s="4"/>
    </row>
    <row r="21" spans="1:26" ht="19.5" customHeight="1">
      <c r="A21" s="201">
        <v>34121</v>
      </c>
      <c r="B21" s="160" t="s">
        <v>4</v>
      </c>
      <c r="C21" s="160">
        <v>223</v>
      </c>
      <c r="D21" s="160">
        <v>223</v>
      </c>
      <c r="E21" s="160">
        <v>223</v>
      </c>
      <c r="F21" s="160">
        <v>223</v>
      </c>
      <c r="G21" s="160">
        <v>223</v>
      </c>
      <c r="H21" s="160">
        <v>234</v>
      </c>
      <c r="I21" s="160">
        <v>245</v>
      </c>
      <c r="J21" s="160">
        <v>223</v>
      </c>
      <c r="K21" s="160">
        <v>223</v>
      </c>
      <c r="L21" s="160">
        <v>223</v>
      </c>
      <c r="M21" s="160">
        <v>223</v>
      </c>
      <c r="N21" s="160">
        <v>223</v>
      </c>
      <c r="O21" s="160">
        <v>223</v>
      </c>
      <c r="P21" s="160">
        <v>225</v>
      </c>
      <c r="Q21" s="48"/>
      <c r="R21" s="48"/>
      <c r="S21" s="48"/>
      <c r="T21" s="48"/>
      <c r="U21" s="48"/>
      <c r="V21" s="48"/>
      <c r="W21" s="48"/>
      <c r="X21" s="48"/>
      <c r="Y21" s="48"/>
      <c r="Z21" s="4"/>
    </row>
    <row r="22" spans="1:26" ht="19.5" customHeight="1">
      <c r="A22" s="201">
        <v>34151</v>
      </c>
      <c r="B22" s="160" t="s">
        <v>4</v>
      </c>
      <c r="C22" s="160">
        <v>223</v>
      </c>
      <c r="D22" s="160">
        <v>223</v>
      </c>
      <c r="E22" s="160">
        <v>223</v>
      </c>
      <c r="F22" s="160">
        <v>223</v>
      </c>
      <c r="G22" s="160">
        <v>223</v>
      </c>
      <c r="H22" s="160">
        <v>257</v>
      </c>
      <c r="I22" s="160">
        <v>259</v>
      </c>
      <c r="J22" s="160">
        <v>223</v>
      </c>
      <c r="K22" s="160">
        <v>223</v>
      </c>
      <c r="L22" s="160">
        <v>223</v>
      </c>
      <c r="M22" s="160">
        <v>223</v>
      </c>
      <c r="N22" s="160">
        <v>223</v>
      </c>
      <c r="O22" s="160">
        <v>223</v>
      </c>
      <c r="P22" s="160">
        <v>225</v>
      </c>
      <c r="Q22" s="48"/>
      <c r="R22" s="48"/>
      <c r="S22" s="48"/>
      <c r="T22" s="48"/>
      <c r="U22" s="48"/>
      <c r="V22" s="48"/>
      <c r="W22" s="48"/>
      <c r="X22" s="48"/>
      <c r="Y22" s="48"/>
      <c r="Z22" s="4"/>
    </row>
    <row r="23" spans="1:26" ht="19.5" customHeight="1">
      <c r="A23" s="201">
        <v>34182</v>
      </c>
      <c r="B23" s="160" t="s">
        <v>4</v>
      </c>
      <c r="C23" s="160">
        <v>223</v>
      </c>
      <c r="D23" s="160">
        <v>223</v>
      </c>
      <c r="E23" s="160">
        <v>223</v>
      </c>
      <c r="F23" s="160">
        <v>223</v>
      </c>
      <c r="G23" s="160">
        <v>223</v>
      </c>
      <c r="H23" s="160">
        <v>257</v>
      </c>
      <c r="I23" s="160">
        <v>259</v>
      </c>
      <c r="J23" s="160">
        <v>223</v>
      </c>
      <c r="K23" s="160">
        <v>223</v>
      </c>
      <c r="L23" s="160">
        <v>223</v>
      </c>
      <c r="M23" s="160">
        <v>223</v>
      </c>
      <c r="N23" s="160">
        <v>223</v>
      </c>
      <c r="O23" s="160">
        <v>223</v>
      </c>
      <c r="P23" s="160">
        <v>225</v>
      </c>
      <c r="Q23" s="48"/>
      <c r="R23" s="48"/>
      <c r="S23" s="48"/>
      <c r="T23" s="48"/>
      <c r="U23" s="48"/>
      <c r="V23" s="48"/>
      <c r="W23" s="48"/>
      <c r="X23" s="48"/>
      <c r="Y23" s="48"/>
      <c r="Z23" s="4"/>
    </row>
    <row r="24" spans="1:26" ht="19.5" customHeight="1">
      <c r="A24" s="201">
        <v>34213</v>
      </c>
      <c r="B24" s="160" t="s">
        <v>4</v>
      </c>
      <c r="C24" s="160">
        <v>223</v>
      </c>
      <c r="D24" s="160">
        <v>223</v>
      </c>
      <c r="E24" s="160">
        <v>223</v>
      </c>
      <c r="F24" s="160">
        <v>245</v>
      </c>
      <c r="G24" s="160">
        <v>223</v>
      </c>
      <c r="H24" s="160">
        <v>257</v>
      </c>
      <c r="I24" s="160">
        <v>259</v>
      </c>
      <c r="J24" s="160">
        <v>223</v>
      </c>
      <c r="K24" s="160">
        <v>223</v>
      </c>
      <c r="L24" s="160">
        <v>223</v>
      </c>
      <c r="M24" s="160">
        <v>223</v>
      </c>
      <c r="N24" s="160">
        <v>223</v>
      </c>
      <c r="O24" s="160">
        <v>223</v>
      </c>
      <c r="P24" s="160">
        <v>225</v>
      </c>
      <c r="Q24" s="48"/>
      <c r="R24" s="48"/>
      <c r="S24" s="48"/>
      <c r="T24" s="48"/>
      <c r="U24" s="48"/>
      <c r="V24" s="48"/>
      <c r="W24" s="48"/>
      <c r="X24" s="48"/>
      <c r="Y24" s="48"/>
      <c r="Z24" s="4"/>
    </row>
    <row r="25" spans="1:26" ht="19.5" customHeight="1">
      <c r="A25" s="201">
        <v>34243</v>
      </c>
      <c r="B25" s="160" t="s">
        <v>4</v>
      </c>
      <c r="C25" s="160">
        <v>223</v>
      </c>
      <c r="D25" s="160">
        <v>223</v>
      </c>
      <c r="E25" s="160">
        <v>223</v>
      </c>
      <c r="F25" s="160">
        <v>245</v>
      </c>
      <c r="G25" s="160">
        <v>223</v>
      </c>
      <c r="H25" s="160">
        <v>257</v>
      </c>
      <c r="I25" s="160">
        <v>259</v>
      </c>
      <c r="J25" s="160">
        <v>223</v>
      </c>
      <c r="K25" s="160">
        <v>223</v>
      </c>
      <c r="L25" s="160">
        <v>223</v>
      </c>
      <c r="M25" s="160">
        <v>223</v>
      </c>
      <c r="N25" s="160">
        <v>223</v>
      </c>
      <c r="O25" s="160">
        <v>223</v>
      </c>
      <c r="P25" s="160">
        <v>225</v>
      </c>
      <c r="Q25" s="48"/>
      <c r="R25" s="48"/>
      <c r="S25" s="48"/>
      <c r="T25" s="48"/>
      <c r="U25" s="48"/>
      <c r="V25" s="48"/>
      <c r="W25" s="48"/>
      <c r="X25" s="48"/>
      <c r="Y25" s="48"/>
      <c r="Z25" s="4"/>
    </row>
    <row r="26" spans="1:26" ht="19.5" customHeight="1">
      <c r="A26" s="201">
        <v>34274</v>
      </c>
      <c r="B26" s="160" t="s">
        <v>4</v>
      </c>
      <c r="C26" s="160">
        <v>223</v>
      </c>
      <c r="D26" s="160">
        <v>223</v>
      </c>
      <c r="E26" s="160">
        <v>223</v>
      </c>
      <c r="F26" s="160">
        <v>245</v>
      </c>
      <c r="G26" s="160">
        <v>223</v>
      </c>
      <c r="H26" s="160">
        <v>257</v>
      </c>
      <c r="I26" s="160">
        <v>259</v>
      </c>
      <c r="J26" s="160">
        <v>223</v>
      </c>
      <c r="K26" s="160">
        <v>223</v>
      </c>
      <c r="L26" s="160">
        <v>223</v>
      </c>
      <c r="M26" s="160">
        <v>223</v>
      </c>
      <c r="N26" s="160">
        <v>223</v>
      </c>
      <c r="O26" s="160">
        <v>223</v>
      </c>
      <c r="P26" s="160">
        <v>225</v>
      </c>
      <c r="Q26" s="48"/>
      <c r="R26" s="48"/>
      <c r="S26" s="48"/>
      <c r="T26" s="48"/>
      <c r="U26" s="48"/>
      <c r="V26" s="48"/>
      <c r="W26" s="48"/>
      <c r="X26" s="48"/>
      <c r="Y26" s="48"/>
      <c r="Z26" s="4"/>
    </row>
    <row r="27" spans="1:26" ht="19.5" customHeight="1">
      <c r="A27" s="201">
        <v>34304</v>
      </c>
      <c r="B27" s="160" t="s">
        <v>4</v>
      </c>
      <c r="C27" s="160">
        <v>234</v>
      </c>
      <c r="D27" s="160">
        <v>223</v>
      </c>
      <c r="E27" s="160">
        <v>223</v>
      </c>
      <c r="F27" s="160">
        <v>245</v>
      </c>
      <c r="G27" s="160">
        <v>223</v>
      </c>
      <c r="H27" s="160">
        <v>257</v>
      </c>
      <c r="I27" s="160">
        <v>259</v>
      </c>
      <c r="J27" s="160">
        <v>223</v>
      </c>
      <c r="K27" s="160">
        <v>223</v>
      </c>
      <c r="L27" s="160">
        <v>223</v>
      </c>
      <c r="M27" s="160">
        <v>223</v>
      </c>
      <c r="N27" s="160">
        <v>223</v>
      </c>
      <c r="O27" s="160">
        <v>223</v>
      </c>
      <c r="P27" s="160">
        <v>225</v>
      </c>
      <c r="Q27" s="48"/>
      <c r="R27" s="48"/>
      <c r="S27" s="48"/>
      <c r="T27" s="48"/>
      <c r="U27" s="48"/>
      <c r="V27" s="48"/>
      <c r="W27" s="48"/>
      <c r="X27" s="48"/>
      <c r="Y27" s="48"/>
      <c r="Z27" s="4"/>
    </row>
    <row r="28" spans="1:26" ht="19.5" customHeight="1">
      <c r="A28" s="201">
        <v>34335</v>
      </c>
      <c r="B28" s="160" t="s">
        <v>4</v>
      </c>
      <c r="C28" s="160">
        <v>234</v>
      </c>
      <c r="D28" s="160">
        <v>223</v>
      </c>
      <c r="E28" s="160">
        <v>241</v>
      </c>
      <c r="F28" s="160">
        <v>245</v>
      </c>
      <c r="G28" s="160">
        <v>223</v>
      </c>
      <c r="H28" s="160">
        <v>257</v>
      </c>
      <c r="I28" s="160">
        <v>259</v>
      </c>
      <c r="J28" s="160">
        <v>223</v>
      </c>
      <c r="K28" s="160">
        <v>223</v>
      </c>
      <c r="L28" s="160">
        <v>223</v>
      </c>
      <c r="M28" s="160">
        <v>223</v>
      </c>
      <c r="N28" s="160">
        <v>223</v>
      </c>
      <c r="O28" s="160">
        <v>223</v>
      </c>
      <c r="P28" s="160">
        <v>225</v>
      </c>
      <c r="Q28" s="48"/>
      <c r="R28" s="48"/>
      <c r="S28" s="48"/>
      <c r="T28" s="48"/>
      <c r="U28" s="48"/>
      <c r="V28" s="48"/>
      <c r="W28" s="48"/>
      <c r="X28" s="48"/>
      <c r="Y28" s="48"/>
      <c r="Z28" s="4"/>
    </row>
    <row r="29" spans="1:26" ht="19.5" customHeight="1">
      <c r="A29" s="201">
        <v>34366</v>
      </c>
      <c r="B29" s="160" t="s">
        <v>4</v>
      </c>
      <c r="C29" s="160">
        <v>234</v>
      </c>
      <c r="D29" s="160">
        <v>223</v>
      </c>
      <c r="E29" s="160">
        <v>241</v>
      </c>
      <c r="F29" s="160">
        <v>245</v>
      </c>
      <c r="G29" s="160">
        <v>223</v>
      </c>
      <c r="H29" s="160">
        <v>257</v>
      </c>
      <c r="I29" s="160">
        <v>259</v>
      </c>
      <c r="J29" s="160">
        <v>223</v>
      </c>
      <c r="K29" s="160">
        <v>223</v>
      </c>
      <c r="L29" s="160">
        <v>223</v>
      </c>
      <c r="M29" s="160">
        <v>223</v>
      </c>
      <c r="N29" s="160">
        <v>223</v>
      </c>
      <c r="O29" s="160">
        <v>223</v>
      </c>
      <c r="P29" s="160">
        <v>225</v>
      </c>
      <c r="Q29" s="48"/>
      <c r="R29" s="48"/>
      <c r="S29" s="48"/>
      <c r="T29" s="48"/>
      <c r="U29" s="48"/>
      <c r="V29" s="48"/>
      <c r="W29" s="48"/>
      <c r="X29" s="48"/>
      <c r="Y29" s="48"/>
      <c r="Z29" s="4"/>
    </row>
    <row r="30" spans="1:26" ht="19.5" customHeight="1">
      <c r="A30" s="201">
        <v>34394</v>
      </c>
      <c r="B30" s="160" t="s">
        <v>4</v>
      </c>
      <c r="C30" s="160">
        <v>234</v>
      </c>
      <c r="D30" s="160">
        <v>223</v>
      </c>
      <c r="E30" s="160">
        <v>241</v>
      </c>
      <c r="F30" s="160">
        <v>245</v>
      </c>
      <c r="G30" s="160">
        <v>223</v>
      </c>
      <c r="H30" s="160">
        <v>257</v>
      </c>
      <c r="I30" s="160">
        <v>259</v>
      </c>
      <c r="J30" s="160">
        <v>223</v>
      </c>
      <c r="K30" s="160">
        <v>223</v>
      </c>
      <c r="L30" s="160">
        <v>223</v>
      </c>
      <c r="M30" s="160">
        <v>223</v>
      </c>
      <c r="N30" s="160">
        <v>223</v>
      </c>
      <c r="O30" s="160">
        <v>223</v>
      </c>
      <c r="P30" s="160">
        <v>225</v>
      </c>
      <c r="Q30" s="48"/>
      <c r="R30" s="48"/>
      <c r="S30" s="48"/>
      <c r="T30" s="48"/>
      <c r="U30" s="48"/>
      <c r="V30" s="48"/>
      <c r="W30" s="48"/>
      <c r="X30" s="48"/>
      <c r="Y30" s="48"/>
      <c r="Z30" s="4"/>
    </row>
    <row r="31" spans="1:26" ht="19.5" customHeight="1">
      <c r="A31" s="201">
        <v>34425</v>
      </c>
      <c r="B31" s="160" t="s">
        <v>4</v>
      </c>
      <c r="C31" s="160">
        <v>234</v>
      </c>
      <c r="D31" s="160">
        <v>223</v>
      </c>
      <c r="E31" s="160">
        <v>241</v>
      </c>
      <c r="F31" s="160">
        <v>245</v>
      </c>
      <c r="G31" s="160">
        <v>223</v>
      </c>
      <c r="H31" s="160">
        <v>257</v>
      </c>
      <c r="I31" s="160">
        <v>259</v>
      </c>
      <c r="J31" s="160">
        <v>223</v>
      </c>
      <c r="K31" s="160">
        <v>223</v>
      </c>
      <c r="L31" s="160">
        <v>223</v>
      </c>
      <c r="M31" s="160">
        <v>223</v>
      </c>
      <c r="N31" s="160">
        <v>223</v>
      </c>
      <c r="O31" s="160">
        <v>223</v>
      </c>
      <c r="P31" s="160">
        <v>225</v>
      </c>
      <c r="Q31" s="48"/>
      <c r="R31" s="48"/>
      <c r="S31" s="48"/>
      <c r="T31" s="48"/>
      <c r="U31" s="48"/>
      <c r="V31" s="48"/>
      <c r="W31" s="48"/>
      <c r="X31" s="48"/>
      <c r="Y31" s="48"/>
      <c r="Z31" s="4"/>
    </row>
    <row r="32" spans="1:26" ht="19.5" customHeight="1">
      <c r="A32" s="201">
        <v>34455</v>
      </c>
      <c r="B32" s="160" t="s">
        <v>4</v>
      </c>
      <c r="C32" s="160">
        <v>234</v>
      </c>
      <c r="D32" s="160">
        <v>223</v>
      </c>
      <c r="E32" s="160">
        <v>241</v>
      </c>
      <c r="F32" s="160">
        <v>245</v>
      </c>
      <c r="G32" s="160">
        <v>223</v>
      </c>
      <c r="H32" s="160">
        <v>257</v>
      </c>
      <c r="I32" s="160">
        <v>259</v>
      </c>
      <c r="J32" s="160">
        <v>223</v>
      </c>
      <c r="K32" s="160">
        <v>223</v>
      </c>
      <c r="L32" s="160">
        <v>223</v>
      </c>
      <c r="M32" s="160">
        <v>223</v>
      </c>
      <c r="N32" s="160">
        <v>223</v>
      </c>
      <c r="O32" s="160">
        <v>223</v>
      </c>
      <c r="P32" s="160">
        <v>225</v>
      </c>
      <c r="Q32" s="48"/>
      <c r="R32" s="48"/>
      <c r="S32" s="48"/>
      <c r="T32" s="48"/>
      <c r="U32" s="48"/>
      <c r="V32" s="48"/>
      <c r="W32" s="48"/>
      <c r="X32" s="48"/>
      <c r="Y32" s="48"/>
      <c r="Z32" s="4"/>
    </row>
    <row r="33" spans="1:26" ht="19.5" customHeight="1">
      <c r="A33" s="201">
        <v>34486</v>
      </c>
      <c r="B33" s="160" t="s">
        <v>4</v>
      </c>
      <c r="C33" s="160">
        <v>234</v>
      </c>
      <c r="D33" s="160">
        <v>223</v>
      </c>
      <c r="E33" s="160">
        <v>241</v>
      </c>
      <c r="F33" s="160">
        <v>245</v>
      </c>
      <c r="G33" s="160">
        <v>223</v>
      </c>
      <c r="H33" s="160">
        <v>257</v>
      </c>
      <c r="I33" s="160">
        <v>259</v>
      </c>
      <c r="J33" s="160">
        <v>223</v>
      </c>
      <c r="K33" s="160">
        <v>223</v>
      </c>
      <c r="L33" s="160">
        <v>223</v>
      </c>
      <c r="M33" s="160">
        <v>223</v>
      </c>
      <c r="N33" s="160">
        <v>223</v>
      </c>
      <c r="O33" s="160">
        <v>223</v>
      </c>
      <c r="P33" s="160">
        <v>225</v>
      </c>
      <c r="Q33" s="48"/>
      <c r="R33" s="48"/>
      <c r="S33" s="48"/>
      <c r="T33" s="48"/>
      <c r="U33" s="48"/>
      <c r="V33" s="48"/>
      <c r="W33" s="48"/>
      <c r="X33" s="48"/>
      <c r="Y33" s="48"/>
      <c r="Z33" s="4"/>
    </row>
    <row r="34" spans="1:26" ht="19.5" customHeight="1">
      <c r="A34" s="201">
        <v>34516</v>
      </c>
      <c r="B34" s="160" t="s">
        <v>4</v>
      </c>
      <c r="C34" s="160">
        <v>234</v>
      </c>
      <c r="D34" s="160">
        <v>223</v>
      </c>
      <c r="E34" s="160">
        <v>241</v>
      </c>
      <c r="F34" s="160">
        <v>245</v>
      </c>
      <c r="G34" s="160">
        <v>223</v>
      </c>
      <c r="H34" s="160">
        <v>257</v>
      </c>
      <c r="I34" s="160">
        <v>259</v>
      </c>
      <c r="J34" s="160">
        <v>223</v>
      </c>
      <c r="K34" s="160">
        <v>223</v>
      </c>
      <c r="L34" s="160">
        <v>223</v>
      </c>
      <c r="M34" s="160">
        <v>223</v>
      </c>
      <c r="N34" s="160">
        <v>223</v>
      </c>
      <c r="O34" s="160">
        <v>223</v>
      </c>
      <c r="P34" s="160">
        <v>225</v>
      </c>
      <c r="Q34" s="48"/>
      <c r="R34" s="48"/>
      <c r="S34" s="48"/>
      <c r="T34" s="48"/>
      <c r="U34" s="48"/>
      <c r="V34" s="48"/>
      <c r="W34" s="48"/>
      <c r="X34" s="48"/>
      <c r="Y34" s="48"/>
      <c r="Z34" s="4"/>
    </row>
    <row r="35" spans="1:26" ht="19.5" customHeight="1">
      <c r="A35" s="201">
        <v>34547</v>
      </c>
      <c r="B35" s="160" t="s">
        <v>4</v>
      </c>
      <c r="C35" s="160">
        <v>234</v>
      </c>
      <c r="D35" s="160">
        <v>223</v>
      </c>
      <c r="E35" s="160">
        <v>241</v>
      </c>
      <c r="F35" s="160">
        <v>245</v>
      </c>
      <c r="G35" s="160">
        <v>223</v>
      </c>
      <c r="H35" s="160">
        <v>257</v>
      </c>
      <c r="I35" s="160">
        <v>259</v>
      </c>
      <c r="J35" s="160">
        <v>223</v>
      </c>
      <c r="K35" s="160">
        <v>223</v>
      </c>
      <c r="L35" s="160">
        <v>223</v>
      </c>
      <c r="M35" s="160">
        <v>223</v>
      </c>
      <c r="N35" s="160">
        <v>223</v>
      </c>
      <c r="O35" s="160">
        <v>223</v>
      </c>
      <c r="P35" s="160">
        <v>225</v>
      </c>
      <c r="Q35" s="48"/>
      <c r="R35" s="48"/>
      <c r="S35" s="48"/>
      <c r="T35" s="48"/>
      <c r="U35" s="48"/>
      <c r="V35" s="48"/>
      <c r="W35" s="48"/>
      <c r="X35" s="48"/>
      <c r="Y35" s="48"/>
      <c r="Z35" s="4"/>
    </row>
    <row r="36" spans="1:26" ht="19.5" customHeight="1">
      <c r="A36" s="201">
        <v>34578</v>
      </c>
      <c r="B36" s="160" t="s">
        <v>4</v>
      </c>
      <c r="C36" s="160">
        <v>234</v>
      </c>
      <c r="D36" s="160">
        <v>223</v>
      </c>
      <c r="E36" s="160">
        <v>241</v>
      </c>
      <c r="F36" s="160">
        <v>245</v>
      </c>
      <c r="G36" s="160">
        <v>223</v>
      </c>
      <c r="H36" s="160">
        <v>257</v>
      </c>
      <c r="I36" s="160">
        <v>259</v>
      </c>
      <c r="J36" s="160">
        <v>223</v>
      </c>
      <c r="K36" s="160">
        <v>223</v>
      </c>
      <c r="L36" s="160">
        <v>223</v>
      </c>
      <c r="M36" s="160">
        <v>223</v>
      </c>
      <c r="N36" s="160">
        <v>223</v>
      </c>
      <c r="O36" s="160">
        <v>223</v>
      </c>
      <c r="P36" s="160">
        <v>225</v>
      </c>
      <c r="Q36" s="48"/>
      <c r="R36" s="48"/>
      <c r="S36" s="48"/>
      <c r="T36" s="48"/>
      <c r="U36" s="48"/>
      <c r="V36" s="48"/>
      <c r="W36" s="48"/>
      <c r="X36" s="48"/>
      <c r="Y36" s="48"/>
      <c r="Z36" s="4"/>
    </row>
    <row r="37" spans="1:26" ht="19.5" customHeight="1">
      <c r="A37" s="201">
        <v>34608</v>
      </c>
      <c r="B37" s="160" t="s">
        <v>4</v>
      </c>
      <c r="C37" s="160">
        <v>234</v>
      </c>
      <c r="D37" s="160">
        <v>223</v>
      </c>
      <c r="E37" s="160">
        <v>241</v>
      </c>
      <c r="F37" s="160">
        <v>245</v>
      </c>
      <c r="G37" s="160">
        <v>223</v>
      </c>
      <c r="H37" s="160">
        <v>257</v>
      </c>
      <c r="I37" s="160">
        <v>259</v>
      </c>
      <c r="J37" s="160">
        <v>223</v>
      </c>
      <c r="K37" s="160">
        <v>223</v>
      </c>
      <c r="L37" s="160">
        <v>223</v>
      </c>
      <c r="M37" s="160">
        <v>223</v>
      </c>
      <c r="N37" s="160">
        <v>223</v>
      </c>
      <c r="O37" s="160">
        <v>223</v>
      </c>
      <c r="P37" s="160">
        <v>225</v>
      </c>
      <c r="Q37" s="48"/>
      <c r="R37" s="48"/>
      <c r="S37" s="48"/>
      <c r="T37" s="48"/>
      <c r="U37" s="48"/>
      <c r="V37" s="48"/>
      <c r="W37" s="48"/>
      <c r="X37" s="48"/>
      <c r="Y37" s="48"/>
      <c r="Z37" s="4"/>
    </row>
    <row r="38" spans="1:26" ht="19.5" customHeight="1">
      <c r="A38" s="201">
        <v>34639</v>
      </c>
      <c r="B38" s="160" t="s">
        <v>4</v>
      </c>
      <c r="C38" s="160">
        <v>234</v>
      </c>
      <c r="D38" s="160">
        <v>223</v>
      </c>
      <c r="E38" s="160">
        <v>241</v>
      </c>
      <c r="F38" s="160">
        <v>245</v>
      </c>
      <c r="G38" s="160">
        <v>223</v>
      </c>
      <c r="H38" s="160">
        <v>257</v>
      </c>
      <c r="I38" s="160">
        <v>259</v>
      </c>
      <c r="J38" s="160">
        <v>247.53</v>
      </c>
      <c r="K38" s="160">
        <v>223</v>
      </c>
      <c r="L38" s="160">
        <v>223</v>
      </c>
      <c r="M38" s="160">
        <v>223</v>
      </c>
      <c r="N38" s="160">
        <v>223</v>
      </c>
      <c r="O38" s="160">
        <v>223</v>
      </c>
      <c r="P38" s="160">
        <v>225</v>
      </c>
      <c r="Q38" s="48"/>
      <c r="R38" s="48"/>
      <c r="S38" s="48"/>
      <c r="T38" s="48"/>
      <c r="U38" s="48"/>
      <c r="V38" s="48"/>
      <c r="W38" s="48"/>
      <c r="X38" s="48"/>
      <c r="Y38" s="48"/>
      <c r="Z38" s="4"/>
    </row>
    <row r="39" spans="1:26" ht="19.5" customHeight="1">
      <c r="A39" s="201">
        <v>34669</v>
      </c>
      <c r="B39" s="160" t="s">
        <v>4</v>
      </c>
      <c r="C39" s="160">
        <v>234</v>
      </c>
      <c r="D39" s="160">
        <v>223</v>
      </c>
      <c r="E39" s="160">
        <v>241</v>
      </c>
      <c r="F39" s="160">
        <v>245</v>
      </c>
      <c r="G39" s="160">
        <v>223</v>
      </c>
      <c r="H39" s="160">
        <v>257</v>
      </c>
      <c r="I39" s="160">
        <v>259</v>
      </c>
      <c r="J39" s="160">
        <v>247.53</v>
      </c>
      <c r="K39" s="160">
        <v>223</v>
      </c>
      <c r="L39" s="160">
        <v>223</v>
      </c>
      <c r="M39" s="160">
        <v>223</v>
      </c>
      <c r="N39" s="160">
        <v>223</v>
      </c>
      <c r="O39" s="160">
        <v>223</v>
      </c>
      <c r="P39" s="160">
        <v>372.84</v>
      </c>
      <c r="Q39" s="48"/>
      <c r="R39" s="48"/>
      <c r="S39" s="48"/>
      <c r="T39" s="48"/>
      <c r="U39" s="48"/>
      <c r="V39" s="48"/>
      <c r="W39" s="48"/>
      <c r="X39" s="48"/>
      <c r="Y39" s="48"/>
      <c r="Z39" s="4"/>
    </row>
    <row r="40" spans="1:26" ht="19.5" customHeight="1">
      <c r="A40" s="201">
        <v>34700</v>
      </c>
      <c r="B40" s="160" t="s">
        <v>4</v>
      </c>
      <c r="C40" s="160">
        <v>234</v>
      </c>
      <c r="D40" s="160">
        <v>255</v>
      </c>
      <c r="E40" s="160">
        <v>241</v>
      </c>
      <c r="F40" s="160">
        <v>245</v>
      </c>
      <c r="G40" s="160">
        <v>223</v>
      </c>
      <c r="H40" s="160">
        <v>257</v>
      </c>
      <c r="I40" s="160">
        <v>271.95</v>
      </c>
      <c r="J40" s="160">
        <v>247.53</v>
      </c>
      <c r="K40" s="160">
        <v>223</v>
      </c>
      <c r="L40" s="160">
        <v>223</v>
      </c>
      <c r="M40" s="160">
        <v>223</v>
      </c>
      <c r="N40" s="160">
        <v>223</v>
      </c>
      <c r="O40" s="160">
        <v>223</v>
      </c>
      <c r="P40" s="160">
        <v>372.84</v>
      </c>
      <c r="Q40" s="48"/>
      <c r="R40" s="48"/>
      <c r="S40" s="48"/>
      <c r="T40" s="48"/>
      <c r="U40" s="48"/>
      <c r="V40" s="48"/>
      <c r="W40" s="48"/>
      <c r="X40" s="48"/>
      <c r="Y40" s="48"/>
      <c r="Z40" s="4"/>
    </row>
    <row r="41" spans="1:26" ht="19.5" customHeight="1">
      <c r="A41" s="201">
        <v>34731</v>
      </c>
      <c r="B41" s="160" t="s">
        <v>4</v>
      </c>
      <c r="C41" s="160">
        <v>234</v>
      </c>
      <c r="D41" s="160">
        <v>255</v>
      </c>
      <c r="E41" s="160">
        <v>270</v>
      </c>
      <c r="F41" s="160">
        <v>245</v>
      </c>
      <c r="G41" s="160">
        <v>223</v>
      </c>
      <c r="H41" s="160">
        <v>267.27999999999997</v>
      </c>
      <c r="I41" s="160">
        <v>271.95</v>
      </c>
      <c r="J41" s="160">
        <v>247.53</v>
      </c>
      <c r="K41" s="160">
        <v>223</v>
      </c>
      <c r="L41" s="160">
        <v>223</v>
      </c>
      <c r="M41" s="160">
        <v>223</v>
      </c>
      <c r="N41" s="160">
        <v>223</v>
      </c>
      <c r="O41" s="160">
        <v>223</v>
      </c>
      <c r="P41" s="160">
        <v>372.84</v>
      </c>
      <c r="Q41" s="48"/>
      <c r="R41" s="48"/>
      <c r="S41" s="48"/>
      <c r="T41" s="48"/>
      <c r="U41" s="48"/>
      <c r="V41" s="48"/>
      <c r="W41" s="48"/>
      <c r="X41" s="48"/>
      <c r="Y41" s="48"/>
      <c r="Z41" s="4"/>
    </row>
    <row r="42" spans="1:26" ht="19.5" customHeight="1">
      <c r="A42" s="201">
        <v>34759</v>
      </c>
      <c r="B42" s="160" t="s">
        <v>4</v>
      </c>
      <c r="C42" s="160">
        <v>234</v>
      </c>
      <c r="D42" s="160">
        <v>270</v>
      </c>
      <c r="E42" s="160">
        <v>270</v>
      </c>
      <c r="F42" s="160">
        <v>245</v>
      </c>
      <c r="G42" s="160">
        <v>223</v>
      </c>
      <c r="H42" s="160">
        <v>267.27999999999997</v>
      </c>
      <c r="I42" s="160">
        <v>271.95</v>
      </c>
      <c r="J42" s="160">
        <v>247.53</v>
      </c>
      <c r="K42" s="160">
        <v>223</v>
      </c>
      <c r="L42" s="160">
        <v>223</v>
      </c>
      <c r="M42" s="160">
        <v>223</v>
      </c>
      <c r="N42" s="160">
        <v>223</v>
      </c>
      <c r="O42" s="160">
        <v>223</v>
      </c>
      <c r="P42" s="160">
        <v>372.84</v>
      </c>
      <c r="Q42" s="48"/>
      <c r="R42" s="48"/>
      <c r="S42" s="48"/>
      <c r="T42" s="48"/>
      <c r="U42" s="48"/>
      <c r="V42" s="48"/>
      <c r="W42" s="48"/>
      <c r="X42" s="48"/>
      <c r="Y42" s="48"/>
      <c r="Z42" s="4"/>
    </row>
    <row r="43" spans="1:26" ht="19.5" customHeight="1">
      <c r="A43" s="201">
        <v>34790</v>
      </c>
      <c r="B43" s="160" t="s">
        <v>4</v>
      </c>
      <c r="C43" s="160">
        <v>234</v>
      </c>
      <c r="D43" s="160">
        <v>270</v>
      </c>
      <c r="E43" s="160">
        <v>270</v>
      </c>
      <c r="F43" s="160">
        <v>270</v>
      </c>
      <c r="G43" s="160">
        <v>270</v>
      </c>
      <c r="H43" s="160">
        <v>267.27999999999997</v>
      </c>
      <c r="I43" s="160">
        <v>271.95</v>
      </c>
      <c r="J43" s="160">
        <v>247.53</v>
      </c>
      <c r="K43" s="160">
        <v>223</v>
      </c>
      <c r="L43" s="160">
        <v>223</v>
      </c>
      <c r="M43" s="160">
        <v>223</v>
      </c>
      <c r="N43" s="160">
        <v>223</v>
      </c>
      <c r="O43" s="160">
        <v>223</v>
      </c>
      <c r="P43" s="160">
        <v>372.84</v>
      </c>
      <c r="Q43" s="48"/>
      <c r="R43" s="48"/>
      <c r="S43" s="48"/>
      <c r="T43" s="48"/>
      <c r="U43" s="48"/>
      <c r="V43" s="48"/>
      <c r="W43" s="48"/>
      <c r="X43" s="48"/>
      <c r="Y43" s="48"/>
      <c r="Z43" s="4"/>
    </row>
    <row r="44" spans="1:26" ht="19.5" customHeight="1">
      <c r="A44" s="201">
        <v>34820</v>
      </c>
      <c r="B44" s="160" t="s">
        <v>4</v>
      </c>
      <c r="C44" s="160">
        <v>265</v>
      </c>
      <c r="D44" s="160">
        <v>270</v>
      </c>
      <c r="E44" s="160">
        <v>270</v>
      </c>
      <c r="F44" s="160">
        <v>270</v>
      </c>
      <c r="G44" s="160">
        <v>270</v>
      </c>
      <c r="H44" s="160">
        <v>267.27999999999997</v>
      </c>
      <c r="I44" s="160">
        <v>271.95</v>
      </c>
      <c r="J44" s="160">
        <v>247.53</v>
      </c>
      <c r="K44" s="160">
        <v>223</v>
      </c>
      <c r="L44" s="160">
        <v>223</v>
      </c>
      <c r="M44" s="160">
        <v>223</v>
      </c>
      <c r="N44" s="160">
        <v>223</v>
      </c>
      <c r="O44" s="160">
        <v>223</v>
      </c>
      <c r="P44" s="160">
        <v>372.84</v>
      </c>
      <c r="Q44" s="48"/>
      <c r="R44" s="48"/>
      <c r="S44" s="48"/>
      <c r="T44" s="48"/>
      <c r="U44" s="48"/>
      <c r="V44" s="48"/>
      <c r="W44" s="48"/>
      <c r="X44" s="48"/>
      <c r="Y44" s="48"/>
      <c r="Z44" s="4"/>
    </row>
    <row r="45" spans="1:26" ht="19.5" customHeight="1">
      <c r="A45" s="201">
        <v>34851</v>
      </c>
      <c r="B45" s="160" t="s">
        <v>4</v>
      </c>
      <c r="C45" s="160">
        <v>265</v>
      </c>
      <c r="D45" s="160">
        <v>270</v>
      </c>
      <c r="E45" s="160">
        <v>270</v>
      </c>
      <c r="F45" s="160">
        <v>270</v>
      </c>
      <c r="G45" s="160">
        <v>270</v>
      </c>
      <c r="H45" s="160">
        <v>267.27999999999997</v>
      </c>
      <c r="I45" s="160">
        <v>271.95</v>
      </c>
      <c r="J45" s="160">
        <v>247.53</v>
      </c>
      <c r="K45" s="160">
        <v>223</v>
      </c>
      <c r="L45" s="160">
        <v>223</v>
      </c>
      <c r="M45" s="160">
        <v>223</v>
      </c>
      <c r="N45" s="160">
        <v>223</v>
      </c>
      <c r="O45" s="160">
        <v>270</v>
      </c>
      <c r="P45" s="160">
        <v>372.84</v>
      </c>
      <c r="Q45" s="48"/>
      <c r="R45" s="48"/>
      <c r="S45" s="48"/>
      <c r="T45" s="48"/>
      <c r="U45" s="48"/>
      <c r="V45" s="48"/>
      <c r="W45" s="48"/>
      <c r="X45" s="48"/>
      <c r="Y45" s="48"/>
      <c r="Z45" s="4"/>
    </row>
    <row r="46" spans="1:26" ht="19.5" customHeight="1">
      <c r="A46" s="201">
        <v>34881</v>
      </c>
      <c r="B46" s="160" t="s">
        <v>4</v>
      </c>
      <c r="C46" s="160">
        <v>265</v>
      </c>
      <c r="D46" s="160">
        <v>270</v>
      </c>
      <c r="E46" s="160">
        <v>270</v>
      </c>
      <c r="F46" s="160">
        <v>270</v>
      </c>
      <c r="G46" s="160">
        <v>270</v>
      </c>
      <c r="H46" s="160">
        <v>275.3</v>
      </c>
      <c r="I46" s="160">
        <v>271.95</v>
      </c>
      <c r="J46" s="160">
        <v>247.53</v>
      </c>
      <c r="K46" s="160">
        <v>223</v>
      </c>
      <c r="L46" s="160">
        <v>223</v>
      </c>
      <c r="M46" s="160">
        <v>223</v>
      </c>
      <c r="N46" s="160">
        <v>223</v>
      </c>
      <c r="O46" s="160">
        <v>270</v>
      </c>
      <c r="P46" s="160">
        <v>372.84</v>
      </c>
      <c r="Q46" s="48"/>
      <c r="R46" s="48"/>
      <c r="S46" s="48"/>
      <c r="T46" s="48"/>
      <c r="U46" s="48"/>
      <c r="V46" s="48"/>
      <c r="W46" s="48"/>
      <c r="X46" s="48"/>
      <c r="Y46" s="48"/>
      <c r="Z46" s="4"/>
    </row>
    <row r="47" spans="1:26" ht="19.5" customHeight="1">
      <c r="A47" s="201">
        <v>34912</v>
      </c>
      <c r="B47" s="160" t="s">
        <v>4</v>
      </c>
      <c r="C47" s="160">
        <v>265</v>
      </c>
      <c r="D47" s="160">
        <v>270</v>
      </c>
      <c r="E47" s="160">
        <v>270</v>
      </c>
      <c r="F47" s="160">
        <v>270</v>
      </c>
      <c r="G47" s="160">
        <v>270</v>
      </c>
      <c r="H47" s="160">
        <v>275.3</v>
      </c>
      <c r="I47" s="160">
        <v>271.95</v>
      </c>
      <c r="J47" s="160">
        <v>247.53</v>
      </c>
      <c r="K47" s="160">
        <v>223</v>
      </c>
      <c r="L47" s="160">
        <v>223</v>
      </c>
      <c r="M47" s="160">
        <v>223</v>
      </c>
      <c r="N47" s="160">
        <v>223</v>
      </c>
      <c r="O47" s="160">
        <v>270</v>
      </c>
      <c r="P47" s="160">
        <v>372.84</v>
      </c>
      <c r="Q47" s="48"/>
      <c r="R47" s="48"/>
      <c r="S47" s="48"/>
      <c r="T47" s="48"/>
      <c r="U47" s="48"/>
      <c r="V47" s="48"/>
      <c r="W47" s="48"/>
      <c r="X47" s="48"/>
      <c r="Y47" s="48"/>
      <c r="Z47" s="4"/>
    </row>
    <row r="48" spans="1:26" ht="19.5" customHeight="1">
      <c r="A48" s="201">
        <v>34943</v>
      </c>
      <c r="B48" s="160" t="s">
        <v>4</v>
      </c>
      <c r="C48" s="160">
        <v>265</v>
      </c>
      <c r="D48" s="160">
        <v>270</v>
      </c>
      <c r="E48" s="160">
        <v>270</v>
      </c>
      <c r="F48" s="160">
        <v>270</v>
      </c>
      <c r="G48" s="160">
        <v>270</v>
      </c>
      <c r="H48" s="160">
        <v>275.3</v>
      </c>
      <c r="I48" s="160">
        <v>271.95</v>
      </c>
      <c r="J48" s="160">
        <v>247.53</v>
      </c>
      <c r="K48" s="160">
        <v>223</v>
      </c>
      <c r="L48" s="160">
        <v>223</v>
      </c>
      <c r="M48" s="160">
        <v>223</v>
      </c>
      <c r="N48" s="160">
        <v>223</v>
      </c>
      <c r="O48" s="160">
        <v>270</v>
      </c>
      <c r="P48" s="160">
        <v>372.84</v>
      </c>
      <c r="Q48" s="48"/>
      <c r="R48" s="48"/>
      <c r="S48" s="48"/>
      <c r="T48" s="48"/>
      <c r="U48" s="48"/>
      <c r="V48" s="48"/>
      <c r="W48" s="48"/>
      <c r="X48" s="48"/>
      <c r="Y48" s="48"/>
      <c r="Z48" s="4"/>
    </row>
    <row r="49" spans="1:26" ht="19.5" customHeight="1">
      <c r="A49" s="201">
        <v>34973</v>
      </c>
      <c r="B49" s="160" t="s">
        <v>4</v>
      </c>
      <c r="C49" s="160">
        <v>265</v>
      </c>
      <c r="D49" s="160">
        <v>285</v>
      </c>
      <c r="E49" s="160">
        <v>270</v>
      </c>
      <c r="F49" s="160">
        <v>270</v>
      </c>
      <c r="G49" s="160">
        <v>270</v>
      </c>
      <c r="H49" s="160">
        <v>275.3</v>
      </c>
      <c r="I49" s="160">
        <v>271.95</v>
      </c>
      <c r="J49" s="160">
        <v>247.53</v>
      </c>
      <c r="K49" s="160">
        <v>223</v>
      </c>
      <c r="L49" s="160">
        <v>223</v>
      </c>
      <c r="M49" s="160">
        <v>255</v>
      </c>
      <c r="N49" s="160">
        <v>223</v>
      </c>
      <c r="O49" s="160">
        <v>270</v>
      </c>
      <c r="P49" s="160">
        <v>372.84</v>
      </c>
      <c r="Q49" s="48"/>
      <c r="R49" s="48"/>
      <c r="S49" s="48"/>
      <c r="T49" s="48"/>
      <c r="U49" s="48"/>
      <c r="V49" s="48"/>
      <c r="W49" s="48"/>
      <c r="X49" s="48"/>
      <c r="Y49" s="48"/>
      <c r="Z49" s="4"/>
    </row>
    <row r="50" spans="1:26" ht="19.5" customHeight="1">
      <c r="A50" s="201">
        <v>35004</v>
      </c>
      <c r="B50" s="160" t="s">
        <v>4</v>
      </c>
      <c r="C50" s="160">
        <v>265</v>
      </c>
      <c r="D50" s="160">
        <v>285</v>
      </c>
      <c r="E50" s="160">
        <v>270</v>
      </c>
      <c r="F50" s="160">
        <v>270</v>
      </c>
      <c r="G50" s="160">
        <v>270</v>
      </c>
      <c r="H50" s="160">
        <v>275.3</v>
      </c>
      <c r="I50" s="160">
        <v>271.95</v>
      </c>
      <c r="J50" s="160">
        <v>247.53</v>
      </c>
      <c r="K50" s="160">
        <v>223</v>
      </c>
      <c r="L50" s="160">
        <v>223</v>
      </c>
      <c r="M50" s="160">
        <v>255</v>
      </c>
      <c r="N50" s="160">
        <v>223</v>
      </c>
      <c r="O50" s="160">
        <v>270</v>
      </c>
      <c r="P50" s="160">
        <v>372.84</v>
      </c>
      <c r="Q50" s="48"/>
      <c r="R50" s="48"/>
      <c r="S50" s="48"/>
      <c r="T50" s="48"/>
      <c r="U50" s="48"/>
      <c r="V50" s="48"/>
      <c r="W50" s="48"/>
      <c r="X50" s="48"/>
      <c r="Y50" s="48"/>
      <c r="Z50" s="4"/>
    </row>
    <row r="51" spans="1:26" ht="19.5" customHeight="1">
      <c r="A51" s="201">
        <v>35034</v>
      </c>
      <c r="B51" s="160" t="s">
        <v>4</v>
      </c>
      <c r="C51" s="160">
        <v>265</v>
      </c>
      <c r="D51" s="160">
        <v>285</v>
      </c>
      <c r="E51" s="160">
        <v>270</v>
      </c>
      <c r="F51" s="160">
        <v>270</v>
      </c>
      <c r="G51" s="160">
        <v>270</v>
      </c>
      <c r="H51" s="160">
        <v>275.3</v>
      </c>
      <c r="I51" s="160">
        <v>271.95</v>
      </c>
      <c r="J51" s="160">
        <v>247.53</v>
      </c>
      <c r="K51" s="160">
        <v>223</v>
      </c>
      <c r="L51" s="160">
        <v>223</v>
      </c>
      <c r="M51" s="160">
        <v>255</v>
      </c>
      <c r="N51" s="160">
        <v>223</v>
      </c>
      <c r="O51" s="160">
        <v>270</v>
      </c>
      <c r="P51" s="160">
        <v>372.84</v>
      </c>
      <c r="Q51" s="48"/>
      <c r="R51" s="48"/>
      <c r="S51" s="48"/>
      <c r="T51" s="48"/>
      <c r="U51" s="48"/>
      <c r="V51" s="48"/>
      <c r="W51" s="48"/>
      <c r="X51" s="48"/>
      <c r="Y51" s="48"/>
      <c r="Z51" s="4"/>
    </row>
    <row r="52" spans="1:26" ht="19.5" customHeight="1">
      <c r="A52" s="201">
        <v>35065</v>
      </c>
      <c r="B52" s="160" t="s">
        <v>4</v>
      </c>
      <c r="C52" s="160">
        <v>265</v>
      </c>
      <c r="D52" s="160">
        <v>285</v>
      </c>
      <c r="E52" s="160">
        <v>270</v>
      </c>
      <c r="F52" s="160">
        <v>270</v>
      </c>
      <c r="G52" s="160">
        <v>270</v>
      </c>
      <c r="H52" s="160">
        <v>275.3</v>
      </c>
      <c r="I52" s="160">
        <v>271.95</v>
      </c>
      <c r="J52" s="160">
        <v>247.53</v>
      </c>
      <c r="K52" s="160">
        <v>223</v>
      </c>
      <c r="L52" s="160">
        <v>223</v>
      </c>
      <c r="M52" s="160">
        <v>270</v>
      </c>
      <c r="N52" s="160">
        <v>223</v>
      </c>
      <c r="O52" s="160">
        <v>270</v>
      </c>
      <c r="P52" s="160">
        <v>372.84</v>
      </c>
      <c r="Q52" s="48"/>
      <c r="R52" s="48"/>
      <c r="S52" s="48"/>
      <c r="T52" s="48"/>
      <c r="U52" s="48"/>
      <c r="V52" s="48"/>
      <c r="W52" s="48"/>
      <c r="X52" s="48"/>
      <c r="Y52" s="48"/>
      <c r="Z52" s="4"/>
    </row>
    <row r="53" spans="1:26" ht="19.5" customHeight="1">
      <c r="A53" s="201">
        <v>35096</v>
      </c>
      <c r="B53" s="160" t="s">
        <v>4</v>
      </c>
      <c r="C53" s="160">
        <v>265</v>
      </c>
      <c r="D53" s="160">
        <v>285</v>
      </c>
      <c r="E53" s="160">
        <v>270</v>
      </c>
      <c r="F53" s="160">
        <v>270</v>
      </c>
      <c r="G53" s="160">
        <v>270</v>
      </c>
      <c r="H53" s="160">
        <v>275.3</v>
      </c>
      <c r="I53" s="160">
        <v>271.95</v>
      </c>
      <c r="J53" s="160">
        <v>247.53</v>
      </c>
      <c r="K53" s="160">
        <v>223</v>
      </c>
      <c r="L53" s="160">
        <v>223</v>
      </c>
      <c r="M53" s="160">
        <v>270</v>
      </c>
      <c r="N53" s="160">
        <v>223</v>
      </c>
      <c r="O53" s="160">
        <v>270</v>
      </c>
      <c r="P53" s="160">
        <v>372.84</v>
      </c>
      <c r="Q53" s="48"/>
      <c r="R53" s="48"/>
      <c r="S53" s="48"/>
      <c r="T53" s="48"/>
      <c r="U53" s="48"/>
      <c r="V53" s="48"/>
      <c r="W53" s="48"/>
      <c r="X53" s="48"/>
      <c r="Y53" s="48"/>
      <c r="Z53" s="4"/>
    </row>
    <row r="54" spans="1:26" ht="19.5" customHeight="1">
      <c r="A54" s="201">
        <v>35125</v>
      </c>
      <c r="B54" s="160" t="s">
        <v>4</v>
      </c>
      <c r="C54" s="160">
        <v>265</v>
      </c>
      <c r="D54" s="160">
        <v>285</v>
      </c>
      <c r="E54" s="160">
        <v>270</v>
      </c>
      <c r="F54" s="160">
        <v>270</v>
      </c>
      <c r="G54" s="160">
        <v>270</v>
      </c>
      <c r="H54" s="160">
        <v>275.3</v>
      </c>
      <c r="I54" s="160">
        <v>271.95</v>
      </c>
      <c r="J54" s="160">
        <v>247.53</v>
      </c>
      <c r="K54" s="160">
        <v>223</v>
      </c>
      <c r="L54" s="160">
        <v>223</v>
      </c>
      <c r="M54" s="160">
        <v>270</v>
      </c>
      <c r="N54" s="160">
        <v>223</v>
      </c>
      <c r="O54" s="160">
        <v>270</v>
      </c>
      <c r="P54" s="160">
        <v>372.84</v>
      </c>
      <c r="Q54" s="48"/>
      <c r="R54" s="48"/>
      <c r="S54" s="48"/>
      <c r="T54" s="48"/>
      <c r="U54" s="48"/>
      <c r="V54" s="48"/>
      <c r="W54" s="48"/>
      <c r="X54" s="48"/>
      <c r="Y54" s="48"/>
      <c r="Z54" s="4"/>
    </row>
    <row r="55" spans="1:26" ht="19.5" customHeight="1">
      <c r="A55" s="201">
        <v>35156</v>
      </c>
      <c r="B55" s="160" t="s">
        <v>4</v>
      </c>
      <c r="C55" s="160">
        <v>265</v>
      </c>
      <c r="D55" s="160">
        <v>285</v>
      </c>
      <c r="E55" s="160">
        <v>270</v>
      </c>
      <c r="F55" s="160">
        <v>270</v>
      </c>
      <c r="G55" s="160">
        <v>270</v>
      </c>
      <c r="H55" s="160">
        <v>275.3</v>
      </c>
      <c r="I55" s="160">
        <v>271.95</v>
      </c>
      <c r="J55" s="160">
        <v>247.53</v>
      </c>
      <c r="K55" s="160">
        <v>250</v>
      </c>
      <c r="L55" s="160">
        <v>223</v>
      </c>
      <c r="M55" s="160">
        <v>270</v>
      </c>
      <c r="N55" s="160">
        <v>223</v>
      </c>
      <c r="O55" s="160">
        <v>270</v>
      </c>
      <c r="P55" s="160">
        <v>372.84</v>
      </c>
      <c r="Q55" s="48"/>
      <c r="R55" s="48"/>
      <c r="S55" s="48"/>
      <c r="T55" s="48"/>
      <c r="U55" s="48"/>
      <c r="V55" s="48"/>
      <c r="W55" s="48"/>
      <c r="X55" s="48"/>
      <c r="Y55" s="48"/>
      <c r="Z55" s="4"/>
    </row>
    <row r="56" spans="1:26" ht="19.5" customHeight="1">
      <c r="A56" s="201">
        <v>35186</v>
      </c>
      <c r="B56" s="160" t="s">
        <v>4</v>
      </c>
      <c r="C56" s="160">
        <v>265</v>
      </c>
      <c r="D56" s="160">
        <v>285</v>
      </c>
      <c r="E56" s="160">
        <v>270</v>
      </c>
      <c r="F56" s="160">
        <v>270</v>
      </c>
      <c r="G56" s="160">
        <v>270</v>
      </c>
      <c r="H56" s="160">
        <v>275.3</v>
      </c>
      <c r="I56" s="160">
        <v>271.95</v>
      </c>
      <c r="J56" s="160">
        <v>247.53</v>
      </c>
      <c r="K56" s="160">
        <v>250</v>
      </c>
      <c r="L56" s="160">
        <v>245</v>
      </c>
      <c r="M56" s="160">
        <v>270</v>
      </c>
      <c r="N56" s="160">
        <v>260</v>
      </c>
      <c r="O56" s="160">
        <v>270</v>
      </c>
      <c r="P56" s="160">
        <v>372.84</v>
      </c>
      <c r="Q56" s="48"/>
      <c r="R56" s="48"/>
      <c r="S56" s="48"/>
      <c r="T56" s="48"/>
      <c r="U56" s="48"/>
      <c r="V56" s="48"/>
      <c r="W56" s="48"/>
      <c r="X56" s="48"/>
      <c r="Y56" s="48"/>
      <c r="Z56" s="4"/>
    </row>
    <row r="57" spans="1:26" ht="19.5" customHeight="1">
      <c r="A57" s="201">
        <v>35217</v>
      </c>
      <c r="B57" s="160" t="s">
        <v>4</v>
      </c>
      <c r="C57" s="160">
        <v>265</v>
      </c>
      <c r="D57" s="160">
        <v>285</v>
      </c>
      <c r="E57" s="160">
        <v>270</v>
      </c>
      <c r="F57" s="160">
        <v>270</v>
      </c>
      <c r="G57" s="160">
        <v>270</v>
      </c>
      <c r="H57" s="160">
        <v>275.3</v>
      </c>
      <c r="I57" s="160">
        <v>271.95</v>
      </c>
      <c r="J57" s="160">
        <v>247.53</v>
      </c>
      <c r="K57" s="160">
        <v>250</v>
      </c>
      <c r="L57" s="160">
        <v>245</v>
      </c>
      <c r="M57" s="160">
        <v>270</v>
      </c>
      <c r="N57" s="160">
        <v>260</v>
      </c>
      <c r="O57" s="160">
        <v>270</v>
      </c>
      <c r="P57" s="160">
        <v>372.84</v>
      </c>
      <c r="Q57" s="48"/>
      <c r="R57" s="48"/>
      <c r="S57" s="48"/>
      <c r="T57" s="48"/>
      <c r="U57" s="48"/>
      <c r="V57" s="48"/>
      <c r="W57" s="48"/>
      <c r="X57" s="48"/>
      <c r="Y57" s="48"/>
      <c r="Z57" s="4"/>
    </row>
    <row r="58" spans="1:26" ht="19.5" customHeight="1">
      <c r="A58" s="201">
        <v>35247</v>
      </c>
      <c r="B58" s="160" t="s">
        <v>4</v>
      </c>
      <c r="C58" s="160">
        <v>265</v>
      </c>
      <c r="D58" s="160">
        <v>285</v>
      </c>
      <c r="E58" s="160">
        <v>270</v>
      </c>
      <c r="F58" s="160">
        <v>270</v>
      </c>
      <c r="G58" s="160">
        <v>270</v>
      </c>
      <c r="H58" s="160">
        <v>275.3</v>
      </c>
      <c r="I58" s="160">
        <v>271.95</v>
      </c>
      <c r="J58" s="160">
        <v>247.53</v>
      </c>
      <c r="K58" s="160">
        <v>250</v>
      </c>
      <c r="L58" s="160">
        <v>245</v>
      </c>
      <c r="M58" s="160">
        <v>270</v>
      </c>
      <c r="N58" s="160">
        <v>260</v>
      </c>
      <c r="O58" s="160">
        <v>270</v>
      </c>
      <c r="P58" s="160">
        <v>372.84</v>
      </c>
      <c r="Q58" s="48"/>
      <c r="R58" s="48"/>
      <c r="S58" s="48"/>
      <c r="T58" s="48"/>
      <c r="U58" s="48"/>
      <c r="V58" s="48"/>
      <c r="W58" s="48"/>
      <c r="X58" s="48"/>
      <c r="Y58" s="48"/>
      <c r="Z58" s="4"/>
    </row>
    <row r="59" spans="1:26" ht="19.5" customHeight="1">
      <c r="A59" s="201">
        <v>35278</v>
      </c>
      <c r="B59" s="160" t="s">
        <v>4</v>
      </c>
      <c r="C59" s="160">
        <v>265</v>
      </c>
      <c r="D59" s="160">
        <v>285</v>
      </c>
      <c r="E59" s="160">
        <v>270</v>
      </c>
      <c r="F59" s="160">
        <v>270</v>
      </c>
      <c r="G59" s="160">
        <v>270</v>
      </c>
      <c r="H59" s="160">
        <v>275.3</v>
      </c>
      <c r="I59" s="160">
        <v>271.95</v>
      </c>
      <c r="J59" s="160">
        <v>247.53</v>
      </c>
      <c r="K59" s="160">
        <v>250</v>
      </c>
      <c r="L59" s="160">
        <v>245</v>
      </c>
      <c r="M59" s="160">
        <v>270</v>
      </c>
      <c r="N59" s="160">
        <v>260</v>
      </c>
      <c r="O59" s="160">
        <v>270</v>
      </c>
      <c r="P59" s="160">
        <v>372.84</v>
      </c>
      <c r="Q59" s="48"/>
      <c r="R59" s="48"/>
      <c r="S59" s="48"/>
      <c r="T59" s="48"/>
      <c r="U59" s="48"/>
      <c r="V59" s="48"/>
      <c r="W59" s="48"/>
      <c r="X59" s="48"/>
      <c r="Y59" s="48"/>
      <c r="Z59" s="4"/>
    </row>
    <row r="60" spans="1:26" ht="19.5" customHeight="1">
      <c r="A60" s="201">
        <v>35309</v>
      </c>
      <c r="B60" s="160" t="s">
        <v>4</v>
      </c>
      <c r="C60" s="160">
        <v>265</v>
      </c>
      <c r="D60" s="160">
        <v>285</v>
      </c>
      <c r="E60" s="160">
        <v>270</v>
      </c>
      <c r="F60" s="160">
        <v>270</v>
      </c>
      <c r="G60" s="160">
        <v>270</v>
      </c>
      <c r="H60" s="160">
        <v>275.3</v>
      </c>
      <c r="I60" s="160">
        <v>271.95</v>
      </c>
      <c r="J60" s="160">
        <v>247.53</v>
      </c>
      <c r="K60" s="160">
        <v>250</v>
      </c>
      <c r="L60" s="160">
        <v>245</v>
      </c>
      <c r="M60" s="160">
        <v>270</v>
      </c>
      <c r="N60" s="160">
        <v>260</v>
      </c>
      <c r="O60" s="160">
        <v>270</v>
      </c>
      <c r="P60" s="160">
        <v>372.84</v>
      </c>
      <c r="Q60" s="48"/>
      <c r="R60" s="48"/>
      <c r="S60" s="48"/>
      <c r="T60" s="48"/>
      <c r="U60" s="48"/>
      <c r="V60" s="48"/>
      <c r="W60" s="48"/>
      <c r="X60" s="48"/>
      <c r="Y60" s="48"/>
      <c r="Z60" s="4"/>
    </row>
    <row r="61" spans="1:26" ht="19.5" customHeight="1">
      <c r="A61" s="201">
        <v>35339</v>
      </c>
      <c r="B61" s="160" t="s">
        <v>4</v>
      </c>
      <c r="C61" s="160">
        <v>265</v>
      </c>
      <c r="D61" s="160">
        <v>285</v>
      </c>
      <c r="E61" s="160">
        <v>270</v>
      </c>
      <c r="F61" s="160">
        <v>270</v>
      </c>
      <c r="G61" s="160">
        <v>270</v>
      </c>
      <c r="H61" s="160">
        <v>275.3</v>
      </c>
      <c r="I61" s="160">
        <v>271.95</v>
      </c>
      <c r="J61" s="160">
        <v>247.53</v>
      </c>
      <c r="K61" s="160">
        <v>250</v>
      </c>
      <c r="L61" s="160">
        <v>245</v>
      </c>
      <c r="M61" s="160">
        <v>270</v>
      </c>
      <c r="N61" s="160">
        <v>260</v>
      </c>
      <c r="O61" s="160">
        <v>270</v>
      </c>
      <c r="P61" s="160">
        <v>372.84</v>
      </c>
      <c r="Q61" s="48"/>
      <c r="R61" s="48"/>
      <c r="S61" s="48"/>
      <c r="T61" s="48"/>
      <c r="U61" s="48"/>
      <c r="V61" s="48"/>
      <c r="W61" s="48"/>
      <c r="X61" s="48"/>
      <c r="Y61" s="48"/>
      <c r="Z61" s="4"/>
    </row>
    <row r="62" spans="1:26" ht="19.5" customHeight="1">
      <c r="A62" s="201">
        <v>35370</v>
      </c>
      <c r="B62" s="160" t="s">
        <v>4</v>
      </c>
      <c r="C62" s="160">
        <v>265</v>
      </c>
      <c r="D62" s="160">
        <v>285</v>
      </c>
      <c r="E62" s="160">
        <v>270</v>
      </c>
      <c r="F62" s="160">
        <v>270</v>
      </c>
      <c r="G62" s="160">
        <v>270</v>
      </c>
      <c r="H62" s="160">
        <v>275.3</v>
      </c>
      <c r="I62" s="160">
        <v>271.95</v>
      </c>
      <c r="J62" s="160">
        <v>247.53</v>
      </c>
      <c r="K62" s="160">
        <v>250</v>
      </c>
      <c r="L62" s="160">
        <v>245</v>
      </c>
      <c r="M62" s="160">
        <v>270</v>
      </c>
      <c r="N62" s="160">
        <v>260</v>
      </c>
      <c r="O62" s="160">
        <v>270</v>
      </c>
      <c r="P62" s="160">
        <v>372.84</v>
      </c>
      <c r="Q62" s="48"/>
      <c r="R62" s="48"/>
      <c r="S62" s="48"/>
      <c r="T62" s="48"/>
      <c r="U62" s="48"/>
      <c r="V62" s="48"/>
      <c r="W62" s="48"/>
      <c r="X62" s="48"/>
      <c r="Y62" s="48"/>
      <c r="Z62" s="4"/>
    </row>
    <row r="63" spans="1:26" ht="19.5" customHeight="1">
      <c r="A63" s="201">
        <v>35400</v>
      </c>
      <c r="B63" s="160" t="s">
        <v>4</v>
      </c>
      <c r="C63" s="160">
        <v>265</v>
      </c>
      <c r="D63" s="160">
        <v>285</v>
      </c>
      <c r="E63" s="160">
        <v>270</v>
      </c>
      <c r="F63" s="160">
        <v>270</v>
      </c>
      <c r="G63" s="160">
        <v>270</v>
      </c>
      <c r="H63" s="160">
        <v>275.3</v>
      </c>
      <c r="I63" s="160">
        <v>271.95</v>
      </c>
      <c r="J63" s="160">
        <v>247.53</v>
      </c>
      <c r="K63" s="160">
        <v>250</v>
      </c>
      <c r="L63" s="160">
        <v>245</v>
      </c>
      <c r="M63" s="160">
        <v>270</v>
      </c>
      <c r="N63" s="160">
        <v>260</v>
      </c>
      <c r="O63" s="160">
        <v>270</v>
      </c>
      <c r="P63" s="160">
        <v>372.84</v>
      </c>
      <c r="Q63" s="48"/>
      <c r="R63" s="48"/>
      <c r="S63" s="48"/>
      <c r="T63" s="48"/>
      <c r="U63" s="48"/>
      <c r="V63" s="48"/>
      <c r="W63" s="48"/>
      <c r="X63" s="48"/>
      <c r="Y63" s="48"/>
      <c r="Z63" s="4"/>
    </row>
    <row r="64" spans="1:26" ht="19.5" customHeight="1">
      <c r="A64" s="201">
        <v>35431</v>
      </c>
      <c r="B64" s="160" t="s">
        <v>4</v>
      </c>
      <c r="C64" s="160">
        <v>265</v>
      </c>
      <c r="D64" s="160">
        <v>285</v>
      </c>
      <c r="E64" s="160">
        <v>270</v>
      </c>
      <c r="F64" s="160">
        <v>270</v>
      </c>
      <c r="G64" s="160">
        <v>270</v>
      </c>
      <c r="H64" s="160">
        <v>275.3</v>
      </c>
      <c r="I64" s="160">
        <v>271.95</v>
      </c>
      <c r="J64" s="160">
        <v>247.53</v>
      </c>
      <c r="K64" s="160">
        <v>250</v>
      </c>
      <c r="L64" s="160">
        <v>245</v>
      </c>
      <c r="M64" s="160">
        <v>270</v>
      </c>
      <c r="N64" s="160">
        <v>260</v>
      </c>
      <c r="O64" s="160">
        <v>270</v>
      </c>
      <c r="P64" s="160">
        <v>372.84</v>
      </c>
      <c r="Q64" s="48"/>
      <c r="R64" s="48"/>
      <c r="S64" s="48"/>
      <c r="T64" s="48"/>
      <c r="U64" s="48"/>
      <c r="V64" s="48"/>
      <c r="W64" s="48"/>
      <c r="X64" s="48"/>
      <c r="Y64" s="48"/>
      <c r="Z64" s="4"/>
    </row>
    <row r="65" spans="1:26" ht="19.5" customHeight="1">
      <c r="A65" s="201">
        <v>35462</v>
      </c>
      <c r="B65" s="160" t="s">
        <v>4</v>
      </c>
      <c r="C65" s="160">
        <v>265</v>
      </c>
      <c r="D65" s="160">
        <v>285</v>
      </c>
      <c r="E65" s="160">
        <v>270</v>
      </c>
      <c r="F65" s="160">
        <v>270</v>
      </c>
      <c r="G65" s="160">
        <v>270</v>
      </c>
      <c r="H65" s="160">
        <v>275.3</v>
      </c>
      <c r="I65" s="160">
        <v>271.95</v>
      </c>
      <c r="J65" s="160">
        <v>247.53</v>
      </c>
      <c r="K65" s="160">
        <v>250</v>
      </c>
      <c r="L65" s="160">
        <v>245</v>
      </c>
      <c r="M65" s="160">
        <v>270</v>
      </c>
      <c r="N65" s="160">
        <v>260</v>
      </c>
      <c r="O65" s="160">
        <v>270</v>
      </c>
      <c r="P65" s="160">
        <v>372.84</v>
      </c>
      <c r="Q65" s="48"/>
      <c r="R65" s="48"/>
      <c r="S65" s="48"/>
      <c r="T65" s="48"/>
      <c r="U65" s="48"/>
      <c r="V65" s="48"/>
      <c r="W65" s="48"/>
      <c r="X65" s="48"/>
      <c r="Y65" s="48"/>
      <c r="Z65" s="4"/>
    </row>
    <row r="66" spans="1:26" ht="19.5" customHeight="1">
      <c r="A66" s="201">
        <v>35490</v>
      </c>
      <c r="B66" s="160" t="s">
        <v>4</v>
      </c>
      <c r="C66" s="160">
        <v>265</v>
      </c>
      <c r="D66" s="160">
        <v>285</v>
      </c>
      <c r="E66" s="160">
        <v>270</v>
      </c>
      <c r="F66" s="160">
        <v>270</v>
      </c>
      <c r="G66" s="160">
        <v>270</v>
      </c>
      <c r="H66" s="160">
        <v>275.3</v>
      </c>
      <c r="I66" s="160">
        <v>271.95</v>
      </c>
      <c r="J66" s="160">
        <v>247.53</v>
      </c>
      <c r="K66" s="160">
        <v>250</v>
      </c>
      <c r="L66" s="160">
        <v>245</v>
      </c>
      <c r="M66" s="160">
        <v>270</v>
      </c>
      <c r="N66" s="160">
        <v>260</v>
      </c>
      <c r="O66" s="160">
        <v>270</v>
      </c>
      <c r="P66" s="160">
        <v>372.84</v>
      </c>
      <c r="Q66" s="48"/>
      <c r="R66" s="48"/>
      <c r="S66" s="48"/>
      <c r="T66" s="48"/>
      <c r="U66" s="48"/>
      <c r="V66" s="48"/>
      <c r="W66" s="48"/>
      <c r="X66" s="48"/>
      <c r="Y66" s="48"/>
      <c r="Z66" s="4"/>
    </row>
    <row r="67" spans="1:26" ht="19.5" customHeight="1">
      <c r="A67" s="201">
        <v>35521</v>
      </c>
      <c r="B67" s="160" t="s">
        <v>4</v>
      </c>
      <c r="C67" s="160">
        <v>265</v>
      </c>
      <c r="D67" s="160">
        <v>285</v>
      </c>
      <c r="E67" s="160">
        <v>270</v>
      </c>
      <c r="F67" s="160">
        <v>270</v>
      </c>
      <c r="G67" s="160">
        <v>270</v>
      </c>
      <c r="H67" s="160">
        <v>275.3</v>
      </c>
      <c r="I67" s="160">
        <v>271.95</v>
      </c>
      <c r="J67" s="160">
        <v>247.53</v>
      </c>
      <c r="K67" s="160">
        <v>250</v>
      </c>
      <c r="L67" s="160">
        <v>245</v>
      </c>
      <c r="M67" s="160">
        <v>270</v>
      </c>
      <c r="N67" s="160">
        <v>260</v>
      </c>
      <c r="O67" s="160">
        <v>270</v>
      </c>
      <c r="P67" s="160">
        <v>372.84</v>
      </c>
      <c r="Q67" s="48"/>
      <c r="R67" s="48"/>
      <c r="S67" s="48"/>
      <c r="T67" s="48"/>
      <c r="U67" s="48"/>
      <c r="V67" s="48"/>
      <c r="W67" s="48"/>
      <c r="X67" s="48"/>
      <c r="Y67" s="48"/>
      <c r="Z67" s="4"/>
    </row>
    <row r="68" spans="1:26" ht="19.5" customHeight="1">
      <c r="A68" s="201">
        <v>35551</v>
      </c>
      <c r="B68" s="160" t="s">
        <v>4</v>
      </c>
      <c r="C68" s="160">
        <v>265</v>
      </c>
      <c r="D68" s="160">
        <v>285</v>
      </c>
      <c r="E68" s="160">
        <v>270</v>
      </c>
      <c r="F68" s="160">
        <v>270</v>
      </c>
      <c r="G68" s="160">
        <v>270</v>
      </c>
      <c r="H68" s="160">
        <v>275.3</v>
      </c>
      <c r="I68" s="160">
        <v>271.95</v>
      </c>
      <c r="J68" s="160">
        <v>247.53</v>
      </c>
      <c r="K68" s="160">
        <v>250</v>
      </c>
      <c r="L68" s="160">
        <v>245</v>
      </c>
      <c r="M68" s="160">
        <v>270</v>
      </c>
      <c r="N68" s="160">
        <v>260</v>
      </c>
      <c r="O68" s="160">
        <v>270</v>
      </c>
      <c r="P68" s="160">
        <v>372.84</v>
      </c>
      <c r="Q68" s="48"/>
      <c r="R68" s="48"/>
      <c r="S68" s="48"/>
      <c r="T68" s="48"/>
      <c r="U68" s="48"/>
      <c r="V68" s="48"/>
      <c r="W68" s="48"/>
      <c r="X68" s="48"/>
      <c r="Y68" s="48"/>
      <c r="Z68" s="4"/>
    </row>
    <row r="69" spans="1:26" ht="19.5" customHeight="1">
      <c r="A69" s="201">
        <v>35582</v>
      </c>
      <c r="B69" s="160" t="s">
        <v>4</v>
      </c>
      <c r="C69" s="160">
        <v>265</v>
      </c>
      <c r="D69" s="160">
        <v>285</v>
      </c>
      <c r="E69" s="160">
        <v>270</v>
      </c>
      <c r="F69" s="160">
        <v>270</v>
      </c>
      <c r="G69" s="160">
        <v>270</v>
      </c>
      <c r="H69" s="160">
        <v>275.3</v>
      </c>
      <c r="I69" s="160">
        <v>271.95</v>
      </c>
      <c r="J69" s="160">
        <v>247.53</v>
      </c>
      <c r="K69" s="160">
        <v>250</v>
      </c>
      <c r="L69" s="160">
        <v>245</v>
      </c>
      <c r="M69" s="160">
        <v>270</v>
      </c>
      <c r="N69" s="160">
        <v>260</v>
      </c>
      <c r="O69" s="160">
        <v>270</v>
      </c>
      <c r="P69" s="160">
        <v>372.84</v>
      </c>
      <c r="Q69" s="48"/>
      <c r="R69" s="48"/>
      <c r="S69" s="48"/>
      <c r="T69" s="48"/>
      <c r="U69" s="48"/>
      <c r="V69" s="48"/>
      <c r="W69" s="48"/>
      <c r="X69" s="48"/>
      <c r="Y69" s="48"/>
      <c r="Z69" s="4"/>
    </row>
    <row r="70" spans="1:26" ht="19.5" customHeight="1">
      <c r="A70" s="201">
        <v>35612</v>
      </c>
      <c r="B70" s="160" t="s">
        <v>4</v>
      </c>
      <c r="C70" s="160">
        <v>265</v>
      </c>
      <c r="D70" s="160">
        <v>285</v>
      </c>
      <c r="E70" s="160">
        <v>270</v>
      </c>
      <c r="F70" s="160">
        <v>270</v>
      </c>
      <c r="G70" s="160">
        <v>270</v>
      </c>
      <c r="H70" s="160">
        <v>275.3</v>
      </c>
      <c r="I70" s="160">
        <v>271.95</v>
      </c>
      <c r="J70" s="160">
        <v>247.53</v>
      </c>
      <c r="K70" s="160">
        <v>250</v>
      </c>
      <c r="L70" s="160">
        <v>245</v>
      </c>
      <c r="M70" s="160">
        <v>270</v>
      </c>
      <c r="N70" s="160">
        <v>260</v>
      </c>
      <c r="O70" s="160">
        <v>270</v>
      </c>
      <c r="P70" s="160">
        <v>372.84</v>
      </c>
      <c r="Q70" s="48"/>
      <c r="R70" s="48"/>
      <c r="S70" s="48"/>
      <c r="T70" s="48"/>
      <c r="U70" s="48"/>
      <c r="V70" s="48"/>
      <c r="W70" s="48"/>
      <c r="X70" s="48"/>
      <c r="Y70" s="48"/>
      <c r="Z70" s="4"/>
    </row>
    <row r="71" spans="1:26" ht="19.5" customHeight="1">
      <c r="A71" s="201">
        <v>35643</v>
      </c>
      <c r="B71" s="160" t="s">
        <v>4</v>
      </c>
      <c r="C71" s="160">
        <v>265</v>
      </c>
      <c r="D71" s="160">
        <v>285</v>
      </c>
      <c r="E71" s="160">
        <v>270</v>
      </c>
      <c r="F71" s="160">
        <v>270</v>
      </c>
      <c r="G71" s="160">
        <v>270</v>
      </c>
      <c r="H71" s="160">
        <v>275.3</v>
      </c>
      <c r="I71" s="160">
        <v>271.95</v>
      </c>
      <c r="J71" s="160">
        <v>247.53</v>
      </c>
      <c r="K71" s="160">
        <v>250</v>
      </c>
      <c r="L71" s="160">
        <v>245</v>
      </c>
      <c r="M71" s="160">
        <v>270</v>
      </c>
      <c r="N71" s="160">
        <v>260</v>
      </c>
      <c r="O71" s="160">
        <v>270</v>
      </c>
      <c r="P71" s="160">
        <v>372.84</v>
      </c>
      <c r="Q71" s="48"/>
      <c r="R71" s="48"/>
      <c r="S71" s="48"/>
      <c r="T71" s="48"/>
      <c r="U71" s="48"/>
      <c r="V71" s="48"/>
      <c r="W71" s="48"/>
      <c r="X71" s="48"/>
      <c r="Y71" s="48"/>
      <c r="Z71" s="4"/>
    </row>
    <row r="72" spans="1:26" ht="19.5" customHeight="1">
      <c r="A72" s="201">
        <v>35674</v>
      </c>
      <c r="B72" s="160" t="s">
        <v>4</v>
      </c>
      <c r="C72" s="160">
        <v>265</v>
      </c>
      <c r="D72" s="160">
        <v>285</v>
      </c>
      <c r="E72" s="160">
        <v>270</v>
      </c>
      <c r="F72" s="160">
        <v>270</v>
      </c>
      <c r="G72" s="160">
        <v>270</v>
      </c>
      <c r="H72" s="160">
        <v>275.3</v>
      </c>
      <c r="I72" s="160">
        <v>271.95</v>
      </c>
      <c r="J72" s="160">
        <v>247.53</v>
      </c>
      <c r="K72" s="160">
        <v>250</v>
      </c>
      <c r="L72" s="160">
        <v>245</v>
      </c>
      <c r="M72" s="160">
        <v>270</v>
      </c>
      <c r="N72" s="160">
        <v>260</v>
      </c>
      <c r="O72" s="160">
        <v>270</v>
      </c>
      <c r="P72" s="160">
        <v>372.84</v>
      </c>
      <c r="Q72" s="48"/>
      <c r="R72" s="48"/>
      <c r="S72" s="48"/>
      <c r="T72" s="48"/>
      <c r="U72" s="48"/>
      <c r="V72" s="48"/>
      <c r="W72" s="48"/>
      <c r="X72" s="48"/>
      <c r="Y72" s="48"/>
      <c r="Z72" s="4"/>
    </row>
    <row r="73" spans="1:26" ht="19.5" customHeight="1">
      <c r="A73" s="201">
        <v>35704</v>
      </c>
      <c r="B73" s="160" t="s">
        <v>4</v>
      </c>
      <c r="C73" s="160">
        <v>265</v>
      </c>
      <c r="D73" s="160">
        <v>285</v>
      </c>
      <c r="E73" s="160">
        <v>270</v>
      </c>
      <c r="F73" s="160">
        <v>270</v>
      </c>
      <c r="G73" s="160">
        <v>270</v>
      </c>
      <c r="H73" s="160">
        <v>275.3</v>
      </c>
      <c r="I73" s="160">
        <v>271.95</v>
      </c>
      <c r="J73" s="160">
        <v>247.53</v>
      </c>
      <c r="K73" s="160">
        <v>250</v>
      </c>
      <c r="L73" s="160">
        <v>245</v>
      </c>
      <c r="M73" s="160">
        <v>270</v>
      </c>
      <c r="N73" s="160">
        <v>260</v>
      </c>
      <c r="O73" s="160">
        <v>270</v>
      </c>
      <c r="P73" s="160">
        <v>372.84</v>
      </c>
      <c r="Q73" s="48"/>
      <c r="R73" s="48"/>
      <c r="S73" s="48"/>
      <c r="T73" s="48"/>
      <c r="U73" s="48"/>
      <c r="V73" s="48"/>
      <c r="W73" s="48"/>
      <c r="X73" s="48"/>
      <c r="Y73" s="48"/>
      <c r="Z73" s="4"/>
    </row>
    <row r="74" spans="1:26" ht="19.5" customHeight="1">
      <c r="A74" s="201">
        <v>35735</v>
      </c>
      <c r="B74" s="160" t="s">
        <v>4</v>
      </c>
      <c r="C74" s="160">
        <v>265</v>
      </c>
      <c r="D74" s="160">
        <v>285</v>
      </c>
      <c r="E74" s="160">
        <v>270</v>
      </c>
      <c r="F74" s="160">
        <v>270</v>
      </c>
      <c r="G74" s="160">
        <v>270</v>
      </c>
      <c r="H74" s="160">
        <v>275.3</v>
      </c>
      <c r="I74" s="160">
        <v>271.95</v>
      </c>
      <c r="J74" s="160">
        <v>247.53</v>
      </c>
      <c r="K74" s="160">
        <v>250</v>
      </c>
      <c r="L74" s="160">
        <v>245</v>
      </c>
      <c r="M74" s="160">
        <v>270</v>
      </c>
      <c r="N74" s="160">
        <v>260</v>
      </c>
      <c r="O74" s="160">
        <v>270</v>
      </c>
      <c r="P74" s="160">
        <v>372.84</v>
      </c>
      <c r="Q74" s="48"/>
      <c r="R74" s="48"/>
      <c r="S74" s="48"/>
      <c r="T74" s="48"/>
      <c r="U74" s="48"/>
      <c r="V74" s="48"/>
      <c r="W74" s="48"/>
      <c r="X74" s="48"/>
      <c r="Y74" s="48"/>
      <c r="Z74" s="4"/>
    </row>
    <row r="75" spans="1:26" ht="19.5" customHeight="1">
      <c r="A75" s="201">
        <v>35765</v>
      </c>
      <c r="B75" s="160" t="s">
        <v>4</v>
      </c>
      <c r="C75" s="160">
        <v>265</v>
      </c>
      <c r="D75" s="160">
        <v>285</v>
      </c>
      <c r="E75" s="160">
        <v>270</v>
      </c>
      <c r="F75" s="160">
        <v>270</v>
      </c>
      <c r="G75" s="160">
        <v>270</v>
      </c>
      <c r="H75" s="160">
        <v>275.3</v>
      </c>
      <c r="I75" s="160">
        <v>271.95</v>
      </c>
      <c r="J75" s="160">
        <v>247.53</v>
      </c>
      <c r="K75" s="160">
        <v>250</v>
      </c>
      <c r="L75" s="160">
        <v>245</v>
      </c>
      <c r="M75" s="160">
        <v>270</v>
      </c>
      <c r="N75" s="160">
        <v>260</v>
      </c>
      <c r="O75" s="160">
        <v>270</v>
      </c>
      <c r="P75" s="160">
        <v>372.84</v>
      </c>
      <c r="Q75" s="48"/>
      <c r="R75" s="48"/>
      <c r="S75" s="48"/>
      <c r="T75" s="48"/>
      <c r="U75" s="48"/>
      <c r="V75" s="48"/>
      <c r="W75" s="48"/>
      <c r="X75" s="48"/>
      <c r="Y75" s="48"/>
      <c r="Z75" s="4"/>
    </row>
    <row r="76" spans="1:26" ht="19.5" customHeight="1">
      <c r="A76" s="201">
        <v>35796</v>
      </c>
      <c r="B76" s="160" t="s">
        <v>4</v>
      </c>
      <c r="C76" s="160">
        <v>265</v>
      </c>
      <c r="D76" s="160">
        <v>285</v>
      </c>
      <c r="E76" s="160">
        <v>270</v>
      </c>
      <c r="F76" s="160">
        <v>270</v>
      </c>
      <c r="G76" s="160">
        <v>270</v>
      </c>
      <c r="H76" s="160">
        <v>275.3</v>
      </c>
      <c r="I76" s="160">
        <v>271.95</v>
      </c>
      <c r="J76" s="160">
        <v>270.10000000000002</v>
      </c>
      <c r="K76" s="160">
        <v>250</v>
      </c>
      <c r="L76" s="160">
        <v>245</v>
      </c>
      <c r="M76" s="160">
        <v>270</v>
      </c>
      <c r="N76" s="160">
        <v>260</v>
      </c>
      <c r="O76" s="160">
        <v>270</v>
      </c>
      <c r="P76" s="160">
        <v>372.84</v>
      </c>
      <c r="Q76" s="48"/>
      <c r="R76" s="48"/>
      <c r="S76" s="48"/>
      <c r="T76" s="48"/>
      <c r="U76" s="48"/>
      <c r="V76" s="48"/>
      <c r="W76" s="48"/>
      <c r="X76" s="48"/>
      <c r="Y76" s="48"/>
      <c r="Z76" s="4"/>
    </row>
    <row r="77" spans="1:26" ht="19.5" customHeight="1">
      <c r="A77" s="201">
        <v>35827</v>
      </c>
      <c r="B77" s="160" t="s">
        <v>4</v>
      </c>
      <c r="C77" s="160">
        <v>265</v>
      </c>
      <c r="D77" s="160">
        <v>285</v>
      </c>
      <c r="E77" s="160">
        <v>270</v>
      </c>
      <c r="F77" s="160">
        <v>270</v>
      </c>
      <c r="G77" s="160">
        <v>270</v>
      </c>
      <c r="H77" s="160">
        <v>275.3</v>
      </c>
      <c r="I77" s="160">
        <v>271.95</v>
      </c>
      <c r="J77" s="160">
        <v>270.10000000000002</v>
      </c>
      <c r="K77" s="160">
        <v>250</v>
      </c>
      <c r="L77" s="160">
        <v>245</v>
      </c>
      <c r="M77" s="160">
        <v>270</v>
      </c>
      <c r="N77" s="160">
        <v>260</v>
      </c>
      <c r="O77" s="160">
        <v>270</v>
      </c>
      <c r="P77" s="160">
        <v>372.84</v>
      </c>
      <c r="Q77" s="48"/>
      <c r="R77" s="48"/>
      <c r="S77" s="48"/>
      <c r="T77" s="48"/>
      <c r="U77" s="48"/>
      <c r="V77" s="48"/>
      <c r="W77" s="48"/>
      <c r="X77" s="48"/>
      <c r="Y77" s="48"/>
      <c r="Z77" s="4"/>
    </row>
    <row r="78" spans="1:26" ht="19.5" customHeight="1">
      <c r="A78" s="201">
        <v>35855</v>
      </c>
      <c r="B78" s="160" t="s">
        <v>4</v>
      </c>
      <c r="C78" s="160">
        <v>265</v>
      </c>
      <c r="D78" s="160">
        <v>285</v>
      </c>
      <c r="E78" s="160">
        <v>270</v>
      </c>
      <c r="F78" s="160">
        <v>270</v>
      </c>
      <c r="G78" s="160">
        <v>270</v>
      </c>
      <c r="H78" s="160">
        <v>275.3</v>
      </c>
      <c r="I78" s="160">
        <v>271.95</v>
      </c>
      <c r="J78" s="160">
        <v>270.10000000000002</v>
      </c>
      <c r="K78" s="160">
        <v>250</v>
      </c>
      <c r="L78" s="160">
        <v>245</v>
      </c>
      <c r="M78" s="160">
        <v>270</v>
      </c>
      <c r="N78" s="160">
        <v>260</v>
      </c>
      <c r="O78" s="160">
        <v>270</v>
      </c>
      <c r="P78" s="160">
        <v>372.84</v>
      </c>
      <c r="Q78" s="48"/>
      <c r="R78" s="48"/>
      <c r="S78" s="48"/>
      <c r="T78" s="48"/>
      <c r="U78" s="48"/>
      <c r="V78" s="48"/>
      <c r="W78" s="48"/>
      <c r="X78" s="48"/>
      <c r="Y78" s="48"/>
      <c r="Z78" s="4"/>
    </row>
    <row r="79" spans="1:26" ht="19.5" customHeight="1">
      <c r="A79" s="201">
        <v>35886</v>
      </c>
      <c r="B79" s="160" t="s">
        <v>4</v>
      </c>
      <c r="C79" s="160">
        <v>265</v>
      </c>
      <c r="D79" s="160">
        <v>285</v>
      </c>
      <c r="E79" s="160">
        <v>270</v>
      </c>
      <c r="F79" s="160">
        <v>270</v>
      </c>
      <c r="G79" s="160">
        <v>270</v>
      </c>
      <c r="H79" s="160">
        <v>275.3</v>
      </c>
      <c r="I79" s="160">
        <v>271.95</v>
      </c>
      <c r="J79" s="160">
        <v>270.10000000000002</v>
      </c>
      <c r="K79" s="160">
        <v>250</v>
      </c>
      <c r="L79" s="160">
        <v>245</v>
      </c>
      <c r="M79" s="160">
        <v>270</v>
      </c>
      <c r="N79" s="160">
        <v>260</v>
      </c>
      <c r="O79" s="160">
        <v>270</v>
      </c>
      <c r="P79" s="160">
        <v>372.84</v>
      </c>
      <c r="Q79" s="48"/>
      <c r="R79" s="48"/>
      <c r="S79" s="48"/>
      <c r="T79" s="48"/>
      <c r="U79" s="48"/>
      <c r="V79" s="48"/>
      <c r="W79" s="48"/>
      <c r="X79" s="48"/>
      <c r="Y79" s="48"/>
      <c r="Z79" s="4"/>
    </row>
    <row r="80" spans="1:26" ht="19.5" customHeight="1">
      <c r="A80" s="201">
        <v>35916</v>
      </c>
      <c r="B80" s="160" t="s">
        <v>4</v>
      </c>
      <c r="C80" s="160">
        <v>265</v>
      </c>
      <c r="D80" s="160">
        <v>285</v>
      </c>
      <c r="E80" s="160">
        <v>270</v>
      </c>
      <c r="F80" s="160">
        <v>270</v>
      </c>
      <c r="G80" s="160">
        <v>270</v>
      </c>
      <c r="H80" s="160">
        <v>275.3</v>
      </c>
      <c r="I80" s="160">
        <v>271.95</v>
      </c>
      <c r="J80" s="160">
        <v>270.10000000000002</v>
      </c>
      <c r="K80" s="160">
        <v>250</v>
      </c>
      <c r="L80" s="160">
        <v>245</v>
      </c>
      <c r="M80" s="160">
        <v>270</v>
      </c>
      <c r="N80" s="160">
        <v>260</v>
      </c>
      <c r="O80" s="160">
        <v>270</v>
      </c>
      <c r="P80" s="160">
        <v>372.84</v>
      </c>
      <c r="Q80" s="48"/>
      <c r="R80" s="48"/>
      <c r="S80" s="48"/>
      <c r="T80" s="48"/>
      <c r="U80" s="48"/>
      <c r="V80" s="48"/>
      <c r="W80" s="48"/>
      <c r="X80" s="48"/>
      <c r="Y80" s="48"/>
      <c r="Z80" s="4"/>
    </row>
    <row r="81" spans="1:26" ht="19.5" customHeight="1">
      <c r="A81" s="201">
        <v>35947</v>
      </c>
      <c r="B81" s="160" t="s">
        <v>4</v>
      </c>
      <c r="C81" s="160">
        <v>265</v>
      </c>
      <c r="D81" s="160">
        <v>285</v>
      </c>
      <c r="E81" s="160">
        <v>270</v>
      </c>
      <c r="F81" s="160">
        <v>270</v>
      </c>
      <c r="G81" s="160">
        <v>270</v>
      </c>
      <c r="H81" s="160">
        <v>275.3</v>
      </c>
      <c r="I81" s="160">
        <v>271.95</v>
      </c>
      <c r="J81" s="160">
        <v>270.10000000000002</v>
      </c>
      <c r="K81" s="160">
        <v>250</v>
      </c>
      <c r="L81" s="160">
        <v>245</v>
      </c>
      <c r="M81" s="160">
        <v>270</v>
      </c>
      <c r="N81" s="160">
        <v>260</v>
      </c>
      <c r="O81" s="160">
        <v>270</v>
      </c>
      <c r="P81" s="160">
        <v>372.84</v>
      </c>
      <c r="Q81" s="48"/>
      <c r="R81" s="48"/>
      <c r="S81" s="48"/>
      <c r="T81" s="48"/>
      <c r="U81" s="48"/>
      <c r="V81" s="48"/>
      <c r="W81" s="48"/>
      <c r="X81" s="48"/>
      <c r="Y81" s="48"/>
      <c r="Z81" s="4"/>
    </row>
    <row r="82" spans="1:26" ht="19.5" customHeight="1">
      <c r="A82" s="201">
        <v>35977</v>
      </c>
      <c r="B82" s="160" t="s">
        <v>4</v>
      </c>
      <c r="C82" s="160">
        <v>265</v>
      </c>
      <c r="D82" s="160">
        <v>285</v>
      </c>
      <c r="E82" s="160">
        <v>270</v>
      </c>
      <c r="F82" s="160">
        <v>270</v>
      </c>
      <c r="G82" s="160">
        <v>270</v>
      </c>
      <c r="H82" s="160">
        <v>275.3</v>
      </c>
      <c r="I82" s="160">
        <v>271.95</v>
      </c>
      <c r="J82" s="160">
        <v>270.10000000000002</v>
      </c>
      <c r="K82" s="160">
        <v>250</v>
      </c>
      <c r="L82" s="160">
        <v>245</v>
      </c>
      <c r="M82" s="160">
        <v>270</v>
      </c>
      <c r="N82" s="160">
        <v>280</v>
      </c>
      <c r="O82" s="160">
        <v>270</v>
      </c>
      <c r="P82" s="160">
        <v>372.84</v>
      </c>
      <c r="Q82" s="48"/>
      <c r="R82" s="48"/>
      <c r="S82" s="48"/>
      <c r="T82" s="48"/>
      <c r="U82" s="48"/>
      <c r="V82" s="48"/>
      <c r="W82" s="48"/>
      <c r="X82" s="48"/>
      <c r="Y82" s="48"/>
      <c r="Z82" s="4"/>
    </row>
    <row r="83" spans="1:26" ht="19.5" customHeight="1">
      <c r="A83" s="201">
        <v>36008</v>
      </c>
      <c r="B83" s="160" t="s">
        <v>4</v>
      </c>
      <c r="C83" s="160">
        <v>265</v>
      </c>
      <c r="D83" s="160">
        <v>285</v>
      </c>
      <c r="E83" s="160">
        <v>270</v>
      </c>
      <c r="F83" s="160">
        <v>270</v>
      </c>
      <c r="G83" s="160">
        <v>270</v>
      </c>
      <c r="H83" s="160">
        <v>275.3</v>
      </c>
      <c r="I83" s="160">
        <v>271.95</v>
      </c>
      <c r="J83" s="160">
        <v>270.10000000000002</v>
      </c>
      <c r="K83" s="160">
        <v>250</v>
      </c>
      <c r="L83" s="160">
        <v>245</v>
      </c>
      <c r="M83" s="160">
        <v>270</v>
      </c>
      <c r="N83" s="160">
        <v>280</v>
      </c>
      <c r="O83" s="160">
        <v>270</v>
      </c>
      <c r="P83" s="160">
        <v>372.84</v>
      </c>
      <c r="Q83" s="48"/>
      <c r="R83" s="48"/>
      <c r="S83" s="48"/>
      <c r="T83" s="48"/>
      <c r="U83" s="48"/>
      <c r="V83" s="48"/>
      <c r="W83" s="48"/>
      <c r="X83" s="48"/>
      <c r="Y83" s="48"/>
      <c r="Z83" s="4"/>
    </row>
    <row r="84" spans="1:26" ht="19.5" customHeight="1">
      <c r="A84" s="201">
        <v>36039</v>
      </c>
      <c r="B84" s="160" t="s">
        <v>4</v>
      </c>
      <c r="C84" s="160">
        <v>265</v>
      </c>
      <c r="D84" s="160">
        <v>285</v>
      </c>
      <c r="E84" s="160">
        <v>270</v>
      </c>
      <c r="F84" s="160">
        <v>270</v>
      </c>
      <c r="G84" s="160">
        <v>270</v>
      </c>
      <c r="H84" s="160">
        <v>275.3</v>
      </c>
      <c r="I84" s="160">
        <v>271.95</v>
      </c>
      <c r="J84" s="160">
        <v>270.10000000000002</v>
      </c>
      <c r="K84" s="160">
        <v>250</v>
      </c>
      <c r="L84" s="160">
        <v>245</v>
      </c>
      <c r="M84" s="160">
        <v>270</v>
      </c>
      <c r="N84" s="160">
        <v>280</v>
      </c>
      <c r="O84" s="160">
        <v>270</v>
      </c>
      <c r="P84" s="160">
        <v>372.84</v>
      </c>
      <c r="Q84" s="48"/>
      <c r="R84" s="48"/>
      <c r="S84" s="48"/>
      <c r="T84" s="48"/>
      <c r="U84" s="48"/>
      <c r="V84" s="48"/>
      <c r="W84" s="48"/>
      <c r="X84" s="48"/>
      <c r="Y84" s="48"/>
      <c r="Z84" s="4"/>
    </row>
    <row r="85" spans="1:26" ht="19.5" customHeight="1">
      <c r="A85" s="201">
        <v>36069</v>
      </c>
      <c r="B85" s="160" t="s">
        <v>4</v>
      </c>
      <c r="C85" s="160">
        <v>265</v>
      </c>
      <c r="D85" s="160">
        <v>285</v>
      </c>
      <c r="E85" s="160">
        <v>270</v>
      </c>
      <c r="F85" s="160">
        <v>270</v>
      </c>
      <c r="G85" s="160">
        <v>270</v>
      </c>
      <c r="H85" s="160">
        <v>275.3</v>
      </c>
      <c r="I85" s="160">
        <v>271.95</v>
      </c>
      <c r="J85" s="160">
        <v>270.10000000000002</v>
      </c>
      <c r="K85" s="160">
        <v>250</v>
      </c>
      <c r="L85" s="160">
        <v>245</v>
      </c>
      <c r="M85" s="160">
        <v>270</v>
      </c>
      <c r="N85" s="160">
        <v>280</v>
      </c>
      <c r="O85" s="160">
        <v>270</v>
      </c>
      <c r="P85" s="160">
        <v>372.84</v>
      </c>
      <c r="Q85" s="48"/>
      <c r="R85" s="48"/>
      <c r="S85" s="48"/>
      <c r="T85" s="48"/>
      <c r="U85" s="48"/>
      <c r="V85" s="48"/>
      <c r="W85" s="48"/>
      <c r="X85" s="48"/>
      <c r="Y85" s="48"/>
      <c r="Z85" s="4"/>
    </row>
    <row r="86" spans="1:26" ht="19.5" customHeight="1">
      <c r="A86" s="201">
        <v>36100</v>
      </c>
      <c r="B86" s="160" t="s">
        <v>4</v>
      </c>
      <c r="C86" s="160">
        <v>265</v>
      </c>
      <c r="D86" s="160">
        <v>285</v>
      </c>
      <c r="E86" s="160">
        <v>270</v>
      </c>
      <c r="F86" s="160">
        <v>270</v>
      </c>
      <c r="G86" s="160">
        <v>270</v>
      </c>
      <c r="H86" s="160">
        <v>275.3</v>
      </c>
      <c r="I86" s="160">
        <v>271.95</v>
      </c>
      <c r="J86" s="160">
        <v>270.10000000000002</v>
      </c>
      <c r="K86" s="160">
        <v>250</v>
      </c>
      <c r="L86" s="160">
        <v>245</v>
      </c>
      <c r="M86" s="160">
        <v>270</v>
      </c>
      <c r="N86" s="160">
        <v>280</v>
      </c>
      <c r="O86" s="160">
        <v>270</v>
      </c>
      <c r="P86" s="160">
        <v>372.84</v>
      </c>
      <c r="Q86" s="48"/>
      <c r="R86" s="48"/>
      <c r="S86" s="48"/>
      <c r="T86" s="48"/>
      <c r="U86" s="48"/>
      <c r="V86" s="48"/>
      <c r="W86" s="48"/>
      <c r="X86" s="48"/>
      <c r="Y86" s="48"/>
      <c r="Z86" s="4"/>
    </row>
    <row r="87" spans="1:26" ht="19.5" customHeight="1">
      <c r="A87" s="201">
        <v>36130</v>
      </c>
      <c r="B87" s="160" t="s">
        <v>4</v>
      </c>
      <c r="C87" s="160">
        <v>265</v>
      </c>
      <c r="D87" s="160">
        <v>285</v>
      </c>
      <c r="E87" s="160">
        <v>270</v>
      </c>
      <c r="F87" s="160">
        <v>270</v>
      </c>
      <c r="G87" s="160">
        <v>270</v>
      </c>
      <c r="H87" s="160">
        <v>275.3</v>
      </c>
      <c r="I87" s="160">
        <v>271.95</v>
      </c>
      <c r="J87" s="160">
        <v>270.10000000000002</v>
      </c>
      <c r="K87" s="160">
        <v>250</v>
      </c>
      <c r="L87" s="160">
        <v>245</v>
      </c>
      <c r="M87" s="160">
        <v>270</v>
      </c>
      <c r="N87" s="160">
        <v>280</v>
      </c>
      <c r="O87" s="160">
        <v>270</v>
      </c>
      <c r="P87" s="160">
        <v>372.84</v>
      </c>
      <c r="Q87" s="48"/>
      <c r="R87" s="48"/>
      <c r="S87" s="48"/>
      <c r="T87" s="48"/>
      <c r="U87" s="48"/>
      <c r="V87" s="48"/>
      <c r="W87" s="48"/>
      <c r="X87" s="48"/>
      <c r="Y87" s="48"/>
      <c r="Z87" s="4"/>
    </row>
    <row r="88" spans="1:26" ht="19.5" customHeight="1">
      <c r="A88" s="201">
        <v>36161</v>
      </c>
      <c r="B88" s="160" t="s">
        <v>4</v>
      </c>
      <c r="C88" s="160">
        <v>265</v>
      </c>
      <c r="D88" s="160">
        <v>285</v>
      </c>
      <c r="E88" s="160">
        <v>270</v>
      </c>
      <c r="F88" s="160">
        <v>270</v>
      </c>
      <c r="G88" s="160">
        <v>270</v>
      </c>
      <c r="H88" s="160">
        <v>275.3</v>
      </c>
      <c r="I88" s="160">
        <v>271.95</v>
      </c>
      <c r="J88" s="160">
        <v>270.10000000000002</v>
      </c>
      <c r="K88" s="160">
        <v>250</v>
      </c>
      <c r="L88" s="160">
        <v>245</v>
      </c>
      <c r="M88" s="160">
        <v>270</v>
      </c>
      <c r="N88" s="160">
        <v>280</v>
      </c>
      <c r="O88" s="160">
        <v>270</v>
      </c>
      <c r="P88" s="160">
        <v>372.84</v>
      </c>
      <c r="Q88" s="48"/>
      <c r="R88" s="48"/>
      <c r="S88" s="48"/>
      <c r="T88" s="48"/>
      <c r="U88" s="48"/>
      <c r="V88" s="48"/>
      <c r="W88" s="48"/>
      <c r="X88" s="48"/>
      <c r="Y88" s="48"/>
      <c r="Z88" s="4"/>
    </row>
    <row r="89" spans="1:26" ht="19.5" customHeight="1">
      <c r="A89" s="201">
        <v>36192</v>
      </c>
      <c r="B89" s="160" t="s">
        <v>4</v>
      </c>
      <c r="C89" s="160">
        <v>265</v>
      </c>
      <c r="D89" s="160">
        <v>285</v>
      </c>
      <c r="E89" s="160">
        <v>270</v>
      </c>
      <c r="F89" s="160">
        <v>270</v>
      </c>
      <c r="G89" s="160">
        <v>270</v>
      </c>
      <c r="H89" s="160">
        <v>275.3</v>
      </c>
      <c r="I89" s="160">
        <v>271.95</v>
      </c>
      <c r="J89" s="160">
        <v>270.10000000000002</v>
      </c>
      <c r="K89" s="160">
        <v>250</v>
      </c>
      <c r="L89" s="160">
        <v>245</v>
      </c>
      <c r="M89" s="160">
        <v>270</v>
      </c>
      <c r="N89" s="160">
        <v>280</v>
      </c>
      <c r="O89" s="160">
        <v>270</v>
      </c>
      <c r="P89" s="160">
        <v>372.84</v>
      </c>
      <c r="Q89" s="48"/>
      <c r="R89" s="48"/>
      <c r="S89" s="48"/>
      <c r="T89" s="48"/>
      <c r="U89" s="48"/>
      <c r="V89" s="48"/>
      <c r="W89" s="48"/>
      <c r="X89" s="48"/>
      <c r="Y89" s="48"/>
      <c r="Z89" s="4"/>
    </row>
    <row r="90" spans="1:26" ht="19.5" customHeight="1">
      <c r="A90" s="201">
        <v>36220</v>
      </c>
      <c r="B90" s="160" t="s">
        <v>4</v>
      </c>
      <c r="C90" s="160">
        <v>265</v>
      </c>
      <c r="D90" s="160">
        <v>285</v>
      </c>
      <c r="E90" s="160">
        <v>270</v>
      </c>
      <c r="F90" s="160">
        <v>270</v>
      </c>
      <c r="G90" s="160">
        <v>270</v>
      </c>
      <c r="H90" s="160">
        <v>275.3</v>
      </c>
      <c r="I90" s="160">
        <v>271.95</v>
      </c>
      <c r="J90" s="160">
        <v>270.10000000000002</v>
      </c>
      <c r="K90" s="160">
        <v>250</v>
      </c>
      <c r="L90" s="160">
        <v>245</v>
      </c>
      <c r="M90" s="160">
        <v>270</v>
      </c>
      <c r="N90" s="160">
        <v>280</v>
      </c>
      <c r="O90" s="160">
        <v>270</v>
      </c>
      <c r="P90" s="160">
        <v>372.84</v>
      </c>
      <c r="Q90" s="48"/>
      <c r="R90" s="48"/>
      <c r="S90" s="48"/>
      <c r="T90" s="48"/>
      <c r="U90" s="48"/>
      <c r="V90" s="48"/>
      <c r="W90" s="48"/>
      <c r="X90" s="48"/>
      <c r="Y90" s="48"/>
      <c r="Z90" s="4"/>
    </row>
    <row r="91" spans="1:26" ht="19.5" customHeight="1">
      <c r="A91" s="201">
        <v>36251</v>
      </c>
      <c r="B91" s="160" t="s">
        <v>4</v>
      </c>
      <c r="C91" s="160">
        <v>265</v>
      </c>
      <c r="D91" s="160">
        <v>285</v>
      </c>
      <c r="E91" s="160">
        <v>270</v>
      </c>
      <c r="F91" s="160">
        <v>270</v>
      </c>
      <c r="G91" s="160">
        <v>270</v>
      </c>
      <c r="H91" s="160">
        <v>275.3</v>
      </c>
      <c r="I91" s="160">
        <v>271.95</v>
      </c>
      <c r="J91" s="160">
        <v>270.10000000000002</v>
      </c>
      <c r="K91" s="160">
        <v>250</v>
      </c>
      <c r="L91" s="160">
        <v>245</v>
      </c>
      <c r="M91" s="160">
        <v>270</v>
      </c>
      <c r="N91" s="160">
        <v>280</v>
      </c>
      <c r="O91" s="160">
        <v>270</v>
      </c>
      <c r="P91" s="160">
        <v>372.84</v>
      </c>
      <c r="Q91" s="48"/>
      <c r="R91" s="48"/>
      <c r="S91" s="48"/>
      <c r="T91" s="48"/>
      <c r="U91" s="48"/>
      <c r="V91" s="48"/>
      <c r="W91" s="48"/>
      <c r="X91" s="48"/>
      <c r="Y91" s="48"/>
      <c r="Z91" s="4"/>
    </row>
    <row r="92" spans="1:26" ht="19.5" customHeight="1">
      <c r="A92" s="201">
        <v>36281</v>
      </c>
      <c r="B92" s="160" t="s">
        <v>4</v>
      </c>
      <c r="C92" s="160">
        <v>265</v>
      </c>
      <c r="D92" s="160">
        <v>285</v>
      </c>
      <c r="E92" s="160">
        <v>270</v>
      </c>
      <c r="F92" s="160">
        <v>270</v>
      </c>
      <c r="G92" s="160">
        <v>270</v>
      </c>
      <c r="H92" s="160">
        <v>275.3</v>
      </c>
      <c r="I92" s="160">
        <v>271.95</v>
      </c>
      <c r="J92" s="160">
        <v>270.10000000000002</v>
      </c>
      <c r="K92" s="160">
        <v>250</v>
      </c>
      <c r="L92" s="160">
        <v>245</v>
      </c>
      <c r="M92" s="160">
        <v>270</v>
      </c>
      <c r="N92" s="160">
        <v>280</v>
      </c>
      <c r="O92" s="160">
        <v>270</v>
      </c>
      <c r="P92" s="160">
        <v>372.84</v>
      </c>
      <c r="Q92" s="48"/>
      <c r="R92" s="48"/>
      <c r="S92" s="48"/>
      <c r="T92" s="48"/>
      <c r="U92" s="48"/>
      <c r="V92" s="48"/>
      <c r="W92" s="48"/>
      <c r="X92" s="48"/>
      <c r="Y92" s="48"/>
      <c r="Z92" s="4"/>
    </row>
    <row r="93" spans="1:26" ht="19.5" customHeight="1">
      <c r="A93" s="201">
        <v>36312</v>
      </c>
      <c r="B93" s="160" t="s">
        <v>4</v>
      </c>
      <c r="C93" s="160">
        <v>265</v>
      </c>
      <c r="D93" s="160">
        <v>285</v>
      </c>
      <c r="E93" s="160">
        <v>270</v>
      </c>
      <c r="F93" s="160">
        <v>270</v>
      </c>
      <c r="G93" s="160">
        <v>270</v>
      </c>
      <c r="H93" s="160">
        <v>275.3</v>
      </c>
      <c r="I93" s="160">
        <v>271.95</v>
      </c>
      <c r="J93" s="160">
        <v>270.10000000000002</v>
      </c>
      <c r="K93" s="160">
        <v>250</v>
      </c>
      <c r="L93" s="160">
        <v>245</v>
      </c>
      <c r="M93" s="160">
        <v>270</v>
      </c>
      <c r="N93" s="160">
        <v>280</v>
      </c>
      <c r="O93" s="160">
        <v>270</v>
      </c>
      <c r="P93" s="160">
        <v>372.84</v>
      </c>
      <c r="Q93" s="48"/>
      <c r="R93" s="48"/>
      <c r="S93" s="48"/>
      <c r="T93" s="48"/>
      <c r="U93" s="48"/>
      <c r="V93" s="48"/>
      <c r="W93" s="48"/>
      <c r="X93" s="48"/>
      <c r="Y93" s="48"/>
      <c r="Z93" s="4"/>
    </row>
    <row r="94" spans="1:26" ht="19.5" customHeight="1">
      <c r="A94" s="201">
        <v>36342</v>
      </c>
      <c r="B94" s="160" t="s">
        <v>4</v>
      </c>
      <c r="C94" s="160">
        <v>265</v>
      </c>
      <c r="D94" s="160">
        <v>285</v>
      </c>
      <c r="E94" s="160">
        <v>270</v>
      </c>
      <c r="F94" s="160">
        <v>270</v>
      </c>
      <c r="G94" s="160">
        <v>270</v>
      </c>
      <c r="H94" s="160">
        <v>275.3</v>
      </c>
      <c r="I94" s="160">
        <v>271.95</v>
      </c>
      <c r="J94" s="160">
        <v>270.10000000000002</v>
      </c>
      <c r="K94" s="160">
        <v>250</v>
      </c>
      <c r="L94" s="160">
        <v>245</v>
      </c>
      <c r="M94" s="160">
        <v>270</v>
      </c>
      <c r="N94" s="160">
        <v>280</v>
      </c>
      <c r="O94" s="160">
        <v>270</v>
      </c>
      <c r="P94" s="160">
        <v>372.84</v>
      </c>
      <c r="Q94" s="48"/>
      <c r="R94" s="48"/>
      <c r="S94" s="48"/>
      <c r="T94" s="48"/>
      <c r="U94" s="48"/>
      <c r="V94" s="48"/>
      <c r="W94" s="48"/>
      <c r="X94" s="48"/>
      <c r="Y94" s="48"/>
      <c r="Z94" s="4"/>
    </row>
    <row r="95" spans="1:26" ht="19.5" customHeight="1">
      <c r="A95" s="201">
        <v>36373</v>
      </c>
      <c r="B95" s="160" t="s">
        <v>4</v>
      </c>
      <c r="C95" s="160">
        <v>265</v>
      </c>
      <c r="D95" s="160">
        <v>285</v>
      </c>
      <c r="E95" s="160">
        <v>270</v>
      </c>
      <c r="F95" s="160">
        <v>270</v>
      </c>
      <c r="G95" s="160">
        <v>270</v>
      </c>
      <c r="H95" s="160">
        <v>275.3</v>
      </c>
      <c r="I95" s="160">
        <v>271.95</v>
      </c>
      <c r="J95" s="160">
        <v>270.10000000000002</v>
      </c>
      <c r="K95" s="160">
        <v>250</v>
      </c>
      <c r="L95" s="160">
        <v>245</v>
      </c>
      <c r="M95" s="160">
        <v>270</v>
      </c>
      <c r="N95" s="160">
        <v>280</v>
      </c>
      <c r="O95" s="160">
        <v>270</v>
      </c>
      <c r="P95" s="160">
        <v>372.84</v>
      </c>
      <c r="Q95" s="48"/>
      <c r="R95" s="48"/>
      <c r="S95" s="48"/>
      <c r="T95" s="48"/>
      <c r="U95" s="48"/>
      <c r="V95" s="48"/>
      <c r="W95" s="48"/>
      <c r="X95" s="48"/>
      <c r="Y95" s="48"/>
      <c r="Z95" s="4"/>
    </row>
    <row r="96" spans="1:26" ht="19.5" customHeight="1">
      <c r="A96" s="201">
        <v>36404</v>
      </c>
      <c r="B96" s="160" t="s">
        <v>4</v>
      </c>
      <c r="C96" s="160">
        <v>265</v>
      </c>
      <c r="D96" s="160">
        <v>285</v>
      </c>
      <c r="E96" s="160">
        <v>270</v>
      </c>
      <c r="F96" s="160">
        <v>270</v>
      </c>
      <c r="G96" s="160">
        <v>270</v>
      </c>
      <c r="H96" s="160">
        <v>275.3</v>
      </c>
      <c r="I96" s="160">
        <v>271.95</v>
      </c>
      <c r="J96" s="160">
        <v>270.10000000000002</v>
      </c>
      <c r="K96" s="160">
        <v>250</v>
      </c>
      <c r="L96" s="160">
        <v>245</v>
      </c>
      <c r="M96" s="160">
        <v>270</v>
      </c>
      <c r="N96" s="160">
        <v>280</v>
      </c>
      <c r="O96" s="160">
        <v>270</v>
      </c>
      <c r="P96" s="160">
        <v>372.84</v>
      </c>
      <c r="Q96" s="48"/>
      <c r="R96" s="48"/>
      <c r="S96" s="48"/>
      <c r="T96" s="48"/>
      <c r="U96" s="48"/>
      <c r="V96" s="48"/>
      <c r="W96" s="48"/>
      <c r="X96" s="48"/>
      <c r="Y96" s="48"/>
      <c r="Z96" s="4"/>
    </row>
    <row r="97" spans="1:26" ht="19.5" customHeight="1">
      <c r="A97" s="201">
        <v>36434</v>
      </c>
      <c r="B97" s="160" t="s">
        <v>4</v>
      </c>
      <c r="C97" s="160">
        <v>265</v>
      </c>
      <c r="D97" s="160">
        <v>285</v>
      </c>
      <c r="E97" s="160">
        <v>270</v>
      </c>
      <c r="F97" s="160">
        <v>270</v>
      </c>
      <c r="G97" s="160">
        <v>270</v>
      </c>
      <c r="H97" s="160">
        <v>275.3</v>
      </c>
      <c r="I97" s="160">
        <v>271.95</v>
      </c>
      <c r="J97" s="160">
        <v>270.10000000000002</v>
      </c>
      <c r="K97" s="160">
        <v>250</v>
      </c>
      <c r="L97" s="160">
        <v>245</v>
      </c>
      <c r="M97" s="160">
        <v>270</v>
      </c>
      <c r="N97" s="160">
        <v>280</v>
      </c>
      <c r="O97" s="160">
        <v>270</v>
      </c>
      <c r="P97" s="160">
        <v>372.84</v>
      </c>
      <c r="Q97" s="48"/>
      <c r="R97" s="48"/>
      <c r="S97" s="48"/>
      <c r="T97" s="48"/>
      <c r="U97" s="48"/>
      <c r="V97" s="48"/>
      <c r="W97" s="48"/>
      <c r="X97" s="48"/>
      <c r="Y97" s="48"/>
      <c r="Z97" s="4"/>
    </row>
    <row r="98" spans="1:26" ht="19.5" customHeight="1">
      <c r="A98" s="201">
        <v>36465</v>
      </c>
      <c r="B98" s="160" t="s">
        <v>4</v>
      </c>
      <c r="C98" s="160">
        <v>265</v>
      </c>
      <c r="D98" s="160">
        <v>285</v>
      </c>
      <c r="E98" s="160">
        <v>270</v>
      </c>
      <c r="F98" s="160">
        <v>270</v>
      </c>
      <c r="G98" s="160">
        <v>270</v>
      </c>
      <c r="H98" s="160">
        <v>275.3</v>
      </c>
      <c r="I98" s="160">
        <v>271.95</v>
      </c>
      <c r="J98" s="160">
        <v>270.10000000000002</v>
      </c>
      <c r="K98" s="160">
        <v>250</v>
      </c>
      <c r="L98" s="160">
        <v>245</v>
      </c>
      <c r="M98" s="160">
        <v>270</v>
      </c>
      <c r="N98" s="160">
        <v>280</v>
      </c>
      <c r="O98" s="160">
        <v>270</v>
      </c>
      <c r="P98" s="160">
        <v>372.84</v>
      </c>
      <c r="Q98" s="48"/>
      <c r="R98" s="48"/>
      <c r="S98" s="48"/>
      <c r="T98" s="48"/>
      <c r="U98" s="48"/>
      <c r="V98" s="48"/>
      <c r="W98" s="48"/>
      <c r="X98" s="48"/>
      <c r="Y98" s="48"/>
      <c r="Z98" s="4"/>
    </row>
    <row r="99" spans="1:26" ht="19.5" customHeight="1">
      <c r="A99" s="201">
        <v>36495</v>
      </c>
      <c r="B99" s="160" t="s">
        <v>4</v>
      </c>
      <c r="C99" s="160">
        <v>265</v>
      </c>
      <c r="D99" s="160">
        <v>285</v>
      </c>
      <c r="E99" s="160">
        <v>270</v>
      </c>
      <c r="F99" s="160">
        <v>270</v>
      </c>
      <c r="G99" s="160">
        <v>270</v>
      </c>
      <c r="H99" s="160">
        <v>275.3</v>
      </c>
      <c r="I99" s="160">
        <v>271.95</v>
      </c>
      <c r="J99" s="160">
        <v>270.10000000000002</v>
      </c>
      <c r="K99" s="160">
        <v>250</v>
      </c>
      <c r="L99" s="160">
        <v>245</v>
      </c>
      <c r="M99" s="160">
        <v>270</v>
      </c>
      <c r="N99" s="160">
        <v>280</v>
      </c>
      <c r="O99" s="160">
        <v>270</v>
      </c>
      <c r="P99" s="160">
        <v>372.84</v>
      </c>
      <c r="Q99" s="48"/>
      <c r="R99" s="48"/>
      <c r="S99" s="48"/>
      <c r="T99" s="48"/>
      <c r="U99" s="48"/>
      <c r="V99" s="48"/>
      <c r="W99" s="48"/>
      <c r="X99" s="48"/>
      <c r="Y99" s="48"/>
      <c r="Z99" s="4"/>
    </row>
    <row r="100" spans="1:26" ht="19.5" customHeight="1">
      <c r="A100" s="201">
        <v>36526</v>
      </c>
      <c r="B100" s="160" t="s">
        <v>4</v>
      </c>
      <c r="C100" s="160">
        <v>265</v>
      </c>
      <c r="D100" s="160">
        <v>285</v>
      </c>
      <c r="E100" s="160">
        <v>270</v>
      </c>
      <c r="F100" s="160">
        <v>270</v>
      </c>
      <c r="G100" s="160">
        <v>270</v>
      </c>
      <c r="H100" s="160">
        <v>275.3</v>
      </c>
      <c r="I100" s="160">
        <v>271.95</v>
      </c>
      <c r="J100" s="160">
        <v>270.10000000000002</v>
      </c>
      <c r="K100" s="160">
        <v>250</v>
      </c>
      <c r="L100" s="160">
        <v>245</v>
      </c>
      <c r="M100" s="160">
        <v>270</v>
      </c>
      <c r="N100" s="160">
        <v>280</v>
      </c>
      <c r="O100" s="160">
        <v>270</v>
      </c>
      <c r="P100" s="160">
        <v>372.84</v>
      </c>
      <c r="Q100" s="48"/>
      <c r="R100" s="48"/>
      <c r="S100" s="48"/>
      <c r="T100" s="48"/>
      <c r="U100" s="48"/>
      <c r="V100" s="48"/>
      <c r="W100" s="48"/>
      <c r="X100" s="48"/>
      <c r="Y100" s="48"/>
      <c r="Z100" s="4"/>
    </row>
    <row r="101" spans="1:26" ht="19.5" customHeight="1">
      <c r="A101" s="201">
        <v>36557</v>
      </c>
      <c r="B101" s="160" t="s">
        <v>4</v>
      </c>
      <c r="C101" s="160">
        <v>265</v>
      </c>
      <c r="D101" s="160">
        <v>285</v>
      </c>
      <c r="E101" s="160">
        <v>270</v>
      </c>
      <c r="F101" s="160">
        <v>270</v>
      </c>
      <c r="G101" s="160">
        <v>270</v>
      </c>
      <c r="H101" s="160">
        <v>275.3</v>
      </c>
      <c r="I101" s="160">
        <v>271.95</v>
      </c>
      <c r="J101" s="160">
        <v>270.10000000000002</v>
      </c>
      <c r="K101" s="160">
        <v>250</v>
      </c>
      <c r="L101" s="160">
        <v>245</v>
      </c>
      <c r="M101" s="160">
        <v>270</v>
      </c>
      <c r="N101" s="160">
        <v>280</v>
      </c>
      <c r="O101" s="160">
        <v>270</v>
      </c>
      <c r="P101" s="160">
        <v>372.84</v>
      </c>
      <c r="Q101" s="48"/>
      <c r="R101" s="48"/>
      <c r="S101" s="48"/>
      <c r="T101" s="48"/>
      <c r="U101" s="48"/>
      <c r="V101" s="48"/>
      <c r="W101" s="48"/>
      <c r="X101" s="48"/>
      <c r="Y101" s="48"/>
      <c r="Z101" s="4"/>
    </row>
    <row r="102" spans="1:26" ht="19.5" customHeight="1">
      <c r="A102" s="201">
        <v>36586</v>
      </c>
      <c r="B102" s="160" t="s">
        <v>4</v>
      </c>
      <c r="C102" s="160">
        <v>265</v>
      </c>
      <c r="D102" s="160">
        <v>285</v>
      </c>
      <c r="E102" s="160">
        <v>270</v>
      </c>
      <c r="F102" s="160">
        <v>270</v>
      </c>
      <c r="G102" s="160">
        <v>270</v>
      </c>
      <c r="H102" s="160">
        <v>275.3</v>
      </c>
      <c r="I102" s="160">
        <v>271.95</v>
      </c>
      <c r="J102" s="160">
        <v>270.10000000000002</v>
      </c>
      <c r="K102" s="160">
        <v>250</v>
      </c>
      <c r="L102" s="160">
        <v>245</v>
      </c>
      <c r="M102" s="160">
        <v>270</v>
      </c>
      <c r="N102" s="160">
        <v>280</v>
      </c>
      <c r="O102" s="160">
        <v>270</v>
      </c>
      <c r="P102" s="160">
        <v>372.84</v>
      </c>
      <c r="Q102" s="48"/>
      <c r="R102" s="48"/>
      <c r="S102" s="48"/>
      <c r="T102" s="48"/>
      <c r="U102" s="48"/>
      <c r="V102" s="48"/>
      <c r="W102" s="48"/>
      <c r="X102" s="48"/>
      <c r="Y102" s="48"/>
      <c r="Z102" s="4"/>
    </row>
    <row r="103" spans="1:26" ht="19.5" customHeight="1">
      <c r="A103" s="201">
        <v>36617</v>
      </c>
      <c r="B103" s="160" t="s">
        <v>4</v>
      </c>
      <c r="C103" s="160">
        <v>265</v>
      </c>
      <c r="D103" s="160">
        <v>285</v>
      </c>
      <c r="E103" s="160">
        <v>270</v>
      </c>
      <c r="F103" s="160">
        <v>270</v>
      </c>
      <c r="G103" s="160">
        <v>270</v>
      </c>
      <c r="H103" s="160">
        <v>275.3</v>
      </c>
      <c r="I103" s="160">
        <v>271.95</v>
      </c>
      <c r="J103" s="160">
        <v>270.10000000000002</v>
      </c>
      <c r="K103" s="160">
        <v>250</v>
      </c>
      <c r="L103" s="160">
        <v>245</v>
      </c>
      <c r="M103" s="160">
        <v>270</v>
      </c>
      <c r="N103" s="160">
        <v>280</v>
      </c>
      <c r="O103" s="160">
        <v>270</v>
      </c>
      <c r="P103" s="160">
        <v>372.84</v>
      </c>
      <c r="Q103" s="48"/>
      <c r="R103" s="48"/>
      <c r="S103" s="48"/>
      <c r="T103" s="48"/>
      <c r="U103" s="48"/>
      <c r="V103" s="48"/>
      <c r="W103" s="48"/>
      <c r="X103" s="48"/>
      <c r="Y103" s="48"/>
      <c r="Z103" s="4"/>
    </row>
    <row r="104" spans="1:26" ht="19.5" customHeight="1">
      <c r="A104" s="201">
        <v>36647</v>
      </c>
      <c r="B104" s="160" t="s">
        <v>4</v>
      </c>
      <c r="C104" s="160">
        <v>265</v>
      </c>
      <c r="D104" s="160">
        <v>285</v>
      </c>
      <c r="E104" s="160">
        <v>270</v>
      </c>
      <c r="F104" s="160">
        <v>270</v>
      </c>
      <c r="G104" s="160">
        <v>270</v>
      </c>
      <c r="H104" s="160">
        <v>275.3</v>
      </c>
      <c r="I104" s="160">
        <v>271.95</v>
      </c>
      <c r="J104" s="160">
        <v>270.10000000000002</v>
      </c>
      <c r="K104" s="160">
        <v>250</v>
      </c>
      <c r="L104" s="160">
        <v>245</v>
      </c>
      <c r="M104" s="160">
        <v>270</v>
      </c>
      <c r="N104" s="160">
        <v>280</v>
      </c>
      <c r="O104" s="160">
        <v>270</v>
      </c>
      <c r="P104" s="160">
        <v>372.84</v>
      </c>
      <c r="Q104" s="48"/>
      <c r="R104" s="48"/>
      <c r="S104" s="48"/>
      <c r="T104" s="48"/>
      <c r="U104" s="48"/>
      <c r="V104" s="48"/>
      <c r="W104" s="48"/>
      <c r="X104" s="48"/>
      <c r="Y104" s="48"/>
      <c r="Z104" s="4"/>
    </row>
    <row r="105" spans="1:26" ht="19.5" customHeight="1">
      <c r="A105" s="201">
        <v>36678</v>
      </c>
      <c r="B105" s="160" t="s">
        <v>4</v>
      </c>
      <c r="C105" s="160">
        <v>265</v>
      </c>
      <c r="D105" s="160">
        <v>285</v>
      </c>
      <c r="E105" s="160">
        <v>270</v>
      </c>
      <c r="F105" s="160">
        <v>270</v>
      </c>
      <c r="G105" s="160">
        <v>270</v>
      </c>
      <c r="H105" s="160">
        <v>275.3</v>
      </c>
      <c r="I105" s="160">
        <v>271.95</v>
      </c>
      <c r="J105" s="160">
        <v>270.10000000000002</v>
      </c>
      <c r="K105" s="160">
        <v>250</v>
      </c>
      <c r="L105" s="160">
        <v>245</v>
      </c>
      <c r="M105" s="160">
        <v>270</v>
      </c>
      <c r="N105" s="160">
        <v>280</v>
      </c>
      <c r="O105" s="160">
        <v>270</v>
      </c>
      <c r="P105" s="160">
        <v>372.84</v>
      </c>
      <c r="Q105" s="48"/>
      <c r="R105" s="48"/>
      <c r="S105" s="48"/>
      <c r="T105" s="48"/>
      <c r="U105" s="48"/>
      <c r="V105" s="48"/>
      <c r="W105" s="48"/>
      <c r="X105" s="48"/>
      <c r="Y105" s="48"/>
      <c r="Z105" s="4"/>
    </row>
    <row r="106" spans="1:26" ht="19.5" customHeight="1">
      <c r="A106" s="201">
        <v>36708</v>
      </c>
      <c r="B106" s="160" t="s">
        <v>4</v>
      </c>
      <c r="C106" s="160">
        <v>265</v>
      </c>
      <c r="D106" s="160">
        <v>285</v>
      </c>
      <c r="E106" s="160">
        <v>270</v>
      </c>
      <c r="F106" s="160">
        <v>270</v>
      </c>
      <c r="G106" s="160">
        <v>270</v>
      </c>
      <c r="H106" s="160">
        <v>275.3</v>
      </c>
      <c r="I106" s="160">
        <v>271.95</v>
      </c>
      <c r="J106" s="160">
        <v>270.10000000000002</v>
      </c>
      <c r="K106" s="160">
        <v>250</v>
      </c>
      <c r="L106" s="160">
        <v>245</v>
      </c>
      <c r="M106" s="160">
        <v>270</v>
      </c>
      <c r="N106" s="160">
        <v>280</v>
      </c>
      <c r="O106" s="160">
        <v>270</v>
      </c>
      <c r="P106" s="160">
        <v>372.84</v>
      </c>
      <c r="Q106" s="48"/>
      <c r="R106" s="48"/>
      <c r="S106" s="48"/>
      <c r="T106" s="48"/>
      <c r="U106" s="48"/>
      <c r="V106" s="48"/>
      <c r="W106" s="48"/>
      <c r="X106" s="48"/>
      <c r="Y106" s="48"/>
      <c r="Z106" s="4"/>
    </row>
    <row r="107" spans="1:26" ht="19.5" customHeight="1">
      <c r="A107" s="201">
        <v>36739</v>
      </c>
      <c r="B107" s="160" t="s">
        <v>4</v>
      </c>
      <c r="C107" s="160">
        <v>265</v>
      </c>
      <c r="D107" s="160">
        <v>285</v>
      </c>
      <c r="E107" s="160">
        <v>270</v>
      </c>
      <c r="F107" s="160">
        <v>270</v>
      </c>
      <c r="G107" s="160">
        <v>270</v>
      </c>
      <c r="H107" s="160">
        <v>275.3</v>
      </c>
      <c r="I107" s="160">
        <v>271.95</v>
      </c>
      <c r="J107" s="160">
        <v>270.10000000000002</v>
      </c>
      <c r="K107" s="160">
        <v>250</v>
      </c>
      <c r="L107" s="160">
        <v>245</v>
      </c>
      <c r="M107" s="160">
        <v>270</v>
      </c>
      <c r="N107" s="160">
        <v>280</v>
      </c>
      <c r="O107" s="160">
        <v>270</v>
      </c>
      <c r="P107" s="160">
        <v>372.84</v>
      </c>
      <c r="Q107" s="48"/>
      <c r="R107" s="48"/>
      <c r="S107" s="48"/>
      <c r="T107" s="48"/>
      <c r="U107" s="48"/>
      <c r="V107" s="48"/>
      <c r="W107" s="48"/>
      <c r="X107" s="48"/>
      <c r="Y107" s="48"/>
      <c r="Z107" s="4"/>
    </row>
    <row r="108" spans="1:26" ht="19.5" customHeight="1">
      <c r="A108" s="201">
        <v>36770</v>
      </c>
      <c r="B108" s="160" t="s">
        <v>4</v>
      </c>
      <c r="C108" s="160">
        <v>265</v>
      </c>
      <c r="D108" s="160">
        <v>285</v>
      </c>
      <c r="E108" s="160">
        <v>270</v>
      </c>
      <c r="F108" s="160">
        <v>270</v>
      </c>
      <c r="G108" s="160">
        <v>270</v>
      </c>
      <c r="H108" s="160">
        <v>275.3</v>
      </c>
      <c r="I108" s="160">
        <v>271.95</v>
      </c>
      <c r="J108" s="160">
        <v>270.10000000000002</v>
      </c>
      <c r="K108" s="160">
        <v>250</v>
      </c>
      <c r="L108" s="160">
        <v>245</v>
      </c>
      <c r="M108" s="160">
        <v>270</v>
      </c>
      <c r="N108" s="160">
        <v>280</v>
      </c>
      <c r="O108" s="160">
        <v>270</v>
      </c>
      <c r="P108" s="160">
        <v>372.84</v>
      </c>
      <c r="Q108" s="48"/>
      <c r="R108" s="48"/>
      <c r="S108" s="48"/>
      <c r="T108" s="48"/>
      <c r="U108" s="48"/>
      <c r="V108" s="48"/>
      <c r="W108" s="48"/>
      <c r="X108" s="48"/>
      <c r="Y108" s="48"/>
      <c r="Z108" s="4"/>
    </row>
    <row r="109" spans="1:26" ht="19.5" customHeight="1">
      <c r="A109" s="201">
        <v>36800</v>
      </c>
      <c r="B109" s="160" t="s">
        <v>4</v>
      </c>
      <c r="C109" s="160">
        <v>265</v>
      </c>
      <c r="D109" s="160">
        <v>285</v>
      </c>
      <c r="E109" s="160">
        <v>270</v>
      </c>
      <c r="F109" s="160">
        <v>270</v>
      </c>
      <c r="G109" s="160">
        <v>270</v>
      </c>
      <c r="H109" s="160">
        <v>275.3</v>
      </c>
      <c r="I109" s="160">
        <v>271.95</v>
      </c>
      <c r="J109" s="160">
        <v>270.10000000000002</v>
      </c>
      <c r="K109" s="160">
        <v>250</v>
      </c>
      <c r="L109" s="160">
        <v>245</v>
      </c>
      <c r="M109" s="160">
        <v>270</v>
      </c>
      <c r="N109" s="160">
        <v>280</v>
      </c>
      <c r="O109" s="160">
        <v>270</v>
      </c>
      <c r="P109" s="160">
        <v>372.84</v>
      </c>
      <c r="Q109" s="48"/>
      <c r="R109" s="48"/>
      <c r="S109" s="48"/>
      <c r="T109" s="48"/>
      <c r="U109" s="48"/>
      <c r="V109" s="48"/>
      <c r="W109" s="48"/>
      <c r="X109" s="48"/>
      <c r="Y109" s="48"/>
      <c r="Z109" s="4"/>
    </row>
    <row r="110" spans="1:26" ht="19.5" customHeight="1">
      <c r="A110" s="201">
        <v>36831</v>
      </c>
      <c r="B110" s="160" t="s">
        <v>4</v>
      </c>
      <c r="C110" s="160">
        <v>265</v>
      </c>
      <c r="D110" s="160">
        <v>285</v>
      </c>
      <c r="E110" s="160">
        <v>270</v>
      </c>
      <c r="F110" s="160">
        <v>270</v>
      </c>
      <c r="G110" s="160">
        <v>270</v>
      </c>
      <c r="H110" s="160">
        <v>275.3</v>
      </c>
      <c r="I110" s="160">
        <v>271.95</v>
      </c>
      <c r="J110" s="160">
        <v>270.10000000000002</v>
      </c>
      <c r="K110" s="160">
        <v>250</v>
      </c>
      <c r="L110" s="160">
        <v>245</v>
      </c>
      <c r="M110" s="160">
        <v>270</v>
      </c>
      <c r="N110" s="160">
        <v>280</v>
      </c>
      <c r="O110" s="160">
        <v>270</v>
      </c>
      <c r="P110" s="160">
        <v>372.84</v>
      </c>
      <c r="Q110" s="48"/>
      <c r="R110" s="48"/>
      <c r="S110" s="48"/>
      <c r="T110" s="48"/>
      <c r="U110" s="48"/>
      <c r="V110" s="48"/>
      <c r="W110" s="48"/>
      <c r="X110" s="48"/>
      <c r="Y110" s="48"/>
      <c r="Z110" s="4"/>
    </row>
    <row r="111" spans="1:26" ht="19.5" customHeight="1">
      <c r="A111" s="201">
        <v>36861</v>
      </c>
      <c r="B111" s="160" t="s">
        <v>4</v>
      </c>
      <c r="C111" s="160">
        <v>265</v>
      </c>
      <c r="D111" s="160">
        <v>285</v>
      </c>
      <c r="E111" s="160">
        <v>270</v>
      </c>
      <c r="F111" s="160">
        <v>270</v>
      </c>
      <c r="G111" s="160">
        <v>270</v>
      </c>
      <c r="H111" s="160">
        <v>275.3</v>
      </c>
      <c r="I111" s="160">
        <v>271.95</v>
      </c>
      <c r="J111" s="160">
        <v>270.10000000000002</v>
      </c>
      <c r="K111" s="160">
        <v>250</v>
      </c>
      <c r="L111" s="160">
        <v>245</v>
      </c>
      <c r="M111" s="160">
        <v>270</v>
      </c>
      <c r="N111" s="160">
        <v>280</v>
      </c>
      <c r="O111" s="160">
        <v>270</v>
      </c>
      <c r="P111" s="160">
        <v>372.84</v>
      </c>
      <c r="Q111" s="48"/>
      <c r="R111" s="48"/>
      <c r="S111" s="48"/>
      <c r="T111" s="48"/>
      <c r="U111" s="48"/>
      <c r="V111" s="48"/>
      <c r="W111" s="48"/>
      <c r="X111" s="48"/>
      <c r="Y111" s="48"/>
      <c r="Z111" s="4"/>
    </row>
    <row r="112" spans="1:26" ht="19.5" customHeight="1">
      <c r="A112" s="201">
        <v>36892</v>
      </c>
      <c r="B112" s="160" t="s">
        <v>4</v>
      </c>
      <c r="C112" s="160">
        <v>265</v>
      </c>
      <c r="D112" s="160">
        <v>285</v>
      </c>
      <c r="E112" s="160">
        <v>270</v>
      </c>
      <c r="F112" s="160">
        <v>270</v>
      </c>
      <c r="G112" s="160">
        <v>270</v>
      </c>
      <c r="H112" s="160">
        <v>275.3</v>
      </c>
      <c r="I112" s="160">
        <v>271.95</v>
      </c>
      <c r="J112" s="160">
        <v>270.10000000000002</v>
      </c>
      <c r="K112" s="160">
        <v>250</v>
      </c>
      <c r="L112" s="160">
        <v>245</v>
      </c>
      <c r="M112" s="160">
        <v>270</v>
      </c>
      <c r="N112" s="160">
        <v>280</v>
      </c>
      <c r="O112" s="160">
        <v>270</v>
      </c>
      <c r="P112" s="160">
        <v>372.84</v>
      </c>
      <c r="Q112" s="48"/>
      <c r="R112" s="48"/>
      <c r="S112" s="48"/>
      <c r="T112" s="48"/>
      <c r="U112" s="48"/>
      <c r="V112" s="48"/>
      <c r="W112" s="48"/>
      <c r="X112" s="48"/>
      <c r="Y112" s="48"/>
      <c r="Z112" s="4"/>
    </row>
    <row r="113" spans="1:26" ht="19.5" customHeight="1">
      <c r="A113" s="201">
        <v>36923</v>
      </c>
      <c r="B113" s="160" t="s">
        <v>4</v>
      </c>
      <c r="C113" s="160">
        <v>265</v>
      </c>
      <c r="D113" s="160">
        <v>285</v>
      </c>
      <c r="E113" s="160">
        <v>270</v>
      </c>
      <c r="F113" s="160">
        <v>270</v>
      </c>
      <c r="G113" s="160">
        <v>270</v>
      </c>
      <c r="H113" s="160">
        <v>275.3</v>
      </c>
      <c r="I113" s="160">
        <v>271.95</v>
      </c>
      <c r="J113" s="160">
        <v>270.10000000000002</v>
      </c>
      <c r="K113" s="160">
        <v>250</v>
      </c>
      <c r="L113" s="160">
        <v>245</v>
      </c>
      <c r="M113" s="160">
        <v>270</v>
      </c>
      <c r="N113" s="160">
        <v>280</v>
      </c>
      <c r="O113" s="160">
        <v>270</v>
      </c>
      <c r="P113" s="160">
        <v>372.84</v>
      </c>
      <c r="Q113" s="48"/>
      <c r="R113" s="48"/>
      <c r="S113" s="48"/>
      <c r="T113" s="48"/>
      <c r="U113" s="48"/>
      <c r="V113" s="48"/>
      <c r="W113" s="48"/>
      <c r="X113" s="48"/>
      <c r="Y113" s="48"/>
      <c r="Z113" s="4"/>
    </row>
    <row r="114" spans="1:26" ht="19.5" customHeight="1">
      <c r="A114" s="201">
        <v>36951</v>
      </c>
      <c r="B114" s="160" t="s">
        <v>4</v>
      </c>
      <c r="C114" s="160">
        <v>265</v>
      </c>
      <c r="D114" s="160">
        <v>285</v>
      </c>
      <c r="E114" s="160">
        <v>270</v>
      </c>
      <c r="F114" s="160">
        <v>270</v>
      </c>
      <c r="G114" s="160">
        <v>270</v>
      </c>
      <c r="H114" s="160">
        <v>275.3</v>
      </c>
      <c r="I114" s="160">
        <v>271.95</v>
      </c>
      <c r="J114" s="160">
        <v>270.10000000000002</v>
      </c>
      <c r="K114" s="160">
        <v>250</v>
      </c>
      <c r="L114" s="160">
        <v>245</v>
      </c>
      <c r="M114" s="160">
        <v>270</v>
      </c>
      <c r="N114" s="160">
        <v>280</v>
      </c>
      <c r="O114" s="160">
        <v>270</v>
      </c>
      <c r="P114" s="160">
        <v>372.84</v>
      </c>
      <c r="Q114" s="48"/>
      <c r="R114" s="48"/>
      <c r="S114" s="48"/>
      <c r="T114" s="48"/>
      <c r="U114" s="48"/>
      <c r="V114" s="48"/>
      <c r="W114" s="48"/>
      <c r="X114" s="48"/>
      <c r="Y114" s="48"/>
      <c r="Z114" s="4"/>
    </row>
    <row r="115" spans="1:26" ht="19.5" customHeight="1">
      <c r="A115" s="201">
        <v>36982</v>
      </c>
      <c r="B115" s="160" t="s">
        <v>4</v>
      </c>
      <c r="C115" s="160">
        <v>265</v>
      </c>
      <c r="D115" s="160">
        <v>285</v>
      </c>
      <c r="E115" s="160">
        <v>270</v>
      </c>
      <c r="F115" s="160">
        <v>270</v>
      </c>
      <c r="G115" s="160">
        <v>270</v>
      </c>
      <c r="H115" s="160">
        <v>275.3</v>
      </c>
      <c r="I115" s="160">
        <v>271.95</v>
      </c>
      <c r="J115" s="160">
        <v>270.10000000000002</v>
      </c>
      <c r="K115" s="160">
        <v>250</v>
      </c>
      <c r="L115" s="160">
        <v>245</v>
      </c>
      <c r="M115" s="160">
        <v>270</v>
      </c>
      <c r="N115" s="160">
        <v>280</v>
      </c>
      <c r="O115" s="160">
        <v>270</v>
      </c>
      <c r="P115" s="160">
        <v>372.84</v>
      </c>
      <c r="Q115" s="48"/>
      <c r="R115" s="48"/>
      <c r="S115" s="48"/>
      <c r="T115" s="48"/>
      <c r="U115" s="48"/>
      <c r="V115" s="48"/>
      <c r="W115" s="48"/>
      <c r="X115" s="48"/>
      <c r="Y115" s="48"/>
      <c r="Z115" s="4"/>
    </row>
    <row r="116" spans="1:26" ht="19.5" customHeight="1">
      <c r="A116" s="201">
        <v>37012</v>
      </c>
      <c r="B116" s="160" t="s">
        <v>4</v>
      </c>
      <c r="C116" s="160">
        <v>265</v>
      </c>
      <c r="D116" s="160">
        <v>285</v>
      </c>
      <c r="E116" s="160">
        <v>270</v>
      </c>
      <c r="F116" s="160">
        <v>270</v>
      </c>
      <c r="G116" s="160">
        <v>270</v>
      </c>
      <c r="H116" s="160">
        <v>275.3</v>
      </c>
      <c r="I116" s="160">
        <v>271.95</v>
      </c>
      <c r="J116" s="160">
        <v>270.10000000000002</v>
      </c>
      <c r="K116" s="160">
        <v>250</v>
      </c>
      <c r="L116" s="160">
        <v>245</v>
      </c>
      <c r="M116" s="160">
        <v>270</v>
      </c>
      <c r="N116" s="160">
        <v>280</v>
      </c>
      <c r="O116" s="160">
        <v>270</v>
      </c>
      <c r="P116" s="160">
        <v>372.84</v>
      </c>
      <c r="Q116" s="48"/>
      <c r="R116" s="48"/>
      <c r="S116" s="48"/>
      <c r="T116" s="48"/>
      <c r="U116" s="48"/>
      <c r="V116" s="48"/>
      <c r="W116" s="48"/>
      <c r="X116" s="48"/>
      <c r="Y116" s="48"/>
      <c r="Z116" s="4"/>
    </row>
    <row r="117" spans="1:26" ht="19.5" customHeight="1">
      <c r="A117" s="201">
        <v>37043</v>
      </c>
      <c r="B117" s="160" t="s">
        <v>4</v>
      </c>
      <c r="C117" s="160">
        <v>265</v>
      </c>
      <c r="D117" s="160">
        <v>285</v>
      </c>
      <c r="E117" s="160">
        <v>270</v>
      </c>
      <c r="F117" s="160">
        <v>270</v>
      </c>
      <c r="G117" s="160">
        <v>270</v>
      </c>
      <c r="H117" s="160">
        <v>275.3</v>
      </c>
      <c r="I117" s="160">
        <v>271.95</v>
      </c>
      <c r="J117" s="160">
        <v>270.10000000000002</v>
      </c>
      <c r="K117" s="160">
        <v>250</v>
      </c>
      <c r="L117" s="160">
        <v>245</v>
      </c>
      <c r="M117" s="160">
        <v>270</v>
      </c>
      <c r="N117" s="160">
        <v>280</v>
      </c>
      <c r="O117" s="160">
        <v>270</v>
      </c>
      <c r="P117" s="160">
        <v>372.84</v>
      </c>
      <c r="Q117" s="48"/>
      <c r="R117" s="48"/>
      <c r="S117" s="48"/>
      <c r="T117" s="48"/>
      <c r="U117" s="48"/>
      <c r="V117" s="48"/>
      <c r="W117" s="48"/>
      <c r="X117" s="48"/>
      <c r="Y117" s="48"/>
      <c r="Z117" s="4"/>
    </row>
    <row r="118" spans="1:26" ht="19.5" customHeight="1">
      <c r="A118" s="201">
        <v>37073</v>
      </c>
      <c r="B118" s="160" t="s">
        <v>4</v>
      </c>
      <c r="C118" s="160">
        <v>265</v>
      </c>
      <c r="D118" s="160">
        <v>285</v>
      </c>
      <c r="E118" s="160">
        <v>270</v>
      </c>
      <c r="F118" s="160">
        <v>270</v>
      </c>
      <c r="G118" s="160">
        <v>270</v>
      </c>
      <c r="H118" s="160">
        <v>275.3</v>
      </c>
      <c r="I118" s="160">
        <v>271.95</v>
      </c>
      <c r="J118" s="160">
        <v>270.10000000000002</v>
      </c>
      <c r="K118" s="160">
        <v>250</v>
      </c>
      <c r="L118" s="160">
        <v>245</v>
      </c>
      <c r="M118" s="160">
        <v>270</v>
      </c>
      <c r="N118" s="160">
        <v>280</v>
      </c>
      <c r="O118" s="160">
        <v>270</v>
      </c>
      <c r="P118" s="160">
        <v>372.84</v>
      </c>
      <c r="Q118" s="48"/>
      <c r="R118" s="48"/>
      <c r="S118" s="48"/>
      <c r="T118" s="48"/>
      <c r="U118" s="48"/>
      <c r="V118" s="48"/>
      <c r="W118" s="48"/>
      <c r="X118" s="48"/>
      <c r="Y118" s="48"/>
      <c r="Z118" s="4"/>
    </row>
    <row r="119" spans="1:26" ht="19.5" customHeight="1">
      <c r="A119" s="201">
        <v>37104</v>
      </c>
      <c r="B119" s="160" t="s">
        <v>4</v>
      </c>
      <c r="C119" s="160">
        <v>265</v>
      </c>
      <c r="D119" s="160">
        <v>285</v>
      </c>
      <c r="E119" s="160">
        <v>270</v>
      </c>
      <c r="F119" s="160">
        <v>270</v>
      </c>
      <c r="G119" s="160">
        <v>270</v>
      </c>
      <c r="H119" s="160">
        <v>275.3</v>
      </c>
      <c r="I119" s="160">
        <v>271.95</v>
      </c>
      <c r="J119" s="160">
        <v>270.10000000000002</v>
      </c>
      <c r="K119" s="160">
        <v>250</v>
      </c>
      <c r="L119" s="160">
        <v>245</v>
      </c>
      <c r="M119" s="160">
        <v>270</v>
      </c>
      <c r="N119" s="160">
        <v>280</v>
      </c>
      <c r="O119" s="160">
        <v>270</v>
      </c>
      <c r="P119" s="160">
        <v>372.84</v>
      </c>
      <c r="Q119" s="48"/>
      <c r="R119" s="48"/>
      <c r="S119" s="48"/>
      <c r="T119" s="48"/>
      <c r="U119" s="48"/>
      <c r="V119" s="48"/>
      <c r="W119" s="48"/>
      <c r="X119" s="48"/>
      <c r="Y119" s="48"/>
      <c r="Z119" s="4"/>
    </row>
    <row r="120" spans="1:26" ht="19.5" customHeight="1">
      <c r="A120" s="201">
        <v>37135</v>
      </c>
      <c r="B120" s="160" t="s">
        <v>4</v>
      </c>
      <c r="C120" s="160">
        <v>265</v>
      </c>
      <c r="D120" s="160">
        <v>285</v>
      </c>
      <c r="E120" s="160">
        <v>270</v>
      </c>
      <c r="F120" s="160">
        <v>270</v>
      </c>
      <c r="G120" s="160">
        <v>270</v>
      </c>
      <c r="H120" s="160">
        <v>275.3</v>
      </c>
      <c r="I120" s="160">
        <v>271.95</v>
      </c>
      <c r="J120" s="160">
        <v>270.10000000000002</v>
      </c>
      <c r="K120" s="160">
        <v>250</v>
      </c>
      <c r="L120" s="160">
        <v>245</v>
      </c>
      <c r="M120" s="160">
        <v>270</v>
      </c>
      <c r="N120" s="160">
        <v>280</v>
      </c>
      <c r="O120" s="160">
        <v>270</v>
      </c>
      <c r="P120" s="160">
        <v>372.84</v>
      </c>
      <c r="Q120" s="48"/>
      <c r="R120" s="48"/>
      <c r="S120" s="48"/>
      <c r="T120" s="48"/>
      <c r="U120" s="48"/>
      <c r="V120" s="48"/>
      <c r="W120" s="48"/>
      <c r="X120" s="48"/>
      <c r="Y120" s="48"/>
      <c r="Z120" s="4"/>
    </row>
    <row r="121" spans="1:26" ht="19.5" customHeight="1">
      <c r="A121" s="201">
        <v>37165</v>
      </c>
      <c r="B121" s="160" t="s">
        <v>4</v>
      </c>
      <c r="C121" s="160">
        <v>265</v>
      </c>
      <c r="D121" s="160">
        <v>285</v>
      </c>
      <c r="E121" s="160">
        <v>270</v>
      </c>
      <c r="F121" s="160">
        <v>270</v>
      </c>
      <c r="G121" s="160">
        <v>270</v>
      </c>
      <c r="H121" s="160">
        <v>275.3</v>
      </c>
      <c r="I121" s="160">
        <v>271.95</v>
      </c>
      <c r="J121" s="160">
        <v>270.10000000000002</v>
      </c>
      <c r="K121" s="160">
        <v>250</v>
      </c>
      <c r="L121" s="160">
        <v>245</v>
      </c>
      <c r="M121" s="160">
        <v>270</v>
      </c>
      <c r="N121" s="160">
        <v>280</v>
      </c>
      <c r="O121" s="160">
        <v>270</v>
      </c>
      <c r="P121" s="160">
        <v>372.84</v>
      </c>
      <c r="Q121" s="48"/>
      <c r="R121" s="48"/>
      <c r="S121" s="48"/>
      <c r="T121" s="48"/>
      <c r="U121" s="48"/>
      <c r="V121" s="48"/>
      <c r="W121" s="48"/>
      <c r="X121" s="48"/>
      <c r="Y121" s="48"/>
      <c r="Z121" s="4"/>
    </row>
    <row r="122" spans="1:26" ht="19.5" customHeight="1">
      <c r="A122" s="201">
        <v>37196</v>
      </c>
      <c r="B122" s="160" t="s">
        <v>4</v>
      </c>
      <c r="C122" s="160">
        <v>265</v>
      </c>
      <c r="D122" s="160">
        <v>285</v>
      </c>
      <c r="E122" s="160">
        <v>270</v>
      </c>
      <c r="F122" s="160">
        <v>270</v>
      </c>
      <c r="G122" s="160">
        <v>270</v>
      </c>
      <c r="H122" s="160">
        <v>275.3</v>
      </c>
      <c r="I122" s="160">
        <v>271.95</v>
      </c>
      <c r="J122" s="160">
        <v>270.10000000000002</v>
      </c>
      <c r="K122" s="160">
        <v>250</v>
      </c>
      <c r="L122" s="160">
        <v>245</v>
      </c>
      <c r="M122" s="160">
        <v>270</v>
      </c>
      <c r="N122" s="160">
        <v>280</v>
      </c>
      <c r="O122" s="160">
        <v>270</v>
      </c>
      <c r="P122" s="160">
        <v>372.84</v>
      </c>
      <c r="Q122" s="48"/>
      <c r="R122" s="48"/>
      <c r="S122" s="48"/>
      <c r="T122" s="48"/>
      <c r="U122" s="48"/>
      <c r="V122" s="48"/>
      <c r="W122" s="48"/>
      <c r="X122" s="48"/>
      <c r="Y122" s="48"/>
      <c r="Z122" s="4"/>
    </row>
    <row r="123" spans="1:26" ht="19.5" customHeight="1">
      <c r="A123" s="201">
        <v>37226</v>
      </c>
      <c r="B123" s="160" t="s">
        <v>4</v>
      </c>
      <c r="C123" s="160">
        <v>265</v>
      </c>
      <c r="D123" s="160">
        <v>285</v>
      </c>
      <c r="E123" s="160">
        <v>270</v>
      </c>
      <c r="F123" s="160">
        <v>270</v>
      </c>
      <c r="G123" s="160">
        <v>270</v>
      </c>
      <c r="H123" s="160">
        <v>275.3</v>
      </c>
      <c r="I123" s="160">
        <v>271.95</v>
      </c>
      <c r="J123" s="160">
        <v>270.10000000000002</v>
      </c>
      <c r="K123" s="160">
        <v>250</v>
      </c>
      <c r="L123" s="160">
        <v>245</v>
      </c>
      <c r="M123" s="160">
        <v>270</v>
      </c>
      <c r="N123" s="160">
        <v>280</v>
      </c>
      <c r="O123" s="160">
        <v>270</v>
      </c>
      <c r="P123" s="160">
        <v>372.84</v>
      </c>
      <c r="Q123" s="48"/>
      <c r="R123" s="48"/>
      <c r="S123" s="48"/>
      <c r="T123" s="48"/>
      <c r="U123" s="48"/>
      <c r="V123" s="48"/>
      <c r="W123" s="48"/>
      <c r="X123" s="48"/>
      <c r="Y123" s="48"/>
      <c r="Z123" s="4"/>
    </row>
    <row r="124" spans="1:26" ht="19.5" customHeight="1">
      <c r="A124" s="201">
        <v>37257</v>
      </c>
      <c r="B124" s="160" t="s">
        <v>4</v>
      </c>
      <c r="C124" s="160">
        <v>265</v>
      </c>
      <c r="D124" s="160">
        <v>285</v>
      </c>
      <c r="E124" s="160">
        <v>270</v>
      </c>
      <c r="F124" s="160">
        <v>270</v>
      </c>
      <c r="G124" s="160">
        <v>270</v>
      </c>
      <c r="H124" s="160">
        <v>275.3</v>
      </c>
      <c r="I124" s="160">
        <v>271.95</v>
      </c>
      <c r="J124" s="160">
        <v>270.10000000000002</v>
      </c>
      <c r="K124" s="160">
        <v>250</v>
      </c>
      <c r="L124" s="160">
        <v>245</v>
      </c>
      <c r="M124" s="160">
        <v>270</v>
      </c>
      <c r="N124" s="160">
        <v>280</v>
      </c>
      <c r="O124" s="160">
        <v>270</v>
      </c>
      <c r="P124" s="160">
        <v>372.84</v>
      </c>
      <c r="Q124" s="48"/>
      <c r="R124" s="48"/>
      <c r="S124" s="48"/>
      <c r="T124" s="48"/>
      <c r="U124" s="48"/>
      <c r="V124" s="48"/>
      <c r="W124" s="48"/>
      <c r="X124" s="48"/>
      <c r="Y124" s="48"/>
      <c r="Z124" s="4"/>
    </row>
    <row r="125" spans="1:26" ht="19.5" customHeight="1">
      <c r="A125" s="201">
        <v>37288</v>
      </c>
      <c r="B125" s="160" t="s">
        <v>4</v>
      </c>
      <c r="C125" s="160">
        <v>265</v>
      </c>
      <c r="D125" s="160">
        <v>285</v>
      </c>
      <c r="E125" s="160">
        <v>270</v>
      </c>
      <c r="F125" s="160">
        <v>270</v>
      </c>
      <c r="G125" s="160">
        <v>270</v>
      </c>
      <c r="H125" s="160">
        <v>275.3</v>
      </c>
      <c r="I125" s="160">
        <v>271.95</v>
      </c>
      <c r="J125" s="160">
        <v>270.10000000000002</v>
      </c>
      <c r="K125" s="160">
        <v>250</v>
      </c>
      <c r="L125" s="160">
        <v>245</v>
      </c>
      <c r="M125" s="160">
        <v>270</v>
      </c>
      <c r="N125" s="160">
        <v>280</v>
      </c>
      <c r="O125" s="160">
        <v>270</v>
      </c>
      <c r="P125" s="160">
        <v>372.84</v>
      </c>
      <c r="Q125" s="48"/>
      <c r="R125" s="48"/>
      <c r="S125" s="48"/>
      <c r="T125" s="48"/>
      <c r="U125" s="48"/>
      <c r="V125" s="48"/>
      <c r="W125" s="48"/>
      <c r="X125" s="48"/>
      <c r="Y125" s="48"/>
      <c r="Z125" s="4"/>
    </row>
    <row r="126" spans="1:26" ht="19.5" customHeight="1">
      <c r="A126" s="201">
        <v>37316</v>
      </c>
      <c r="B126" s="160" t="s">
        <v>4</v>
      </c>
      <c r="C126" s="160">
        <v>265</v>
      </c>
      <c r="D126" s="160">
        <v>285</v>
      </c>
      <c r="E126" s="160">
        <v>270</v>
      </c>
      <c r="F126" s="160">
        <v>270</v>
      </c>
      <c r="G126" s="160">
        <v>270</v>
      </c>
      <c r="H126" s="160">
        <v>275.3</v>
      </c>
      <c r="I126" s="160">
        <v>271.95</v>
      </c>
      <c r="J126" s="160">
        <v>270.10000000000002</v>
      </c>
      <c r="K126" s="160">
        <v>250</v>
      </c>
      <c r="L126" s="160">
        <v>245</v>
      </c>
      <c r="M126" s="160">
        <v>270</v>
      </c>
      <c r="N126" s="160">
        <v>280</v>
      </c>
      <c r="O126" s="160">
        <v>270</v>
      </c>
      <c r="P126" s="160">
        <v>372.84</v>
      </c>
      <c r="Q126" s="48"/>
      <c r="R126" s="48"/>
      <c r="S126" s="48"/>
      <c r="T126" s="48"/>
      <c r="U126" s="48"/>
      <c r="V126" s="48"/>
      <c r="W126" s="48"/>
      <c r="X126" s="48"/>
      <c r="Y126" s="48"/>
      <c r="Z126" s="4"/>
    </row>
    <row r="127" spans="1:26" ht="19.5" customHeight="1">
      <c r="A127" s="201">
        <v>37347</v>
      </c>
      <c r="B127" s="160" t="s">
        <v>4</v>
      </c>
      <c r="C127" s="160">
        <v>265</v>
      </c>
      <c r="D127" s="160">
        <v>285</v>
      </c>
      <c r="E127" s="160">
        <v>270</v>
      </c>
      <c r="F127" s="160">
        <v>270</v>
      </c>
      <c r="G127" s="160">
        <v>270</v>
      </c>
      <c r="H127" s="160">
        <v>275.3</v>
      </c>
      <c r="I127" s="160">
        <v>271.95</v>
      </c>
      <c r="J127" s="160">
        <v>270.10000000000002</v>
      </c>
      <c r="K127" s="160">
        <v>250</v>
      </c>
      <c r="L127" s="160">
        <v>245</v>
      </c>
      <c r="M127" s="160">
        <v>270</v>
      </c>
      <c r="N127" s="160">
        <v>280</v>
      </c>
      <c r="O127" s="160">
        <v>270</v>
      </c>
      <c r="P127" s="160">
        <v>372.84</v>
      </c>
      <c r="Q127" s="48"/>
      <c r="R127" s="48"/>
      <c r="S127" s="48"/>
      <c r="T127" s="48"/>
      <c r="U127" s="48"/>
      <c r="V127" s="48"/>
      <c r="W127" s="48"/>
      <c r="X127" s="48"/>
      <c r="Y127" s="48"/>
      <c r="Z127" s="4"/>
    </row>
    <row r="128" spans="1:26" ht="19.5" customHeight="1">
      <c r="A128" s="201">
        <v>37377</v>
      </c>
      <c r="B128" s="160" t="s">
        <v>4</v>
      </c>
      <c r="C128" s="160">
        <v>265</v>
      </c>
      <c r="D128" s="160">
        <v>285</v>
      </c>
      <c r="E128" s="160">
        <v>270</v>
      </c>
      <c r="F128" s="160">
        <v>270</v>
      </c>
      <c r="G128" s="160">
        <v>270</v>
      </c>
      <c r="H128" s="160">
        <v>275.3</v>
      </c>
      <c r="I128" s="160">
        <v>271.95</v>
      </c>
      <c r="J128" s="160">
        <v>270.10000000000002</v>
      </c>
      <c r="K128" s="160">
        <v>250</v>
      </c>
      <c r="L128" s="160">
        <v>245</v>
      </c>
      <c r="M128" s="160">
        <v>270</v>
      </c>
      <c r="N128" s="160">
        <v>280</v>
      </c>
      <c r="O128" s="160">
        <v>270</v>
      </c>
      <c r="P128" s="160">
        <v>372.84</v>
      </c>
      <c r="Q128" s="48"/>
      <c r="R128" s="48"/>
      <c r="S128" s="48"/>
      <c r="T128" s="48"/>
      <c r="U128" s="48"/>
      <c r="V128" s="48"/>
      <c r="W128" s="48"/>
      <c r="X128" s="48"/>
      <c r="Y128" s="48"/>
      <c r="Z128" s="4"/>
    </row>
    <row r="129" spans="1:26" ht="19.5" customHeight="1">
      <c r="A129" s="201">
        <v>37408</v>
      </c>
      <c r="B129" s="160" t="s">
        <v>4</v>
      </c>
      <c r="C129" s="160">
        <v>265</v>
      </c>
      <c r="D129" s="160">
        <v>285</v>
      </c>
      <c r="E129" s="160">
        <v>270</v>
      </c>
      <c r="F129" s="160">
        <v>270</v>
      </c>
      <c r="G129" s="160">
        <v>270</v>
      </c>
      <c r="H129" s="160">
        <v>275.3</v>
      </c>
      <c r="I129" s="160">
        <v>271.95</v>
      </c>
      <c r="J129" s="160">
        <v>270.10000000000002</v>
      </c>
      <c r="K129" s="160">
        <v>250</v>
      </c>
      <c r="L129" s="160">
        <v>245</v>
      </c>
      <c r="M129" s="160">
        <v>270</v>
      </c>
      <c r="N129" s="160">
        <v>280</v>
      </c>
      <c r="O129" s="160">
        <v>270</v>
      </c>
      <c r="P129" s="160">
        <v>372.84</v>
      </c>
      <c r="Q129" s="48"/>
      <c r="R129" s="48"/>
      <c r="S129" s="48"/>
      <c r="T129" s="48"/>
      <c r="U129" s="48"/>
      <c r="V129" s="48"/>
      <c r="W129" s="48"/>
      <c r="X129" s="48"/>
      <c r="Y129" s="48"/>
      <c r="Z129" s="4"/>
    </row>
    <row r="130" spans="1:26" ht="19.5" customHeight="1">
      <c r="A130" s="201">
        <v>37438</v>
      </c>
      <c r="B130" s="160" t="s">
        <v>4</v>
      </c>
      <c r="C130" s="160">
        <v>265</v>
      </c>
      <c r="D130" s="160">
        <v>285</v>
      </c>
      <c r="E130" s="160">
        <v>270</v>
      </c>
      <c r="F130" s="160">
        <v>270</v>
      </c>
      <c r="G130" s="160">
        <v>270</v>
      </c>
      <c r="H130" s="160">
        <v>275.3</v>
      </c>
      <c r="I130" s="160">
        <v>271.95</v>
      </c>
      <c r="J130" s="160">
        <v>270.10000000000002</v>
      </c>
      <c r="K130" s="160">
        <v>250</v>
      </c>
      <c r="L130" s="160">
        <v>245</v>
      </c>
      <c r="M130" s="160">
        <v>270</v>
      </c>
      <c r="N130" s="160">
        <v>280</v>
      </c>
      <c r="O130" s="160">
        <v>270</v>
      </c>
      <c r="P130" s="160">
        <v>372.84</v>
      </c>
      <c r="Q130" s="48"/>
      <c r="R130" s="48"/>
      <c r="S130" s="48"/>
      <c r="T130" s="48"/>
      <c r="U130" s="48"/>
      <c r="V130" s="48"/>
      <c r="W130" s="48"/>
      <c r="X130" s="48"/>
      <c r="Y130" s="48"/>
      <c r="Z130" s="4"/>
    </row>
    <row r="131" spans="1:26" ht="19.5" customHeight="1">
      <c r="A131" s="201">
        <v>37469</v>
      </c>
      <c r="B131" s="160" t="s">
        <v>4</v>
      </c>
      <c r="C131" s="160">
        <v>265</v>
      </c>
      <c r="D131" s="160">
        <v>285</v>
      </c>
      <c r="E131" s="160">
        <v>270</v>
      </c>
      <c r="F131" s="160">
        <v>270</v>
      </c>
      <c r="G131" s="160">
        <v>270</v>
      </c>
      <c r="H131" s="160">
        <v>275.3</v>
      </c>
      <c r="I131" s="160">
        <v>271.95</v>
      </c>
      <c r="J131" s="160">
        <v>270.10000000000002</v>
      </c>
      <c r="K131" s="160">
        <v>250</v>
      </c>
      <c r="L131" s="160">
        <v>245</v>
      </c>
      <c r="M131" s="160">
        <v>270</v>
      </c>
      <c r="N131" s="160">
        <v>280</v>
      </c>
      <c r="O131" s="160">
        <v>270</v>
      </c>
      <c r="P131" s="160">
        <v>372.84</v>
      </c>
      <c r="Q131" s="48"/>
      <c r="R131" s="48"/>
      <c r="S131" s="48"/>
      <c r="T131" s="48"/>
      <c r="U131" s="48"/>
      <c r="V131" s="48"/>
      <c r="W131" s="48"/>
      <c r="X131" s="48"/>
      <c r="Y131" s="48"/>
      <c r="Z131" s="4"/>
    </row>
    <row r="132" spans="1:26" ht="19.5" customHeight="1">
      <c r="A132" s="201">
        <v>37500</v>
      </c>
      <c r="B132" s="160" t="s">
        <v>4</v>
      </c>
      <c r="C132" s="160">
        <v>265</v>
      </c>
      <c r="D132" s="160">
        <v>285</v>
      </c>
      <c r="E132" s="160">
        <v>270</v>
      </c>
      <c r="F132" s="160">
        <v>270</v>
      </c>
      <c r="G132" s="160">
        <v>270</v>
      </c>
      <c r="H132" s="160">
        <v>275.3</v>
      </c>
      <c r="I132" s="160">
        <v>271.95</v>
      </c>
      <c r="J132" s="160">
        <v>270.10000000000002</v>
      </c>
      <c r="K132" s="160">
        <v>250</v>
      </c>
      <c r="L132" s="160">
        <v>245</v>
      </c>
      <c r="M132" s="160">
        <v>270</v>
      </c>
      <c r="N132" s="160">
        <v>280</v>
      </c>
      <c r="O132" s="160">
        <v>270</v>
      </c>
      <c r="P132" s="160">
        <v>372.84</v>
      </c>
      <c r="Q132" s="48"/>
      <c r="R132" s="48"/>
      <c r="S132" s="48"/>
      <c r="T132" s="48"/>
      <c r="U132" s="48"/>
      <c r="V132" s="48"/>
      <c r="W132" s="48"/>
      <c r="X132" s="48"/>
      <c r="Y132" s="48"/>
      <c r="Z132" s="4"/>
    </row>
    <row r="133" spans="1:26" ht="19.5" customHeight="1">
      <c r="A133" s="201">
        <v>37530</v>
      </c>
      <c r="B133" s="160" t="s">
        <v>4</v>
      </c>
      <c r="C133" s="160">
        <v>265</v>
      </c>
      <c r="D133" s="160">
        <v>285</v>
      </c>
      <c r="E133" s="160">
        <v>270</v>
      </c>
      <c r="F133" s="160">
        <v>270</v>
      </c>
      <c r="G133" s="160">
        <v>270</v>
      </c>
      <c r="H133" s="160">
        <v>275.3</v>
      </c>
      <c r="I133" s="160">
        <v>271.95</v>
      </c>
      <c r="J133" s="160">
        <v>270.10000000000002</v>
      </c>
      <c r="K133" s="160">
        <v>250</v>
      </c>
      <c r="L133" s="160">
        <v>245</v>
      </c>
      <c r="M133" s="160">
        <v>270</v>
      </c>
      <c r="N133" s="160">
        <v>280</v>
      </c>
      <c r="O133" s="160">
        <v>270</v>
      </c>
      <c r="P133" s="160">
        <v>372.84</v>
      </c>
      <c r="Q133" s="48"/>
      <c r="R133" s="48"/>
      <c r="S133" s="48"/>
      <c r="T133" s="48"/>
      <c r="U133" s="48"/>
      <c r="V133" s="48"/>
      <c r="W133" s="48"/>
      <c r="X133" s="48"/>
      <c r="Y133" s="48"/>
      <c r="Z133" s="4"/>
    </row>
    <row r="134" spans="1:26" ht="19.5" customHeight="1">
      <c r="A134" s="201">
        <v>37561</v>
      </c>
      <c r="B134" s="160" t="s">
        <v>4</v>
      </c>
      <c r="C134" s="160">
        <v>265</v>
      </c>
      <c r="D134" s="160">
        <v>285</v>
      </c>
      <c r="E134" s="160">
        <v>270</v>
      </c>
      <c r="F134" s="160">
        <v>270</v>
      </c>
      <c r="G134" s="160">
        <v>270</v>
      </c>
      <c r="H134" s="160">
        <v>275.3</v>
      </c>
      <c r="I134" s="160">
        <v>271.95</v>
      </c>
      <c r="J134" s="160">
        <v>270.10000000000002</v>
      </c>
      <c r="K134" s="160">
        <v>250</v>
      </c>
      <c r="L134" s="160">
        <v>245</v>
      </c>
      <c r="M134" s="160">
        <v>270</v>
      </c>
      <c r="N134" s="160">
        <v>280</v>
      </c>
      <c r="O134" s="160">
        <v>270</v>
      </c>
      <c r="P134" s="160">
        <v>372.84</v>
      </c>
      <c r="Q134" s="48"/>
      <c r="R134" s="48"/>
      <c r="S134" s="48"/>
      <c r="T134" s="48"/>
      <c r="U134" s="48"/>
      <c r="V134" s="48"/>
      <c r="W134" s="48"/>
      <c r="X134" s="48"/>
      <c r="Y134" s="48"/>
      <c r="Z134" s="4"/>
    </row>
    <row r="135" spans="1:26" ht="19.5" customHeight="1">
      <c r="A135" s="201">
        <v>37591</v>
      </c>
      <c r="B135" s="160" t="s">
        <v>4</v>
      </c>
      <c r="C135" s="160">
        <v>265</v>
      </c>
      <c r="D135" s="160">
        <v>285</v>
      </c>
      <c r="E135" s="160">
        <v>270</v>
      </c>
      <c r="F135" s="160">
        <v>270</v>
      </c>
      <c r="G135" s="160">
        <v>270</v>
      </c>
      <c r="H135" s="160">
        <v>275.3</v>
      </c>
      <c r="I135" s="160">
        <v>271.95</v>
      </c>
      <c r="J135" s="160">
        <v>270.10000000000002</v>
      </c>
      <c r="K135" s="160">
        <v>250</v>
      </c>
      <c r="L135" s="160">
        <v>245</v>
      </c>
      <c r="M135" s="160">
        <v>270</v>
      </c>
      <c r="N135" s="160">
        <v>280</v>
      </c>
      <c r="O135" s="160">
        <v>270</v>
      </c>
      <c r="P135" s="160">
        <v>372.84</v>
      </c>
      <c r="Q135" s="48"/>
      <c r="R135" s="48"/>
      <c r="S135" s="48"/>
      <c r="T135" s="48"/>
      <c r="U135" s="48"/>
      <c r="V135" s="48"/>
      <c r="W135" s="48"/>
      <c r="X135" s="48"/>
      <c r="Y135" s="48"/>
      <c r="Z135" s="4"/>
    </row>
    <row r="136" spans="1:26" ht="19.5" customHeight="1">
      <c r="A136" s="201">
        <v>37622</v>
      </c>
      <c r="B136" s="160" t="s">
        <v>4</v>
      </c>
      <c r="C136" s="160">
        <v>265</v>
      </c>
      <c r="D136" s="160">
        <v>285</v>
      </c>
      <c r="E136" s="160">
        <v>270</v>
      </c>
      <c r="F136" s="160">
        <v>270</v>
      </c>
      <c r="G136" s="160">
        <v>270</v>
      </c>
      <c r="H136" s="160">
        <v>275.3</v>
      </c>
      <c r="I136" s="160">
        <v>271.95</v>
      </c>
      <c r="J136" s="160">
        <v>270.10000000000002</v>
      </c>
      <c r="K136" s="160">
        <v>250</v>
      </c>
      <c r="L136" s="160">
        <v>245</v>
      </c>
      <c r="M136" s="160">
        <v>270</v>
      </c>
      <c r="N136" s="160">
        <v>280</v>
      </c>
      <c r="O136" s="160">
        <v>270</v>
      </c>
      <c r="P136" s="160">
        <v>372.84</v>
      </c>
      <c r="Q136" s="48"/>
      <c r="R136" s="48"/>
      <c r="S136" s="48"/>
      <c r="T136" s="48"/>
      <c r="U136" s="48"/>
      <c r="V136" s="48"/>
      <c r="W136" s="48"/>
      <c r="X136" s="48"/>
      <c r="Y136" s="48"/>
      <c r="Z136" s="4"/>
    </row>
    <row r="137" spans="1:26" ht="19.5" customHeight="1">
      <c r="A137" s="201">
        <v>37653</v>
      </c>
      <c r="B137" s="160" t="s">
        <v>4</v>
      </c>
      <c r="C137" s="160">
        <v>265</v>
      </c>
      <c r="D137" s="160">
        <v>285</v>
      </c>
      <c r="E137" s="160">
        <v>270</v>
      </c>
      <c r="F137" s="160">
        <v>270</v>
      </c>
      <c r="G137" s="160">
        <v>270</v>
      </c>
      <c r="H137" s="160">
        <v>275.3</v>
      </c>
      <c r="I137" s="160">
        <v>271.95</v>
      </c>
      <c r="J137" s="160">
        <v>270.10000000000002</v>
      </c>
      <c r="K137" s="160">
        <v>250</v>
      </c>
      <c r="L137" s="160">
        <v>245</v>
      </c>
      <c r="M137" s="160">
        <v>270</v>
      </c>
      <c r="N137" s="160">
        <v>280</v>
      </c>
      <c r="O137" s="160">
        <v>270</v>
      </c>
      <c r="P137" s="160">
        <v>372.84</v>
      </c>
      <c r="Q137" s="48"/>
      <c r="R137" s="48"/>
      <c r="S137" s="48"/>
      <c r="T137" s="48"/>
      <c r="U137" s="48"/>
      <c r="V137" s="48"/>
      <c r="W137" s="48"/>
      <c r="X137" s="48"/>
      <c r="Y137" s="48"/>
      <c r="Z137" s="4"/>
    </row>
    <row r="138" spans="1:26" ht="19.5" customHeight="1">
      <c r="A138" s="201">
        <v>37681</v>
      </c>
      <c r="B138" s="160" t="s">
        <v>4</v>
      </c>
      <c r="C138" s="160">
        <v>265</v>
      </c>
      <c r="D138" s="160">
        <v>285</v>
      </c>
      <c r="E138" s="160">
        <v>270</v>
      </c>
      <c r="F138" s="160">
        <v>270</v>
      </c>
      <c r="G138" s="160">
        <v>270</v>
      </c>
      <c r="H138" s="160">
        <v>275.3</v>
      </c>
      <c r="I138" s="160">
        <v>271.95</v>
      </c>
      <c r="J138" s="160">
        <v>270.10000000000002</v>
      </c>
      <c r="K138" s="160">
        <v>250</v>
      </c>
      <c r="L138" s="160">
        <v>245</v>
      </c>
      <c r="M138" s="160">
        <v>270</v>
      </c>
      <c r="N138" s="160">
        <v>280</v>
      </c>
      <c r="O138" s="160">
        <v>270</v>
      </c>
      <c r="P138" s="160">
        <v>372.84</v>
      </c>
      <c r="Q138" s="48"/>
      <c r="R138" s="48"/>
      <c r="S138" s="48"/>
      <c r="T138" s="48"/>
      <c r="U138" s="48"/>
      <c r="V138" s="48"/>
      <c r="W138" s="48"/>
      <c r="X138" s="48"/>
      <c r="Y138" s="48"/>
      <c r="Z138" s="4"/>
    </row>
    <row r="139" spans="1:26" ht="19.5" customHeight="1">
      <c r="A139" s="201">
        <v>37712</v>
      </c>
      <c r="B139" s="160" t="s">
        <v>4</v>
      </c>
      <c r="C139" s="160">
        <v>265</v>
      </c>
      <c r="D139" s="160">
        <v>285</v>
      </c>
      <c r="E139" s="160">
        <v>270</v>
      </c>
      <c r="F139" s="160">
        <v>270</v>
      </c>
      <c r="G139" s="160">
        <v>270</v>
      </c>
      <c r="H139" s="160">
        <v>275.3</v>
      </c>
      <c r="I139" s="160">
        <v>271.95</v>
      </c>
      <c r="J139" s="160">
        <v>270.10000000000002</v>
      </c>
      <c r="K139" s="160">
        <v>250</v>
      </c>
      <c r="L139" s="160">
        <v>245</v>
      </c>
      <c r="M139" s="160">
        <v>270</v>
      </c>
      <c r="N139" s="160">
        <v>280</v>
      </c>
      <c r="O139" s="160">
        <v>270</v>
      </c>
      <c r="P139" s="160">
        <v>372.84</v>
      </c>
      <c r="Q139" s="48"/>
      <c r="R139" s="48"/>
      <c r="S139" s="48"/>
      <c r="T139" s="48"/>
      <c r="U139" s="48"/>
      <c r="V139" s="48"/>
      <c r="W139" s="48"/>
      <c r="X139" s="48"/>
      <c r="Y139" s="48"/>
      <c r="Z139" s="4"/>
    </row>
    <row r="140" spans="1:26" ht="19.5" customHeight="1">
      <c r="A140" s="201">
        <v>37742</v>
      </c>
      <c r="B140" s="160" t="s">
        <v>4</v>
      </c>
      <c r="C140" s="160">
        <v>265</v>
      </c>
      <c r="D140" s="160">
        <v>285</v>
      </c>
      <c r="E140" s="160">
        <v>270</v>
      </c>
      <c r="F140" s="160">
        <v>270</v>
      </c>
      <c r="G140" s="160">
        <v>270</v>
      </c>
      <c r="H140" s="160">
        <v>275.3</v>
      </c>
      <c r="I140" s="160">
        <v>271.95</v>
      </c>
      <c r="J140" s="160">
        <v>270.10000000000002</v>
      </c>
      <c r="K140" s="160">
        <v>250</v>
      </c>
      <c r="L140" s="160">
        <v>245</v>
      </c>
      <c r="M140" s="160">
        <v>270</v>
      </c>
      <c r="N140" s="160">
        <v>280</v>
      </c>
      <c r="O140" s="160">
        <v>270</v>
      </c>
      <c r="P140" s="160">
        <v>372.84</v>
      </c>
      <c r="Q140" s="48"/>
      <c r="R140" s="48"/>
      <c r="S140" s="48"/>
      <c r="T140" s="48"/>
      <c r="U140" s="48"/>
      <c r="V140" s="48"/>
      <c r="W140" s="48"/>
      <c r="X140" s="48"/>
      <c r="Y140" s="48"/>
      <c r="Z140" s="4"/>
    </row>
    <row r="141" spans="1:26" ht="19.5" customHeight="1">
      <c r="A141" s="201">
        <v>37773</v>
      </c>
      <c r="B141" s="160">
        <v>400</v>
      </c>
      <c r="C141" s="160" t="s">
        <v>4</v>
      </c>
      <c r="D141" s="160" t="s">
        <v>4</v>
      </c>
      <c r="E141" s="160" t="s">
        <v>4</v>
      </c>
      <c r="F141" s="160" t="s">
        <v>4</v>
      </c>
      <c r="G141" s="160" t="s">
        <v>4</v>
      </c>
      <c r="H141" s="160" t="s">
        <v>4</v>
      </c>
      <c r="I141" s="160" t="s">
        <v>4</v>
      </c>
      <c r="J141" s="160" t="s">
        <v>4</v>
      </c>
      <c r="K141" s="160" t="s">
        <v>4</v>
      </c>
      <c r="L141" s="160" t="s">
        <v>4</v>
      </c>
      <c r="M141" s="160" t="s">
        <v>4</v>
      </c>
      <c r="N141" s="160" t="s">
        <v>4</v>
      </c>
      <c r="O141" s="160" t="s">
        <v>4</v>
      </c>
      <c r="P141" s="160" t="s">
        <v>4</v>
      </c>
      <c r="Q141" s="48"/>
      <c r="R141" s="48"/>
      <c r="S141" s="48"/>
      <c r="T141" s="48"/>
      <c r="U141" s="48"/>
      <c r="V141" s="48"/>
      <c r="W141" s="48"/>
      <c r="X141" s="48"/>
      <c r="Y141" s="48"/>
      <c r="Z141" s="4"/>
    </row>
    <row r="142" spans="1:26" ht="19.5" customHeight="1">
      <c r="A142" s="201">
        <v>37803</v>
      </c>
      <c r="B142" s="160">
        <v>450</v>
      </c>
      <c r="C142" s="160" t="s">
        <v>4</v>
      </c>
      <c r="D142" s="160" t="s">
        <v>4</v>
      </c>
      <c r="E142" s="160" t="s">
        <v>4</v>
      </c>
      <c r="F142" s="160" t="s">
        <v>4</v>
      </c>
      <c r="G142" s="160" t="s">
        <v>4</v>
      </c>
      <c r="H142" s="160" t="s">
        <v>4</v>
      </c>
      <c r="I142" s="160" t="s">
        <v>4</v>
      </c>
      <c r="J142" s="160" t="s">
        <v>4</v>
      </c>
      <c r="K142" s="160" t="s">
        <v>4</v>
      </c>
      <c r="L142" s="160" t="s">
        <v>4</v>
      </c>
      <c r="M142" s="160" t="s">
        <v>4</v>
      </c>
      <c r="N142" s="160" t="s">
        <v>4</v>
      </c>
      <c r="O142" s="160" t="s">
        <v>4</v>
      </c>
      <c r="P142" s="160" t="s">
        <v>4</v>
      </c>
      <c r="Q142" s="48"/>
      <c r="R142" s="48"/>
      <c r="S142" s="48"/>
      <c r="T142" s="48"/>
      <c r="U142" s="48"/>
      <c r="V142" s="48"/>
      <c r="W142" s="48"/>
      <c r="X142" s="48"/>
      <c r="Y142" s="48"/>
      <c r="Z142" s="4"/>
    </row>
    <row r="143" spans="1:26" ht="19.5" customHeight="1">
      <c r="A143" s="201">
        <v>37834</v>
      </c>
      <c r="B143" s="160">
        <v>475</v>
      </c>
      <c r="C143" s="160" t="s">
        <v>4</v>
      </c>
      <c r="D143" s="160" t="s">
        <v>4</v>
      </c>
      <c r="E143" s="160" t="s">
        <v>4</v>
      </c>
      <c r="F143" s="160" t="s">
        <v>4</v>
      </c>
      <c r="G143" s="160" t="s">
        <v>4</v>
      </c>
      <c r="H143" s="160" t="s">
        <v>4</v>
      </c>
      <c r="I143" s="160" t="s">
        <v>4</v>
      </c>
      <c r="J143" s="160" t="s">
        <v>4</v>
      </c>
      <c r="K143" s="160" t="s">
        <v>4</v>
      </c>
      <c r="L143" s="160" t="s">
        <v>4</v>
      </c>
      <c r="M143" s="160" t="s">
        <v>4</v>
      </c>
      <c r="N143" s="160" t="s">
        <v>4</v>
      </c>
      <c r="O143" s="160" t="s">
        <v>4</v>
      </c>
      <c r="P143" s="160" t="s">
        <v>4</v>
      </c>
      <c r="Q143" s="48"/>
      <c r="R143" s="48"/>
      <c r="S143" s="48"/>
      <c r="T143" s="48"/>
      <c r="U143" s="48"/>
      <c r="V143" s="48"/>
      <c r="W143" s="48"/>
      <c r="X143" s="48"/>
      <c r="Y143" s="48"/>
      <c r="Z143" s="4"/>
    </row>
    <row r="144" spans="1:26" ht="19.5" customHeight="1">
      <c r="A144" s="201">
        <v>37865</v>
      </c>
      <c r="B144" s="160">
        <v>500</v>
      </c>
      <c r="C144" s="160" t="s">
        <v>4</v>
      </c>
      <c r="D144" s="160" t="s">
        <v>4</v>
      </c>
      <c r="E144" s="160" t="s">
        <v>4</v>
      </c>
      <c r="F144" s="160" t="s">
        <v>4</v>
      </c>
      <c r="G144" s="160" t="s">
        <v>4</v>
      </c>
      <c r="H144" s="160" t="s">
        <v>4</v>
      </c>
      <c r="I144" s="160" t="s">
        <v>4</v>
      </c>
      <c r="J144" s="160" t="s">
        <v>4</v>
      </c>
      <c r="K144" s="160" t="s">
        <v>4</v>
      </c>
      <c r="L144" s="160" t="s">
        <v>4</v>
      </c>
      <c r="M144" s="160" t="s">
        <v>4</v>
      </c>
      <c r="N144" s="160" t="s">
        <v>4</v>
      </c>
      <c r="O144" s="160" t="s">
        <v>4</v>
      </c>
      <c r="P144" s="160" t="s">
        <v>4</v>
      </c>
      <c r="Q144" s="48"/>
      <c r="R144" s="48"/>
      <c r="S144" s="48"/>
      <c r="T144" s="48"/>
      <c r="U144" s="48"/>
      <c r="V144" s="48"/>
      <c r="W144" s="48"/>
      <c r="X144" s="48"/>
      <c r="Y144" s="48"/>
      <c r="Z144" s="4"/>
    </row>
    <row r="145" spans="1:26" ht="19.5" customHeight="1">
      <c r="A145" s="201">
        <v>37895</v>
      </c>
      <c r="B145" s="160">
        <v>500</v>
      </c>
      <c r="C145" s="160" t="s">
        <v>4</v>
      </c>
      <c r="D145" s="160" t="s">
        <v>4</v>
      </c>
      <c r="E145" s="160" t="s">
        <v>4</v>
      </c>
      <c r="F145" s="160" t="s">
        <v>4</v>
      </c>
      <c r="G145" s="160" t="s">
        <v>4</v>
      </c>
      <c r="H145" s="160" t="s">
        <v>4</v>
      </c>
      <c r="I145" s="160" t="s">
        <v>4</v>
      </c>
      <c r="J145" s="160" t="s">
        <v>4</v>
      </c>
      <c r="K145" s="160" t="s">
        <v>4</v>
      </c>
      <c r="L145" s="160" t="s">
        <v>4</v>
      </c>
      <c r="M145" s="160" t="s">
        <v>4</v>
      </c>
      <c r="N145" s="160" t="s">
        <v>4</v>
      </c>
      <c r="O145" s="160" t="s">
        <v>4</v>
      </c>
      <c r="P145" s="160" t="s">
        <v>4</v>
      </c>
      <c r="Q145" s="48"/>
      <c r="R145" s="48"/>
      <c r="S145" s="48"/>
      <c r="T145" s="48"/>
      <c r="U145" s="48"/>
      <c r="V145" s="48"/>
      <c r="W145" s="48"/>
      <c r="X145" s="48"/>
      <c r="Y145" s="48"/>
      <c r="Z145" s="4"/>
    </row>
    <row r="146" spans="1:26" ht="19.5" customHeight="1">
      <c r="A146" s="201">
        <v>37926</v>
      </c>
      <c r="B146" s="160">
        <v>500</v>
      </c>
      <c r="C146" s="160" t="s">
        <v>4</v>
      </c>
      <c r="D146" s="160" t="s">
        <v>4</v>
      </c>
      <c r="E146" s="160" t="s">
        <v>4</v>
      </c>
      <c r="F146" s="160" t="s">
        <v>4</v>
      </c>
      <c r="G146" s="160" t="s">
        <v>4</v>
      </c>
      <c r="H146" s="160" t="s">
        <v>4</v>
      </c>
      <c r="I146" s="160" t="s">
        <v>4</v>
      </c>
      <c r="J146" s="160" t="s">
        <v>4</v>
      </c>
      <c r="K146" s="160" t="s">
        <v>4</v>
      </c>
      <c r="L146" s="160" t="s">
        <v>4</v>
      </c>
      <c r="M146" s="160" t="s">
        <v>4</v>
      </c>
      <c r="N146" s="160" t="s">
        <v>4</v>
      </c>
      <c r="O146" s="160" t="s">
        <v>4</v>
      </c>
      <c r="P146" s="160" t="s">
        <v>4</v>
      </c>
      <c r="Q146" s="48"/>
      <c r="R146" s="48"/>
      <c r="S146" s="48"/>
      <c r="T146" s="48"/>
      <c r="U146" s="48"/>
      <c r="V146" s="48"/>
      <c r="W146" s="48"/>
      <c r="X146" s="48"/>
      <c r="Y146" s="48"/>
      <c r="Z146" s="4"/>
    </row>
    <row r="147" spans="1:26" ht="19.5" customHeight="1">
      <c r="A147" s="201">
        <v>37956</v>
      </c>
      <c r="B147" s="160">
        <v>500</v>
      </c>
      <c r="C147" s="160" t="s">
        <v>4</v>
      </c>
      <c r="D147" s="160" t="s">
        <v>4</v>
      </c>
      <c r="E147" s="160" t="s">
        <v>4</v>
      </c>
      <c r="F147" s="160" t="s">
        <v>4</v>
      </c>
      <c r="G147" s="160" t="s">
        <v>4</v>
      </c>
      <c r="H147" s="160" t="s">
        <v>4</v>
      </c>
      <c r="I147" s="160" t="s">
        <v>4</v>
      </c>
      <c r="J147" s="160" t="s">
        <v>4</v>
      </c>
      <c r="K147" s="160" t="s">
        <v>4</v>
      </c>
      <c r="L147" s="160" t="s">
        <v>4</v>
      </c>
      <c r="M147" s="160" t="s">
        <v>4</v>
      </c>
      <c r="N147" s="160" t="s">
        <v>4</v>
      </c>
      <c r="O147" s="160" t="s">
        <v>4</v>
      </c>
      <c r="P147" s="160" t="s">
        <v>4</v>
      </c>
      <c r="Q147" s="48"/>
      <c r="R147" s="48"/>
      <c r="S147" s="48"/>
      <c r="T147" s="48"/>
      <c r="U147" s="48"/>
      <c r="V147" s="48"/>
      <c r="W147" s="48"/>
      <c r="X147" s="48"/>
      <c r="Y147" s="48"/>
      <c r="Z147" s="4"/>
    </row>
    <row r="148" spans="1:26" ht="19.5" customHeight="1">
      <c r="A148" s="201">
        <v>37987</v>
      </c>
      <c r="B148" s="160">
        <v>500</v>
      </c>
      <c r="C148" s="160" t="s">
        <v>4</v>
      </c>
      <c r="D148" s="160" t="s">
        <v>4</v>
      </c>
      <c r="E148" s="160" t="s">
        <v>4</v>
      </c>
      <c r="F148" s="160" t="s">
        <v>4</v>
      </c>
      <c r="G148" s="160" t="s">
        <v>4</v>
      </c>
      <c r="H148" s="160" t="s">
        <v>4</v>
      </c>
      <c r="I148" s="160" t="s">
        <v>4</v>
      </c>
      <c r="J148" s="160" t="s">
        <v>4</v>
      </c>
      <c r="K148" s="160" t="s">
        <v>4</v>
      </c>
      <c r="L148" s="160" t="s">
        <v>4</v>
      </c>
      <c r="M148" s="160" t="s">
        <v>4</v>
      </c>
      <c r="N148" s="160" t="s">
        <v>4</v>
      </c>
      <c r="O148" s="160" t="s">
        <v>4</v>
      </c>
      <c r="P148" s="160" t="s">
        <v>4</v>
      </c>
      <c r="Q148" s="48"/>
      <c r="R148" s="48"/>
      <c r="S148" s="48"/>
      <c r="T148" s="48"/>
      <c r="U148" s="48"/>
      <c r="V148" s="48"/>
      <c r="W148" s="48"/>
      <c r="X148" s="48"/>
      <c r="Y148" s="48"/>
      <c r="Z148" s="4"/>
    </row>
    <row r="149" spans="1:26" ht="19.5" customHeight="1">
      <c r="A149" s="201">
        <v>38018</v>
      </c>
      <c r="B149" s="160">
        <v>550</v>
      </c>
      <c r="C149" s="160" t="s">
        <v>4</v>
      </c>
      <c r="D149" s="160" t="s">
        <v>4</v>
      </c>
      <c r="E149" s="160" t="s">
        <v>4</v>
      </c>
      <c r="F149" s="160" t="s">
        <v>4</v>
      </c>
      <c r="G149" s="160" t="s">
        <v>4</v>
      </c>
      <c r="H149" s="160" t="s">
        <v>4</v>
      </c>
      <c r="I149" s="160" t="s">
        <v>4</v>
      </c>
      <c r="J149" s="160" t="s">
        <v>4</v>
      </c>
      <c r="K149" s="160" t="s">
        <v>4</v>
      </c>
      <c r="L149" s="160" t="s">
        <v>4</v>
      </c>
      <c r="M149" s="160" t="s">
        <v>4</v>
      </c>
      <c r="N149" s="160" t="s">
        <v>4</v>
      </c>
      <c r="O149" s="160" t="s">
        <v>4</v>
      </c>
      <c r="P149" s="160" t="s">
        <v>4</v>
      </c>
      <c r="Q149" s="48"/>
      <c r="R149" s="48"/>
      <c r="S149" s="48"/>
      <c r="T149" s="48"/>
      <c r="U149" s="48"/>
      <c r="V149" s="48"/>
      <c r="W149" s="48"/>
      <c r="X149" s="48"/>
      <c r="Y149" s="48"/>
      <c r="Z149" s="4"/>
    </row>
    <row r="150" spans="1:26" ht="19.5" customHeight="1">
      <c r="A150" s="201">
        <v>38047</v>
      </c>
      <c r="B150" s="160">
        <v>550</v>
      </c>
      <c r="C150" s="160" t="s">
        <v>4</v>
      </c>
      <c r="D150" s="160" t="s">
        <v>4</v>
      </c>
      <c r="E150" s="160" t="s">
        <v>4</v>
      </c>
      <c r="F150" s="160" t="s">
        <v>4</v>
      </c>
      <c r="G150" s="160" t="s">
        <v>4</v>
      </c>
      <c r="H150" s="160" t="s">
        <v>4</v>
      </c>
      <c r="I150" s="160" t="s">
        <v>4</v>
      </c>
      <c r="J150" s="160" t="s">
        <v>4</v>
      </c>
      <c r="K150" s="160" t="s">
        <v>4</v>
      </c>
      <c r="L150" s="160" t="s">
        <v>4</v>
      </c>
      <c r="M150" s="160" t="s">
        <v>4</v>
      </c>
      <c r="N150" s="160" t="s">
        <v>4</v>
      </c>
      <c r="O150" s="160" t="s">
        <v>4</v>
      </c>
      <c r="P150" s="160" t="s">
        <v>4</v>
      </c>
      <c r="Q150" s="48"/>
      <c r="R150" s="48"/>
      <c r="S150" s="48"/>
      <c r="T150" s="48"/>
      <c r="U150" s="48"/>
      <c r="V150" s="48"/>
      <c r="W150" s="48"/>
      <c r="X150" s="48"/>
      <c r="Y150" s="48"/>
      <c r="Z150" s="4"/>
    </row>
    <row r="151" spans="1:26" ht="19.5" customHeight="1">
      <c r="A151" s="201">
        <v>38078</v>
      </c>
      <c r="B151" s="160">
        <v>550</v>
      </c>
      <c r="C151" s="160" t="s">
        <v>4</v>
      </c>
      <c r="D151" s="160" t="s">
        <v>4</v>
      </c>
      <c r="E151" s="160" t="s">
        <v>4</v>
      </c>
      <c r="F151" s="160" t="s">
        <v>4</v>
      </c>
      <c r="G151" s="160" t="s">
        <v>4</v>
      </c>
      <c r="H151" s="160" t="s">
        <v>4</v>
      </c>
      <c r="I151" s="160" t="s">
        <v>4</v>
      </c>
      <c r="J151" s="160" t="s">
        <v>4</v>
      </c>
      <c r="K151" s="160" t="s">
        <v>4</v>
      </c>
      <c r="L151" s="160" t="s">
        <v>4</v>
      </c>
      <c r="M151" s="160" t="s">
        <v>4</v>
      </c>
      <c r="N151" s="160" t="s">
        <v>4</v>
      </c>
      <c r="O151" s="160" t="s">
        <v>4</v>
      </c>
      <c r="P151" s="160" t="s">
        <v>4</v>
      </c>
      <c r="Q151" s="48"/>
      <c r="R151" s="48"/>
      <c r="S151" s="48"/>
      <c r="T151" s="48"/>
      <c r="U151" s="48"/>
      <c r="V151" s="48"/>
      <c r="W151" s="48"/>
      <c r="X151" s="48"/>
      <c r="Y151" s="48"/>
      <c r="Z151" s="4"/>
    </row>
    <row r="152" spans="1:26" ht="19.5" customHeight="1">
      <c r="A152" s="201">
        <v>38108</v>
      </c>
      <c r="B152" s="160">
        <v>550</v>
      </c>
      <c r="C152" s="160" t="s">
        <v>4</v>
      </c>
      <c r="D152" s="160" t="s">
        <v>4</v>
      </c>
      <c r="E152" s="160" t="s">
        <v>4</v>
      </c>
      <c r="F152" s="160" t="s">
        <v>4</v>
      </c>
      <c r="G152" s="160" t="s">
        <v>4</v>
      </c>
      <c r="H152" s="160" t="s">
        <v>4</v>
      </c>
      <c r="I152" s="160" t="s">
        <v>4</v>
      </c>
      <c r="J152" s="160" t="s">
        <v>4</v>
      </c>
      <c r="K152" s="160" t="s">
        <v>4</v>
      </c>
      <c r="L152" s="160" t="s">
        <v>4</v>
      </c>
      <c r="M152" s="160" t="s">
        <v>4</v>
      </c>
      <c r="N152" s="160" t="s">
        <v>4</v>
      </c>
      <c r="O152" s="160" t="s">
        <v>4</v>
      </c>
      <c r="P152" s="160" t="s">
        <v>4</v>
      </c>
      <c r="Q152" s="48"/>
      <c r="R152" s="48"/>
      <c r="S152" s="48"/>
      <c r="T152" s="48"/>
      <c r="U152" s="48"/>
      <c r="V152" s="48"/>
      <c r="W152" s="48"/>
      <c r="X152" s="48"/>
      <c r="Y152" s="48"/>
      <c r="Z152" s="4"/>
    </row>
    <row r="153" spans="1:26" ht="19.5" customHeight="1">
      <c r="A153" s="201">
        <v>38139</v>
      </c>
      <c r="B153" s="160">
        <v>550</v>
      </c>
      <c r="C153" s="160" t="s">
        <v>4</v>
      </c>
      <c r="D153" s="160" t="s">
        <v>4</v>
      </c>
      <c r="E153" s="160" t="s">
        <v>4</v>
      </c>
      <c r="F153" s="160" t="s">
        <v>4</v>
      </c>
      <c r="G153" s="160" t="s">
        <v>4</v>
      </c>
      <c r="H153" s="160" t="s">
        <v>4</v>
      </c>
      <c r="I153" s="160" t="s">
        <v>4</v>
      </c>
      <c r="J153" s="160" t="s">
        <v>4</v>
      </c>
      <c r="K153" s="160" t="s">
        <v>4</v>
      </c>
      <c r="L153" s="160" t="s">
        <v>4</v>
      </c>
      <c r="M153" s="160" t="s">
        <v>4</v>
      </c>
      <c r="N153" s="160" t="s">
        <v>4</v>
      </c>
      <c r="O153" s="160" t="s">
        <v>4</v>
      </c>
      <c r="P153" s="160" t="s">
        <v>4</v>
      </c>
      <c r="Q153" s="48"/>
      <c r="R153" s="48"/>
      <c r="S153" s="48"/>
      <c r="T153" s="48"/>
      <c r="U153" s="48"/>
      <c r="V153" s="48"/>
      <c r="W153" s="48"/>
      <c r="X153" s="48"/>
      <c r="Y153" s="48"/>
      <c r="Z153" s="4"/>
    </row>
    <row r="154" spans="1:26" ht="19.5" customHeight="1">
      <c r="A154" s="201">
        <v>38169</v>
      </c>
      <c r="B154" s="160">
        <v>550</v>
      </c>
      <c r="C154" s="160" t="s">
        <v>4</v>
      </c>
      <c r="D154" s="160" t="s">
        <v>4</v>
      </c>
      <c r="E154" s="160" t="s">
        <v>4</v>
      </c>
      <c r="F154" s="160" t="s">
        <v>4</v>
      </c>
      <c r="G154" s="160" t="s">
        <v>4</v>
      </c>
      <c r="H154" s="160" t="s">
        <v>4</v>
      </c>
      <c r="I154" s="160" t="s">
        <v>4</v>
      </c>
      <c r="J154" s="160" t="s">
        <v>4</v>
      </c>
      <c r="K154" s="160" t="s">
        <v>4</v>
      </c>
      <c r="L154" s="160" t="s">
        <v>4</v>
      </c>
      <c r="M154" s="160" t="s">
        <v>4</v>
      </c>
      <c r="N154" s="160" t="s">
        <v>4</v>
      </c>
      <c r="O154" s="160" t="s">
        <v>4</v>
      </c>
      <c r="P154" s="160" t="s">
        <v>4</v>
      </c>
      <c r="Q154" s="48"/>
      <c r="R154" s="48"/>
      <c r="S154" s="48"/>
      <c r="T154" s="48"/>
      <c r="U154" s="48"/>
      <c r="V154" s="48"/>
      <c r="W154" s="48"/>
      <c r="X154" s="48"/>
      <c r="Y154" s="48"/>
      <c r="Z154" s="4"/>
    </row>
    <row r="155" spans="1:26" ht="19.5" customHeight="1">
      <c r="A155" s="201">
        <v>38200</v>
      </c>
      <c r="B155" s="160">
        <v>550</v>
      </c>
      <c r="C155" s="160" t="s">
        <v>4</v>
      </c>
      <c r="D155" s="160" t="s">
        <v>4</v>
      </c>
      <c r="E155" s="160" t="s">
        <v>4</v>
      </c>
      <c r="F155" s="160" t="s">
        <v>4</v>
      </c>
      <c r="G155" s="160" t="s">
        <v>4</v>
      </c>
      <c r="H155" s="160" t="s">
        <v>4</v>
      </c>
      <c r="I155" s="160" t="s">
        <v>4</v>
      </c>
      <c r="J155" s="160" t="s">
        <v>4</v>
      </c>
      <c r="K155" s="160" t="s">
        <v>4</v>
      </c>
      <c r="L155" s="160" t="s">
        <v>4</v>
      </c>
      <c r="M155" s="160" t="s">
        <v>4</v>
      </c>
      <c r="N155" s="160" t="s">
        <v>4</v>
      </c>
      <c r="O155" s="160" t="s">
        <v>4</v>
      </c>
      <c r="P155" s="160" t="s">
        <v>4</v>
      </c>
      <c r="Q155" s="48"/>
      <c r="R155" s="48"/>
      <c r="S155" s="48"/>
      <c r="T155" s="48"/>
      <c r="U155" s="48"/>
      <c r="V155" s="48"/>
      <c r="W155" s="48"/>
      <c r="X155" s="48"/>
      <c r="Y155" s="48"/>
      <c r="Z155" s="4"/>
    </row>
    <row r="156" spans="1:26" ht="19.5" customHeight="1">
      <c r="A156" s="201">
        <v>38231</v>
      </c>
      <c r="B156" s="160">
        <v>550</v>
      </c>
      <c r="C156" s="160" t="s">
        <v>4</v>
      </c>
      <c r="D156" s="160" t="s">
        <v>4</v>
      </c>
      <c r="E156" s="160" t="s">
        <v>4</v>
      </c>
      <c r="F156" s="160" t="s">
        <v>4</v>
      </c>
      <c r="G156" s="160" t="s">
        <v>4</v>
      </c>
      <c r="H156" s="160" t="s">
        <v>4</v>
      </c>
      <c r="I156" s="160" t="s">
        <v>4</v>
      </c>
      <c r="J156" s="160" t="s">
        <v>4</v>
      </c>
      <c r="K156" s="160" t="s">
        <v>4</v>
      </c>
      <c r="L156" s="160" t="s">
        <v>4</v>
      </c>
      <c r="M156" s="160" t="s">
        <v>4</v>
      </c>
      <c r="N156" s="160" t="s">
        <v>4</v>
      </c>
      <c r="O156" s="160" t="s">
        <v>4</v>
      </c>
      <c r="P156" s="160" t="s">
        <v>4</v>
      </c>
      <c r="Q156" s="48"/>
      <c r="R156" s="48"/>
      <c r="S156" s="48"/>
      <c r="T156" s="48"/>
      <c r="U156" s="48"/>
      <c r="V156" s="48"/>
      <c r="W156" s="48"/>
      <c r="X156" s="48"/>
      <c r="Y156" s="48"/>
      <c r="Z156" s="4"/>
    </row>
    <row r="157" spans="1:26" ht="19.5" customHeight="1">
      <c r="A157" s="201">
        <v>38261</v>
      </c>
      <c r="B157" s="160">
        <v>550</v>
      </c>
      <c r="C157" s="160" t="s">
        <v>4</v>
      </c>
      <c r="D157" s="160" t="s">
        <v>4</v>
      </c>
      <c r="E157" s="160" t="s">
        <v>4</v>
      </c>
      <c r="F157" s="160" t="s">
        <v>4</v>
      </c>
      <c r="G157" s="160" t="s">
        <v>4</v>
      </c>
      <c r="H157" s="160" t="s">
        <v>4</v>
      </c>
      <c r="I157" s="160" t="s">
        <v>4</v>
      </c>
      <c r="J157" s="160" t="s">
        <v>4</v>
      </c>
      <c r="K157" s="160" t="s">
        <v>4</v>
      </c>
      <c r="L157" s="160" t="s">
        <v>4</v>
      </c>
      <c r="M157" s="160" t="s">
        <v>4</v>
      </c>
      <c r="N157" s="160" t="s">
        <v>4</v>
      </c>
      <c r="O157" s="160" t="s">
        <v>4</v>
      </c>
      <c r="P157" s="160" t="s">
        <v>4</v>
      </c>
      <c r="Q157" s="48"/>
      <c r="R157" s="48"/>
      <c r="S157" s="48"/>
      <c r="T157" s="48"/>
      <c r="U157" s="48"/>
      <c r="V157" s="48"/>
      <c r="W157" s="48"/>
      <c r="X157" s="48"/>
      <c r="Y157" s="48"/>
      <c r="Z157" s="4"/>
    </row>
    <row r="158" spans="1:26" ht="19.5" customHeight="1">
      <c r="A158" s="201">
        <v>38292</v>
      </c>
      <c r="B158" s="160">
        <v>550</v>
      </c>
      <c r="C158" s="160" t="s">
        <v>4</v>
      </c>
      <c r="D158" s="160" t="s">
        <v>4</v>
      </c>
      <c r="E158" s="160" t="s">
        <v>4</v>
      </c>
      <c r="F158" s="160" t="s">
        <v>4</v>
      </c>
      <c r="G158" s="160" t="s">
        <v>4</v>
      </c>
      <c r="H158" s="160" t="s">
        <v>4</v>
      </c>
      <c r="I158" s="160" t="s">
        <v>4</v>
      </c>
      <c r="J158" s="160" t="s">
        <v>4</v>
      </c>
      <c r="K158" s="160" t="s">
        <v>4</v>
      </c>
      <c r="L158" s="160" t="s">
        <v>4</v>
      </c>
      <c r="M158" s="160" t="s">
        <v>4</v>
      </c>
      <c r="N158" s="160" t="s">
        <v>4</v>
      </c>
      <c r="O158" s="160" t="s">
        <v>4</v>
      </c>
      <c r="P158" s="160" t="s">
        <v>4</v>
      </c>
      <c r="Q158" s="48"/>
      <c r="R158" s="48"/>
      <c r="S158" s="48"/>
      <c r="T158" s="48"/>
      <c r="U158" s="48"/>
      <c r="V158" s="48"/>
      <c r="W158" s="48"/>
      <c r="X158" s="48"/>
      <c r="Y158" s="48"/>
      <c r="Z158" s="4"/>
    </row>
    <row r="159" spans="1:26" ht="19.5" customHeight="1">
      <c r="A159" s="201">
        <v>38322</v>
      </c>
      <c r="B159" s="160">
        <v>550</v>
      </c>
      <c r="C159" s="160" t="s">
        <v>4</v>
      </c>
      <c r="D159" s="160" t="s">
        <v>4</v>
      </c>
      <c r="E159" s="160" t="s">
        <v>4</v>
      </c>
      <c r="F159" s="160" t="s">
        <v>4</v>
      </c>
      <c r="G159" s="160" t="s">
        <v>4</v>
      </c>
      <c r="H159" s="160" t="s">
        <v>4</v>
      </c>
      <c r="I159" s="160" t="s">
        <v>4</v>
      </c>
      <c r="J159" s="160" t="s">
        <v>4</v>
      </c>
      <c r="K159" s="160" t="s">
        <v>4</v>
      </c>
      <c r="L159" s="160" t="s">
        <v>4</v>
      </c>
      <c r="M159" s="160" t="s">
        <v>4</v>
      </c>
      <c r="N159" s="160" t="s">
        <v>4</v>
      </c>
      <c r="O159" s="160" t="s">
        <v>4</v>
      </c>
      <c r="P159" s="160" t="s">
        <v>4</v>
      </c>
      <c r="Q159" s="48"/>
      <c r="R159" s="48"/>
      <c r="S159" s="48"/>
      <c r="T159" s="48"/>
      <c r="U159" s="48"/>
      <c r="V159" s="48"/>
      <c r="W159" s="48"/>
      <c r="X159" s="48"/>
      <c r="Y159" s="48"/>
      <c r="Z159" s="4"/>
    </row>
    <row r="160" spans="1:26" ht="19.5" customHeight="1">
      <c r="A160" s="201">
        <v>38353</v>
      </c>
      <c r="B160" s="160">
        <v>550</v>
      </c>
      <c r="C160" s="160" t="s">
        <v>4</v>
      </c>
      <c r="D160" s="160" t="s">
        <v>4</v>
      </c>
      <c r="E160" s="160" t="s">
        <v>4</v>
      </c>
      <c r="F160" s="160" t="s">
        <v>4</v>
      </c>
      <c r="G160" s="160" t="s">
        <v>4</v>
      </c>
      <c r="H160" s="160" t="s">
        <v>4</v>
      </c>
      <c r="I160" s="160" t="s">
        <v>4</v>
      </c>
      <c r="J160" s="160" t="s">
        <v>4</v>
      </c>
      <c r="K160" s="160" t="s">
        <v>4</v>
      </c>
      <c r="L160" s="160" t="s">
        <v>4</v>
      </c>
      <c r="M160" s="160" t="s">
        <v>4</v>
      </c>
      <c r="N160" s="160" t="s">
        <v>4</v>
      </c>
      <c r="O160" s="160" t="s">
        <v>4</v>
      </c>
      <c r="P160" s="160" t="s">
        <v>4</v>
      </c>
      <c r="Q160" s="48"/>
      <c r="R160" s="48"/>
      <c r="S160" s="48"/>
      <c r="T160" s="48"/>
      <c r="U160" s="48"/>
      <c r="V160" s="48"/>
      <c r="W160" s="48"/>
      <c r="X160" s="48"/>
      <c r="Y160" s="48"/>
      <c r="Z160" s="4"/>
    </row>
    <row r="161" spans="1:26" ht="19.5" customHeight="1">
      <c r="A161" s="201">
        <v>38384</v>
      </c>
      <c r="B161" s="160">
        <v>550</v>
      </c>
      <c r="C161" s="160" t="s">
        <v>4</v>
      </c>
      <c r="D161" s="160" t="s">
        <v>4</v>
      </c>
      <c r="E161" s="160" t="s">
        <v>4</v>
      </c>
      <c r="F161" s="160" t="s">
        <v>4</v>
      </c>
      <c r="G161" s="160" t="s">
        <v>4</v>
      </c>
      <c r="H161" s="160" t="s">
        <v>4</v>
      </c>
      <c r="I161" s="160" t="s">
        <v>4</v>
      </c>
      <c r="J161" s="160" t="s">
        <v>4</v>
      </c>
      <c r="K161" s="160" t="s">
        <v>4</v>
      </c>
      <c r="L161" s="160" t="s">
        <v>4</v>
      </c>
      <c r="M161" s="160" t="s">
        <v>4</v>
      </c>
      <c r="N161" s="160" t="s">
        <v>4</v>
      </c>
      <c r="O161" s="160" t="s">
        <v>4</v>
      </c>
      <c r="P161" s="160" t="s">
        <v>4</v>
      </c>
      <c r="Q161" s="48"/>
      <c r="R161" s="48"/>
      <c r="S161" s="48"/>
      <c r="T161" s="48"/>
      <c r="U161" s="48"/>
      <c r="V161" s="48"/>
      <c r="W161" s="48"/>
      <c r="X161" s="48"/>
      <c r="Y161" s="48"/>
      <c r="Z161" s="4"/>
    </row>
    <row r="162" spans="1:26" ht="19.5" customHeight="1">
      <c r="A162" s="201">
        <v>38412</v>
      </c>
      <c r="B162" s="160">
        <v>550</v>
      </c>
      <c r="C162" s="160" t="s">
        <v>4</v>
      </c>
      <c r="D162" s="160" t="s">
        <v>4</v>
      </c>
      <c r="E162" s="160" t="s">
        <v>4</v>
      </c>
      <c r="F162" s="160" t="s">
        <v>4</v>
      </c>
      <c r="G162" s="160" t="s">
        <v>4</v>
      </c>
      <c r="H162" s="160" t="s">
        <v>4</v>
      </c>
      <c r="I162" s="160" t="s">
        <v>4</v>
      </c>
      <c r="J162" s="160" t="s">
        <v>4</v>
      </c>
      <c r="K162" s="160" t="s">
        <v>4</v>
      </c>
      <c r="L162" s="160" t="s">
        <v>4</v>
      </c>
      <c r="M162" s="160" t="s">
        <v>4</v>
      </c>
      <c r="N162" s="160" t="s">
        <v>4</v>
      </c>
      <c r="O162" s="160" t="s">
        <v>4</v>
      </c>
      <c r="P162" s="160" t="s">
        <v>4</v>
      </c>
      <c r="Q162" s="48"/>
      <c r="R162" s="48"/>
      <c r="S162" s="48"/>
      <c r="T162" s="48"/>
      <c r="U162" s="48"/>
      <c r="V162" s="48"/>
      <c r="W162" s="48"/>
      <c r="X162" s="48"/>
      <c r="Y162" s="48"/>
      <c r="Z162" s="4"/>
    </row>
    <row r="163" spans="1:26" ht="19.5" customHeight="1">
      <c r="A163" s="201">
        <v>38443</v>
      </c>
      <c r="B163" s="160">
        <v>550</v>
      </c>
      <c r="C163" s="160" t="s">
        <v>4</v>
      </c>
      <c r="D163" s="160" t="s">
        <v>4</v>
      </c>
      <c r="E163" s="160" t="s">
        <v>4</v>
      </c>
      <c r="F163" s="160" t="s">
        <v>4</v>
      </c>
      <c r="G163" s="160" t="s">
        <v>4</v>
      </c>
      <c r="H163" s="160" t="s">
        <v>4</v>
      </c>
      <c r="I163" s="160" t="s">
        <v>4</v>
      </c>
      <c r="J163" s="160" t="s">
        <v>4</v>
      </c>
      <c r="K163" s="160" t="s">
        <v>4</v>
      </c>
      <c r="L163" s="160" t="s">
        <v>4</v>
      </c>
      <c r="M163" s="160" t="s">
        <v>4</v>
      </c>
      <c r="N163" s="160" t="s">
        <v>4</v>
      </c>
      <c r="O163" s="160" t="s">
        <v>4</v>
      </c>
      <c r="P163" s="160" t="s">
        <v>4</v>
      </c>
      <c r="Q163" s="48"/>
      <c r="R163" s="48"/>
      <c r="S163" s="48"/>
      <c r="T163" s="48"/>
      <c r="U163" s="48"/>
      <c r="V163" s="48"/>
      <c r="W163" s="48"/>
      <c r="X163" s="48"/>
      <c r="Y163" s="48"/>
      <c r="Z163" s="4"/>
    </row>
    <row r="164" spans="1:26" ht="19.5" customHeight="1">
      <c r="A164" s="201">
        <v>38473</v>
      </c>
      <c r="B164" s="160">
        <v>550</v>
      </c>
      <c r="C164" s="160" t="s">
        <v>4</v>
      </c>
      <c r="D164" s="160" t="s">
        <v>4</v>
      </c>
      <c r="E164" s="160" t="s">
        <v>4</v>
      </c>
      <c r="F164" s="160" t="s">
        <v>4</v>
      </c>
      <c r="G164" s="160" t="s">
        <v>4</v>
      </c>
      <c r="H164" s="160" t="s">
        <v>4</v>
      </c>
      <c r="I164" s="160" t="s">
        <v>4</v>
      </c>
      <c r="J164" s="160" t="s">
        <v>4</v>
      </c>
      <c r="K164" s="160" t="s">
        <v>4</v>
      </c>
      <c r="L164" s="160" t="s">
        <v>4</v>
      </c>
      <c r="M164" s="160" t="s">
        <v>4</v>
      </c>
      <c r="N164" s="160" t="s">
        <v>4</v>
      </c>
      <c r="O164" s="160" t="s">
        <v>4</v>
      </c>
      <c r="P164" s="160" t="s">
        <v>4</v>
      </c>
      <c r="Q164" s="48"/>
      <c r="R164" s="48"/>
      <c r="S164" s="48"/>
      <c r="T164" s="48"/>
      <c r="U164" s="48"/>
      <c r="V164" s="48"/>
      <c r="W164" s="48"/>
      <c r="X164" s="48"/>
      <c r="Y164" s="48"/>
      <c r="Z164" s="4"/>
    </row>
    <row r="165" spans="1:26" ht="19.5" customHeight="1">
      <c r="A165" s="201">
        <v>38504</v>
      </c>
      <c r="B165" s="160">
        <v>550</v>
      </c>
      <c r="C165" s="160" t="s">
        <v>4</v>
      </c>
      <c r="D165" s="160" t="s">
        <v>4</v>
      </c>
      <c r="E165" s="160" t="s">
        <v>4</v>
      </c>
      <c r="F165" s="160" t="s">
        <v>4</v>
      </c>
      <c r="G165" s="160" t="s">
        <v>4</v>
      </c>
      <c r="H165" s="160" t="s">
        <v>4</v>
      </c>
      <c r="I165" s="160" t="s">
        <v>4</v>
      </c>
      <c r="J165" s="160" t="s">
        <v>4</v>
      </c>
      <c r="K165" s="160" t="s">
        <v>4</v>
      </c>
      <c r="L165" s="160" t="s">
        <v>4</v>
      </c>
      <c r="M165" s="160" t="s">
        <v>4</v>
      </c>
      <c r="N165" s="160" t="s">
        <v>4</v>
      </c>
      <c r="O165" s="160" t="s">
        <v>4</v>
      </c>
      <c r="P165" s="160" t="s">
        <v>4</v>
      </c>
      <c r="Q165" s="48"/>
      <c r="R165" s="48"/>
      <c r="S165" s="48"/>
      <c r="T165" s="48"/>
      <c r="U165" s="48"/>
      <c r="V165" s="48"/>
      <c r="W165" s="48"/>
      <c r="X165" s="48"/>
      <c r="Y165" s="48"/>
      <c r="Z165" s="4"/>
    </row>
    <row r="166" spans="1:26" ht="19.5" customHeight="1">
      <c r="A166" s="201">
        <v>38534</v>
      </c>
      <c r="B166" s="160">
        <v>550</v>
      </c>
      <c r="C166" s="160" t="s">
        <v>4</v>
      </c>
      <c r="D166" s="160" t="s">
        <v>4</v>
      </c>
      <c r="E166" s="160" t="s">
        <v>4</v>
      </c>
      <c r="F166" s="160" t="s">
        <v>4</v>
      </c>
      <c r="G166" s="160" t="s">
        <v>4</v>
      </c>
      <c r="H166" s="160" t="s">
        <v>4</v>
      </c>
      <c r="I166" s="160" t="s">
        <v>4</v>
      </c>
      <c r="J166" s="160" t="s">
        <v>4</v>
      </c>
      <c r="K166" s="160" t="s">
        <v>4</v>
      </c>
      <c r="L166" s="160" t="s">
        <v>4</v>
      </c>
      <c r="M166" s="160" t="s">
        <v>4</v>
      </c>
      <c r="N166" s="160" t="s">
        <v>4</v>
      </c>
      <c r="O166" s="160" t="s">
        <v>4</v>
      </c>
      <c r="P166" s="160" t="s">
        <v>4</v>
      </c>
      <c r="Q166" s="48"/>
      <c r="R166" s="48"/>
      <c r="S166" s="48"/>
      <c r="T166" s="48"/>
      <c r="U166" s="48"/>
      <c r="V166" s="48"/>
      <c r="W166" s="48"/>
      <c r="X166" s="48"/>
      <c r="Y166" s="48"/>
      <c r="Z166" s="4"/>
    </row>
    <row r="167" spans="1:26" ht="19.5" customHeight="1">
      <c r="A167" s="201">
        <v>38565</v>
      </c>
      <c r="B167" s="160">
        <v>630</v>
      </c>
      <c r="C167" s="160" t="s">
        <v>4</v>
      </c>
      <c r="D167" s="160" t="s">
        <v>4</v>
      </c>
      <c r="E167" s="160" t="s">
        <v>4</v>
      </c>
      <c r="F167" s="160" t="s">
        <v>4</v>
      </c>
      <c r="G167" s="160" t="s">
        <v>4</v>
      </c>
      <c r="H167" s="160" t="s">
        <v>4</v>
      </c>
      <c r="I167" s="160" t="s">
        <v>4</v>
      </c>
      <c r="J167" s="160" t="s">
        <v>4</v>
      </c>
      <c r="K167" s="160" t="s">
        <v>4</v>
      </c>
      <c r="L167" s="160" t="s">
        <v>4</v>
      </c>
      <c r="M167" s="160" t="s">
        <v>4</v>
      </c>
      <c r="N167" s="160" t="s">
        <v>4</v>
      </c>
      <c r="O167" s="160" t="s">
        <v>4</v>
      </c>
      <c r="P167" s="160" t="s">
        <v>4</v>
      </c>
      <c r="Q167" s="48"/>
      <c r="R167" s="48"/>
      <c r="S167" s="48"/>
      <c r="T167" s="48"/>
      <c r="U167" s="48"/>
      <c r="V167" s="48"/>
      <c r="W167" s="48"/>
      <c r="X167" s="48"/>
      <c r="Y167" s="48"/>
      <c r="Z167" s="4"/>
    </row>
    <row r="168" spans="1:26" ht="19.5" customHeight="1">
      <c r="A168" s="201">
        <v>38596</v>
      </c>
      <c r="B168" s="160">
        <v>630</v>
      </c>
      <c r="C168" s="160" t="s">
        <v>4</v>
      </c>
      <c r="D168" s="160" t="s">
        <v>4</v>
      </c>
      <c r="E168" s="160" t="s">
        <v>4</v>
      </c>
      <c r="F168" s="160" t="s">
        <v>4</v>
      </c>
      <c r="G168" s="160" t="s">
        <v>4</v>
      </c>
      <c r="H168" s="160" t="s">
        <v>4</v>
      </c>
      <c r="I168" s="160" t="s">
        <v>4</v>
      </c>
      <c r="J168" s="160" t="s">
        <v>4</v>
      </c>
      <c r="K168" s="160" t="s">
        <v>4</v>
      </c>
      <c r="L168" s="160" t="s">
        <v>4</v>
      </c>
      <c r="M168" s="160" t="s">
        <v>4</v>
      </c>
      <c r="N168" s="160" t="s">
        <v>4</v>
      </c>
      <c r="O168" s="160" t="s">
        <v>4</v>
      </c>
      <c r="P168" s="160" t="s">
        <v>4</v>
      </c>
      <c r="Q168" s="48"/>
      <c r="R168" s="48"/>
      <c r="S168" s="48"/>
      <c r="T168" s="48"/>
      <c r="U168" s="48"/>
      <c r="V168" s="48"/>
      <c r="W168" s="48"/>
      <c r="X168" s="48"/>
      <c r="Y168" s="48"/>
      <c r="Z168" s="4"/>
    </row>
    <row r="169" spans="1:26" ht="19.5" customHeight="1">
      <c r="A169" s="201">
        <v>38626</v>
      </c>
      <c r="B169" s="160">
        <v>630</v>
      </c>
      <c r="C169" s="160" t="s">
        <v>4</v>
      </c>
      <c r="D169" s="160" t="s">
        <v>4</v>
      </c>
      <c r="E169" s="160" t="s">
        <v>4</v>
      </c>
      <c r="F169" s="160" t="s">
        <v>4</v>
      </c>
      <c r="G169" s="160" t="s">
        <v>4</v>
      </c>
      <c r="H169" s="160" t="s">
        <v>4</v>
      </c>
      <c r="I169" s="160" t="s">
        <v>4</v>
      </c>
      <c r="J169" s="160" t="s">
        <v>4</v>
      </c>
      <c r="K169" s="160" t="s">
        <v>4</v>
      </c>
      <c r="L169" s="160" t="s">
        <v>4</v>
      </c>
      <c r="M169" s="160" t="s">
        <v>4</v>
      </c>
      <c r="N169" s="160" t="s">
        <v>4</v>
      </c>
      <c r="O169" s="160" t="s">
        <v>4</v>
      </c>
      <c r="P169" s="160" t="s">
        <v>4</v>
      </c>
      <c r="Q169" s="48"/>
      <c r="R169" s="48"/>
      <c r="S169" s="48"/>
      <c r="T169" s="48"/>
      <c r="U169" s="48"/>
      <c r="V169" s="48"/>
      <c r="W169" s="48"/>
      <c r="X169" s="48"/>
      <c r="Y169" s="48"/>
      <c r="Z169" s="4"/>
    </row>
    <row r="170" spans="1:26" ht="19.5" customHeight="1">
      <c r="A170" s="201">
        <v>38657</v>
      </c>
      <c r="B170" s="160">
        <v>630</v>
      </c>
      <c r="C170" s="160" t="s">
        <v>4</v>
      </c>
      <c r="D170" s="160" t="s">
        <v>4</v>
      </c>
      <c r="E170" s="160" t="s">
        <v>4</v>
      </c>
      <c r="F170" s="160" t="s">
        <v>4</v>
      </c>
      <c r="G170" s="160" t="s">
        <v>4</v>
      </c>
      <c r="H170" s="160" t="s">
        <v>4</v>
      </c>
      <c r="I170" s="160" t="s">
        <v>4</v>
      </c>
      <c r="J170" s="160" t="s">
        <v>4</v>
      </c>
      <c r="K170" s="160" t="s">
        <v>4</v>
      </c>
      <c r="L170" s="160" t="s">
        <v>4</v>
      </c>
      <c r="M170" s="160" t="s">
        <v>4</v>
      </c>
      <c r="N170" s="160" t="s">
        <v>4</v>
      </c>
      <c r="O170" s="160" t="s">
        <v>4</v>
      </c>
      <c r="P170" s="160" t="s">
        <v>4</v>
      </c>
      <c r="Q170" s="48"/>
      <c r="R170" s="48"/>
      <c r="S170" s="48"/>
      <c r="T170" s="48"/>
      <c r="U170" s="48"/>
      <c r="V170" s="48"/>
      <c r="W170" s="48"/>
      <c r="X170" s="48"/>
      <c r="Y170" s="48"/>
      <c r="Z170" s="4"/>
    </row>
    <row r="171" spans="1:26" ht="19.5" customHeight="1">
      <c r="A171" s="201">
        <v>38687</v>
      </c>
      <c r="B171" s="160">
        <v>630</v>
      </c>
      <c r="C171" s="160" t="s">
        <v>4</v>
      </c>
      <c r="D171" s="160" t="s">
        <v>4</v>
      </c>
      <c r="E171" s="160" t="s">
        <v>4</v>
      </c>
      <c r="F171" s="160" t="s">
        <v>4</v>
      </c>
      <c r="G171" s="160" t="s">
        <v>4</v>
      </c>
      <c r="H171" s="160" t="s">
        <v>4</v>
      </c>
      <c r="I171" s="160" t="s">
        <v>4</v>
      </c>
      <c r="J171" s="160" t="s">
        <v>4</v>
      </c>
      <c r="K171" s="160" t="s">
        <v>4</v>
      </c>
      <c r="L171" s="160" t="s">
        <v>4</v>
      </c>
      <c r="M171" s="160" t="s">
        <v>4</v>
      </c>
      <c r="N171" s="160" t="s">
        <v>4</v>
      </c>
      <c r="O171" s="160" t="s">
        <v>4</v>
      </c>
      <c r="P171" s="160" t="s">
        <v>4</v>
      </c>
      <c r="Q171" s="48"/>
      <c r="R171" s="48"/>
      <c r="S171" s="48"/>
      <c r="T171" s="48"/>
      <c r="U171" s="48"/>
      <c r="V171" s="48"/>
      <c r="W171" s="48"/>
      <c r="X171" s="48"/>
      <c r="Y171" s="48"/>
      <c r="Z171" s="4"/>
    </row>
    <row r="172" spans="1:26" ht="19.5" customHeight="1">
      <c r="A172" s="201">
        <v>38718</v>
      </c>
      <c r="B172" s="160">
        <v>630</v>
      </c>
      <c r="C172" s="160" t="s">
        <v>4</v>
      </c>
      <c r="D172" s="160" t="s">
        <v>4</v>
      </c>
      <c r="E172" s="160" t="s">
        <v>4</v>
      </c>
      <c r="F172" s="160" t="s">
        <v>4</v>
      </c>
      <c r="G172" s="160" t="s">
        <v>4</v>
      </c>
      <c r="H172" s="160" t="s">
        <v>4</v>
      </c>
      <c r="I172" s="160" t="s">
        <v>4</v>
      </c>
      <c r="J172" s="160" t="s">
        <v>4</v>
      </c>
      <c r="K172" s="160" t="s">
        <v>4</v>
      </c>
      <c r="L172" s="160" t="s">
        <v>4</v>
      </c>
      <c r="M172" s="160" t="s">
        <v>4</v>
      </c>
      <c r="N172" s="160" t="s">
        <v>4</v>
      </c>
      <c r="O172" s="160" t="s">
        <v>4</v>
      </c>
      <c r="P172" s="160" t="s">
        <v>4</v>
      </c>
      <c r="Q172" s="48"/>
      <c r="R172" s="48"/>
      <c r="S172" s="48"/>
      <c r="T172" s="48"/>
      <c r="U172" s="48"/>
      <c r="V172" s="48"/>
      <c r="W172" s="48"/>
      <c r="X172" s="48"/>
      <c r="Y172" s="48"/>
      <c r="Z172" s="4"/>
    </row>
    <row r="173" spans="1:26" ht="19.5" customHeight="1">
      <c r="A173" s="201">
        <v>38749</v>
      </c>
      <c r="B173" s="160">
        <v>630</v>
      </c>
      <c r="C173" s="160" t="s">
        <v>4</v>
      </c>
      <c r="D173" s="160" t="s">
        <v>4</v>
      </c>
      <c r="E173" s="160" t="s">
        <v>4</v>
      </c>
      <c r="F173" s="160" t="s">
        <v>4</v>
      </c>
      <c r="G173" s="160" t="s">
        <v>4</v>
      </c>
      <c r="H173" s="160" t="s">
        <v>4</v>
      </c>
      <c r="I173" s="160" t="s">
        <v>4</v>
      </c>
      <c r="J173" s="160" t="s">
        <v>4</v>
      </c>
      <c r="K173" s="160" t="s">
        <v>4</v>
      </c>
      <c r="L173" s="160" t="s">
        <v>4</v>
      </c>
      <c r="M173" s="160" t="s">
        <v>4</v>
      </c>
      <c r="N173" s="160" t="s">
        <v>4</v>
      </c>
      <c r="O173" s="160" t="s">
        <v>4</v>
      </c>
      <c r="P173" s="160" t="s">
        <v>4</v>
      </c>
      <c r="Q173" s="48"/>
      <c r="R173" s="48"/>
      <c r="S173" s="48"/>
      <c r="T173" s="48"/>
      <c r="U173" s="48"/>
      <c r="V173" s="48"/>
      <c r="W173" s="48"/>
      <c r="X173" s="48"/>
      <c r="Y173" s="48"/>
      <c r="Z173" s="4"/>
    </row>
    <row r="174" spans="1:26" ht="19.5" customHeight="1">
      <c r="A174" s="201">
        <v>38777</v>
      </c>
      <c r="B174" s="160">
        <v>630</v>
      </c>
      <c r="C174" s="160" t="s">
        <v>4</v>
      </c>
      <c r="D174" s="160" t="s">
        <v>4</v>
      </c>
      <c r="E174" s="160" t="s">
        <v>4</v>
      </c>
      <c r="F174" s="160" t="s">
        <v>4</v>
      </c>
      <c r="G174" s="160" t="s">
        <v>4</v>
      </c>
      <c r="H174" s="160" t="s">
        <v>4</v>
      </c>
      <c r="I174" s="160" t="s">
        <v>4</v>
      </c>
      <c r="J174" s="160" t="s">
        <v>4</v>
      </c>
      <c r="K174" s="160" t="s">
        <v>4</v>
      </c>
      <c r="L174" s="160" t="s">
        <v>4</v>
      </c>
      <c r="M174" s="160" t="s">
        <v>4</v>
      </c>
      <c r="N174" s="160" t="s">
        <v>4</v>
      </c>
      <c r="O174" s="160" t="s">
        <v>4</v>
      </c>
      <c r="P174" s="160" t="s">
        <v>4</v>
      </c>
      <c r="Q174" s="48"/>
      <c r="R174" s="48"/>
      <c r="S174" s="48"/>
      <c r="T174" s="48"/>
      <c r="U174" s="48"/>
      <c r="V174" s="48"/>
      <c r="W174" s="48"/>
      <c r="X174" s="48"/>
      <c r="Y174" s="48"/>
      <c r="Z174" s="4"/>
    </row>
    <row r="175" spans="1:26" ht="19.5" customHeight="1">
      <c r="A175" s="201">
        <v>38808</v>
      </c>
      <c r="B175" s="160">
        <v>630</v>
      </c>
      <c r="C175" s="160" t="s">
        <v>4</v>
      </c>
      <c r="D175" s="160" t="s">
        <v>4</v>
      </c>
      <c r="E175" s="160" t="s">
        <v>4</v>
      </c>
      <c r="F175" s="160" t="s">
        <v>4</v>
      </c>
      <c r="G175" s="160" t="s">
        <v>4</v>
      </c>
      <c r="H175" s="160" t="s">
        <v>4</v>
      </c>
      <c r="I175" s="160" t="s">
        <v>4</v>
      </c>
      <c r="J175" s="160" t="s">
        <v>4</v>
      </c>
      <c r="K175" s="160" t="s">
        <v>4</v>
      </c>
      <c r="L175" s="160" t="s">
        <v>4</v>
      </c>
      <c r="M175" s="160" t="s">
        <v>4</v>
      </c>
      <c r="N175" s="160" t="s">
        <v>4</v>
      </c>
      <c r="O175" s="160" t="s">
        <v>4</v>
      </c>
      <c r="P175" s="160" t="s">
        <v>4</v>
      </c>
      <c r="Q175" s="48"/>
      <c r="R175" s="48"/>
      <c r="S175" s="48"/>
      <c r="T175" s="48"/>
      <c r="U175" s="48"/>
      <c r="V175" s="48"/>
      <c r="W175" s="48"/>
      <c r="X175" s="48"/>
      <c r="Y175" s="48"/>
      <c r="Z175" s="4"/>
    </row>
    <row r="176" spans="1:26" ht="19.5" customHeight="1">
      <c r="A176" s="201">
        <v>38838</v>
      </c>
      <c r="B176" s="160">
        <v>749.7</v>
      </c>
      <c r="C176" s="160" t="s">
        <v>4</v>
      </c>
      <c r="D176" s="160" t="s">
        <v>4</v>
      </c>
      <c r="E176" s="160" t="s">
        <v>4</v>
      </c>
      <c r="F176" s="160" t="s">
        <v>4</v>
      </c>
      <c r="G176" s="160" t="s">
        <v>4</v>
      </c>
      <c r="H176" s="160" t="s">
        <v>4</v>
      </c>
      <c r="I176" s="160" t="s">
        <v>4</v>
      </c>
      <c r="J176" s="160" t="s">
        <v>4</v>
      </c>
      <c r="K176" s="160" t="s">
        <v>4</v>
      </c>
      <c r="L176" s="160" t="s">
        <v>4</v>
      </c>
      <c r="M176" s="160" t="s">
        <v>4</v>
      </c>
      <c r="N176" s="160" t="s">
        <v>4</v>
      </c>
      <c r="O176" s="160" t="s">
        <v>4</v>
      </c>
      <c r="P176" s="160" t="s">
        <v>4</v>
      </c>
      <c r="Q176" s="48"/>
      <c r="R176" s="48"/>
      <c r="S176" s="48"/>
      <c r="T176" s="48"/>
      <c r="U176" s="48"/>
      <c r="V176" s="48"/>
      <c r="W176" s="48"/>
      <c r="X176" s="48"/>
      <c r="Y176" s="48"/>
      <c r="Z176" s="4"/>
    </row>
    <row r="177" spans="1:26" ht="19.5" customHeight="1">
      <c r="A177" s="201">
        <v>38869</v>
      </c>
      <c r="B177" s="160">
        <v>749.7</v>
      </c>
      <c r="C177" s="160" t="s">
        <v>4</v>
      </c>
      <c r="D177" s="160" t="s">
        <v>4</v>
      </c>
      <c r="E177" s="160" t="s">
        <v>4</v>
      </c>
      <c r="F177" s="160" t="s">
        <v>4</v>
      </c>
      <c r="G177" s="160" t="s">
        <v>4</v>
      </c>
      <c r="H177" s="160" t="s">
        <v>4</v>
      </c>
      <c r="I177" s="160" t="s">
        <v>4</v>
      </c>
      <c r="J177" s="160" t="s">
        <v>4</v>
      </c>
      <c r="K177" s="160" t="s">
        <v>4</v>
      </c>
      <c r="L177" s="160" t="s">
        <v>4</v>
      </c>
      <c r="M177" s="160" t="s">
        <v>4</v>
      </c>
      <c r="N177" s="160" t="s">
        <v>4</v>
      </c>
      <c r="O177" s="160" t="s">
        <v>4</v>
      </c>
      <c r="P177" s="160" t="s">
        <v>4</v>
      </c>
      <c r="Q177" s="48"/>
      <c r="R177" s="48"/>
      <c r="S177" s="48"/>
      <c r="T177" s="48"/>
      <c r="U177" s="48"/>
      <c r="V177" s="48"/>
      <c r="W177" s="48"/>
      <c r="X177" s="48"/>
      <c r="Y177" s="48"/>
      <c r="Z177" s="4"/>
    </row>
    <row r="178" spans="1:26" ht="19.5" customHeight="1">
      <c r="A178" s="201">
        <v>38899</v>
      </c>
      <c r="B178" s="160">
        <v>749.7</v>
      </c>
      <c r="C178" s="160" t="s">
        <v>4</v>
      </c>
      <c r="D178" s="160" t="s">
        <v>4</v>
      </c>
      <c r="E178" s="160" t="s">
        <v>4</v>
      </c>
      <c r="F178" s="160" t="s">
        <v>4</v>
      </c>
      <c r="G178" s="160" t="s">
        <v>4</v>
      </c>
      <c r="H178" s="160" t="s">
        <v>4</v>
      </c>
      <c r="I178" s="160" t="s">
        <v>4</v>
      </c>
      <c r="J178" s="160" t="s">
        <v>4</v>
      </c>
      <c r="K178" s="160" t="s">
        <v>4</v>
      </c>
      <c r="L178" s="160" t="s">
        <v>4</v>
      </c>
      <c r="M178" s="160" t="s">
        <v>4</v>
      </c>
      <c r="N178" s="160" t="s">
        <v>4</v>
      </c>
      <c r="O178" s="160" t="s">
        <v>4</v>
      </c>
      <c r="P178" s="160" t="s">
        <v>4</v>
      </c>
      <c r="Q178" s="48"/>
      <c r="R178" s="48"/>
      <c r="S178" s="48"/>
      <c r="T178" s="48"/>
      <c r="U178" s="48"/>
      <c r="V178" s="48"/>
      <c r="W178" s="48"/>
      <c r="X178" s="48"/>
      <c r="Y178" s="48"/>
      <c r="Z178" s="4"/>
    </row>
    <row r="179" spans="1:26" ht="19.5" customHeight="1">
      <c r="A179" s="201">
        <v>38930</v>
      </c>
      <c r="B179" s="160">
        <v>749.7</v>
      </c>
      <c r="C179" s="160" t="s">
        <v>4</v>
      </c>
      <c r="D179" s="160" t="s">
        <v>4</v>
      </c>
      <c r="E179" s="160" t="s">
        <v>4</v>
      </c>
      <c r="F179" s="160" t="s">
        <v>4</v>
      </c>
      <c r="G179" s="160" t="s">
        <v>4</v>
      </c>
      <c r="H179" s="160" t="s">
        <v>4</v>
      </c>
      <c r="I179" s="160" t="s">
        <v>4</v>
      </c>
      <c r="J179" s="160" t="s">
        <v>4</v>
      </c>
      <c r="K179" s="160" t="s">
        <v>4</v>
      </c>
      <c r="L179" s="160" t="s">
        <v>4</v>
      </c>
      <c r="M179" s="160" t="s">
        <v>4</v>
      </c>
      <c r="N179" s="160" t="s">
        <v>4</v>
      </c>
      <c r="O179" s="160" t="s">
        <v>4</v>
      </c>
      <c r="P179" s="160" t="s">
        <v>4</v>
      </c>
      <c r="Q179" s="48"/>
      <c r="R179" s="48"/>
      <c r="S179" s="48"/>
      <c r="T179" s="48"/>
      <c r="U179" s="48"/>
      <c r="V179" s="48"/>
      <c r="W179" s="48"/>
      <c r="X179" s="48"/>
      <c r="Y179" s="48"/>
      <c r="Z179" s="4"/>
    </row>
    <row r="180" spans="1:26" ht="19.5" customHeight="1">
      <c r="A180" s="201">
        <v>38961</v>
      </c>
      <c r="B180" s="160">
        <v>780</v>
      </c>
      <c r="C180" s="160" t="s">
        <v>4</v>
      </c>
      <c r="D180" s="160" t="s">
        <v>4</v>
      </c>
      <c r="E180" s="160" t="s">
        <v>4</v>
      </c>
      <c r="F180" s="160" t="s">
        <v>4</v>
      </c>
      <c r="G180" s="160" t="s">
        <v>4</v>
      </c>
      <c r="H180" s="160" t="s">
        <v>4</v>
      </c>
      <c r="I180" s="160" t="s">
        <v>4</v>
      </c>
      <c r="J180" s="160" t="s">
        <v>4</v>
      </c>
      <c r="K180" s="160" t="s">
        <v>4</v>
      </c>
      <c r="L180" s="160" t="s">
        <v>4</v>
      </c>
      <c r="M180" s="160" t="s">
        <v>4</v>
      </c>
      <c r="N180" s="160" t="s">
        <v>4</v>
      </c>
      <c r="O180" s="160" t="s">
        <v>4</v>
      </c>
      <c r="P180" s="160" t="s">
        <v>4</v>
      </c>
      <c r="Q180" s="48"/>
      <c r="R180" s="48"/>
      <c r="S180" s="48"/>
      <c r="T180" s="48"/>
      <c r="U180" s="48"/>
      <c r="V180" s="48"/>
      <c r="W180" s="48"/>
      <c r="X180" s="48"/>
      <c r="Y180" s="48"/>
      <c r="Z180" s="4"/>
    </row>
    <row r="181" spans="1:26" ht="19.5" customHeight="1">
      <c r="A181" s="201">
        <v>38991</v>
      </c>
      <c r="B181" s="160">
        <v>780</v>
      </c>
      <c r="C181" s="160" t="s">
        <v>4</v>
      </c>
      <c r="D181" s="160" t="s">
        <v>4</v>
      </c>
      <c r="E181" s="160" t="s">
        <v>4</v>
      </c>
      <c r="F181" s="160" t="s">
        <v>4</v>
      </c>
      <c r="G181" s="160" t="s">
        <v>4</v>
      </c>
      <c r="H181" s="160" t="s">
        <v>4</v>
      </c>
      <c r="I181" s="160" t="s">
        <v>4</v>
      </c>
      <c r="J181" s="160" t="s">
        <v>4</v>
      </c>
      <c r="K181" s="160" t="s">
        <v>4</v>
      </c>
      <c r="L181" s="160" t="s">
        <v>4</v>
      </c>
      <c r="M181" s="160" t="s">
        <v>4</v>
      </c>
      <c r="N181" s="160" t="s">
        <v>4</v>
      </c>
      <c r="O181" s="160" t="s">
        <v>4</v>
      </c>
      <c r="P181" s="160" t="s">
        <v>4</v>
      </c>
      <c r="Q181" s="48"/>
      <c r="R181" s="48"/>
      <c r="S181" s="48"/>
      <c r="T181" s="48"/>
      <c r="U181" s="48"/>
      <c r="V181" s="48"/>
      <c r="W181" s="48"/>
      <c r="X181" s="48"/>
      <c r="Y181" s="48"/>
      <c r="Z181" s="4"/>
    </row>
    <row r="182" spans="1:26" ht="19.5" customHeight="1">
      <c r="A182" s="201">
        <v>39022</v>
      </c>
      <c r="B182" s="160">
        <v>800</v>
      </c>
      <c r="C182" s="160" t="s">
        <v>4</v>
      </c>
      <c r="D182" s="160" t="s">
        <v>4</v>
      </c>
      <c r="E182" s="160" t="s">
        <v>4</v>
      </c>
      <c r="F182" s="160" t="s">
        <v>4</v>
      </c>
      <c r="G182" s="160" t="s">
        <v>4</v>
      </c>
      <c r="H182" s="160" t="s">
        <v>4</v>
      </c>
      <c r="I182" s="160" t="s">
        <v>4</v>
      </c>
      <c r="J182" s="160" t="s">
        <v>4</v>
      </c>
      <c r="K182" s="160" t="s">
        <v>4</v>
      </c>
      <c r="L182" s="160" t="s">
        <v>4</v>
      </c>
      <c r="M182" s="160" t="s">
        <v>4</v>
      </c>
      <c r="N182" s="160" t="s">
        <v>4</v>
      </c>
      <c r="O182" s="160" t="s">
        <v>4</v>
      </c>
      <c r="P182" s="160" t="s">
        <v>4</v>
      </c>
      <c r="Q182" s="48"/>
      <c r="R182" s="48"/>
      <c r="S182" s="48"/>
      <c r="T182" s="48"/>
      <c r="U182" s="48"/>
      <c r="V182" s="48"/>
      <c r="W182" s="48"/>
      <c r="X182" s="48"/>
      <c r="Y182" s="48"/>
      <c r="Z182" s="4"/>
    </row>
    <row r="183" spans="1:26" ht="19.5" customHeight="1">
      <c r="A183" s="201">
        <v>39052</v>
      </c>
      <c r="B183" s="160">
        <v>800</v>
      </c>
      <c r="C183" s="160" t="s">
        <v>4</v>
      </c>
      <c r="D183" s="160" t="s">
        <v>4</v>
      </c>
      <c r="E183" s="160" t="s">
        <v>4</v>
      </c>
      <c r="F183" s="160" t="s">
        <v>4</v>
      </c>
      <c r="G183" s="160" t="s">
        <v>4</v>
      </c>
      <c r="H183" s="160" t="s">
        <v>4</v>
      </c>
      <c r="I183" s="160" t="s">
        <v>4</v>
      </c>
      <c r="J183" s="160" t="s">
        <v>4</v>
      </c>
      <c r="K183" s="160" t="s">
        <v>4</v>
      </c>
      <c r="L183" s="160" t="s">
        <v>4</v>
      </c>
      <c r="M183" s="160" t="s">
        <v>4</v>
      </c>
      <c r="N183" s="160" t="s">
        <v>4</v>
      </c>
      <c r="O183" s="160" t="s">
        <v>4</v>
      </c>
      <c r="P183" s="160" t="s">
        <v>4</v>
      </c>
      <c r="Q183" s="48"/>
      <c r="R183" s="48"/>
      <c r="S183" s="48"/>
      <c r="T183" s="48"/>
      <c r="U183" s="48"/>
      <c r="V183" s="48"/>
      <c r="W183" s="48"/>
      <c r="X183" s="48"/>
      <c r="Y183" s="48"/>
      <c r="Z183" s="4"/>
    </row>
    <row r="184" spans="1:26" ht="19.5" customHeight="1">
      <c r="A184" s="201">
        <v>39083</v>
      </c>
      <c r="B184" s="160">
        <v>800</v>
      </c>
      <c r="C184" s="160" t="s">
        <v>4</v>
      </c>
      <c r="D184" s="160" t="s">
        <v>4</v>
      </c>
      <c r="E184" s="160" t="s">
        <v>4</v>
      </c>
      <c r="F184" s="160" t="s">
        <v>4</v>
      </c>
      <c r="G184" s="160" t="s">
        <v>4</v>
      </c>
      <c r="H184" s="160" t="s">
        <v>4</v>
      </c>
      <c r="I184" s="160" t="s">
        <v>4</v>
      </c>
      <c r="J184" s="160" t="s">
        <v>4</v>
      </c>
      <c r="K184" s="160" t="s">
        <v>4</v>
      </c>
      <c r="L184" s="160" t="s">
        <v>4</v>
      </c>
      <c r="M184" s="160" t="s">
        <v>4</v>
      </c>
      <c r="N184" s="160" t="s">
        <v>4</v>
      </c>
      <c r="O184" s="160" t="s">
        <v>4</v>
      </c>
      <c r="P184" s="160" t="s">
        <v>4</v>
      </c>
      <c r="Q184" s="48"/>
      <c r="R184" s="48"/>
      <c r="S184" s="48"/>
      <c r="T184" s="48"/>
      <c r="U184" s="48"/>
      <c r="V184" s="48"/>
      <c r="W184" s="48"/>
      <c r="X184" s="48"/>
      <c r="Y184" s="48"/>
      <c r="Z184" s="4"/>
    </row>
    <row r="185" spans="1:26" ht="19.5" customHeight="1">
      <c r="A185" s="201">
        <v>39114</v>
      </c>
      <c r="B185" s="160">
        <v>800</v>
      </c>
      <c r="C185" s="160" t="s">
        <v>4</v>
      </c>
      <c r="D185" s="160" t="s">
        <v>4</v>
      </c>
      <c r="E185" s="160" t="s">
        <v>4</v>
      </c>
      <c r="F185" s="160" t="s">
        <v>4</v>
      </c>
      <c r="G185" s="160" t="s">
        <v>4</v>
      </c>
      <c r="H185" s="160" t="s">
        <v>4</v>
      </c>
      <c r="I185" s="160" t="s">
        <v>4</v>
      </c>
      <c r="J185" s="160" t="s">
        <v>4</v>
      </c>
      <c r="K185" s="160" t="s">
        <v>4</v>
      </c>
      <c r="L185" s="160" t="s">
        <v>4</v>
      </c>
      <c r="M185" s="160" t="s">
        <v>4</v>
      </c>
      <c r="N185" s="160" t="s">
        <v>4</v>
      </c>
      <c r="O185" s="160" t="s">
        <v>4</v>
      </c>
      <c r="P185" s="160" t="s">
        <v>4</v>
      </c>
      <c r="Q185" s="48"/>
      <c r="R185" s="48"/>
      <c r="S185" s="48"/>
      <c r="T185" s="48"/>
      <c r="U185" s="48"/>
      <c r="V185" s="48"/>
      <c r="W185" s="48"/>
      <c r="X185" s="48"/>
      <c r="Y185" s="48"/>
      <c r="Z185" s="4"/>
    </row>
    <row r="186" spans="1:26" ht="19.5" customHeight="1">
      <c r="A186" s="201">
        <v>39142</v>
      </c>
      <c r="B186" s="160">
        <v>800</v>
      </c>
      <c r="C186" s="160" t="s">
        <v>4</v>
      </c>
      <c r="D186" s="160" t="s">
        <v>4</v>
      </c>
      <c r="E186" s="160" t="s">
        <v>4</v>
      </c>
      <c r="F186" s="160" t="s">
        <v>4</v>
      </c>
      <c r="G186" s="160" t="s">
        <v>4</v>
      </c>
      <c r="H186" s="160" t="s">
        <v>4</v>
      </c>
      <c r="I186" s="160" t="s">
        <v>4</v>
      </c>
      <c r="J186" s="160" t="s">
        <v>4</v>
      </c>
      <c r="K186" s="160" t="s">
        <v>4</v>
      </c>
      <c r="L186" s="160" t="s">
        <v>4</v>
      </c>
      <c r="M186" s="160" t="s">
        <v>4</v>
      </c>
      <c r="N186" s="160" t="s">
        <v>4</v>
      </c>
      <c r="O186" s="160" t="s">
        <v>4</v>
      </c>
      <c r="P186" s="160" t="s">
        <v>4</v>
      </c>
      <c r="Q186" s="48"/>
      <c r="R186" s="48"/>
      <c r="S186" s="48"/>
      <c r="T186" s="48"/>
      <c r="U186" s="48"/>
      <c r="V186" s="48"/>
      <c r="W186" s="48"/>
      <c r="X186" s="48"/>
      <c r="Y186" s="48"/>
      <c r="Z186" s="4"/>
    </row>
    <row r="187" spans="1:26" ht="19.5" customHeight="1">
      <c r="A187" s="201">
        <v>39173</v>
      </c>
      <c r="B187" s="160">
        <v>800</v>
      </c>
      <c r="C187" s="160" t="s">
        <v>4</v>
      </c>
      <c r="D187" s="160" t="s">
        <v>4</v>
      </c>
      <c r="E187" s="160" t="s">
        <v>4</v>
      </c>
      <c r="F187" s="160" t="s">
        <v>4</v>
      </c>
      <c r="G187" s="160" t="s">
        <v>4</v>
      </c>
      <c r="H187" s="160" t="s">
        <v>4</v>
      </c>
      <c r="I187" s="160" t="s">
        <v>4</v>
      </c>
      <c r="J187" s="160" t="s">
        <v>4</v>
      </c>
      <c r="K187" s="160" t="s">
        <v>4</v>
      </c>
      <c r="L187" s="160" t="s">
        <v>4</v>
      </c>
      <c r="M187" s="160" t="s">
        <v>4</v>
      </c>
      <c r="N187" s="160" t="s">
        <v>4</v>
      </c>
      <c r="O187" s="160" t="s">
        <v>4</v>
      </c>
      <c r="P187" s="160" t="s">
        <v>4</v>
      </c>
      <c r="Q187" s="48"/>
      <c r="R187" s="48"/>
      <c r="S187" s="48"/>
      <c r="T187" s="48"/>
      <c r="U187" s="48"/>
      <c r="V187" s="48"/>
      <c r="W187" s="48"/>
      <c r="X187" s="48"/>
      <c r="Y187" s="48"/>
      <c r="Z187" s="4"/>
    </row>
    <row r="188" spans="1:26" ht="19.5" customHeight="1">
      <c r="A188" s="201">
        <v>39203</v>
      </c>
      <c r="B188" s="160">
        <v>800</v>
      </c>
      <c r="C188" s="160" t="s">
        <v>4</v>
      </c>
      <c r="D188" s="160" t="s">
        <v>4</v>
      </c>
      <c r="E188" s="160" t="s">
        <v>4</v>
      </c>
      <c r="F188" s="160" t="s">
        <v>4</v>
      </c>
      <c r="G188" s="160" t="s">
        <v>4</v>
      </c>
      <c r="H188" s="160" t="s">
        <v>4</v>
      </c>
      <c r="I188" s="160" t="s">
        <v>4</v>
      </c>
      <c r="J188" s="160" t="s">
        <v>4</v>
      </c>
      <c r="K188" s="160" t="s">
        <v>4</v>
      </c>
      <c r="L188" s="160" t="s">
        <v>4</v>
      </c>
      <c r="M188" s="160" t="s">
        <v>4</v>
      </c>
      <c r="N188" s="160" t="s">
        <v>4</v>
      </c>
      <c r="O188" s="160" t="s">
        <v>4</v>
      </c>
      <c r="P188" s="160" t="s">
        <v>4</v>
      </c>
      <c r="Q188" s="48"/>
      <c r="R188" s="48"/>
      <c r="S188" s="48"/>
      <c r="T188" s="48"/>
      <c r="U188" s="48"/>
      <c r="V188" s="48"/>
      <c r="W188" s="48"/>
      <c r="X188" s="48"/>
      <c r="Y188" s="48"/>
      <c r="Z188" s="4"/>
    </row>
    <row r="189" spans="1:26" ht="19.5" customHeight="1">
      <c r="A189" s="201">
        <v>39234</v>
      </c>
      <c r="B189" s="160">
        <v>800</v>
      </c>
      <c r="C189" s="160" t="s">
        <v>4</v>
      </c>
      <c r="D189" s="160" t="s">
        <v>4</v>
      </c>
      <c r="E189" s="160" t="s">
        <v>4</v>
      </c>
      <c r="F189" s="160" t="s">
        <v>4</v>
      </c>
      <c r="G189" s="160" t="s">
        <v>4</v>
      </c>
      <c r="H189" s="160" t="s">
        <v>4</v>
      </c>
      <c r="I189" s="160" t="s">
        <v>4</v>
      </c>
      <c r="J189" s="160" t="s">
        <v>4</v>
      </c>
      <c r="K189" s="160" t="s">
        <v>4</v>
      </c>
      <c r="L189" s="160" t="s">
        <v>4</v>
      </c>
      <c r="M189" s="160" t="s">
        <v>4</v>
      </c>
      <c r="N189" s="160" t="s">
        <v>4</v>
      </c>
      <c r="O189" s="160" t="s">
        <v>4</v>
      </c>
      <c r="P189" s="160" t="s">
        <v>4</v>
      </c>
      <c r="Q189" s="48"/>
      <c r="R189" s="48"/>
      <c r="S189" s="48"/>
      <c r="T189" s="48"/>
      <c r="U189" s="48"/>
      <c r="V189" s="48"/>
      <c r="W189" s="48"/>
      <c r="X189" s="48"/>
      <c r="Y189" s="48"/>
      <c r="Z189" s="4"/>
    </row>
    <row r="190" spans="1:26" ht="19.5" customHeight="1">
      <c r="A190" s="201">
        <v>39264</v>
      </c>
      <c r="B190" s="160">
        <v>800</v>
      </c>
      <c r="C190" s="160" t="s">
        <v>4</v>
      </c>
      <c r="D190" s="160" t="s">
        <v>4</v>
      </c>
      <c r="E190" s="160" t="s">
        <v>4</v>
      </c>
      <c r="F190" s="160" t="s">
        <v>4</v>
      </c>
      <c r="G190" s="160" t="s">
        <v>4</v>
      </c>
      <c r="H190" s="160" t="s">
        <v>4</v>
      </c>
      <c r="I190" s="160" t="s">
        <v>4</v>
      </c>
      <c r="J190" s="160" t="s">
        <v>4</v>
      </c>
      <c r="K190" s="160" t="s">
        <v>4</v>
      </c>
      <c r="L190" s="160" t="s">
        <v>4</v>
      </c>
      <c r="M190" s="160" t="s">
        <v>4</v>
      </c>
      <c r="N190" s="160" t="s">
        <v>4</v>
      </c>
      <c r="O190" s="160" t="s">
        <v>4</v>
      </c>
      <c r="P190" s="160" t="s">
        <v>4</v>
      </c>
      <c r="Q190" s="48"/>
      <c r="R190" s="48"/>
      <c r="S190" s="48"/>
      <c r="T190" s="48"/>
      <c r="U190" s="48"/>
      <c r="V190" s="48"/>
      <c r="W190" s="48"/>
      <c r="X190" s="48"/>
      <c r="Y190" s="48"/>
      <c r="Z190" s="4"/>
    </row>
    <row r="191" spans="1:26" ht="19.5" customHeight="1">
      <c r="A191" s="201">
        <v>39295</v>
      </c>
      <c r="B191" s="160">
        <v>900</v>
      </c>
      <c r="C191" s="160" t="s">
        <v>4</v>
      </c>
      <c r="D191" s="160" t="s">
        <v>4</v>
      </c>
      <c r="E191" s="160" t="s">
        <v>4</v>
      </c>
      <c r="F191" s="160" t="s">
        <v>4</v>
      </c>
      <c r="G191" s="160" t="s">
        <v>4</v>
      </c>
      <c r="H191" s="160" t="s">
        <v>4</v>
      </c>
      <c r="I191" s="160" t="s">
        <v>4</v>
      </c>
      <c r="J191" s="160" t="s">
        <v>4</v>
      </c>
      <c r="K191" s="160" t="s">
        <v>4</v>
      </c>
      <c r="L191" s="160" t="s">
        <v>4</v>
      </c>
      <c r="M191" s="160" t="s">
        <v>4</v>
      </c>
      <c r="N191" s="160" t="s">
        <v>4</v>
      </c>
      <c r="O191" s="160" t="s">
        <v>4</v>
      </c>
      <c r="P191" s="160" t="s">
        <v>4</v>
      </c>
      <c r="Q191" s="48"/>
      <c r="R191" s="48"/>
      <c r="S191" s="48"/>
      <c r="T191" s="48"/>
      <c r="U191" s="48"/>
      <c r="V191" s="48"/>
      <c r="W191" s="48"/>
      <c r="X191" s="48"/>
      <c r="Y191" s="48"/>
      <c r="Z191" s="4"/>
    </row>
    <row r="192" spans="1:26" ht="19.5" customHeight="1">
      <c r="A192" s="201">
        <v>39326</v>
      </c>
      <c r="B192" s="160">
        <v>900</v>
      </c>
      <c r="C192" s="160" t="s">
        <v>4</v>
      </c>
      <c r="D192" s="160" t="s">
        <v>4</v>
      </c>
      <c r="E192" s="160" t="s">
        <v>4</v>
      </c>
      <c r="F192" s="160" t="s">
        <v>4</v>
      </c>
      <c r="G192" s="160" t="s">
        <v>4</v>
      </c>
      <c r="H192" s="160" t="s">
        <v>4</v>
      </c>
      <c r="I192" s="160" t="s">
        <v>4</v>
      </c>
      <c r="J192" s="160" t="s">
        <v>4</v>
      </c>
      <c r="K192" s="160" t="s">
        <v>4</v>
      </c>
      <c r="L192" s="160" t="s">
        <v>4</v>
      </c>
      <c r="M192" s="160" t="s">
        <v>4</v>
      </c>
      <c r="N192" s="160" t="s">
        <v>4</v>
      </c>
      <c r="O192" s="160" t="s">
        <v>4</v>
      </c>
      <c r="P192" s="160" t="s">
        <v>4</v>
      </c>
      <c r="Q192" s="48"/>
      <c r="R192" s="48"/>
      <c r="S192" s="48"/>
      <c r="T192" s="48"/>
      <c r="U192" s="48"/>
      <c r="V192" s="48"/>
      <c r="W192" s="48"/>
      <c r="X192" s="48"/>
      <c r="Y192" s="48"/>
      <c r="Z192" s="4"/>
    </row>
    <row r="193" spans="1:26" ht="19.5" customHeight="1">
      <c r="A193" s="201">
        <v>39356</v>
      </c>
      <c r="B193" s="160">
        <v>980</v>
      </c>
      <c r="C193" s="160" t="s">
        <v>4</v>
      </c>
      <c r="D193" s="160" t="s">
        <v>4</v>
      </c>
      <c r="E193" s="160" t="s">
        <v>4</v>
      </c>
      <c r="F193" s="160" t="s">
        <v>4</v>
      </c>
      <c r="G193" s="160" t="s">
        <v>4</v>
      </c>
      <c r="H193" s="160" t="s">
        <v>4</v>
      </c>
      <c r="I193" s="160" t="s">
        <v>4</v>
      </c>
      <c r="J193" s="160" t="s">
        <v>4</v>
      </c>
      <c r="K193" s="160" t="s">
        <v>4</v>
      </c>
      <c r="L193" s="160" t="s">
        <v>4</v>
      </c>
      <c r="M193" s="160" t="s">
        <v>4</v>
      </c>
      <c r="N193" s="160" t="s">
        <v>4</v>
      </c>
      <c r="O193" s="160" t="s">
        <v>4</v>
      </c>
      <c r="P193" s="160" t="s">
        <v>4</v>
      </c>
      <c r="Q193" s="48"/>
      <c r="R193" s="48"/>
      <c r="S193" s="48"/>
      <c r="T193" s="48"/>
      <c r="U193" s="48"/>
      <c r="V193" s="48"/>
      <c r="W193" s="48"/>
      <c r="X193" s="48"/>
      <c r="Y193" s="48"/>
      <c r="Z193" s="4"/>
    </row>
    <row r="194" spans="1:26" ht="19.5" customHeight="1">
      <c r="A194" s="201">
        <v>39387</v>
      </c>
      <c r="B194" s="160">
        <v>980</v>
      </c>
      <c r="C194" s="160" t="s">
        <v>4</v>
      </c>
      <c r="D194" s="160" t="s">
        <v>4</v>
      </c>
      <c r="E194" s="160" t="s">
        <v>4</v>
      </c>
      <c r="F194" s="160" t="s">
        <v>4</v>
      </c>
      <c r="G194" s="160" t="s">
        <v>4</v>
      </c>
      <c r="H194" s="160" t="s">
        <v>4</v>
      </c>
      <c r="I194" s="160" t="s">
        <v>4</v>
      </c>
      <c r="J194" s="160" t="s">
        <v>4</v>
      </c>
      <c r="K194" s="160" t="s">
        <v>4</v>
      </c>
      <c r="L194" s="160" t="s">
        <v>4</v>
      </c>
      <c r="M194" s="160" t="s">
        <v>4</v>
      </c>
      <c r="N194" s="160" t="s">
        <v>4</v>
      </c>
      <c r="O194" s="160" t="s">
        <v>4</v>
      </c>
      <c r="P194" s="160" t="s">
        <v>4</v>
      </c>
      <c r="Q194" s="48"/>
      <c r="R194" s="48"/>
      <c r="S194" s="48"/>
      <c r="T194" s="48"/>
      <c r="U194" s="48"/>
      <c r="V194" s="48"/>
      <c r="W194" s="48"/>
      <c r="X194" s="48"/>
      <c r="Y194" s="48"/>
      <c r="Z194" s="4"/>
    </row>
    <row r="195" spans="1:26" ht="19.5" customHeight="1">
      <c r="A195" s="201">
        <v>39417</v>
      </c>
      <c r="B195" s="160">
        <v>1080</v>
      </c>
      <c r="C195" s="160" t="s">
        <v>4</v>
      </c>
      <c r="D195" s="160" t="s">
        <v>4</v>
      </c>
      <c r="E195" s="160" t="s">
        <v>4</v>
      </c>
      <c r="F195" s="160" t="s">
        <v>4</v>
      </c>
      <c r="G195" s="160" t="s">
        <v>4</v>
      </c>
      <c r="H195" s="160" t="s">
        <v>4</v>
      </c>
      <c r="I195" s="160" t="s">
        <v>4</v>
      </c>
      <c r="J195" s="160" t="s">
        <v>4</v>
      </c>
      <c r="K195" s="160" t="s">
        <v>4</v>
      </c>
      <c r="L195" s="160" t="s">
        <v>4</v>
      </c>
      <c r="M195" s="160" t="s">
        <v>4</v>
      </c>
      <c r="N195" s="160" t="s">
        <v>4</v>
      </c>
      <c r="O195" s="160" t="s">
        <v>4</v>
      </c>
      <c r="P195" s="160" t="s">
        <v>4</v>
      </c>
      <c r="Q195" s="48"/>
      <c r="R195" s="48"/>
      <c r="S195" s="48"/>
      <c r="T195" s="48"/>
      <c r="U195" s="48"/>
      <c r="V195" s="48"/>
      <c r="W195" s="48"/>
      <c r="X195" s="48"/>
      <c r="Y195" s="48"/>
      <c r="Z195" s="4"/>
    </row>
    <row r="196" spans="1:26" ht="19.5" customHeight="1">
      <c r="A196" s="201">
        <v>39448</v>
      </c>
      <c r="B196" s="160">
        <v>1080</v>
      </c>
      <c r="C196" s="160" t="s">
        <v>4</v>
      </c>
      <c r="D196" s="160" t="s">
        <v>4</v>
      </c>
      <c r="E196" s="160" t="s">
        <v>4</v>
      </c>
      <c r="F196" s="160" t="s">
        <v>4</v>
      </c>
      <c r="G196" s="160" t="s">
        <v>4</v>
      </c>
      <c r="H196" s="160" t="s">
        <v>4</v>
      </c>
      <c r="I196" s="160" t="s">
        <v>4</v>
      </c>
      <c r="J196" s="160" t="s">
        <v>4</v>
      </c>
      <c r="K196" s="160" t="s">
        <v>4</v>
      </c>
      <c r="L196" s="160" t="s">
        <v>4</v>
      </c>
      <c r="M196" s="160" t="s">
        <v>4</v>
      </c>
      <c r="N196" s="160" t="s">
        <v>4</v>
      </c>
      <c r="O196" s="160" t="s">
        <v>4</v>
      </c>
      <c r="P196" s="160" t="s">
        <v>4</v>
      </c>
      <c r="Q196" s="48"/>
      <c r="R196" s="48"/>
      <c r="S196" s="48"/>
      <c r="T196" s="48"/>
      <c r="U196" s="48"/>
      <c r="V196" s="48"/>
      <c r="W196" s="48"/>
      <c r="X196" s="48"/>
      <c r="Y196" s="48"/>
      <c r="Z196" s="4"/>
    </row>
    <row r="197" spans="1:26" ht="19.5" customHeight="1">
      <c r="A197" s="201">
        <v>39479</v>
      </c>
      <c r="B197" s="160">
        <v>1080</v>
      </c>
      <c r="C197" s="160" t="s">
        <v>4</v>
      </c>
      <c r="D197" s="160" t="s">
        <v>4</v>
      </c>
      <c r="E197" s="160" t="s">
        <v>4</v>
      </c>
      <c r="F197" s="160" t="s">
        <v>4</v>
      </c>
      <c r="G197" s="160" t="s">
        <v>4</v>
      </c>
      <c r="H197" s="160" t="s">
        <v>4</v>
      </c>
      <c r="I197" s="160" t="s">
        <v>4</v>
      </c>
      <c r="J197" s="160" t="s">
        <v>4</v>
      </c>
      <c r="K197" s="160" t="s">
        <v>4</v>
      </c>
      <c r="L197" s="160" t="s">
        <v>4</v>
      </c>
      <c r="M197" s="160" t="s">
        <v>4</v>
      </c>
      <c r="N197" s="160" t="s">
        <v>4</v>
      </c>
      <c r="O197" s="160" t="s">
        <v>4</v>
      </c>
      <c r="P197" s="160" t="s">
        <v>4</v>
      </c>
      <c r="Q197" s="48"/>
      <c r="R197" s="48"/>
      <c r="S197" s="48"/>
      <c r="T197" s="48"/>
      <c r="U197" s="48"/>
      <c r="V197" s="48"/>
      <c r="W197" s="48"/>
      <c r="X197" s="48"/>
      <c r="Y197" s="48"/>
      <c r="Z197" s="4"/>
    </row>
    <row r="198" spans="1:26" ht="19.5" customHeight="1">
      <c r="A198" s="201">
        <v>39508</v>
      </c>
      <c r="B198" s="160">
        <v>1080</v>
      </c>
      <c r="C198" s="160" t="s">
        <v>4</v>
      </c>
      <c r="D198" s="160" t="s">
        <v>4</v>
      </c>
      <c r="E198" s="160" t="s">
        <v>4</v>
      </c>
      <c r="F198" s="160" t="s">
        <v>4</v>
      </c>
      <c r="G198" s="160" t="s">
        <v>4</v>
      </c>
      <c r="H198" s="160" t="s">
        <v>4</v>
      </c>
      <c r="I198" s="160" t="s">
        <v>4</v>
      </c>
      <c r="J198" s="160" t="s">
        <v>4</v>
      </c>
      <c r="K198" s="160" t="s">
        <v>4</v>
      </c>
      <c r="L198" s="160" t="s">
        <v>4</v>
      </c>
      <c r="M198" s="160" t="s">
        <v>4</v>
      </c>
      <c r="N198" s="160" t="s">
        <v>4</v>
      </c>
      <c r="O198" s="160" t="s">
        <v>4</v>
      </c>
      <c r="P198" s="160" t="s">
        <v>4</v>
      </c>
      <c r="Q198" s="48"/>
      <c r="R198" s="48"/>
      <c r="S198" s="48"/>
      <c r="T198" s="48"/>
      <c r="U198" s="48"/>
      <c r="V198" s="48"/>
      <c r="W198" s="48"/>
      <c r="X198" s="48"/>
      <c r="Y198" s="48"/>
      <c r="Z198" s="4"/>
    </row>
    <row r="199" spans="1:26" ht="19.5" customHeight="1">
      <c r="A199" s="201">
        <v>39539</v>
      </c>
      <c r="B199" s="160">
        <v>1080</v>
      </c>
      <c r="C199" s="160" t="s">
        <v>4</v>
      </c>
      <c r="D199" s="160" t="s">
        <v>4</v>
      </c>
      <c r="E199" s="160" t="s">
        <v>4</v>
      </c>
      <c r="F199" s="160" t="s">
        <v>4</v>
      </c>
      <c r="G199" s="160" t="s">
        <v>4</v>
      </c>
      <c r="H199" s="160" t="s">
        <v>4</v>
      </c>
      <c r="I199" s="160" t="s">
        <v>4</v>
      </c>
      <c r="J199" s="160" t="s">
        <v>4</v>
      </c>
      <c r="K199" s="160" t="s">
        <v>4</v>
      </c>
      <c r="L199" s="160" t="s">
        <v>4</v>
      </c>
      <c r="M199" s="160" t="s">
        <v>4</v>
      </c>
      <c r="N199" s="160" t="s">
        <v>4</v>
      </c>
      <c r="O199" s="160" t="s">
        <v>4</v>
      </c>
      <c r="P199" s="160" t="s">
        <v>4</v>
      </c>
      <c r="Q199" s="48"/>
      <c r="R199" s="48"/>
      <c r="S199" s="48"/>
      <c r="T199" s="48"/>
      <c r="U199" s="48"/>
      <c r="V199" s="48"/>
      <c r="W199" s="48"/>
      <c r="X199" s="48"/>
      <c r="Y199" s="48"/>
      <c r="Z199" s="4"/>
    </row>
    <row r="200" spans="1:26" ht="19.5" customHeight="1">
      <c r="A200" s="201">
        <v>39569</v>
      </c>
      <c r="B200" s="160">
        <v>1080</v>
      </c>
      <c r="C200" s="160" t="s">
        <v>4</v>
      </c>
      <c r="D200" s="160" t="s">
        <v>4</v>
      </c>
      <c r="E200" s="160" t="s">
        <v>4</v>
      </c>
      <c r="F200" s="160" t="s">
        <v>4</v>
      </c>
      <c r="G200" s="160" t="s">
        <v>4</v>
      </c>
      <c r="H200" s="160" t="s">
        <v>4</v>
      </c>
      <c r="I200" s="160" t="s">
        <v>4</v>
      </c>
      <c r="J200" s="160" t="s">
        <v>4</v>
      </c>
      <c r="K200" s="160" t="s">
        <v>4</v>
      </c>
      <c r="L200" s="160" t="s">
        <v>4</v>
      </c>
      <c r="M200" s="160" t="s">
        <v>4</v>
      </c>
      <c r="N200" s="160" t="s">
        <v>4</v>
      </c>
      <c r="O200" s="160" t="s">
        <v>4</v>
      </c>
      <c r="P200" s="160" t="s">
        <v>4</v>
      </c>
      <c r="Q200" s="48"/>
      <c r="R200" s="48"/>
      <c r="S200" s="48"/>
      <c r="T200" s="48"/>
      <c r="U200" s="48"/>
      <c r="V200" s="48"/>
      <c r="W200" s="48"/>
      <c r="X200" s="48"/>
      <c r="Y200" s="48"/>
      <c r="Z200" s="4"/>
    </row>
    <row r="201" spans="1:26" ht="19.5" customHeight="1">
      <c r="A201" s="201">
        <v>39600</v>
      </c>
      <c r="B201" s="160">
        <v>1080</v>
      </c>
      <c r="C201" s="160" t="s">
        <v>4</v>
      </c>
      <c r="D201" s="160" t="s">
        <v>4</v>
      </c>
      <c r="E201" s="160" t="s">
        <v>4</v>
      </c>
      <c r="F201" s="160" t="s">
        <v>4</v>
      </c>
      <c r="G201" s="160" t="s">
        <v>4</v>
      </c>
      <c r="H201" s="160" t="s">
        <v>4</v>
      </c>
      <c r="I201" s="160" t="s">
        <v>4</v>
      </c>
      <c r="J201" s="160" t="s">
        <v>4</v>
      </c>
      <c r="K201" s="160" t="s">
        <v>4</v>
      </c>
      <c r="L201" s="160" t="s">
        <v>4</v>
      </c>
      <c r="M201" s="160" t="s">
        <v>4</v>
      </c>
      <c r="N201" s="160" t="s">
        <v>4</v>
      </c>
      <c r="O201" s="160" t="s">
        <v>4</v>
      </c>
      <c r="P201" s="160" t="s">
        <v>4</v>
      </c>
      <c r="Q201" s="48"/>
      <c r="R201" s="48"/>
      <c r="S201" s="48"/>
      <c r="T201" s="48"/>
      <c r="U201" s="48"/>
      <c r="V201" s="48"/>
      <c r="W201" s="48"/>
      <c r="X201" s="48"/>
      <c r="Y201" s="48"/>
      <c r="Z201" s="4"/>
    </row>
    <row r="202" spans="1:26" ht="19.5" customHeight="1">
      <c r="A202" s="201">
        <v>39630</v>
      </c>
      <c r="B202" s="160">
        <v>1080</v>
      </c>
      <c r="C202" s="160" t="s">
        <v>4</v>
      </c>
      <c r="D202" s="160" t="s">
        <v>4</v>
      </c>
      <c r="E202" s="160" t="s">
        <v>4</v>
      </c>
      <c r="F202" s="160" t="s">
        <v>4</v>
      </c>
      <c r="G202" s="160" t="s">
        <v>4</v>
      </c>
      <c r="H202" s="160" t="s">
        <v>4</v>
      </c>
      <c r="I202" s="160" t="s">
        <v>4</v>
      </c>
      <c r="J202" s="160" t="s">
        <v>4</v>
      </c>
      <c r="K202" s="160" t="s">
        <v>4</v>
      </c>
      <c r="L202" s="160" t="s">
        <v>4</v>
      </c>
      <c r="M202" s="160" t="s">
        <v>4</v>
      </c>
      <c r="N202" s="160" t="s">
        <v>4</v>
      </c>
      <c r="O202" s="160" t="s">
        <v>4</v>
      </c>
      <c r="P202" s="160" t="s">
        <v>4</v>
      </c>
      <c r="Q202" s="48"/>
      <c r="R202" s="48"/>
      <c r="S202" s="48"/>
      <c r="T202" s="48"/>
      <c r="U202" s="48"/>
      <c r="V202" s="48"/>
      <c r="W202" s="48"/>
      <c r="X202" s="48"/>
      <c r="Y202" s="48"/>
      <c r="Z202" s="4"/>
    </row>
    <row r="203" spans="1:26" ht="19.5" customHeight="1">
      <c r="A203" s="201">
        <v>39661</v>
      </c>
      <c r="B203" s="160">
        <v>1405</v>
      </c>
      <c r="C203" s="160" t="s">
        <v>4</v>
      </c>
      <c r="D203" s="160" t="s">
        <v>4</v>
      </c>
      <c r="E203" s="160" t="s">
        <v>4</v>
      </c>
      <c r="F203" s="160" t="s">
        <v>4</v>
      </c>
      <c r="G203" s="160" t="s">
        <v>4</v>
      </c>
      <c r="H203" s="160" t="s">
        <v>4</v>
      </c>
      <c r="I203" s="160" t="s">
        <v>4</v>
      </c>
      <c r="J203" s="160" t="s">
        <v>4</v>
      </c>
      <c r="K203" s="160" t="s">
        <v>4</v>
      </c>
      <c r="L203" s="160" t="s">
        <v>4</v>
      </c>
      <c r="M203" s="160" t="s">
        <v>4</v>
      </c>
      <c r="N203" s="160" t="s">
        <v>4</v>
      </c>
      <c r="O203" s="160" t="s">
        <v>4</v>
      </c>
      <c r="P203" s="160" t="s">
        <v>4</v>
      </c>
      <c r="Q203" s="48"/>
      <c r="R203" s="48"/>
      <c r="S203" s="48"/>
      <c r="T203" s="48"/>
      <c r="U203" s="48"/>
      <c r="V203" s="48"/>
      <c r="W203" s="48"/>
      <c r="X203" s="48"/>
      <c r="Y203" s="48"/>
      <c r="Z203" s="4"/>
    </row>
    <row r="204" spans="1:26" ht="19.5" customHeight="1">
      <c r="A204" s="201">
        <v>39692</v>
      </c>
      <c r="B204" s="160">
        <v>1405</v>
      </c>
      <c r="C204" s="160" t="s">
        <v>4</v>
      </c>
      <c r="D204" s="160" t="s">
        <v>4</v>
      </c>
      <c r="E204" s="160" t="s">
        <v>4</v>
      </c>
      <c r="F204" s="160" t="s">
        <v>4</v>
      </c>
      <c r="G204" s="160" t="s">
        <v>4</v>
      </c>
      <c r="H204" s="160" t="s">
        <v>4</v>
      </c>
      <c r="I204" s="160" t="s">
        <v>4</v>
      </c>
      <c r="J204" s="160" t="s">
        <v>4</v>
      </c>
      <c r="K204" s="160" t="s">
        <v>4</v>
      </c>
      <c r="L204" s="160" t="s">
        <v>4</v>
      </c>
      <c r="M204" s="160" t="s">
        <v>4</v>
      </c>
      <c r="N204" s="160" t="s">
        <v>4</v>
      </c>
      <c r="O204" s="160" t="s">
        <v>4</v>
      </c>
      <c r="P204" s="160" t="s">
        <v>4</v>
      </c>
      <c r="Q204" s="48"/>
      <c r="R204" s="48"/>
      <c r="S204" s="48"/>
      <c r="T204" s="48"/>
      <c r="U204" s="48"/>
      <c r="V204" s="48"/>
      <c r="W204" s="48"/>
      <c r="X204" s="48"/>
      <c r="Y204" s="48"/>
      <c r="Z204" s="4"/>
    </row>
    <row r="205" spans="1:26" ht="19.5" customHeight="1">
      <c r="A205" s="201">
        <v>39722</v>
      </c>
      <c r="B205" s="160">
        <v>1405</v>
      </c>
      <c r="C205" s="160" t="s">
        <v>4</v>
      </c>
      <c r="D205" s="160" t="s">
        <v>4</v>
      </c>
      <c r="E205" s="160" t="s">
        <v>4</v>
      </c>
      <c r="F205" s="160" t="s">
        <v>4</v>
      </c>
      <c r="G205" s="160" t="s">
        <v>4</v>
      </c>
      <c r="H205" s="160" t="s">
        <v>4</v>
      </c>
      <c r="I205" s="160" t="s">
        <v>4</v>
      </c>
      <c r="J205" s="160" t="s">
        <v>4</v>
      </c>
      <c r="K205" s="160" t="s">
        <v>4</v>
      </c>
      <c r="L205" s="160" t="s">
        <v>4</v>
      </c>
      <c r="M205" s="160" t="s">
        <v>4</v>
      </c>
      <c r="N205" s="160" t="s">
        <v>4</v>
      </c>
      <c r="O205" s="160" t="s">
        <v>4</v>
      </c>
      <c r="P205" s="160" t="s">
        <v>4</v>
      </c>
      <c r="Q205" s="48"/>
      <c r="R205" s="48"/>
      <c r="S205" s="48"/>
      <c r="T205" s="48"/>
      <c r="U205" s="48"/>
      <c r="V205" s="48"/>
      <c r="W205" s="48"/>
      <c r="X205" s="48"/>
      <c r="Y205" s="48"/>
      <c r="Z205" s="4"/>
    </row>
    <row r="206" spans="1:26" ht="19.5" customHeight="1">
      <c r="A206" s="201">
        <v>39753</v>
      </c>
      <c r="B206" s="160">
        <v>1405</v>
      </c>
      <c r="C206" s="160" t="s">
        <v>4</v>
      </c>
      <c r="D206" s="160" t="s">
        <v>4</v>
      </c>
      <c r="E206" s="160" t="s">
        <v>4</v>
      </c>
      <c r="F206" s="160" t="s">
        <v>4</v>
      </c>
      <c r="G206" s="160" t="s">
        <v>4</v>
      </c>
      <c r="H206" s="160" t="s">
        <v>4</v>
      </c>
      <c r="I206" s="160" t="s">
        <v>4</v>
      </c>
      <c r="J206" s="160" t="s">
        <v>4</v>
      </c>
      <c r="K206" s="160" t="s">
        <v>4</v>
      </c>
      <c r="L206" s="160" t="s">
        <v>4</v>
      </c>
      <c r="M206" s="160" t="s">
        <v>4</v>
      </c>
      <c r="N206" s="160" t="s">
        <v>4</v>
      </c>
      <c r="O206" s="160" t="s">
        <v>4</v>
      </c>
      <c r="P206" s="160" t="s">
        <v>4</v>
      </c>
      <c r="Q206" s="48"/>
      <c r="R206" s="48"/>
      <c r="S206" s="48"/>
      <c r="T206" s="48"/>
      <c r="U206" s="48"/>
      <c r="V206" s="48"/>
      <c r="W206" s="48"/>
      <c r="X206" s="48"/>
      <c r="Y206" s="48"/>
      <c r="Z206" s="4"/>
    </row>
    <row r="207" spans="1:26" ht="19.5" customHeight="1">
      <c r="A207" s="201">
        <v>39783</v>
      </c>
      <c r="B207" s="160">
        <v>1405</v>
      </c>
      <c r="C207" s="160" t="s">
        <v>4</v>
      </c>
      <c r="D207" s="160" t="s">
        <v>4</v>
      </c>
      <c r="E207" s="160" t="s">
        <v>4</v>
      </c>
      <c r="F207" s="160" t="s">
        <v>4</v>
      </c>
      <c r="G207" s="160" t="s">
        <v>4</v>
      </c>
      <c r="H207" s="160" t="s">
        <v>4</v>
      </c>
      <c r="I207" s="160" t="s">
        <v>4</v>
      </c>
      <c r="J207" s="160" t="s">
        <v>4</v>
      </c>
      <c r="K207" s="160" t="s">
        <v>4</v>
      </c>
      <c r="L207" s="160" t="s">
        <v>4</v>
      </c>
      <c r="M207" s="160" t="s">
        <v>4</v>
      </c>
      <c r="N207" s="160" t="s">
        <v>4</v>
      </c>
      <c r="O207" s="160" t="s">
        <v>4</v>
      </c>
      <c r="P207" s="160" t="s">
        <v>4</v>
      </c>
      <c r="Q207" s="48"/>
      <c r="R207" s="48"/>
      <c r="S207" s="48"/>
      <c r="T207" s="48"/>
      <c r="U207" s="48"/>
      <c r="V207" s="48"/>
      <c r="W207" s="48"/>
      <c r="X207" s="48"/>
      <c r="Y207" s="48"/>
      <c r="Z207" s="4"/>
    </row>
    <row r="208" spans="1:26" ht="19.5" customHeight="1">
      <c r="A208" s="201">
        <v>39814</v>
      </c>
      <c r="B208" s="160">
        <v>1405</v>
      </c>
      <c r="C208" s="160" t="s">
        <v>4</v>
      </c>
      <c r="D208" s="160" t="s">
        <v>4</v>
      </c>
      <c r="E208" s="160" t="s">
        <v>4</v>
      </c>
      <c r="F208" s="160" t="s">
        <v>4</v>
      </c>
      <c r="G208" s="160" t="s">
        <v>4</v>
      </c>
      <c r="H208" s="160" t="s">
        <v>4</v>
      </c>
      <c r="I208" s="160" t="s">
        <v>4</v>
      </c>
      <c r="J208" s="160" t="s">
        <v>4</v>
      </c>
      <c r="K208" s="160" t="s">
        <v>4</v>
      </c>
      <c r="L208" s="160" t="s">
        <v>4</v>
      </c>
      <c r="M208" s="160" t="s">
        <v>4</v>
      </c>
      <c r="N208" s="160" t="s">
        <v>4</v>
      </c>
      <c r="O208" s="160" t="s">
        <v>4</v>
      </c>
      <c r="P208" s="160" t="s">
        <v>4</v>
      </c>
      <c r="Q208" s="48"/>
      <c r="R208" s="48"/>
      <c r="S208" s="48"/>
      <c r="T208" s="48"/>
      <c r="U208" s="48"/>
      <c r="V208" s="48"/>
      <c r="W208" s="48"/>
      <c r="X208" s="48"/>
      <c r="Y208" s="48"/>
      <c r="Z208" s="4"/>
    </row>
    <row r="209" spans="1:26" ht="19.5" customHeight="1">
      <c r="A209" s="201">
        <v>39845</v>
      </c>
      <c r="B209" s="160">
        <v>1405</v>
      </c>
      <c r="C209" s="160" t="s">
        <v>4</v>
      </c>
      <c r="D209" s="160" t="s">
        <v>4</v>
      </c>
      <c r="E209" s="160" t="s">
        <v>4</v>
      </c>
      <c r="F209" s="160" t="s">
        <v>4</v>
      </c>
      <c r="G209" s="160" t="s">
        <v>4</v>
      </c>
      <c r="H209" s="160" t="s">
        <v>4</v>
      </c>
      <c r="I209" s="160" t="s">
        <v>4</v>
      </c>
      <c r="J209" s="160" t="s">
        <v>4</v>
      </c>
      <c r="K209" s="160" t="s">
        <v>4</v>
      </c>
      <c r="L209" s="160" t="s">
        <v>4</v>
      </c>
      <c r="M209" s="160" t="s">
        <v>4</v>
      </c>
      <c r="N209" s="160" t="s">
        <v>4</v>
      </c>
      <c r="O209" s="160" t="s">
        <v>4</v>
      </c>
      <c r="P209" s="160" t="s">
        <v>4</v>
      </c>
      <c r="Q209" s="48"/>
      <c r="R209" s="48"/>
      <c r="S209" s="48"/>
      <c r="T209" s="48"/>
      <c r="U209" s="48"/>
      <c r="V209" s="48"/>
      <c r="W209" s="48"/>
      <c r="X209" s="48"/>
      <c r="Y209" s="48"/>
      <c r="Z209" s="4"/>
    </row>
    <row r="210" spans="1:26" ht="19.5" customHeight="1">
      <c r="A210" s="201">
        <v>39873</v>
      </c>
      <c r="B210" s="160">
        <v>1405</v>
      </c>
      <c r="C210" s="160" t="s">
        <v>4</v>
      </c>
      <c r="D210" s="160" t="s">
        <v>4</v>
      </c>
      <c r="E210" s="160" t="s">
        <v>4</v>
      </c>
      <c r="F210" s="160" t="s">
        <v>4</v>
      </c>
      <c r="G210" s="160" t="s">
        <v>4</v>
      </c>
      <c r="H210" s="160" t="s">
        <v>4</v>
      </c>
      <c r="I210" s="160" t="s">
        <v>4</v>
      </c>
      <c r="J210" s="160" t="s">
        <v>4</v>
      </c>
      <c r="K210" s="160" t="s">
        <v>4</v>
      </c>
      <c r="L210" s="160" t="s">
        <v>4</v>
      </c>
      <c r="M210" s="160" t="s">
        <v>4</v>
      </c>
      <c r="N210" s="160" t="s">
        <v>4</v>
      </c>
      <c r="O210" s="160" t="s">
        <v>4</v>
      </c>
      <c r="P210" s="160" t="s">
        <v>4</v>
      </c>
      <c r="Q210" s="48"/>
      <c r="R210" s="48"/>
      <c r="S210" s="48"/>
      <c r="T210" s="48"/>
      <c r="U210" s="48"/>
      <c r="V210" s="48"/>
      <c r="W210" s="48"/>
      <c r="X210" s="48"/>
      <c r="Y210" s="48"/>
      <c r="Z210" s="4"/>
    </row>
    <row r="211" spans="1:26" ht="19.5" customHeight="1">
      <c r="A211" s="201">
        <v>39904</v>
      </c>
      <c r="B211" s="160">
        <v>1405</v>
      </c>
      <c r="C211" s="160" t="s">
        <v>4</v>
      </c>
      <c r="D211" s="160" t="s">
        <v>4</v>
      </c>
      <c r="E211" s="160" t="s">
        <v>4</v>
      </c>
      <c r="F211" s="160" t="s">
        <v>4</v>
      </c>
      <c r="G211" s="160" t="s">
        <v>4</v>
      </c>
      <c r="H211" s="160" t="s">
        <v>4</v>
      </c>
      <c r="I211" s="160" t="s">
        <v>4</v>
      </c>
      <c r="J211" s="160" t="s">
        <v>4</v>
      </c>
      <c r="K211" s="160" t="s">
        <v>4</v>
      </c>
      <c r="L211" s="160" t="s">
        <v>4</v>
      </c>
      <c r="M211" s="160" t="s">
        <v>4</v>
      </c>
      <c r="N211" s="160" t="s">
        <v>4</v>
      </c>
      <c r="O211" s="160" t="s">
        <v>4</v>
      </c>
      <c r="P211" s="160" t="s">
        <v>4</v>
      </c>
      <c r="Q211" s="48"/>
      <c r="R211" s="48"/>
      <c r="S211" s="48"/>
      <c r="T211" s="48"/>
      <c r="U211" s="48"/>
      <c r="V211" s="48"/>
      <c r="W211" s="48"/>
      <c r="X211" s="48"/>
      <c r="Y211" s="48"/>
      <c r="Z211" s="4"/>
    </row>
    <row r="212" spans="1:26" ht="19.5" customHeight="1">
      <c r="A212" s="201">
        <v>39934</v>
      </c>
      <c r="B212" s="160">
        <v>1405</v>
      </c>
      <c r="C212" s="160" t="s">
        <v>4</v>
      </c>
      <c r="D212" s="160" t="s">
        <v>4</v>
      </c>
      <c r="E212" s="160" t="s">
        <v>4</v>
      </c>
      <c r="F212" s="160" t="s">
        <v>4</v>
      </c>
      <c r="G212" s="160" t="s">
        <v>4</v>
      </c>
      <c r="H212" s="160" t="s">
        <v>4</v>
      </c>
      <c r="I212" s="160" t="s">
        <v>4</v>
      </c>
      <c r="J212" s="160" t="s">
        <v>4</v>
      </c>
      <c r="K212" s="160" t="s">
        <v>4</v>
      </c>
      <c r="L212" s="160" t="s">
        <v>4</v>
      </c>
      <c r="M212" s="160" t="s">
        <v>4</v>
      </c>
      <c r="N212" s="160" t="s">
        <v>4</v>
      </c>
      <c r="O212" s="160" t="s">
        <v>4</v>
      </c>
      <c r="P212" s="160" t="s">
        <v>4</v>
      </c>
      <c r="Q212" s="48"/>
      <c r="R212" s="48"/>
      <c r="S212" s="48"/>
      <c r="T212" s="48"/>
      <c r="U212" s="48"/>
      <c r="V212" s="48"/>
      <c r="W212" s="48"/>
      <c r="X212" s="48"/>
      <c r="Y212" s="48"/>
      <c r="Z212" s="4"/>
    </row>
    <row r="213" spans="1:26" ht="19.5" customHeight="1">
      <c r="A213" s="201">
        <v>39965</v>
      </c>
      <c r="B213" s="160">
        <v>1405</v>
      </c>
      <c r="C213" s="160" t="s">
        <v>4</v>
      </c>
      <c r="D213" s="160" t="s">
        <v>4</v>
      </c>
      <c r="E213" s="160" t="s">
        <v>4</v>
      </c>
      <c r="F213" s="160" t="s">
        <v>4</v>
      </c>
      <c r="G213" s="160" t="s">
        <v>4</v>
      </c>
      <c r="H213" s="160" t="s">
        <v>4</v>
      </c>
      <c r="I213" s="160" t="s">
        <v>4</v>
      </c>
      <c r="J213" s="160" t="s">
        <v>4</v>
      </c>
      <c r="K213" s="160" t="s">
        <v>4</v>
      </c>
      <c r="L213" s="160" t="s">
        <v>4</v>
      </c>
      <c r="M213" s="160" t="s">
        <v>4</v>
      </c>
      <c r="N213" s="160" t="s">
        <v>4</v>
      </c>
      <c r="O213" s="160" t="s">
        <v>4</v>
      </c>
      <c r="P213" s="160" t="s">
        <v>4</v>
      </c>
      <c r="Q213" s="48"/>
      <c r="R213" s="48"/>
      <c r="S213" s="48"/>
      <c r="T213" s="48"/>
      <c r="U213" s="48"/>
      <c r="V213" s="48"/>
      <c r="W213" s="48"/>
      <c r="X213" s="48"/>
      <c r="Y213" s="48"/>
      <c r="Z213" s="4"/>
    </row>
    <row r="214" spans="1:26" ht="19.5" customHeight="1">
      <c r="A214" s="201">
        <v>39995</v>
      </c>
      <c r="B214" s="160">
        <v>1405</v>
      </c>
      <c r="C214" s="160" t="s">
        <v>4</v>
      </c>
      <c r="D214" s="160" t="s">
        <v>4</v>
      </c>
      <c r="E214" s="160" t="s">
        <v>4</v>
      </c>
      <c r="F214" s="160" t="s">
        <v>4</v>
      </c>
      <c r="G214" s="160" t="s">
        <v>4</v>
      </c>
      <c r="H214" s="160" t="s">
        <v>4</v>
      </c>
      <c r="I214" s="160" t="s">
        <v>4</v>
      </c>
      <c r="J214" s="160" t="s">
        <v>4</v>
      </c>
      <c r="K214" s="160" t="s">
        <v>4</v>
      </c>
      <c r="L214" s="160" t="s">
        <v>4</v>
      </c>
      <c r="M214" s="160" t="s">
        <v>4</v>
      </c>
      <c r="N214" s="160" t="s">
        <v>4</v>
      </c>
      <c r="O214" s="160" t="s">
        <v>4</v>
      </c>
      <c r="P214" s="160" t="s">
        <v>4</v>
      </c>
      <c r="Q214" s="48"/>
      <c r="R214" s="48"/>
      <c r="S214" s="48"/>
      <c r="T214" s="48"/>
      <c r="U214" s="48"/>
      <c r="V214" s="48"/>
      <c r="W214" s="48"/>
      <c r="X214" s="48"/>
      <c r="Y214" s="48"/>
      <c r="Z214" s="4"/>
    </row>
    <row r="215" spans="1:26" ht="19.5" customHeight="1">
      <c r="A215" s="201">
        <v>40026</v>
      </c>
      <c r="B215" s="160">
        <v>1405</v>
      </c>
      <c r="C215" s="160" t="s">
        <v>4</v>
      </c>
      <c r="D215" s="160" t="s">
        <v>4</v>
      </c>
      <c r="E215" s="160" t="s">
        <v>4</v>
      </c>
      <c r="F215" s="160" t="s">
        <v>4</v>
      </c>
      <c r="G215" s="160" t="s">
        <v>4</v>
      </c>
      <c r="H215" s="160" t="s">
        <v>4</v>
      </c>
      <c r="I215" s="160" t="s">
        <v>4</v>
      </c>
      <c r="J215" s="160" t="s">
        <v>4</v>
      </c>
      <c r="K215" s="160" t="s">
        <v>4</v>
      </c>
      <c r="L215" s="160" t="s">
        <v>4</v>
      </c>
      <c r="M215" s="160" t="s">
        <v>4</v>
      </c>
      <c r="N215" s="160" t="s">
        <v>4</v>
      </c>
      <c r="O215" s="160" t="s">
        <v>4</v>
      </c>
      <c r="P215" s="160" t="s">
        <v>4</v>
      </c>
      <c r="Q215" s="48"/>
      <c r="R215" s="48"/>
      <c r="S215" s="48"/>
      <c r="T215" s="48"/>
      <c r="U215" s="48"/>
      <c r="V215" s="48"/>
      <c r="W215" s="48"/>
      <c r="X215" s="48"/>
      <c r="Y215" s="48"/>
      <c r="Z215" s="4"/>
    </row>
    <row r="216" spans="1:26" ht="19.5" customHeight="1">
      <c r="A216" s="201">
        <v>40057</v>
      </c>
      <c r="B216" s="160">
        <v>1405</v>
      </c>
      <c r="C216" s="160" t="s">
        <v>4</v>
      </c>
      <c r="D216" s="160" t="s">
        <v>4</v>
      </c>
      <c r="E216" s="160" t="s">
        <v>4</v>
      </c>
      <c r="F216" s="160" t="s">
        <v>4</v>
      </c>
      <c r="G216" s="160" t="s">
        <v>4</v>
      </c>
      <c r="H216" s="160" t="s">
        <v>4</v>
      </c>
      <c r="I216" s="160" t="s">
        <v>4</v>
      </c>
      <c r="J216" s="160" t="s">
        <v>4</v>
      </c>
      <c r="K216" s="160" t="s">
        <v>4</v>
      </c>
      <c r="L216" s="160" t="s">
        <v>4</v>
      </c>
      <c r="M216" s="160" t="s">
        <v>4</v>
      </c>
      <c r="N216" s="160" t="s">
        <v>4</v>
      </c>
      <c r="O216" s="160" t="s">
        <v>4</v>
      </c>
      <c r="P216" s="160" t="s">
        <v>4</v>
      </c>
      <c r="Q216" s="48"/>
      <c r="R216" s="48"/>
      <c r="S216" s="48"/>
      <c r="T216" s="48"/>
      <c r="U216" s="48"/>
      <c r="V216" s="48"/>
      <c r="W216" s="48"/>
      <c r="X216" s="48"/>
      <c r="Y216" s="48"/>
      <c r="Z216" s="4"/>
    </row>
    <row r="217" spans="1:26" ht="19.5" customHeight="1">
      <c r="A217" s="201">
        <v>40087</v>
      </c>
      <c r="B217" s="160">
        <v>1405</v>
      </c>
      <c r="C217" s="160" t="s">
        <v>4</v>
      </c>
      <c r="D217" s="160" t="s">
        <v>4</v>
      </c>
      <c r="E217" s="160" t="s">
        <v>4</v>
      </c>
      <c r="F217" s="160" t="s">
        <v>4</v>
      </c>
      <c r="G217" s="160" t="s">
        <v>4</v>
      </c>
      <c r="H217" s="160" t="s">
        <v>4</v>
      </c>
      <c r="I217" s="160" t="s">
        <v>4</v>
      </c>
      <c r="J217" s="160" t="s">
        <v>4</v>
      </c>
      <c r="K217" s="160" t="s">
        <v>4</v>
      </c>
      <c r="L217" s="160" t="s">
        <v>4</v>
      </c>
      <c r="M217" s="160" t="s">
        <v>4</v>
      </c>
      <c r="N217" s="160" t="s">
        <v>4</v>
      </c>
      <c r="O217" s="160" t="s">
        <v>4</v>
      </c>
      <c r="P217" s="160" t="s">
        <v>4</v>
      </c>
      <c r="Q217" s="48"/>
      <c r="R217" s="48"/>
      <c r="S217" s="48"/>
      <c r="T217" s="48"/>
      <c r="U217" s="48"/>
      <c r="V217" s="48"/>
      <c r="W217" s="48"/>
      <c r="X217" s="48"/>
      <c r="Y217" s="48"/>
      <c r="Z217" s="4"/>
    </row>
    <row r="218" spans="1:26" ht="19.5" customHeight="1">
      <c r="A218" s="201">
        <v>40118</v>
      </c>
      <c r="B218" s="160">
        <v>1700.06</v>
      </c>
      <c r="C218" s="160" t="s">
        <v>4</v>
      </c>
      <c r="D218" s="160" t="s">
        <v>4</v>
      </c>
      <c r="E218" s="160" t="s">
        <v>4</v>
      </c>
      <c r="F218" s="160" t="s">
        <v>4</v>
      </c>
      <c r="G218" s="160" t="s">
        <v>4</v>
      </c>
      <c r="H218" s="160" t="s">
        <v>4</v>
      </c>
      <c r="I218" s="160" t="s">
        <v>4</v>
      </c>
      <c r="J218" s="160" t="s">
        <v>4</v>
      </c>
      <c r="K218" s="160" t="s">
        <v>4</v>
      </c>
      <c r="L218" s="160" t="s">
        <v>4</v>
      </c>
      <c r="M218" s="160" t="s">
        <v>4</v>
      </c>
      <c r="N218" s="160" t="s">
        <v>4</v>
      </c>
      <c r="O218" s="160" t="s">
        <v>4</v>
      </c>
      <c r="P218" s="160" t="s">
        <v>4</v>
      </c>
      <c r="Q218" s="48"/>
      <c r="R218" s="48"/>
      <c r="S218" s="48"/>
      <c r="T218" s="48"/>
      <c r="U218" s="48"/>
      <c r="V218" s="48"/>
      <c r="W218" s="48"/>
      <c r="X218" s="48"/>
      <c r="Y218" s="48"/>
      <c r="Z218" s="4"/>
    </row>
    <row r="219" spans="1:26" ht="19.5" customHeight="1">
      <c r="A219" s="201">
        <v>40148</v>
      </c>
      <c r="B219" s="160">
        <v>1700.06</v>
      </c>
      <c r="C219" s="160" t="s">
        <v>4</v>
      </c>
      <c r="D219" s="160" t="s">
        <v>4</v>
      </c>
      <c r="E219" s="160" t="s">
        <v>4</v>
      </c>
      <c r="F219" s="160" t="s">
        <v>4</v>
      </c>
      <c r="G219" s="160" t="s">
        <v>4</v>
      </c>
      <c r="H219" s="160" t="s">
        <v>4</v>
      </c>
      <c r="I219" s="160" t="s">
        <v>4</v>
      </c>
      <c r="J219" s="160" t="s">
        <v>4</v>
      </c>
      <c r="K219" s="160" t="s">
        <v>4</v>
      </c>
      <c r="L219" s="160" t="s">
        <v>4</v>
      </c>
      <c r="M219" s="160" t="s">
        <v>4</v>
      </c>
      <c r="N219" s="160" t="s">
        <v>4</v>
      </c>
      <c r="O219" s="160" t="s">
        <v>4</v>
      </c>
      <c r="P219" s="160" t="s">
        <v>4</v>
      </c>
      <c r="Q219" s="48"/>
      <c r="R219" s="48"/>
      <c r="S219" s="48"/>
      <c r="T219" s="48"/>
      <c r="U219" s="48"/>
      <c r="V219" s="48"/>
      <c r="W219" s="48"/>
      <c r="X219" s="48"/>
      <c r="Y219" s="48"/>
      <c r="Z219" s="4"/>
    </row>
    <row r="220" spans="1:26" ht="19.5" customHeight="1">
      <c r="A220" s="201">
        <v>40179</v>
      </c>
      <c r="B220" s="160">
        <v>1700.06</v>
      </c>
      <c r="C220" s="160" t="s">
        <v>4</v>
      </c>
      <c r="D220" s="160" t="s">
        <v>4</v>
      </c>
      <c r="E220" s="160" t="s">
        <v>4</v>
      </c>
      <c r="F220" s="160" t="s">
        <v>4</v>
      </c>
      <c r="G220" s="160" t="s">
        <v>4</v>
      </c>
      <c r="H220" s="160" t="s">
        <v>4</v>
      </c>
      <c r="I220" s="160" t="s">
        <v>4</v>
      </c>
      <c r="J220" s="160" t="s">
        <v>4</v>
      </c>
      <c r="K220" s="160" t="s">
        <v>4</v>
      </c>
      <c r="L220" s="160" t="s">
        <v>4</v>
      </c>
      <c r="M220" s="160" t="s">
        <v>4</v>
      </c>
      <c r="N220" s="160" t="s">
        <v>4</v>
      </c>
      <c r="O220" s="160" t="s">
        <v>4</v>
      </c>
      <c r="P220" s="160" t="s">
        <v>4</v>
      </c>
      <c r="Q220" s="48"/>
      <c r="R220" s="48"/>
      <c r="S220" s="48"/>
      <c r="T220" s="48"/>
      <c r="U220" s="48"/>
      <c r="V220" s="48"/>
      <c r="W220" s="48"/>
      <c r="X220" s="48"/>
      <c r="Y220" s="48"/>
      <c r="Z220" s="4"/>
    </row>
    <row r="221" spans="1:26" ht="19.5" customHeight="1">
      <c r="A221" s="201">
        <v>40210</v>
      </c>
      <c r="B221" s="160">
        <v>1700.06</v>
      </c>
      <c r="C221" s="160" t="s">
        <v>4</v>
      </c>
      <c r="D221" s="160" t="s">
        <v>4</v>
      </c>
      <c r="E221" s="160" t="s">
        <v>4</v>
      </c>
      <c r="F221" s="160" t="s">
        <v>4</v>
      </c>
      <c r="G221" s="160" t="s">
        <v>4</v>
      </c>
      <c r="H221" s="160" t="s">
        <v>4</v>
      </c>
      <c r="I221" s="160" t="s">
        <v>4</v>
      </c>
      <c r="J221" s="160" t="s">
        <v>4</v>
      </c>
      <c r="K221" s="160" t="s">
        <v>4</v>
      </c>
      <c r="L221" s="160" t="s">
        <v>4</v>
      </c>
      <c r="M221" s="160" t="s">
        <v>4</v>
      </c>
      <c r="N221" s="160" t="s">
        <v>4</v>
      </c>
      <c r="O221" s="160" t="s">
        <v>4</v>
      </c>
      <c r="P221" s="160" t="s">
        <v>4</v>
      </c>
      <c r="Q221" s="48"/>
      <c r="R221" s="48"/>
      <c r="S221" s="48"/>
      <c r="T221" s="48"/>
      <c r="U221" s="48"/>
      <c r="V221" s="48"/>
      <c r="W221" s="48"/>
      <c r="X221" s="48"/>
      <c r="Y221" s="48"/>
      <c r="Z221" s="4"/>
    </row>
    <row r="222" spans="1:26" ht="19.5" customHeight="1">
      <c r="A222" s="201">
        <v>40238</v>
      </c>
      <c r="B222" s="160">
        <v>1700.06</v>
      </c>
      <c r="C222" s="160" t="s">
        <v>4</v>
      </c>
      <c r="D222" s="160" t="s">
        <v>4</v>
      </c>
      <c r="E222" s="160" t="s">
        <v>4</v>
      </c>
      <c r="F222" s="160" t="s">
        <v>4</v>
      </c>
      <c r="G222" s="160" t="s">
        <v>4</v>
      </c>
      <c r="H222" s="160" t="s">
        <v>4</v>
      </c>
      <c r="I222" s="160" t="s">
        <v>4</v>
      </c>
      <c r="J222" s="160" t="s">
        <v>4</v>
      </c>
      <c r="K222" s="160" t="s">
        <v>4</v>
      </c>
      <c r="L222" s="160" t="s">
        <v>4</v>
      </c>
      <c r="M222" s="160" t="s">
        <v>4</v>
      </c>
      <c r="N222" s="160" t="s">
        <v>4</v>
      </c>
      <c r="O222" s="160" t="s">
        <v>4</v>
      </c>
      <c r="P222" s="160" t="s">
        <v>4</v>
      </c>
      <c r="Q222" s="48"/>
      <c r="R222" s="48"/>
      <c r="S222" s="48"/>
      <c r="T222" s="48"/>
      <c r="U222" s="48"/>
      <c r="V222" s="48"/>
      <c r="W222" s="48"/>
      <c r="X222" s="48"/>
      <c r="Y222" s="48"/>
      <c r="Z222" s="4"/>
    </row>
    <row r="223" spans="1:26" ht="19.5" customHeight="1">
      <c r="A223" s="201">
        <v>40269</v>
      </c>
      <c r="B223" s="160">
        <v>1700.06</v>
      </c>
      <c r="C223" s="160" t="s">
        <v>4</v>
      </c>
      <c r="D223" s="160" t="s">
        <v>4</v>
      </c>
      <c r="E223" s="160" t="s">
        <v>4</v>
      </c>
      <c r="F223" s="160" t="s">
        <v>4</v>
      </c>
      <c r="G223" s="160" t="s">
        <v>4</v>
      </c>
      <c r="H223" s="160" t="s">
        <v>4</v>
      </c>
      <c r="I223" s="160" t="s">
        <v>4</v>
      </c>
      <c r="J223" s="160" t="s">
        <v>4</v>
      </c>
      <c r="K223" s="160" t="s">
        <v>4</v>
      </c>
      <c r="L223" s="160" t="s">
        <v>4</v>
      </c>
      <c r="M223" s="160" t="s">
        <v>4</v>
      </c>
      <c r="N223" s="160" t="s">
        <v>4</v>
      </c>
      <c r="O223" s="160" t="s">
        <v>4</v>
      </c>
      <c r="P223" s="160" t="s">
        <v>4</v>
      </c>
      <c r="Q223" s="48"/>
      <c r="R223" s="48"/>
      <c r="S223" s="48"/>
      <c r="T223" s="48"/>
      <c r="U223" s="48"/>
      <c r="V223" s="48"/>
      <c r="W223" s="48"/>
      <c r="X223" s="48"/>
      <c r="Y223" s="48"/>
      <c r="Z223" s="4"/>
    </row>
    <row r="224" spans="1:26" ht="19.5" customHeight="1">
      <c r="A224" s="201">
        <v>40299</v>
      </c>
      <c r="B224" s="160">
        <v>1700.06</v>
      </c>
      <c r="C224" s="160" t="s">
        <v>4</v>
      </c>
      <c r="D224" s="160" t="s">
        <v>4</v>
      </c>
      <c r="E224" s="160" t="s">
        <v>4</v>
      </c>
      <c r="F224" s="160" t="s">
        <v>4</v>
      </c>
      <c r="G224" s="160" t="s">
        <v>4</v>
      </c>
      <c r="H224" s="160" t="s">
        <v>4</v>
      </c>
      <c r="I224" s="160" t="s">
        <v>4</v>
      </c>
      <c r="J224" s="160" t="s">
        <v>4</v>
      </c>
      <c r="K224" s="160" t="s">
        <v>4</v>
      </c>
      <c r="L224" s="160" t="s">
        <v>4</v>
      </c>
      <c r="M224" s="160" t="s">
        <v>4</v>
      </c>
      <c r="N224" s="160" t="s">
        <v>4</v>
      </c>
      <c r="O224" s="160" t="s">
        <v>4</v>
      </c>
      <c r="P224" s="160" t="s">
        <v>4</v>
      </c>
      <c r="Q224" s="48"/>
      <c r="R224" s="48"/>
      <c r="S224" s="48"/>
      <c r="T224" s="48"/>
      <c r="U224" s="48"/>
      <c r="V224" s="48"/>
      <c r="W224" s="48"/>
      <c r="X224" s="48"/>
      <c r="Y224" s="48"/>
      <c r="Z224" s="4"/>
    </row>
    <row r="225" spans="1:26" ht="19.5" customHeight="1">
      <c r="A225" s="201">
        <v>40330</v>
      </c>
      <c r="B225" s="160">
        <v>1700.06</v>
      </c>
      <c r="C225" s="160" t="s">
        <v>4</v>
      </c>
      <c r="D225" s="160" t="s">
        <v>4</v>
      </c>
      <c r="E225" s="160" t="s">
        <v>4</v>
      </c>
      <c r="F225" s="160" t="s">
        <v>4</v>
      </c>
      <c r="G225" s="160" t="s">
        <v>4</v>
      </c>
      <c r="H225" s="160" t="s">
        <v>4</v>
      </c>
      <c r="I225" s="160" t="s">
        <v>4</v>
      </c>
      <c r="J225" s="160" t="s">
        <v>4</v>
      </c>
      <c r="K225" s="160" t="s">
        <v>4</v>
      </c>
      <c r="L225" s="160" t="s">
        <v>4</v>
      </c>
      <c r="M225" s="160" t="s">
        <v>4</v>
      </c>
      <c r="N225" s="160" t="s">
        <v>4</v>
      </c>
      <c r="O225" s="160" t="s">
        <v>4</v>
      </c>
      <c r="P225" s="160" t="s">
        <v>4</v>
      </c>
      <c r="Q225" s="48"/>
      <c r="R225" s="48"/>
      <c r="S225" s="48"/>
      <c r="T225" s="48"/>
      <c r="U225" s="48"/>
      <c r="V225" s="48"/>
      <c r="W225" s="48"/>
      <c r="X225" s="48"/>
      <c r="Y225" s="48"/>
      <c r="Z225" s="4"/>
    </row>
    <row r="226" spans="1:26" ht="19.5" customHeight="1">
      <c r="A226" s="201">
        <v>40360</v>
      </c>
      <c r="B226" s="160">
        <v>1700.06</v>
      </c>
      <c r="C226" s="160" t="s">
        <v>4</v>
      </c>
      <c r="D226" s="160" t="s">
        <v>4</v>
      </c>
      <c r="E226" s="160" t="s">
        <v>4</v>
      </c>
      <c r="F226" s="160" t="s">
        <v>4</v>
      </c>
      <c r="G226" s="160" t="s">
        <v>4</v>
      </c>
      <c r="H226" s="160" t="s">
        <v>4</v>
      </c>
      <c r="I226" s="160" t="s">
        <v>4</v>
      </c>
      <c r="J226" s="160" t="s">
        <v>4</v>
      </c>
      <c r="K226" s="160" t="s">
        <v>4</v>
      </c>
      <c r="L226" s="160" t="s">
        <v>4</v>
      </c>
      <c r="M226" s="160" t="s">
        <v>4</v>
      </c>
      <c r="N226" s="160" t="s">
        <v>4</v>
      </c>
      <c r="O226" s="160" t="s">
        <v>4</v>
      </c>
      <c r="P226" s="160" t="s">
        <v>4</v>
      </c>
      <c r="Q226" s="48"/>
      <c r="R226" s="48"/>
      <c r="S226" s="48"/>
      <c r="T226" s="48"/>
      <c r="U226" s="48"/>
      <c r="V226" s="48"/>
      <c r="W226" s="48"/>
      <c r="X226" s="48"/>
      <c r="Y226" s="48"/>
      <c r="Z226" s="4"/>
    </row>
    <row r="227" spans="1:26" ht="19.5" customHeight="1">
      <c r="A227" s="201">
        <v>40391</v>
      </c>
      <c r="B227" s="160">
        <v>1700.06</v>
      </c>
      <c r="C227" s="160" t="s">
        <v>4</v>
      </c>
      <c r="D227" s="160" t="s">
        <v>4</v>
      </c>
      <c r="E227" s="160" t="s">
        <v>4</v>
      </c>
      <c r="F227" s="160" t="s">
        <v>4</v>
      </c>
      <c r="G227" s="160" t="s">
        <v>4</v>
      </c>
      <c r="H227" s="160" t="s">
        <v>4</v>
      </c>
      <c r="I227" s="160" t="s">
        <v>4</v>
      </c>
      <c r="J227" s="160" t="s">
        <v>4</v>
      </c>
      <c r="K227" s="160" t="s">
        <v>4</v>
      </c>
      <c r="L227" s="160" t="s">
        <v>4</v>
      </c>
      <c r="M227" s="160" t="s">
        <v>4</v>
      </c>
      <c r="N227" s="160" t="s">
        <v>4</v>
      </c>
      <c r="O227" s="160" t="s">
        <v>4</v>
      </c>
      <c r="P227" s="160" t="s">
        <v>4</v>
      </c>
      <c r="Q227" s="48"/>
      <c r="R227" s="48"/>
      <c r="S227" s="48"/>
      <c r="T227" s="48"/>
      <c r="U227" s="48"/>
      <c r="V227" s="48"/>
      <c r="W227" s="48"/>
      <c r="X227" s="48"/>
      <c r="Y227" s="48"/>
      <c r="Z227" s="4"/>
    </row>
    <row r="228" spans="1:26" ht="19.5" customHeight="1">
      <c r="A228" s="201">
        <v>40422</v>
      </c>
      <c r="B228" s="160">
        <v>2210.0700000000002</v>
      </c>
      <c r="C228" s="160" t="s">
        <v>4</v>
      </c>
      <c r="D228" s="160" t="s">
        <v>4</v>
      </c>
      <c r="E228" s="160" t="s">
        <v>4</v>
      </c>
      <c r="F228" s="160" t="s">
        <v>4</v>
      </c>
      <c r="G228" s="160" t="s">
        <v>4</v>
      </c>
      <c r="H228" s="160" t="s">
        <v>4</v>
      </c>
      <c r="I228" s="160" t="s">
        <v>4</v>
      </c>
      <c r="J228" s="160" t="s">
        <v>4</v>
      </c>
      <c r="K228" s="160" t="s">
        <v>4</v>
      </c>
      <c r="L228" s="160" t="s">
        <v>4</v>
      </c>
      <c r="M228" s="160" t="s">
        <v>4</v>
      </c>
      <c r="N228" s="160" t="s">
        <v>4</v>
      </c>
      <c r="O228" s="160" t="s">
        <v>4</v>
      </c>
      <c r="P228" s="160" t="s">
        <v>4</v>
      </c>
      <c r="Q228" s="48"/>
      <c r="R228" s="48"/>
      <c r="S228" s="48"/>
      <c r="T228" s="48"/>
      <c r="U228" s="48"/>
      <c r="V228" s="48"/>
      <c r="W228" s="48"/>
      <c r="X228" s="48"/>
      <c r="Y228" s="48"/>
      <c r="Z228" s="4"/>
    </row>
    <row r="229" spans="1:26" ht="19.5" customHeight="1">
      <c r="A229" s="201">
        <v>40452</v>
      </c>
      <c r="B229" s="160">
        <v>2210.0700000000002</v>
      </c>
      <c r="C229" s="160" t="s">
        <v>4</v>
      </c>
      <c r="D229" s="160" t="s">
        <v>4</v>
      </c>
      <c r="E229" s="160" t="s">
        <v>4</v>
      </c>
      <c r="F229" s="160" t="s">
        <v>4</v>
      </c>
      <c r="G229" s="160" t="s">
        <v>4</v>
      </c>
      <c r="H229" s="160" t="s">
        <v>4</v>
      </c>
      <c r="I229" s="160" t="s">
        <v>4</v>
      </c>
      <c r="J229" s="160" t="s">
        <v>4</v>
      </c>
      <c r="K229" s="160" t="s">
        <v>4</v>
      </c>
      <c r="L229" s="160" t="s">
        <v>4</v>
      </c>
      <c r="M229" s="160" t="s">
        <v>4</v>
      </c>
      <c r="N229" s="160" t="s">
        <v>4</v>
      </c>
      <c r="O229" s="160" t="s">
        <v>4</v>
      </c>
      <c r="P229" s="160" t="s">
        <v>4</v>
      </c>
      <c r="Q229" s="48"/>
      <c r="R229" s="48"/>
      <c r="S229" s="48"/>
      <c r="T229" s="48"/>
      <c r="U229" s="48"/>
      <c r="V229" s="48"/>
      <c r="W229" s="48"/>
      <c r="X229" s="48"/>
      <c r="Y229" s="48"/>
      <c r="Z229" s="4"/>
    </row>
    <row r="230" spans="1:26" ht="19.5" customHeight="1">
      <c r="A230" s="201">
        <v>40483</v>
      </c>
      <c r="B230" s="160">
        <v>2210.0700000000002</v>
      </c>
      <c r="C230" s="160" t="s">
        <v>4</v>
      </c>
      <c r="D230" s="160" t="s">
        <v>4</v>
      </c>
      <c r="E230" s="160" t="s">
        <v>4</v>
      </c>
      <c r="F230" s="160" t="s">
        <v>4</v>
      </c>
      <c r="G230" s="160" t="s">
        <v>4</v>
      </c>
      <c r="H230" s="160" t="s">
        <v>4</v>
      </c>
      <c r="I230" s="160" t="s">
        <v>4</v>
      </c>
      <c r="J230" s="160" t="s">
        <v>4</v>
      </c>
      <c r="K230" s="160" t="s">
        <v>4</v>
      </c>
      <c r="L230" s="160" t="s">
        <v>4</v>
      </c>
      <c r="M230" s="160" t="s">
        <v>4</v>
      </c>
      <c r="N230" s="160" t="s">
        <v>4</v>
      </c>
      <c r="O230" s="160" t="s">
        <v>4</v>
      </c>
      <c r="P230" s="160" t="s">
        <v>4</v>
      </c>
      <c r="Q230" s="48"/>
      <c r="R230" s="48"/>
      <c r="S230" s="48"/>
      <c r="T230" s="48"/>
      <c r="U230" s="48"/>
      <c r="V230" s="48"/>
      <c r="W230" s="48"/>
      <c r="X230" s="48"/>
      <c r="Y230" s="48"/>
      <c r="Z230" s="4"/>
    </row>
    <row r="231" spans="1:26" ht="19.5" customHeight="1">
      <c r="A231" s="201">
        <v>40513</v>
      </c>
      <c r="B231" s="160">
        <v>2210.0700000000002</v>
      </c>
      <c r="C231" s="160" t="s">
        <v>4</v>
      </c>
      <c r="D231" s="160" t="s">
        <v>4</v>
      </c>
      <c r="E231" s="160" t="s">
        <v>4</v>
      </c>
      <c r="F231" s="160" t="s">
        <v>4</v>
      </c>
      <c r="G231" s="160" t="s">
        <v>4</v>
      </c>
      <c r="H231" s="160" t="s">
        <v>4</v>
      </c>
      <c r="I231" s="160" t="s">
        <v>4</v>
      </c>
      <c r="J231" s="160" t="s">
        <v>4</v>
      </c>
      <c r="K231" s="160" t="s">
        <v>4</v>
      </c>
      <c r="L231" s="160" t="s">
        <v>4</v>
      </c>
      <c r="M231" s="160" t="s">
        <v>4</v>
      </c>
      <c r="N231" s="160" t="s">
        <v>4</v>
      </c>
      <c r="O231" s="160" t="s">
        <v>4</v>
      </c>
      <c r="P231" s="160" t="s">
        <v>4</v>
      </c>
      <c r="Q231" s="48"/>
      <c r="R231" s="48"/>
      <c r="S231" s="48"/>
      <c r="T231" s="48"/>
      <c r="U231" s="48"/>
      <c r="V231" s="48"/>
      <c r="W231" s="48"/>
      <c r="X231" s="48"/>
      <c r="Y231" s="48"/>
      <c r="Z231" s="4"/>
    </row>
    <row r="232" spans="1:26" ht="19.5" customHeight="1">
      <c r="A232" s="201">
        <v>40544</v>
      </c>
      <c r="B232" s="160">
        <v>2210.0700000000002</v>
      </c>
      <c r="C232" s="160" t="s">
        <v>4</v>
      </c>
      <c r="D232" s="160" t="s">
        <v>4</v>
      </c>
      <c r="E232" s="160" t="s">
        <v>4</v>
      </c>
      <c r="F232" s="160" t="s">
        <v>4</v>
      </c>
      <c r="G232" s="160" t="s">
        <v>4</v>
      </c>
      <c r="H232" s="160" t="s">
        <v>4</v>
      </c>
      <c r="I232" s="160" t="s">
        <v>4</v>
      </c>
      <c r="J232" s="160" t="s">
        <v>4</v>
      </c>
      <c r="K232" s="160" t="s">
        <v>4</v>
      </c>
      <c r="L232" s="160" t="s">
        <v>4</v>
      </c>
      <c r="M232" s="160" t="s">
        <v>4</v>
      </c>
      <c r="N232" s="160" t="s">
        <v>4</v>
      </c>
      <c r="O232" s="160" t="s">
        <v>4</v>
      </c>
      <c r="P232" s="160" t="s">
        <v>4</v>
      </c>
      <c r="Q232" s="48"/>
      <c r="R232" s="48"/>
      <c r="S232" s="48"/>
      <c r="T232" s="48"/>
      <c r="U232" s="48"/>
      <c r="V232" s="48"/>
      <c r="W232" s="48"/>
      <c r="X232" s="48"/>
      <c r="Y232" s="48"/>
      <c r="Z232" s="4"/>
    </row>
    <row r="233" spans="1:26" ht="19.5" customHeight="1">
      <c r="A233" s="201">
        <v>40575</v>
      </c>
      <c r="B233" s="160">
        <v>2210.0700000000002</v>
      </c>
      <c r="C233" s="160" t="s">
        <v>4</v>
      </c>
      <c r="D233" s="160" t="s">
        <v>4</v>
      </c>
      <c r="E233" s="160" t="s">
        <v>4</v>
      </c>
      <c r="F233" s="160" t="s">
        <v>4</v>
      </c>
      <c r="G233" s="160" t="s">
        <v>4</v>
      </c>
      <c r="H233" s="160" t="s">
        <v>4</v>
      </c>
      <c r="I233" s="160" t="s">
        <v>4</v>
      </c>
      <c r="J233" s="160" t="s">
        <v>4</v>
      </c>
      <c r="K233" s="160" t="s">
        <v>4</v>
      </c>
      <c r="L233" s="160" t="s">
        <v>4</v>
      </c>
      <c r="M233" s="160" t="s">
        <v>4</v>
      </c>
      <c r="N233" s="160" t="s">
        <v>4</v>
      </c>
      <c r="O233" s="160" t="s">
        <v>4</v>
      </c>
      <c r="P233" s="160" t="s">
        <v>4</v>
      </c>
      <c r="Q233" s="48"/>
      <c r="R233" s="48"/>
      <c r="S233" s="48"/>
      <c r="T233" s="48"/>
      <c r="U233" s="48"/>
      <c r="V233" s="48"/>
      <c r="W233" s="48"/>
      <c r="X233" s="48"/>
      <c r="Y233" s="48"/>
      <c r="Z233" s="4"/>
    </row>
    <row r="234" spans="1:26" ht="19.5" customHeight="1">
      <c r="A234" s="201">
        <v>40603</v>
      </c>
      <c r="B234" s="160">
        <v>2210.0700000000002</v>
      </c>
      <c r="C234" s="160" t="s">
        <v>4</v>
      </c>
      <c r="D234" s="160" t="s">
        <v>4</v>
      </c>
      <c r="E234" s="160" t="s">
        <v>4</v>
      </c>
      <c r="F234" s="160" t="s">
        <v>4</v>
      </c>
      <c r="G234" s="160" t="s">
        <v>4</v>
      </c>
      <c r="H234" s="160" t="s">
        <v>4</v>
      </c>
      <c r="I234" s="160" t="s">
        <v>4</v>
      </c>
      <c r="J234" s="160" t="s">
        <v>4</v>
      </c>
      <c r="K234" s="160" t="s">
        <v>4</v>
      </c>
      <c r="L234" s="160" t="s">
        <v>4</v>
      </c>
      <c r="M234" s="160" t="s">
        <v>4</v>
      </c>
      <c r="N234" s="160" t="s">
        <v>4</v>
      </c>
      <c r="O234" s="160" t="s">
        <v>4</v>
      </c>
      <c r="P234" s="160" t="s">
        <v>4</v>
      </c>
      <c r="Q234" s="48"/>
      <c r="R234" s="48"/>
      <c r="S234" s="48"/>
      <c r="T234" s="48"/>
      <c r="U234" s="48"/>
      <c r="V234" s="48"/>
      <c r="W234" s="48"/>
      <c r="X234" s="48"/>
      <c r="Y234" s="48"/>
      <c r="Z234" s="4"/>
    </row>
    <row r="235" spans="1:26" ht="19.5" customHeight="1">
      <c r="A235" s="201">
        <v>40634</v>
      </c>
      <c r="B235" s="160">
        <v>2210.0700000000002</v>
      </c>
      <c r="C235" s="160" t="s">
        <v>4</v>
      </c>
      <c r="D235" s="160" t="s">
        <v>4</v>
      </c>
      <c r="E235" s="160" t="s">
        <v>4</v>
      </c>
      <c r="F235" s="160" t="s">
        <v>4</v>
      </c>
      <c r="G235" s="160" t="s">
        <v>4</v>
      </c>
      <c r="H235" s="160" t="s">
        <v>4</v>
      </c>
      <c r="I235" s="160" t="s">
        <v>4</v>
      </c>
      <c r="J235" s="160" t="s">
        <v>4</v>
      </c>
      <c r="K235" s="160" t="s">
        <v>4</v>
      </c>
      <c r="L235" s="160" t="s">
        <v>4</v>
      </c>
      <c r="M235" s="160" t="s">
        <v>4</v>
      </c>
      <c r="N235" s="160" t="s">
        <v>4</v>
      </c>
      <c r="O235" s="160" t="s">
        <v>4</v>
      </c>
      <c r="P235" s="160" t="s">
        <v>4</v>
      </c>
      <c r="Q235" s="48"/>
      <c r="R235" s="48"/>
      <c r="S235" s="48"/>
      <c r="T235" s="48"/>
      <c r="U235" s="48"/>
      <c r="V235" s="48"/>
      <c r="W235" s="48"/>
      <c r="X235" s="48"/>
      <c r="Y235" s="48"/>
      <c r="Z235" s="4"/>
    </row>
    <row r="236" spans="1:26" ht="19.5" customHeight="1">
      <c r="A236" s="201">
        <v>40664</v>
      </c>
      <c r="B236" s="160">
        <v>2210.0700000000002</v>
      </c>
      <c r="C236" s="160" t="s">
        <v>4</v>
      </c>
      <c r="D236" s="160" t="s">
        <v>4</v>
      </c>
      <c r="E236" s="160" t="s">
        <v>4</v>
      </c>
      <c r="F236" s="160" t="s">
        <v>4</v>
      </c>
      <c r="G236" s="160" t="s">
        <v>4</v>
      </c>
      <c r="H236" s="160" t="s">
        <v>4</v>
      </c>
      <c r="I236" s="160" t="s">
        <v>4</v>
      </c>
      <c r="J236" s="160" t="s">
        <v>4</v>
      </c>
      <c r="K236" s="160" t="s">
        <v>4</v>
      </c>
      <c r="L236" s="160" t="s">
        <v>4</v>
      </c>
      <c r="M236" s="160" t="s">
        <v>4</v>
      </c>
      <c r="N236" s="160" t="s">
        <v>4</v>
      </c>
      <c r="O236" s="160" t="s">
        <v>4</v>
      </c>
      <c r="P236" s="160" t="s">
        <v>4</v>
      </c>
      <c r="Q236" s="48"/>
      <c r="R236" s="48"/>
      <c r="S236" s="48"/>
      <c r="T236" s="48"/>
      <c r="U236" s="48"/>
      <c r="V236" s="48"/>
      <c r="W236" s="48"/>
      <c r="X236" s="48"/>
      <c r="Y236" s="48"/>
      <c r="Z236" s="4"/>
    </row>
    <row r="237" spans="1:26" ht="19.5" customHeight="1">
      <c r="A237" s="201">
        <v>40695</v>
      </c>
      <c r="B237" s="160">
        <v>2210.0700000000002</v>
      </c>
      <c r="C237" s="160" t="s">
        <v>4</v>
      </c>
      <c r="D237" s="160" t="s">
        <v>4</v>
      </c>
      <c r="E237" s="160" t="s">
        <v>4</v>
      </c>
      <c r="F237" s="160" t="s">
        <v>4</v>
      </c>
      <c r="G237" s="160" t="s">
        <v>4</v>
      </c>
      <c r="H237" s="160" t="s">
        <v>4</v>
      </c>
      <c r="I237" s="160" t="s">
        <v>4</v>
      </c>
      <c r="J237" s="160" t="s">
        <v>4</v>
      </c>
      <c r="K237" s="160" t="s">
        <v>4</v>
      </c>
      <c r="L237" s="160" t="s">
        <v>4</v>
      </c>
      <c r="M237" s="160" t="s">
        <v>4</v>
      </c>
      <c r="N237" s="160" t="s">
        <v>4</v>
      </c>
      <c r="O237" s="160" t="s">
        <v>4</v>
      </c>
      <c r="P237" s="160" t="s">
        <v>4</v>
      </c>
      <c r="Q237" s="48"/>
      <c r="R237" s="48"/>
      <c r="S237" s="48"/>
      <c r="T237" s="48"/>
      <c r="U237" s="48"/>
      <c r="V237" s="48"/>
      <c r="W237" s="48"/>
      <c r="X237" s="48"/>
      <c r="Y237" s="48"/>
      <c r="Z237" s="4"/>
    </row>
    <row r="238" spans="1:26" ht="19.5" customHeight="1">
      <c r="A238" s="201">
        <v>40725</v>
      </c>
      <c r="B238" s="160">
        <v>2210.0700000000002</v>
      </c>
      <c r="C238" s="160" t="s">
        <v>4</v>
      </c>
      <c r="D238" s="160" t="s">
        <v>4</v>
      </c>
      <c r="E238" s="160" t="s">
        <v>4</v>
      </c>
      <c r="F238" s="160" t="s">
        <v>4</v>
      </c>
      <c r="G238" s="160" t="s">
        <v>4</v>
      </c>
      <c r="H238" s="160" t="s">
        <v>4</v>
      </c>
      <c r="I238" s="160" t="s">
        <v>4</v>
      </c>
      <c r="J238" s="160" t="s">
        <v>4</v>
      </c>
      <c r="K238" s="160" t="s">
        <v>4</v>
      </c>
      <c r="L238" s="160" t="s">
        <v>4</v>
      </c>
      <c r="M238" s="160" t="s">
        <v>4</v>
      </c>
      <c r="N238" s="160" t="s">
        <v>4</v>
      </c>
      <c r="O238" s="160" t="s">
        <v>4</v>
      </c>
      <c r="P238" s="160" t="s">
        <v>4</v>
      </c>
      <c r="Q238" s="48"/>
      <c r="R238" s="48"/>
      <c r="S238" s="48"/>
      <c r="T238" s="48"/>
      <c r="U238" s="48"/>
      <c r="V238" s="48"/>
      <c r="W238" s="48"/>
      <c r="X238" s="48"/>
      <c r="Y238" s="48"/>
      <c r="Z238" s="4"/>
    </row>
    <row r="239" spans="1:26" ht="19.5" customHeight="1">
      <c r="A239" s="201">
        <v>40756</v>
      </c>
      <c r="B239" s="160">
        <v>2210.0700000000002</v>
      </c>
      <c r="C239" s="160" t="s">
        <v>4</v>
      </c>
      <c r="D239" s="160" t="s">
        <v>4</v>
      </c>
      <c r="E239" s="160" t="s">
        <v>4</v>
      </c>
      <c r="F239" s="160" t="s">
        <v>4</v>
      </c>
      <c r="G239" s="160" t="s">
        <v>4</v>
      </c>
      <c r="H239" s="160" t="s">
        <v>4</v>
      </c>
      <c r="I239" s="160" t="s">
        <v>4</v>
      </c>
      <c r="J239" s="160" t="s">
        <v>4</v>
      </c>
      <c r="K239" s="160" t="s">
        <v>4</v>
      </c>
      <c r="L239" s="160" t="s">
        <v>4</v>
      </c>
      <c r="M239" s="160" t="s">
        <v>4</v>
      </c>
      <c r="N239" s="160" t="s">
        <v>4</v>
      </c>
      <c r="O239" s="160" t="s">
        <v>4</v>
      </c>
      <c r="P239" s="160" t="s">
        <v>4</v>
      </c>
      <c r="Q239" s="48"/>
      <c r="R239" s="48"/>
      <c r="S239" s="48"/>
      <c r="T239" s="48"/>
      <c r="U239" s="48"/>
      <c r="V239" s="48"/>
      <c r="W239" s="48"/>
      <c r="X239" s="48"/>
      <c r="Y239" s="48"/>
      <c r="Z239" s="4"/>
    </row>
    <row r="240" spans="1:26" ht="19.5" customHeight="1">
      <c r="A240" s="201">
        <v>40787</v>
      </c>
      <c r="B240" s="160">
        <v>2763</v>
      </c>
      <c r="C240" s="160" t="s">
        <v>4</v>
      </c>
      <c r="D240" s="160" t="s">
        <v>4</v>
      </c>
      <c r="E240" s="160" t="s">
        <v>4</v>
      </c>
      <c r="F240" s="160" t="s">
        <v>4</v>
      </c>
      <c r="G240" s="160" t="s">
        <v>4</v>
      </c>
      <c r="H240" s="160" t="s">
        <v>4</v>
      </c>
      <c r="I240" s="160" t="s">
        <v>4</v>
      </c>
      <c r="J240" s="160" t="s">
        <v>4</v>
      </c>
      <c r="K240" s="160" t="s">
        <v>4</v>
      </c>
      <c r="L240" s="160" t="s">
        <v>4</v>
      </c>
      <c r="M240" s="160" t="s">
        <v>4</v>
      </c>
      <c r="N240" s="160" t="s">
        <v>4</v>
      </c>
      <c r="O240" s="160" t="s">
        <v>4</v>
      </c>
      <c r="P240" s="160" t="s">
        <v>4</v>
      </c>
      <c r="Q240" s="48"/>
      <c r="R240" s="48"/>
      <c r="S240" s="48"/>
      <c r="T240" s="48"/>
      <c r="U240" s="48"/>
      <c r="V240" s="48"/>
      <c r="W240" s="48"/>
      <c r="X240" s="48"/>
      <c r="Y240" s="48"/>
      <c r="Z240" s="4"/>
    </row>
    <row r="241" spans="1:26" ht="19.5" customHeight="1">
      <c r="A241" s="201">
        <v>40817</v>
      </c>
      <c r="B241" s="160">
        <v>2763</v>
      </c>
      <c r="C241" s="160" t="s">
        <v>4</v>
      </c>
      <c r="D241" s="160" t="s">
        <v>4</v>
      </c>
      <c r="E241" s="160" t="s">
        <v>4</v>
      </c>
      <c r="F241" s="160" t="s">
        <v>4</v>
      </c>
      <c r="G241" s="160" t="s">
        <v>4</v>
      </c>
      <c r="H241" s="160" t="s">
        <v>4</v>
      </c>
      <c r="I241" s="160" t="s">
        <v>4</v>
      </c>
      <c r="J241" s="160" t="s">
        <v>4</v>
      </c>
      <c r="K241" s="160" t="s">
        <v>4</v>
      </c>
      <c r="L241" s="160" t="s">
        <v>4</v>
      </c>
      <c r="M241" s="160" t="s">
        <v>4</v>
      </c>
      <c r="N241" s="160" t="s">
        <v>4</v>
      </c>
      <c r="O241" s="160" t="s">
        <v>4</v>
      </c>
      <c r="P241" s="160" t="s">
        <v>4</v>
      </c>
      <c r="Q241" s="48"/>
      <c r="R241" s="48"/>
      <c r="S241" s="48"/>
      <c r="T241" s="48"/>
      <c r="U241" s="48"/>
      <c r="V241" s="48"/>
      <c r="W241" s="48"/>
      <c r="X241" s="48"/>
      <c r="Y241" s="48"/>
      <c r="Z241" s="4"/>
    </row>
    <row r="242" spans="1:26" ht="19.5" customHeight="1">
      <c r="A242" s="201">
        <v>40848</v>
      </c>
      <c r="B242" s="160">
        <v>2763</v>
      </c>
      <c r="C242" s="160" t="s">
        <v>4</v>
      </c>
      <c r="D242" s="160" t="s">
        <v>4</v>
      </c>
      <c r="E242" s="160" t="s">
        <v>4</v>
      </c>
      <c r="F242" s="160" t="s">
        <v>4</v>
      </c>
      <c r="G242" s="160" t="s">
        <v>4</v>
      </c>
      <c r="H242" s="160" t="s">
        <v>4</v>
      </c>
      <c r="I242" s="160" t="s">
        <v>4</v>
      </c>
      <c r="J242" s="160" t="s">
        <v>4</v>
      </c>
      <c r="K242" s="160" t="s">
        <v>4</v>
      </c>
      <c r="L242" s="160" t="s">
        <v>4</v>
      </c>
      <c r="M242" s="160" t="s">
        <v>4</v>
      </c>
      <c r="N242" s="160" t="s">
        <v>4</v>
      </c>
      <c r="O242" s="160" t="s">
        <v>4</v>
      </c>
      <c r="P242" s="160" t="s">
        <v>4</v>
      </c>
      <c r="Q242" s="48"/>
      <c r="R242" s="48"/>
      <c r="S242" s="48"/>
      <c r="T242" s="48"/>
      <c r="U242" s="48"/>
      <c r="V242" s="48"/>
      <c r="W242" s="48"/>
      <c r="X242" s="48"/>
      <c r="Y242" s="48"/>
      <c r="Z242" s="4"/>
    </row>
    <row r="243" spans="1:26" ht="19.5" customHeight="1">
      <c r="A243" s="201">
        <v>40878</v>
      </c>
      <c r="B243" s="160">
        <v>2763</v>
      </c>
      <c r="C243" s="160" t="s">
        <v>4</v>
      </c>
      <c r="D243" s="160" t="s">
        <v>4</v>
      </c>
      <c r="E243" s="160" t="s">
        <v>4</v>
      </c>
      <c r="F243" s="160" t="s">
        <v>4</v>
      </c>
      <c r="G243" s="160" t="s">
        <v>4</v>
      </c>
      <c r="H243" s="160" t="s">
        <v>4</v>
      </c>
      <c r="I243" s="160" t="s">
        <v>4</v>
      </c>
      <c r="J243" s="160" t="s">
        <v>4</v>
      </c>
      <c r="K243" s="160" t="s">
        <v>4</v>
      </c>
      <c r="L243" s="160" t="s">
        <v>4</v>
      </c>
      <c r="M243" s="160" t="s">
        <v>4</v>
      </c>
      <c r="N243" s="160" t="s">
        <v>4</v>
      </c>
      <c r="O243" s="160" t="s">
        <v>4</v>
      </c>
      <c r="P243" s="160" t="s">
        <v>4</v>
      </c>
      <c r="Q243" s="48"/>
      <c r="R243" s="48"/>
      <c r="S243" s="48"/>
      <c r="T243" s="48"/>
      <c r="U243" s="48"/>
      <c r="V243" s="48"/>
      <c r="W243" s="48"/>
      <c r="X243" s="48"/>
      <c r="Y243" s="48"/>
      <c r="Z243" s="4"/>
    </row>
    <row r="244" spans="1:26" ht="19.5" customHeight="1">
      <c r="A244" s="201">
        <v>40909</v>
      </c>
      <c r="B244" s="160">
        <v>2763</v>
      </c>
      <c r="C244" s="160" t="s">
        <v>4</v>
      </c>
      <c r="D244" s="160" t="s">
        <v>4</v>
      </c>
      <c r="E244" s="160" t="s">
        <v>4</v>
      </c>
      <c r="F244" s="160" t="s">
        <v>4</v>
      </c>
      <c r="G244" s="160" t="s">
        <v>4</v>
      </c>
      <c r="H244" s="160" t="s">
        <v>4</v>
      </c>
      <c r="I244" s="160" t="s">
        <v>4</v>
      </c>
      <c r="J244" s="160" t="s">
        <v>4</v>
      </c>
      <c r="K244" s="160" t="s">
        <v>4</v>
      </c>
      <c r="L244" s="160" t="s">
        <v>4</v>
      </c>
      <c r="M244" s="160" t="s">
        <v>4</v>
      </c>
      <c r="N244" s="160" t="s">
        <v>4</v>
      </c>
      <c r="O244" s="160" t="s">
        <v>4</v>
      </c>
      <c r="P244" s="160" t="s">
        <v>4</v>
      </c>
      <c r="Q244" s="48"/>
      <c r="R244" s="48"/>
      <c r="S244" s="48"/>
      <c r="T244" s="48"/>
      <c r="U244" s="48"/>
      <c r="V244" s="48"/>
      <c r="W244" s="48"/>
      <c r="X244" s="48"/>
      <c r="Y244" s="48"/>
      <c r="Z244" s="4"/>
    </row>
    <row r="245" spans="1:26" ht="19.5" customHeight="1">
      <c r="A245" s="201">
        <v>40940</v>
      </c>
      <c r="B245" s="160">
        <v>2763</v>
      </c>
      <c r="C245" s="160" t="s">
        <v>4</v>
      </c>
      <c r="D245" s="160" t="s">
        <v>4</v>
      </c>
      <c r="E245" s="160" t="s">
        <v>4</v>
      </c>
      <c r="F245" s="160" t="s">
        <v>4</v>
      </c>
      <c r="G245" s="160" t="s">
        <v>4</v>
      </c>
      <c r="H245" s="160" t="s">
        <v>4</v>
      </c>
      <c r="I245" s="160" t="s">
        <v>4</v>
      </c>
      <c r="J245" s="160" t="s">
        <v>4</v>
      </c>
      <c r="K245" s="160" t="s">
        <v>4</v>
      </c>
      <c r="L245" s="160" t="s">
        <v>4</v>
      </c>
      <c r="M245" s="160" t="s">
        <v>4</v>
      </c>
      <c r="N245" s="160" t="s">
        <v>4</v>
      </c>
      <c r="O245" s="160" t="s">
        <v>4</v>
      </c>
      <c r="P245" s="160" t="s">
        <v>4</v>
      </c>
      <c r="Q245" s="48"/>
      <c r="R245" s="48"/>
      <c r="S245" s="48"/>
      <c r="T245" s="48"/>
      <c r="U245" s="48"/>
      <c r="V245" s="48"/>
      <c r="W245" s="48"/>
      <c r="X245" s="48"/>
      <c r="Y245" s="48"/>
      <c r="Z245" s="4"/>
    </row>
    <row r="246" spans="1:26" ht="19.5" customHeight="1">
      <c r="A246" s="201">
        <v>40969</v>
      </c>
      <c r="B246" s="160">
        <v>2763</v>
      </c>
      <c r="C246" s="160" t="s">
        <v>4</v>
      </c>
      <c r="D246" s="160" t="s">
        <v>4</v>
      </c>
      <c r="E246" s="160" t="s">
        <v>4</v>
      </c>
      <c r="F246" s="160" t="s">
        <v>4</v>
      </c>
      <c r="G246" s="160" t="s">
        <v>4</v>
      </c>
      <c r="H246" s="160" t="s">
        <v>4</v>
      </c>
      <c r="I246" s="160" t="s">
        <v>4</v>
      </c>
      <c r="J246" s="160" t="s">
        <v>4</v>
      </c>
      <c r="K246" s="160" t="s">
        <v>4</v>
      </c>
      <c r="L246" s="160" t="s">
        <v>4</v>
      </c>
      <c r="M246" s="160" t="s">
        <v>4</v>
      </c>
      <c r="N246" s="160" t="s">
        <v>4</v>
      </c>
      <c r="O246" s="160" t="s">
        <v>4</v>
      </c>
      <c r="P246" s="160" t="s">
        <v>4</v>
      </c>
      <c r="Q246" s="48"/>
      <c r="R246" s="48"/>
      <c r="S246" s="48"/>
      <c r="T246" s="48"/>
      <c r="U246" s="48"/>
      <c r="V246" s="48"/>
      <c r="W246" s="48"/>
      <c r="X246" s="48"/>
      <c r="Y246" s="48"/>
      <c r="Z246" s="4"/>
    </row>
    <row r="247" spans="1:26" ht="19.5" customHeight="1">
      <c r="A247" s="201">
        <v>41000</v>
      </c>
      <c r="B247" s="160">
        <v>2763</v>
      </c>
      <c r="C247" s="160" t="s">
        <v>4</v>
      </c>
      <c r="D247" s="160" t="s">
        <v>4</v>
      </c>
      <c r="E247" s="160" t="s">
        <v>4</v>
      </c>
      <c r="F247" s="160" t="s">
        <v>4</v>
      </c>
      <c r="G247" s="160" t="s">
        <v>4</v>
      </c>
      <c r="H247" s="160" t="s">
        <v>4</v>
      </c>
      <c r="I247" s="160" t="s">
        <v>4</v>
      </c>
      <c r="J247" s="160" t="s">
        <v>4</v>
      </c>
      <c r="K247" s="160" t="s">
        <v>4</v>
      </c>
      <c r="L247" s="160" t="s">
        <v>4</v>
      </c>
      <c r="M247" s="160" t="s">
        <v>4</v>
      </c>
      <c r="N247" s="160" t="s">
        <v>4</v>
      </c>
      <c r="O247" s="160" t="s">
        <v>4</v>
      </c>
      <c r="P247" s="160" t="s">
        <v>4</v>
      </c>
      <c r="Q247" s="48"/>
      <c r="R247" s="48"/>
      <c r="S247" s="48"/>
      <c r="T247" s="48"/>
      <c r="U247" s="48"/>
      <c r="V247" s="48"/>
      <c r="W247" s="48"/>
      <c r="X247" s="48"/>
      <c r="Y247" s="48"/>
      <c r="Z247" s="4"/>
    </row>
    <row r="248" spans="1:26" ht="19.5" customHeight="1">
      <c r="A248" s="201">
        <v>41030</v>
      </c>
      <c r="B248" s="160">
        <v>2763</v>
      </c>
      <c r="C248" s="160" t="s">
        <v>4</v>
      </c>
      <c r="D248" s="160" t="s">
        <v>4</v>
      </c>
      <c r="E248" s="160" t="s">
        <v>4</v>
      </c>
      <c r="F248" s="160" t="s">
        <v>4</v>
      </c>
      <c r="G248" s="160" t="s">
        <v>4</v>
      </c>
      <c r="H248" s="160" t="s">
        <v>4</v>
      </c>
      <c r="I248" s="160" t="s">
        <v>4</v>
      </c>
      <c r="J248" s="160" t="s">
        <v>4</v>
      </c>
      <c r="K248" s="160" t="s">
        <v>4</v>
      </c>
      <c r="L248" s="160" t="s">
        <v>4</v>
      </c>
      <c r="M248" s="160" t="s">
        <v>4</v>
      </c>
      <c r="N248" s="160" t="s">
        <v>4</v>
      </c>
      <c r="O248" s="160" t="s">
        <v>4</v>
      </c>
      <c r="P248" s="160" t="s">
        <v>4</v>
      </c>
      <c r="Q248" s="48"/>
      <c r="R248" s="48"/>
      <c r="S248" s="48"/>
      <c r="T248" s="48"/>
      <c r="U248" s="48"/>
      <c r="V248" s="48"/>
      <c r="W248" s="48"/>
      <c r="X248" s="48"/>
      <c r="Y248" s="48"/>
      <c r="Z248" s="4"/>
    </row>
    <row r="249" spans="1:26" ht="19.5" customHeight="1">
      <c r="A249" s="201">
        <v>41061</v>
      </c>
      <c r="B249" s="160">
        <v>2763</v>
      </c>
      <c r="C249" s="160" t="s">
        <v>4</v>
      </c>
      <c r="D249" s="160" t="s">
        <v>4</v>
      </c>
      <c r="E249" s="160" t="s">
        <v>4</v>
      </c>
      <c r="F249" s="160" t="s">
        <v>4</v>
      </c>
      <c r="G249" s="160" t="s">
        <v>4</v>
      </c>
      <c r="H249" s="160" t="s">
        <v>4</v>
      </c>
      <c r="I249" s="160" t="s">
        <v>4</v>
      </c>
      <c r="J249" s="160" t="s">
        <v>4</v>
      </c>
      <c r="K249" s="160" t="s">
        <v>4</v>
      </c>
      <c r="L249" s="160" t="s">
        <v>4</v>
      </c>
      <c r="M249" s="160" t="s">
        <v>4</v>
      </c>
      <c r="N249" s="160" t="s">
        <v>4</v>
      </c>
      <c r="O249" s="160" t="s">
        <v>4</v>
      </c>
      <c r="P249" s="160" t="s">
        <v>4</v>
      </c>
      <c r="Q249" s="48"/>
      <c r="R249" s="48"/>
      <c r="S249" s="48"/>
      <c r="T249" s="48"/>
      <c r="U249" s="48"/>
      <c r="V249" s="48"/>
      <c r="W249" s="48"/>
      <c r="X249" s="48"/>
      <c r="Y249" s="48"/>
      <c r="Z249" s="4"/>
    </row>
    <row r="250" spans="1:26" ht="19.5" customHeight="1">
      <c r="A250" s="201">
        <v>41091</v>
      </c>
      <c r="B250" s="160">
        <v>2763</v>
      </c>
      <c r="C250" s="160" t="s">
        <v>4</v>
      </c>
      <c r="D250" s="160" t="s">
        <v>4</v>
      </c>
      <c r="E250" s="160" t="s">
        <v>4</v>
      </c>
      <c r="F250" s="160" t="s">
        <v>4</v>
      </c>
      <c r="G250" s="160" t="s">
        <v>4</v>
      </c>
      <c r="H250" s="160" t="s">
        <v>4</v>
      </c>
      <c r="I250" s="160" t="s">
        <v>4</v>
      </c>
      <c r="J250" s="160" t="s">
        <v>4</v>
      </c>
      <c r="K250" s="160" t="s">
        <v>4</v>
      </c>
      <c r="L250" s="160" t="s">
        <v>4</v>
      </c>
      <c r="M250" s="160" t="s">
        <v>4</v>
      </c>
      <c r="N250" s="160" t="s">
        <v>4</v>
      </c>
      <c r="O250" s="160" t="s">
        <v>4</v>
      </c>
      <c r="P250" s="160" t="s">
        <v>4</v>
      </c>
      <c r="Q250" s="48"/>
      <c r="R250" s="48"/>
      <c r="S250" s="48"/>
      <c r="T250" s="48"/>
      <c r="U250" s="48"/>
      <c r="V250" s="48"/>
      <c r="W250" s="48"/>
      <c r="X250" s="48"/>
      <c r="Y250" s="48"/>
      <c r="Z250" s="4"/>
    </row>
    <row r="251" spans="1:26" ht="19.5" customHeight="1">
      <c r="A251" s="201">
        <v>41122</v>
      </c>
      <c r="B251" s="160">
        <v>2763</v>
      </c>
      <c r="C251" s="160" t="s">
        <v>4</v>
      </c>
      <c r="D251" s="160" t="s">
        <v>4</v>
      </c>
      <c r="E251" s="160" t="s">
        <v>4</v>
      </c>
      <c r="F251" s="160" t="s">
        <v>4</v>
      </c>
      <c r="G251" s="160" t="s">
        <v>4</v>
      </c>
      <c r="H251" s="160" t="s">
        <v>4</v>
      </c>
      <c r="I251" s="160" t="s">
        <v>4</v>
      </c>
      <c r="J251" s="160" t="s">
        <v>4</v>
      </c>
      <c r="K251" s="160" t="s">
        <v>4</v>
      </c>
      <c r="L251" s="160" t="s">
        <v>4</v>
      </c>
      <c r="M251" s="160" t="s">
        <v>4</v>
      </c>
      <c r="N251" s="160" t="s">
        <v>4</v>
      </c>
      <c r="O251" s="160" t="s">
        <v>4</v>
      </c>
      <c r="P251" s="160" t="s">
        <v>4</v>
      </c>
      <c r="Q251" s="48"/>
      <c r="R251" s="48"/>
      <c r="S251" s="48"/>
      <c r="T251" s="48"/>
      <c r="U251" s="48"/>
      <c r="V251" s="48"/>
      <c r="W251" s="48"/>
      <c r="X251" s="48"/>
      <c r="Y251" s="48"/>
      <c r="Z251" s="4"/>
    </row>
    <row r="252" spans="1:26" ht="19.5" customHeight="1">
      <c r="A252" s="201">
        <v>41153</v>
      </c>
      <c r="B252" s="160">
        <v>2763</v>
      </c>
      <c r="C252" s="160" t="s">
        <v>4</v>
      </c>
      <c r="D252" s="160" t="s">
        <v>4</v>
      </c>
      <c r="E252" s="160" t="s">
        <v>4</v>
      </c>
      <c r="F252" s="160" t="s">
        <v>4</v>
      </c>
      <c r="G252" s="160" t="s">
        <v>4</v>
      </c>
      <c r="H252" s="160" t="s">
        <v>4</v>
      </c>
      <c r="I252" s="160" t="s">
        <v>4</v>
      </c>
      <c r="J252" s="160" t="s">
        <v>4</v>
      </c>
      <c r="K252" s="160" t="s">
        <v>4</v>
      </c>
      <c r="L252" s="160" t="s">
        <v>4</v>
      </c>
      <c r="M252" s="160" t="s">
        <v>4</v>
      </c>
      <c r="N252" s="160" t="s">
        <v>4</v>
      </c>
      <c r="O252" s="160" t="s">
        <v>4</v>
      </c>
      <c r="P252" s="160" t="s">
        <v>4</v>
      </c>
      <c r="Q252" s="48"/>
      <c r="R252" s="48"/>
      <c r="S252" s="48"/>
      <c r="T252" s="48"/>
      <c r="U252" s="48"/>
      <c r="V252" s="48"/>
      <c r="W252" s="48"/>
      <c r="X252" s="48"/>
      <c r="Y252" s="48"/>
      <c r="Z252" s="4"/>
    </row>
    <row r="253" spans="1:26" ht="19.5" customHeight="1">
      <c r="A253" s="201">
        <v>41183</v>
      </c>
      <c r="B253" s="160">
        <v>3315.6</v>
      </c>
      <c r="C253" s="160" t="s">
        <v>4</v>
      </c>
      <c r="D253" s="160" t="s">
        <v>4</v>
      </c>
      <c r="E253" s="160" t="s">
        <v>4</v>
      </c>
      <c r="F253" s="160" t="s">
        <v>4</v>
      </c>
      <c r="G253" s="160" t="s">
        <v>4</v>
      </c>
      <c r="H253" s="160" t="s">
        <v>4</v>
      </c>
      <c r="I253" s="160" t="s">
        <v>4</v>
      </c>
      <c r="J253" s="160" t="s">
        <v>4</v>
      </c>
      <c r="K253" s="160" t="s">
        <v>4</v>
      </c>
      <c r="L253" s="160" t="s">
        <v>4</v>
      </c>
      <c r="M253" s="160" t="s">
        <v>4</v>
      </c>
      <c r="N253" s="160" t="s">
        <v>4</v>
      </c>
      <c r="O253" s="160" t="s">
        <v>4</v>
      </c>
      <c r="P253" s="160" t="s">
        <v>4</v>
      </c>
      <c r="Q253" s="48"/>
      <c r="R253" s="48"/>
      <c r="S253" s="48"/>
      <c r="T253" s="48"/>
      <c r="U253" s="48"/>
      <c r="V253" s="48"/>
      <c r="W253" s="48"/>
      <c r="X253" s="48"/>
      <c r="Y253" s="48"/>
      <c r="Z253" s="4"/>
    </row>
    <row r="254" spans="1:26" ht="19.5" customHeight="1">
      <c r="A254" s="201">
        <v>41214</v>
      </c>
      <c r="B254" s="160">
        <v>3315.6</v>
      </c>
      <c r="C254" s="160" t="s">
        <v>4</v>
      </c>
      <c r="D254" s="160" t="s">
        <v>4</v>
      </c>
      <c r="E254" s="160" t="s">
        <v>4</v>
      </c>
      <c r="F254" s="160" t="s">
        <v>4</v>
      </c>
      <c r="G254" s="160" t="s">
        <v>4</v>
      </c>
      <c r="H254" s="160" t="s">
        <v>4</v>
      </c>
      <c r="I254" s="160" t="s">
        <v>4</v>
      </c>
      <c r="J254" s="160" t="s">
        <v>4</v>
      </c>
      <c r="K254" s="160" t="s">
        <v>4</v>
      </c>
      <c r="L254" s="160" t="s">
        <v>4</v>
      </c>
      <c r="M254" s="160" t="s">
        <v>4</v>
      </c>
      <c r="N254" s="160" t="s">
        <v>4</v>
      </c>
      <c r="O254" s="160" t="s">
        <v>4</v>
      </c>
      <c r="P254" s="160" t="s">
        <v>4</v>
      </c>
      <c r="Q254" s="48"/>
      <c r="R254" s="48"/>
      <c r="S254" s="48"/>
      <c r="T254" s="48"/>
      <c r="U254" s="48"/>
      <c r="V254" s="48"/>
      <c r="W254" s="48"/>
      <c r="X254" s="48"/>
      <c r="Y254" s="48"/>
      <c r="Z254" s="4"/>
    </row>
    <row r="255" spans="1:26" ht="19.5" customHeight="1">
      <c r="A255" s="201">
        <v>41244</v>
      </c>
      <c r="B255" s="160">
        <v>3580.85</v>
      </c>
      <c r="C255" s="160" t="s">
        <v>4</v>
      </c>
      <c r="D255" s="160" t="s">
        <v>4</v>
      </c>
      <c r="E255" s="160" t="s">
        <v>4</v>
      </c>
      <c r="F255" s="160" t="s">
        <v>4</v>
      </c>
      <c r="G255" s="160" t="s">
        <v>4</v>
      </c>
      <c r="H255" s="160" t="s">
        <v>4</v>
      </c>
      <c r="I255" s="160" t="s">
        <v>4</v>
      </c>
      <c r="J255" s="160" t="s">
        <v>4</v>
      </c>
      <c r="K255" s="160" t="s">
        <v>4</v>
      </c>
      <c r="L255" s="160" t="s">
        <v>4</v>
      </c>
      <c r="M255" s="160" t="s">
        <v>4</v>
      </c>
      <c r="N255" s="160" t="s">
        <v>4</v>
      </c>
      <c r="O255" s="160" t="s">
        <v>4</v>
      </c>
      <c r="P255" s="160" t="s">
        <v>4</v>
      </c>
      <c r="Q255" s="48"/>
      <c r="R255" s="48"/>
      <c r="S255" s="48"/>
      <c r="T255" s="48"/>
      <c r="U255" s="48"/>
      <c r="V255" s="48"/>
      <c r="W255" s="48"/>
      <c r="X255" s="48"/>
      <c r="Y255" s="48"/>
      <c r="Z255" s="4"/>
    </row>
    <row r="256" spans="1:26" ht="19.5" customHeight="1">
      <c r="A256" s="201">
        <v>41275</v>
      </c>
      <c r="B256" s="160">
        <v>3580.85</v>
      </c>
      <c r="C256" s="160" t="s">
        <v>4</v>
      </c>
      <c r="D256" s="160" t="s">
        <v>4</v>
      </c>
      <c r="E256" s="160" t="s">
        <v>4</v>
      </c>
      <c r="F256" s="160" t="s">
        <v>4</v>
      </c>
      <c r="G256" s="160" t="s">
        <v>4</v>
      </c>
      <c r="H256" s="160" t="s">
        <v>4</v>
      </c>
      <c r="I256" s="160" t="s">
        <v>4</v>
      </c>
      <c r="J256" s="160" t="s">
        <v>4</v>
      </c>
      <c r="K256" s="160" t="s">
        <v>4</v>
      </c>
      <c r="L256" s="160" t="s">
        <v>4</v>
      </c>
      <c r="M256" s="160" t="s">
        <v>4</v>
      </c>
      <c r="N256" s="160" t="s">
        <v>4</v>
      </c>
      <c r="O256" s="160" t="s">
        <v>4</v>
      </c>
      <c r="P256" s="160" t="s">
        <v>4</v>
      </c>
      <c r="Q256" s="48"/>
      <c r="R256" s="48"/>
      <c r="S256" s="48"/>
      <c r="T256" s="48"/>
      <c r="U256" s="48"/>
      <c r="V256" s="48"/>
      <c r="W256" s="48"/>
      <c r="X256" s="48"/>
      <c r="Y256" s="48"/>
      <c r="Z256" s="4"/>
    </row>
    <row r="257" spans="1:26" ht="19.5" customHeight="1">
      <c r="A257" s="201">
        <v>41306</v>
      </c>
      <c r="B257" s="160">
        <v>3580.85</v>
      </c>
      <c r="C257" s="160" t="s">
        <v>4</v>
      </c>
      <c r="D257" s="160" t="s">
        <v>4</v>
      </c>
      <c r="E257" s="160" t="s">
        <v>4</v>
      </c>
      <c r="F257" s="160" t="s">
        <v>4</v>
      </c>
      <c r="G257" s="160" t="s">
        <v>4</v>
      </c>
      <c r="H257" s="160" t="s">
        <v>4</v>
      </c>
      <c r="I257" s="160" t="s">
        <v>4</v>
      </c>
      <c r="J257" s="160" t="s">
        <v>4</v>
      </c>
      <c r="K257" s="160" t="s">
        <v>4</v>
      </c>
      <c r="L257" s="160" t="s">
        <v>4</v>
      </c>
      <c r="M257" s="160" t="s">
        <v>4</v>
      </c>
      <c r="N257" s="160" t="s">
        <v>4</v>
      </c>
      <c r="O257" s="160" t="s">
        <v>4</v>
      </c>
      <c r="P257" s="160" t="s">
        <v>4</v>
      </c>
      <c r="Q257" s="48"/>
      <c r="R257" s="48"/>
      <c r="S257" s="48"/>
      <c r="T257" s="48"/>
      <c r="U257" s="48"/>
      <c r="V257" s="48"/>
      <c r="W257" s="48"/>
      <c r="X257" s="48"/>
      <c r="Y257" s="48"/>
      <c r="Z257" s="4"/>
    </row>
    <row r="258" spans="1:26" ht="19.5" customHeight="1">
      <c r="A258" s="201">
        <v>41334</v>
      </c>
      <c r="B258" s="160">
        <v>3580.85</v>
      </c>
      <c r="C258" s="160" t="s">
        <v>4</v>
      </c>
      <c r="D258" s="160" t="s">
        <v>4</v>
      </c>
      <c r="E258" s="160" t="s">
        <v>4</v>
      </c>
      <c r="F258" s="160" t="s">
        <v>4</v>
      </c>
      <c r="G258" s="160" t="s">
        <v>4</v>
      </c>
      <c r="H258" s="160" t="s">
        <v>4</v>
      </c>
      <c r="I258" s="160" t="s">
        <v>4</v>
      </c>
      <c r="J258" s="160" t="s">
        <v>4</v>
      </c>
      <c r="K258" s="160" t="s">
        <v>4</v>
      </c>
      <c r="L258" s="160" t="s">
        <v>4</v>
      </c>
      <c r="M258" s="160" t="s">
        <v>4</v>
      </c>
      <c r="N258" s="160" t="s">
        <v>4</v>
      </c>
      <c r="O258" s="160" t="s">
        <v>4</v>
      </c>
      <c r="P258" s="160" t="s">
        <v>4</v>
      </c>
      <c r="Q258" s="48"/>
      <c r="R258" s="48"/>
      <c r="S258" s="48"/>
      <c r="T258" s="48"/>
      <c r="U258" s="48"/>
      <c r="V258" s="48"/>
      <c r="W258" s="48"/>
      <c r="X258" s="48"/>
      <c r="Y258" s="48"/>
      <c r="Z258" s="4"/>
    </row>
    <row r="259" spans="1:26" ht="19.5" customHeight="1">
      <c r="A259" s="201">
        <v>41365</v>
      </c>
      <c r="B259" s="160">
        <v>3580.85</v>
      </c>
      <c r="C259" s="160" t="s">
        <v>4</v>
      </c>
      <c r="D259" s="160" t="s">
        <v>4</v>
      </c>
      <c r="E259" s="160" t="s">
        <v>4</v>
      </c>
      <c r="F259" s="160" t="s">
        <v>4</v>
      </c>
      <c r="G259" s="160" t="s">
        <v>4</v>
      </c>
      <c r="H259" s="160" t="s">
        <v>4</v>
      </c>
      <c r="I259" s="160" t="s">
        <v>4</v>
      </c>
      <c r="J259" s="160" t="s">
        <v>4</v>
      </c>
      <c r="K259" s="160" t="s">
        <v>4</v>
      </c>
      <c r="L259" s="160" t="s">
        <v>4</v>
      </c>
      <c r="M259" s="160" t="s">
        <v>4</v>
      </c>
      <c r="N259" s="160" t="s">
        <v>4</v>
      </c>
      <c r="O259" s="160" t="s">
        <v>4</v>
      </c>
      <c r="P259" s="160" t="s">
        <v>4</v>
      </c>
      <c r="Q259" s="48"/>
      <c r="R259" s="48"/>
      <c r="S259" s="48"/>
      <c r="T259" s="48"/>
      <c r="U259" s="48"/>
      <c r="V259" s="48"/>
      <c r="W259" s="48"/>
      <c r="X259" s="48"/>
      <c r="Y259" s="48"/>
      <c r="Z259" s="4"/>
    </row>
    <row r="260" spans="1:26" ht="19.5" customHeight="1">
      <c r="A260" s="201">
        <v>41395</v>
      </c>
      <c r="B260" s="160">
        <v>3580.85</v>
      </c>
      <c r="C260" s="160" t="s">
        <v>4</v>
      </c>
      <c r="D260" s="160" t="s">
        <v>4</v>
      </c>
      <c r="E260" s="160" t="s">
        <v>4</v>
      </c>
      <c r="F260" s="160" t="s">
        <v>4</v>
      </c>
      <c r="G260" s="160" t="s">
        <v>4</v>
      </c>
      <c r="H260" s="160" t="s">
        <v>4</v>
      </c>
      <c r="I260" s="160" t="s">
        <v>4</v>
      </c>
      <c r="J260" s="160" t="s">
        <v>4</v>
      </c>
      <c r="K260" s="160" t="s">
        <v>4</v>
      </c>
      <c r="L260" s="160" t="s">
        <v>4</v>
      </c>
      <c r="M260" s="160" t="s">
        <v>4</v>
      </c>
      <c r="N260" s="160" t="s">
        <v>4</v>
      </c>
      <c r="O260" s="160" t="s">
        <v>4</v>
      </c>
      <c r="P260" s="160" t="s">
        <v>4</v>
      </c>
      <c r="Q260" s="48"/>
      <c r="R260" s="48"/>
      <c r="S260" s="48"/>
      <c r="T260" s="48"/>
      <c r="U260" s="48"/>
      <c r="V260" s="48"/>
      <c r="W260" s="48"/>
      <c r="X260" s="48"/>
      <c r="Y260" s="48"/>
      <c r="Z260" s="4"/>
    </row>
    <row r="261" spans="1:26" ht="19.5" customHeight="1">
      <c r="A261" s="201">
        <v>41426</v>
      </c>
      <c r="B261" s="160">
        <v>3580.85</v>
      </c>
      <c r="C261" s="160" t="s">
        <v>4</v>
      </c>
      <c r="D261" s="160" t="s">
        <v>4</v>
      </c>
      <c r="E261" s="160" t="s">
        <v>4</v>
      </c>
      <c r="F261" s="160" t="s">
        <v>4</v>
      </c>
      <c r="G261" s="160" t="s">
        <v>4</v>
      </c>
      <c r="H261" s="160" t="s">
        <v>4</v>
      </c>
      <c r="I261" s="160" t="s">
        <v>4</v>
      </c>
      <c r="J261" s="160" t="s">
        <v>4</v>
      </c>
      <c r="K261" s="160" t="s">
        <v>4</v>
      </c>
      <c r="L261" s="160" t="s">
        <v>4</v>
      </c>
      <c r="M261" s="160" t="s">
        <v>4</v>
      </c>
      <c r="N261" s="160" t="s">
        <v>4</v>
      </c>
      <c r="O261" s="160" t="s">
        <v>4</v>
      </c>
      <c r="P261" s="160" t="s">
        <v>4</v>
      </c>
      <c r="Q261" s="48"/>
      <c r="R261" s="48"/>
      <c r="S261" s="48"/>
      <c r="T261" s="48"/>
      <c r="U261" s="48"/>
      <c r="V261" s="48"/>
      <c r="W261" s="48"/>
      <c r="X261" s="48"/>
      <c r="Y261" s="48"/>
      <c r="Z261" s="4"/>
    </row>
    <row r="262" spans="1:26" ht="19.5" customHeight="1">
      <c r="A262" s="201">
        <v>41456</v>
      </c>
      <c r="B262" s="160">
        <v>3580.85</v>
      </c>
      <c r="C262" s="160" t="s">
        <v>4</v>
      </c>
      <c r="D262" s="160" t="s">
        <v>4</v>
      </c>
      <c r="E262" s="160" t="s">
        <v>4</v>
      </c>
      <c r="F262" s="160" t="s">
        <v>4</v>
      </c>
      <c r="G262" s="160" t="s">
        <v>4</v>
      </c>
      <c r="H262" s="160" t="s">
        <v>4</v>
      </c>
      <c r="I262" s="160" t="s">
        <v>4</v>
      </c>
      <c r="J262" s="160" t="s">
        <v>4</v>
      </c>
      <c r="K262" s="160" t="s">
        <v>4</v>
      </c>
      <c r="L262" s="160" t="s">
        <v>4</v>
      </c>
      <c r="M262" s="160" t="s">
        <v>4</v>
      </c>
      <c r="N262" s="160" t="s">
        <v>4</v>
      </c>
      <c r="O262" s="160" t="s">
        <v>4</v>
      </c>
      <c r="P262" s="160" t="s">
        <v>4</v>
      </c>
      <c r="Q262" s="48"/>
      <c r="R262" s="48"/>
      <c r="S262" s="48"/>
      <c r="T262" s="48"/>
      <c r="U262" s="48"/>
      <c r="V262" s="48"/>
      <c r="W262" s="48"/>
      <c r="X262" s="48"/>
      <c r="Y262" s="48"/>
      <c r="Z262" s="4"/>
    </row>
    <row r="263" spans="1:26" ht="19.5" customHeight="1">
      <c r="A263" s="201">
        <v>41487</v>
      </c>
      <c r="B263" s="160">
        <v>3580.85</v>
      </c>
      <c r="C263" s="160" t="s">
        <v>4</v>
      </c>
      <c r="D263" s="160" t="s">
        <v>4</v>
      </c>
      <c r="E263" s="160" t="s">
        <v>4</v>
      </c>
      <c r="F263" s="160" t="s">
        <v>4</v>
      </c>
      <c r="G263" s="160" t="s">
        <v>4</v>
      </c>
      <c r="H263" s="160" t="s">
        <v>4</v>
      </c>
      <c r="I263" s="160" t="s">
        <v>4</v>
      </c>
      <c r="J263" s="160" t="s">
        <v>4</v>
      </c>
      <c r="K263" s="160" t="s">
        <v>4</v>
      </c>
      <c r="L263" s="160" t="s">
        <v>4</v>
      </c>
      <c r="M263" s="160" t="s">
        <v>4</v>
      </c>
      <c r="N263" s="160" t="s">
        <v>4</v>
      </c>
      <c r="O263" s="160" t="s">
        <v>4</v>
      </c>
      <c r="P263" s="160" t="s">
        <v>4</v>
      </c>
      <c r="Q263" s="48"/>
      <c r="R263" s="48"/>
      <c r="S263" s="48"/>
      <c r="T263" s="48"/>
      <c r="U263" s="48"/>
      <c r="V263" s="48"/>
      <c r="W263" s="48"/>
      <c r="X263" s="48"/>
      <c r="Y263" s="48"/>
      <c r="Z263" s="4"/>
    </row>
    <row r="264" spans="1:26" ht="19.5" customHeight="1">
      <c r="A264" s="201">
        <v>41518</v>
      </c>
      <c r="B264" s="160">
        <v>3580.85</v>
      </c>
      <c r="C264" s="160" t="s">
        <v>4</v>
      </c>
      <c r="D264" s="160" t="s">
        <v>4</v>
      </c>
      <c r="E264" s="160" t="s">
        <v>4</v>
      </c>
      <c r="F264" s="160" t="s">
        <v>4</v>
      </c>
      <c r="G264" s="160" t="s">
        <v>4</v>
      </c>
      <c r="H264" s="160" t="s">
        <v>4</v>
      </c>
      <c r="I264" s="160" t="s">
        <v>4</v>
      </c>
      <c r="J264" s="160" t="s">
        <v>4</v>
      </c>
      <c r="K264" s="160" t="s">
        <v>4</v>
      </c>
      <c r="L264" s="160" t="s">
        <v>4</v>
      </c>
      <c r="M264" s="160" t="s">
        <v>4</v>
      </c>
      <c r="N264" s="160" t="s">
        <v>4</v>
      </c>
      <c r="O264" s="160" t="s">
        <v>4</v>
      </c>
      <c r="P264" s="160" t="s">
        <v>4</v>
      </c>
      <c r="Q264" s="48"/>
      <c r="R264" s="48"/>
      <c r="S264" s="48"/>
      <c r="T264" s="48"/>
      <c r="U264" s="48"/>
      <c r="V264" s="48"/>
      <c r="W264" s="48"/>
      <c r="X264" s="48"/>
      <c r="Y264" s="48"/>
      <c r="Z264" s="4"/>
    </row>
    <row r="265" spans="1:26" ht="19.5" customHeight="1">
      <c r="A265" s="201">
        <v>41548</v>
      </c>
      <c r="B265" s="160">
        <v>4082.17</v>
      </c>
      <c r="C265" s="160" t="s">
        <v>4</v>
      </c>
      <c r="D265" s="160" t="s">
        <v>4</v>
      </c>
      <c r="E265" s="160" t="s">
        <v>4</v>
      </c>
      <c r="F265" s="160" t="s">
        <v>4</v>
      </c>
      <c r="G265" s="160" t="s">
        <v>4</v>
      </c>
      <c r="H265" s="160" t="s">
        <v>4</v>
      </c>
      <c r="I265" s="160" t="s">
        <v>4</v>
      </c>
      <c r="J265" s="160" t="s">
        <v>4</v>
      </c>
      <c r="K265" s="160" t="s">
        <v>4</v>
      </c>
      <c r="L265" s="160" t="s">
        <v>4</v>
      </c>
      <c r="M265" s="160" t="s">
        <v>4</v>
      </c>
      <c r="N265" s="160" t="s">
        <v>4</v>
      </c>
      <c r="O265" s="160" t="s">
        <v>4</v>
      </c>
      <c r="P265" s="160" t="s">
        <v>4</v>
      </c>
      <c r="Q265" s="48"/>
      <c r="R265" s="48"/>
      <c r="S265" s="48"/>
      <c r="T265" s="48"/>
      <c r="U265" s="48"/>
      <c r="V265" s="48"/>
      <c r="W265" s="48"/>
      <c r="X265" s="48"/>
      <c r="Y265" s="48"/>
      <c r="Z265" s="4"/>
    </row>
    <row r="266" spans="1:26" ht="19.5" customHeight="1">
      <c r="A266" s="201">
        <v>41579</v>
      </c>
      <c r="B266" s="160">
        <v>4082.17</v>
      </c>
      <c r="C266" s="160" t="s">
        <v>4</v>
      </c>
      <c r="D266" s="160" t="s">
        <v>4</v>
      </c>
      <c r="E266" s="160" t="s">
        <v>4</v>
      </c>
      <c r="F266" s="160" t="s">
        <v>4</v>
      </c>
      <c r="G266" s="160" t="s">
        <v>4</v>
      </c>
      <c r="H266" s="160" t="s">
        <v>4</v>
      </c>
      <c r="I266" s="160" t="s">
        <v>4</v>
      </c>
      <c r="J266" s="160" t="s">
        <v>4</v>
      </c>
      <c r="K266" s="160" t="s">
        <v>4</v>
      </c>
      <c r="L266" s="160" t="s">
        <v>4</v>
      </c>
      <c r="M266" s="160" t="s">
        <v>4</v>
      </c>
      <c r="N266" s="160" t="s">
        <v>4</v>
      </c>
      <c r="O266" s="160" t="s">
        <v>4</v>
      </c>
      <c r="P266" s="160" t="s">
        <v>4</v>
      </c>
      <c r="Q266" s="48"/>
      <c r="R266" s="48"/>
      <c r="S266" s="48"/>
      <c r="T266" s="48"/>
      <c r="U266" s="48"/>
      <c r="V266" s="48"/>
      <c r="W266" s="48"/>
      <c r="X266" s="48"/>
      <c r="Y266" s="48"/>
      <c r="Z266" s="4"/>
    </row>
    <row r="267" spans="1:26" ht="19.5" customHeight="1">
      <c r="A267" s="201">
        <v>41609</v>
      </c>
      <c r="B267" s="160">
        <v>4440.25</v>
      </c>
      <c r="C267" s="160" t="s">
        <v>4</v>
      </c>
      <c r="D267" s="160" t="s">
        <v>4</v>
      </c>
      <c r="E267" s="160" t="s">
        <v>4</v>
      </c>
      <c r="F267" s="160" t="s">
        <v>4</v>
      </c>
      <c r="G267" s="160" t="s">
        <v>4</v>
      </c>
      <c r="H267" s="160" t="s">
        <v>4</v>
      </c>
      <c r="I267" s="160" t="s">
        <v>4</v>
      </c>
      <c r="J267" s="160" t="s">
        <v>4</v>
      </c>
      <c r="K267" s="160" t="s">
        <v>4</v>
      </c>
      <c r="L267" s="160" t="s">
        <v>4</v>
      </c>
      <c r="M267" s="160" t="s">
        <v>4</v>
      </c>
      <c r="N267" s="160" t="s">
        <v>4</v>
      </c>
      <c r="O267" s="160" t="s">
        <v>4</v>
      </c>
      <c r="P267" s="160" t="s">
        <v>4</v>
      </c>
      <c r="Q267" s="48"/>
      <c r="R267" s="48"/>
      <c r="S267" s="48"/>
      <c r="T267" s="48"/>
      <c r="U267" s="48"/>
      <c r="V267" s="48"/>
      <c r="W267" s="48"/>
      <c r="X267" s="48"/>
      <c r="Y267" s="48"/>
      <c r="Z267" s="4"/>
    </row>
    <row r="268" spans="1:26" ht="19.5" customHeight="1">
      <c r="A268" s="201">
        <v>41640</v>
      </c>
      <c r="B268" s="160">
        <v>4440.25</v>
      </c>
      <c r="C268" s="160" t="s">
        <v>4</v>
      </c>
      <c r="D268" s="160" t="s">
        <v>4</v>
      </c>
      <c r="E268" s="160" t="s">
        <v>4</v>
      </c>
      <c r="F268" s="160" t="s">
        <v>4</v>
      </c>
      <c r="G268" s="160" t="s">
        <v>4</v>
      </c>
      <c r="H268" s="160" t="s">
        <v>4</v>
      </c>
      <c r="I268" s="160" t="s">
        <v>4</v>
      </c>
      <c r="J268" s="160" t="s">
        <v>4</v>
      </c>
      <c r="K268" s="160" t="s">
        <v>4</v>
      </c>
      <c r="L268" s="160" t="s">
        <v>4</v>
      </c>
      <c r="M268" s="160" t="s">
        <v>4</v>
      </c>
      <c r="N268" s="160" t="s">
        <v>4</v>
      </c>
      <c r="O268" s="160" t="s">
        <v>4</v>
      </c>
      <c r="P268" s="160" t="s">
        <v>4</v>
      </c>
      <c r="Q268" s="48"/>
      <c r="R268" s="48"/>
      <c r="S268" s="48"/>
      <c r="T268" s="48"/>
      <c r="U268" s="48"/>
      <c r="V268" s="48"/>
      <c r="W268" s="48"/>
      <c r="X268" s="48"/>
      <c r="Y268" s="48"/>
      <c r="Z268" s="4"/>
    </row>
    <row r="269" spans="1:26" ht="19.5" customHeight="1">
      <c r="A269" s="201">
        <v>41671</v>
      </c>
      <c r="B269" s="160">
        <v>4440.25</v>
      </c>
      <c r="C269" s="160" t="s">
        <v>4</v>
      </c>
      <c r="D269" s="160" t="s">
        <v>4</v>
      </c>
      <c r="E269" s="160" t="s">
        <v>4</v>
      </c>
      <c r="F269" s="160" t="s">
        <v>4</v>
      </c>
      <c r="G269" s="160" t="s">
        <v>4</v>
      </c>
      <c r="H269" s="160" t="s">
        <v>4</v>
      </c>
      <c r="I269" s="160" t="s">
        <v>4</v>
      </c>
      <c r="J269" s="160" t="s">
        <v>4</v>
      </c>
      <c r="K269" s="160" t="s">
        <v>4</v>
      </c>
      <c r="L269" s="160" t="s">
        <v>4</v>
      </c>
      <c r="M269" s="160" t="s">
        <v>4</v>
      </c>
      <c r="N269" s="160" t="s">
        <v>4</v>
      </c>
      <c r="O269" s="160" t="s">
        <v>4</v>
      </c>
      <c r="P269" s="160" t="s">
        <v>4</v>
      </c>
      <c r="Q269" s="48"/>
      <c r="R269" s="48"/>
      <c r="S269" s="48"/>
      <c r="T269" s="48"/>
      <c r="U269" s="48"/>
      <c r="V269" s="48"/>
      <c r="W269" s="48"/>
      <c r="X269" s="48"/>
      <c r="Y269" s="48"/>
      <c r="Z269" s="4"/>
    </row>
    <row r="270" spans="1:26" ht="19.5" customHeight="1">
      <c r="A270" s="201">
        <v>41699</v>
      </c>
      <c r="B270" s="160">
        <v>4440.25</v>
      </c>
      <c r="C270" s="160" t="s">
        <v>4</v>
      </c>
      <c r="D270" s="160" t="s">
        <v>4</v>
      </c>
      <c r="E270" s="160" t="s">
        <v>4</v>
      </c>
      <c r="F270" s="160" t="s">
        <v>4</v>
      </c>
      <c r="G270" s="160" t="s">
        <v>4</v>
      </c>
      <c r="H270" s="160" t="s">
        <v>4</v>
      </c>
      <c r="I270" s="160" t="s">
        <v>4</v>
      </c>
      <c r="J270" s="160" t="s">
        <v>4</v>
      </c>
      <c r="K270" s="160" t="s">
        <v>4</v>
      </c>
      <c r="L270" s="160" t="s">
        <v>4</v>
      </c>
      <c r="M270" s="160" t="s">
        <v>4</v>
      </c>
      <c r="N270" s="160" t="s">
        <v>4</v>
      </c>
      <c r="O270" s="160" t="s">
        <v>4</v>
      </c>
      <c r="P270" s="160" t="s">
        <v>4</v>
      </c>
      <c r="Q270" s="48"/>
      <c r="R270" s="48"/>
      <c r="S270" s="48"/>
      <c r="T270" s="48"/>
      <c r="U270" s="48"/>
      <c r="V270" s="48"/>
      <c r="W270" s="48"/>
      <c r="X270" s="48"/>
      <c r="Y270" s="48"/>
      <c r="Z270" s="4"/>
    </row>
    <row r="271" spans="1:26" ht="19.5" customHeight="1">
      <c r="A271" s="201">
        <v>41730</v>
      </c>
      <c r="B271" s="160">
        <v>4440.25</v>
      </c>
      <c r="C271" s="160" t="s">
        <v>4</v>
      </c>
      <c r="D271" s="160" t="s">
        <v>4</v>
      </c>
      <c r="E271" s="160" t="s">
        <v>4</v>
      </c>
      <c r="F271" s="160" t="s">
        <v>4</v>
      </c>
      <c r="G271" s="160" t="s">
        <v>4</v>
      </c>
      <c r="H271" s="160" t="s">
        <v>4</v>
      </c>
      <c r="I271" s="160" t="s">
        <v>4</v>
      </c>
      <c r="J271" s="160" t="s">
        <v>4</v>
      </c>
      <c r="K271" s="160" t="s">
        <v>4</v>
      </c>
      <c r="L271" s="160" t="s">
        <v>4</v>
      </c>
      <c r="M271" s="160" t="s">
        <v>4</v>
      </c>
      <c r="N271" s="160" t="s">
        <v>4</v>
      </c>
      <c r="O271" s="160" t="s">
        <v>4</v>
      </c>
      <c r="P271" s="160" t="s">
        <v>4</v>
      </c>
      <c r="Q271" s="48"/>
      <c r="R271" s="48"/>
      <c r="S271" s="48"/>
      <c r="T271" s="48"/>
      <c r="U271" s="48"/>
      <c r="V271" s="48"/>
      <c r="W271" s="48"/>
      <c r="X271" s="48"/>
      <c r="Y271" s="48"/>
      <c r="Z271" s="4"/>
    </row>
    <row r="272" spans="1:26" ht="19.5" customHeight="1">
      <c r="A272" s="201">
        <v>41760</v>
      </c>
      <c r="B272" s="160">
        <v>4440.25</v>
      </c>
      <c r="C272" s="160" t="s">
        <v>4</v>
      </c>
      <c r="D272" s="160" t="s">
        <v>4</v>
      </c>
      <c r="E272" s="160" t="s">
        <v>4</v>
      </c>
      <c r="F272" s="160" t="s">
        <v>4</v>
      </c>
      <c r="G272" s="160" t="s">
        <v>4</v>
      </c>
      <c r="H272" s="160" t="s">
        <v>4</v>
      </c>
      <c r="I272" s="160" t="s">
        <v>4</v>
      </c>
      <c r="J272" s="160" t="s">
        <v>4</v>
      </c>
      <c r="K272" s="160" t="s">
        <v>4</v>
      </c>
      <c r="L272" s="160" t="s">
        <v>4</v>
      </c>
      <c r="M272" s="160" t="s">
        <v>4</v>
      </c>
      <c r="N272" s="160" t="s">
        <v>4</v>
      </c>
      <c r="O272" s="160" t="s">
        <v>4</v>
      </c>
      <c r="P272" s="160" t="s">
        <v>4</v>
      </c>
      <c r="Q272" s="48"/>
      <c r="R272" s="48"/>
      <c r="S272" s="48"/>
      <c r="T272" s="48"/>
      <c r="U272" s="48"/>
      <c r="V272" s="48"/>
      <c r="W272" s="48"/>
      <c r="X272" s="48"/>
      <c r="Y272" s="48"/>
      <c r="Z272" s="4"/>
    </row>
    <row r="273" spans="1:26" ht="19.5" customHeight="1">
      <c r="A273" s="201">
        <v>41791</v>
      </c>
      <c r="B273" s="160">
        <v>4440.25</v>
      </c>
      <c r="C273" s="160" t="s">
        <v>4</v>
      </c>
      <c r="D273" s="160" t="s">
        <v>4</v>
      </c>
      <c r="E273" s="160" t="s">
        <v>4</v>
      </c>
      <c r="F273" s="160" t="s">
        <v>4</v>
      </c>
      <c r="G273" s="160" t="s">
        <v>4</v>
      </c>
      <c r="H273" s="160" t="s">
        <v>4</v>
      </c>
      <c r="I273" s="160" t="s">
        <v>4</v>
      </c>
      <c r="J273" s="160" t="s">
        <v>4</v>
      </c>
      <c r="K273" s="160" t="s">
        <v>4</v>
      </c>
      <c r="L273" s="160" t="s">
        <v>4</v>
      </c>
      <c r="M273" s="160" t="s">
        <v>4</v>
      </c>
      <c r="N273" s="160" t="s">
        <v>4</v>
      </c>
      <c r="O273" s="160" t="s">
        <v>4</v>
      </c>
      <c r="P273" s="160" t="s">
        <v>4</v>
      </c>
      <c r="Q273" s="48"/>
      <c r="R273" s="48"/>
      <c r="S273" s="48"/>
      <c r="T273" s="48"/>
      <c r="U273" s="48"/>
      <c r="V273" s="48"/>
      <c r="W273" s="48"/>
      <c r="X273" s="48"/>
      <c r="Y273" s="48"/>
      <c r="Z273" s="4"/>
    </row>
    <row r="274" spans="1:26" ht="19.5" customHeight="1">
      <c r="A274" s="201">
        <v>41821</v>
      </c>
      <c r="B274" s="160">
        <v>4440.25</v>
      </c>
      <c r="C274" s="160" t="s">
        <v>4</v>
      </c>
      <c r="D274" s="160" t="s">
        <v>4</v>
      </c>
      <c r="E274" s="160" t="s">
        <v>4</v>
      </c>
      <c r="F274" s="160" t="s">
        <v>4</v>
      </c>
      <c r="G274" s="160" t="s">
        <v>4</v>
      </c>
      <c r="H274" s="160" t="s">
        <v>4</v>
      </c>
      <c r="I274" s="160" t="s">
        <v>4</v>
      </c>
      <c r="J274" s="160" t="s">
        <v>4</v>
      </c>
      <c r="K274" s="160" t="s">
        <v>4</v>
      </c>
      <c r="L274" s="160" t="s">
        <v>4</v>
      </c>
      <c r="M274" s="160" t="s">
        <v>4</v>
      </c>
      <c r="N274" s="160" t="s">
        <v>4</v>
      </c>
      <c r="O274" s="160" t="s">
        <v>4</v>
      </c>
      <c r="P274" s="160" t="s">
        <v>4</v>
      </c>
      <c r="Q274" s="48"/>
      <c r="R274" s="48"/>
      <c r="S274" s="48"/>
      <c r="T274" s="48"/>
      <c r="U274" s="48"/>
      <c r="V274" s="48"/>
      <c r="W274" s="48"/>
      <c r="X274" s="48"/>
      <c r="Y274" s="48"/>
      <c r="Z274" s="4"/>
    </row>
    <row r="275" spans="1:26" ht="19.5" customHeight="1">
      <c r="A275" s="201">
        <v>41852</v>
      </c>
      <c r="B275" s="160">
        <v>4440.25</v>
      </c>
      <c r="C275" s="160" t="s">
        <v>4</v>
      </c>
      <c r="D275" s="160" t="s">
        <v>4</v>
      </c>
      <c r="E275" s="160" t="s">
        <v>4</v>
      </c>
      <c r="F275" s="160" t="s">
        <v>4</v>
      </c>
      <c r="G275" s="160" t="s">
        <v>4</v>
      </c>
      <c r="H275" s="160" t="s">
        <v>4</v>
      </c>
      <c r="I275" s="160" t="s">
        <v>4</v>
      </c>
      <c r="J275" s="160" t="s">
        <v>4</v>
      </c>
      <c r="K275" s="160" t="s">
        <v>4</v>
      </c>
      <c r="L275" s="160" t="s">
        <v>4</v>
      </c>
      <c r="M275" s="160" t="s">
        <v>4</v>
      </c>
      <c r="N275" s="160" t="s">
        <v>4</v>
      </c>
      <c r="O275" s="160" t="s">
        <v>4</v>
      </c>
      <c r="P275" s="160" t="s">
        <v>4</v>
      </c>
      <c r="Q275" s="48"/>
      <c r="R275" s="48"/>
      <c r="S275" s="48"/>
      <c r="T275" s="48"/>
      <c r="U275" s="48"/>
      <c r="V275" s="48"/>
      <c r="W275" s="48"/>
      <c r="X275" s="48"/>
      <c r="Y275" s="48"/>
      <c r="Z275" s="4"/>
    </row>
    <row r="276" spans="1:26" ht="19.5" customHeight="1">
      <c r="A276" s="201">
        <v>41883</v>
      </c>
      <c r="B276" s="160">
        <v>4440.25</v>
      </c>
      <c r="C276" s="160" t="s">
        <v>4</v>
      </c>
      <c r="D276" s="160" t="s">
        <v>4</v>
      </c>
      <c r="E276" s="160" t="s">
        <v>4</v>
      </c>
      <c r="F276" s="160" t="s">
        <v>4</v>
      </c>
      <c r="G276" s="160" t="s">
        <v>4</v>
      </c>
      <c r="H276" s="160" t="s">
        <v>4</v>
      </c>
      <c r="I276" s="160" t="s">
        <v>4</v>
      </c>
      <c r="J276" s="160" t="s">
        <v>4</v>
      </c>
      <c r="K276" s="160" t="s">
        <v>4</v>
      </c>
      <c r="L276" s="160" t="s">
        <v>4</v>
      </c>
      <c r="M276" s="160" t="s">
        <v>4</v>
      </c>
      <c r="N276" s="160" t="s">
        <v>4</v>
      </c>
      <c r="O276" s="160" t="s">
        <v>4</v>
      </c>
      <c r="P276" s="160" t="s">
        <v>4</v>
      </c>
      <c r="Q276" s="48"/>
      <c r="R276" s="48"/>
      <c r="S276" s="48"/>
      <c r="T276" s="48"/>
      <c r="U276" s="48"/>
      <c r="V276" s="48"/>
      <c r="W276" s="48"/>
      <c r="X276" s="48"/>
      <c r="Y276" s="48"/>
      <c r="Z276" s="4"/>
    </row>
    <row r="277" spans="1:26" ht="19.5" customHeight="1">
      <c r="A277" s="201">
        <v>41913</v>
      </c>
      <c r="B277" s="160">
        <v>5550.31</v>
      </c>
      <c r="C277" s="160" t="s">
        <v>4</v>
      </c>
      <c r="D277" s="160" t="s">
        <v>4</v>
      </c>
      <c r="E277" s="160" t="s">
        <v>4</v>
      </c>
      <c r="F277" s="160" t="s">
        <v>4</v>
      </c>
      <c r="G277" s="160" t="s">
        <v>4</v>
      </c>
      <c r="H277" s="160" t="s">
        <v>4</v>
      </c>
      <c r="I277" s="160" t="s">
        <v>4</v>
      </c>
      <c r="J277" s="160" t="s">
        <v>4</v>
      </c>
      <c r="K277" s="160" t="s">
        <v>4</v>
      </c>
      <c r="L277" s="160" t="s">
        <v>4</v>
      </c>
      <c r="M277" s="160" t="s">
        <v>4</v>
      </c>
      <c r="N277" s="160" t="s">
        <v>4</v>
      </c>
      <c r="O277" s="160" t="s">
        <v>4</v>
      </c>
      <c r="P277" s="160" t="s">
        <v>4</v>
      </c>
      <c r="Q277" s="48"/>
      <c r="R277" s="48"/>
      <c r="S277" s="48"/>
      <c r="T277" s="48"/>
      <c r="U277" s="48"/>
      <c r="V277" s="48"/>
      <c r="W277" s="48"/>
      <c r="X277" s="48"/>
      <c r="Y277" s="48"/>
      <c r="Z277" s="4"/>
    </row>
    <row r="278" spans="1:26" ht="19.5" customHeight="1">
      <c r="A278" s="201">
        <v>41944</v>
      </c>
      <c r="B278" s="160">
        <v>5550.31</v>
      </c>
      <c r="C278" s="160" t="s">
        <v>4</v>
      </c>
      <c r="D278" s="160" t="s">
        <v>4</v>
      </c>
      <c r="E278" s="160" t="s">
        <v>4</v>
      </c>
      <c r="F278" s="160" t="s">
        <v>4</v>
      </c>
      <c r="G278" s="160" t="s">
        <v>4</v>
      </c>
      <c r="H278" s="160" t="s">
        <v>4</v>
      </c>
      <c r="I278" s="160" t="s">
        <v>4</v>
      </c>
      <c r="J278" s="160" t="s">
        <v>4</v>
      </c>
      <c r="K278" s="160" t="s">
        <v>4</v>
      </c>
      <c r="L278" s="160" t="s">
        <v>4</v>
      </c>
      <c r="M278" s="160" t="s">
        <v>4</v>
      </c>
      <c r="N278" s="160" t="s">
        <v>4</v>
      </c>
      <c r="O278" s="160" t="s">
        <v>4</v>
      </c>
      <c r="P278" s="160" t="s">
        <v>4</v>
      </c>
      <c r="Q278" s="48"/>
      <c r="R278" s="48"/>
      <c r="S278" s="48"/>
      <c r="T278" s="48"/>
      <c r="U278" s="48"/>
      <c r="V278" s="48"/>
      <c r="W278" s="48"/>
      <c r="X278" s="48"/>
      <c r="Y278" s="48"/>
      <c r="Z278" s="4"/>
    </row>
    <row r="279" spans="1:26" ht="19.5" customHeight="1">
      <c r="A279" s="201">
        <v>41974</v>
      </c>
      <c r="B279" s="160">
        <v>6000.55</v>
      </c>
      <c r="C279" s="160" t="s">
        <v>4</v>
      </c>
      <c r="D279" s="160" t="s">
        <v>4</v>
      </c>
      <c r="E279" s="160" t="s">
        <v>4</v>
      </c>
      <c r="F279" s="160" t="s">
        <v>4</v>
      </c>
      <c r="G279" s="160" t="s">
        <v>4</v>
      </c>
      <c r="H279" s="160" t="s">
        <v>4</v>
      </c>
      <c r="I279" s="160" t="s">
        <v>4</v>
      </c>
      <c r="J279" s="160" t="s">
        <v>4</v>
      </c>
      <c r="K279" s="160" t="s">
        <v>4</v>
      </c>
      <c r="L279" s="160" t="s">
        <v>4</v>
      </c>
      <c r="M279" s="160" t="s">
        <v>4</v>
      </c>
      <c r="N279" s="160" t="s">
        <v>4</v>
      </c>
      <c r="O279" s="160" t="s">
        <v>4</v>
      </c>
      <c r="P279" s="160" t="s">
        <v>4</v>
      </c>
      <c r="Q279" s="48"/>
      <c r="R279" s="48"/>
      <c r="S279" s="48"/>
      <c r="T279" s="48"/>
      <c r="U279" s="48"/>
      <c r="V279" s="48"/>
      <c r="W279" s="48"/>
      <c r="X279" s="48"/>
      <c r="Y279" s="48"/>
      <c r="Z279" s="4"/>
    </row>
    <row r="280" spans="1:26" ht="19.5" customHeight="1">
      <c r="A280" s="201">
        <v>42005</v>
      </c>
      <c r="B280" s="160">
        <v>6000.55</v>
      </c>
      <c r="C280" s="160" t="s">
        <v>4</v>
      </c>
      <c r="D280" s="160" t="s">
        <v>4</v>
      </c>
      <c r="E280" s="160" t="s">
        <v>4</v>
      </c>
      <c r="F280" s="160" t="s">
        <v>4</v>
      </c>
      <c r="G280" s="160" t="s">
        <v>4</v>
      </c>
      <c r="H280" s="160" t="s">
        <v>4</v>
      </c>
      <c r="I280" s="160" t="s">
        <v>4</v>
      </c>
      <c r="J280" s="160" t="s">
        <v>4</v>
      </c>
      <c r="K280" s="160" t="s">
        <v>4</v>
      </c>
      <c r="L280" s="160" t="s">
        <v>4</v>
      </c>
      <c r="M280" s="160" t="s">
        <v>4</v>
      </c>
      <c r="N280" s="160" t="s">
        <v>4</v>
      </c>
      <c r="O280" s="160" t="s">
        <v>4</v>
      </c>
      <c r="P280" s="160" t="s">
        <v>4</v>
      </c>
      <c r="Q280" s="48"/>
      <c r="R280" s="48"/>
      <c r="S280" s="48"/>
      <c r="T280" s="48"/>
      <c r="U280" s="48"/>
      <c r="V280" s="48"/>
      <c r="W280" s="48"/>
      <c r="X280" s="48"/>
      <c r="Y280" s="48"/>
      <c r="Z280" s="4"/>
    </row>
    <row r="281" spans="1:26" ht="19.5" customHeight="1">
      <c r="A281" s="201">
        <v>42036</v>
      </c>
      <c r="B281" s="160">
        <v>6000.55</v>
      </c>
      <c r="C281" s="160" t="s">
        <v>4</v>
      </c>
      <c r="D281" s="160" t="s">
        <v>4</v>
      </c>
      <c r="E281" s="160" t="s">
        <v>4</v>
      </c>
      <c r="F281" s="160" t="s">
        <v>4</v>
      </c>
      <c r="G281" s="160" t="s">
        <v>4</v>
      </c>
      <c r="H281" s="160" t="s">
        <v>4</v>
      </c>
      <c r="I281" s="160" t="s">
        <v>4</v>
      </c>
      <c r="J281" s="160" t="s">
        <v>4</v>
      </c>
      <c r="K281" s="160" t="s">
        <v>4</v>
      </c>
      <c r="L281" s="160" t="s">
        <v>4</v>
      </c>
      <c r="M281" s="160" t="s">
        <v>4</v>
      </c>
      <c r="N281" s="160" t="s">
        <v>4</v>
      </c>
      <c r="O281" s="160" t="s">
        <v>4</v>
      </c>
      <c r="P281" s="160" t="s">
        <v>4</v>
      </c>
      <c r="Q281" s="48"/>
      <c r="R281" s="48"/>
      <c r="S281" s="48"/>
      <c r="T281" s="48"/>
      <c r="U281" s="48"/>
      <c r="V281" s="48"/>
      <c r="W281" s="48"/>
      <c r="X281" s="48"/>
      <c r="Y281" s="48"/>
      <c r="Z281" s="4"/>
    </row>
    <row r="282" spans="1:26" ht="19.5" customHeight="1">
      <c r="A282" s="201">
        <v>42064</v>
      </c>
      <c r="B282" s="160">
        <v>6000.55</v>
      </c>
      <c r="C282" s="160" t="s">
        <v>4</v>
      </c>
      <c r="D282" s="160" t="s">
        <v>4</v>
      </c>
      <c r="E282" s="160" t="s">
        <v>4</v>
      </c>
      <c r="F282" s="160" t="s">
        <v>4</v>
      </c>
      <c r="G282" s="160" t="s">
        <v>4</v>
      </c>
      <c r="H282" s="160" t="s">
        <v>4</v>
      </c>
      <c r="I282" s="160" t="s">
        <v>4</v>
      </c>
      <c r="J282" s="160" t="s">
        <v>4</v>
      </c>
      <c r="K282" s="160" t="s">
        <v>4</v>
      </c>
      <c r="L282" s="160" t="s">
        <v>4</v>
      </c>
      <c r="M282" s="160" t="s">
        <v>4</v>
      </c>
      <c r="N282" s="160" t="s">
        <v>4</v>
      </c>
      <c r="O282" s="160" t="s">
        <v>4</v>
      </c>
      <c r="P282" s="160" t="s">
        <v>4</v>
      </c>
      <c r="Q282" s="48"/>
      <c r="R282" s="48"/>
      <c r="S282" s="48"/>
      <c r="T282" s="48"/>
      <c r="U282" s="48"/>
      <c r="V282" s="48"/>
      <c r="W282" s="48"/>
      <c r="X282" s="48"/>
      <c r="Y282" s="48"/>
      <c r="Z282" s="4"/>
    </row>
    <row r="283" spans="1:26" ht="19.5" customHeight="1">
      <c r="A283" s="201">
        <v>42095</v>
      </c>
      <c r="B283" s="160">
        <v>6000.55</v>
      </c>
      <c r="C283" s="160" t="s">
        <v>4</v>
      </c>
      <c r="D283" s="160" t="s">
        <v>4</v>
      </c>
      <c r="E283" s="160" t="s">
        <v>4</v>
      </c>
      <c r="F283" s="160" t="s">
        <v>4</v>
      </c>
      <c r="G283" s="160" t="s">
        <v>4</v>
      </c>
      <c r="H283" s="160" t="s">
        <v>4</v>
      </c>
      <c r="I283" s="160" t="s">
        <v>4</v>
      </c>
      <c r="J283" s="160" t="s">
        <v>4</v>
      </c>
      <c r="K283" s="160" t="s">
        <v>4</v>
      </c>
      <c r="L283" s="160" t="s">
        <v>4</v>
      </c>
      <c r="M283" s="160" t="s">
        <v>4</v>
      </c>
      <c r="N283" s="160" t="s">
        <v>4</v>
      </c>
      <c r="O283" s="160" t="s">
        <v>4</v>
      </c>
      <c r="P283" s="160" t="s">
        <v>4</v>
      </c>
      <c r="Q283" s="48"/>
      <c r="R283" s="48"/>
      <c r="S283" s="48"/>
      <c r="T283" s="48"/>
      <c r="U283" s="48"/>
      <c r="V283" s="48"/>
      <c r="W283" s="48"/>
      <c r="X283" s="48"/>
      <c r="Y283" s="48"/>
      <c r="Z283" s="4"/>
    </row>
    <row r="284" spans="1:26" ht="19.5" customHeight="1">
      <c r="A284" s="201">
        <v>42125</v>
      </c>
      <c r="B284" s="160">
        <v>6000.55</v>
      </c>
      <c r="C284" s="160" t="s">
        <v>4</v>
      </c>
      <c r="D284" s="160" t="s">
        <v>4</v>
      </c>
      <c r="E284" s="160" t="s">
        <v>4</v>
      </c>
      <c r="F284" s="160" t="s">
        <v>4</v>
      </c>
      <c r="G284" s="160" t="s">
        <v>4</v>
      </c>
      <c r="H284" s="160" t="s">
        <v>4</v>
      </c>
      <c r="I284" s="160" t="s">
        <v>4</v>
      </c>
      <c r="J284" s="160" t="s">
        <v>4</v>
      </c>
      <c r="K284" s="160" t="s">
        <v>4</v>
      </c>
      <c r="L284" s="160" t="s">
        <v>4</v>
      </c>
      <c r="M284" s="160" t="s">
        <v>4</v>
      </c>
      <c r="N284" s="160" t="s">
        <v>4</v>
      </c>
      <c r="O284" s="160" t="s">
        <v>4</v>
      </c>
      <c r="P284" s="160" t="s">
        <v>4</v>
      </c>
      <c r="Q284" s="48"/>
      <c r="R284" s="48"/>
      <c r="S284" s="48"/>
      <c r="T284" s="48"/>
      <c r="U284" s="48"/>
      <c r="V284" s="48"/>
      <c r="W284" s="48"/>
      <c r="X284" s="48"/>
      <c r="Y284" s="48"/>
      <c r="Z284" s="4"/>
    </row>
    <row r="285" spans="1:26" ht="19.5" customHeight="1">
      <c r="A285" s="201">
        <v>42156</v>
      </c>
      <c r="B285" s="160">
        <v>6000.55</v>
      </c>
      <c r="C285" s="160" t="s">
        <v>4</v>
      </c>
      <c r="D285" s="160" t="s">
        <v>4</v>
      </c>
      <c r="E285" s="160" t="s">
        <v>4</v>
      </c>
      <c r="F285" s="160" t="s">
        <v>4</v>
      </c>
      <c r="G285" s="160" t="s">
        <v>4</v>
      </c>
      <c r="H285" s="160" t="s">
        <v>4</v>
      </c>
      <c r="I285" s="160" t="s">
        <v>4</v>
      </c>
      <c r="J285" s="160" t="s">
        <v>4</v>
      </c>
      <c r="K285" s="160" t="s">
        <v>4</v>
      </c>
      <c r="L285" s="160" t="s">
        <v>4</v>
      </c>
      <c r="M285" s="160" t="s">
        <v>4</v>
      </c>
      <c r="N285" s="160" t="s">
        <v>4</v>
      </c>
      <c r="O285" s="160" t="s">
        <v>4</v>
      </c>
      <c r="P285" s="160" t="s">
        <v>4</v>
      </c>
      <c r="Q285" s="48"/>
      <c r="R285" s="48"/>
      <c r="S285" s="48"/>
      <c r="T285" s="48"/>
      <c r="U285" s="48"/>
      <c r="V285" s="48"/>
      <c r="W285" s="48"/>
      <c r="X285" s="48"/>
      <c r="Y285" s="48"/>
      <c r="Z285" s="4"/>
    </row>
    <row r="286" spans="1:26" ht="19.5" customHeight="1">
      <c r="A286" s="201">
        <v>42186</v>
      </c>
      <c r="B286" s="160">
        <v>6000.55</v>
      </c>
      <c r="C286" s="160" t="s">
        <v>4</v>
      </c>
      <c r="D286" s="160" t="s">
        <v>4</v>
      </c>
      <c r="E286" s="160" t="s">
        <v>4</v>
      </c>
      <c r="F286" s="160" t="s">
        <v>4</v>
      </c>
      <c r="G286" s="160" t="s">
        <v>4</v>
      </c>
      <c r="H286" s="160" t="s">
        <v>4</v>
      </c>
      <c r="I286" s="160" t="s">
        <v>4</v>
      </c>
      <c r="J286" s="160" t="s">
        <v>4</v>
      </c>
      <c r="K286" s="160" t="s">
        <v>4</v>
      </c>
      <c r="L286" s="160" t="s">
        <v>4</v>
      </c>
      <c r="M286" s="160" t="s">
        <v>4</v>
      </c>
      <c r="N286" s="160" t="s">
        <v>4</v>
      </c>
      <c r="O286" s="160" t="s">
        <v>4</v>
      </c>
      <c r="P286" s="160" t="s">
        <v>4</v>
      </c>
      <c r="Q286" s="48"/>
      <c r="R286" s="48"/>
      <c r="S286" s="48"/>
      <c r="T286" s="48"/>
      <c r="U286" s="48"/>
      <c r="V286" s="48"/>
      <c r="W286" s="48"/>
      <c r="X286" s="48"/>
      <c r="Y286" s="48"/>
      <c r="Z286" s="4"/>
    </row>
    <row r="287" spans="1:26" ht="19.5" customHeight="1">
      <c r="A287" s="201">
        <v>42217</v>
      </c>
      <c r="B287" s="160">
        <v>6000.55</v>
      </c>
      <c r="C287" s="160" t="s">
        <v>4</v>
      </c>
      <c r="D287" s="160" t="s">
        <v>4</v>
      </c>
      <c r="E287" s="160" t="s">
        <v>4</v>
      </c>
      <c r="F287" s="160" t="s">
        <v>4</v>
      </c>
      <c r="G287" s="160" t="s">
        <v>4</v>
      </c>
      <c r="H287" s="160" t="s">
        <v>4</v>
      </c>
      <c r="I287" s="160" t="s">
        <v>4</v>
      </c>
      <c r="J287" s="160" t="s">
        <v>4</v>
      </c>
      <c r="K287" s="160" t="s">
        <v>4</v>
      </c>
      <c r="L287" s="160" t="s">
        <v>4</v>
      </c>
      <c r="M287" s="160" t="s">
        <v>4</v>
      </c>
      <c r="N287" s="160" t="s">
        <v>4</v>
      </c>
      <c r="O287" s="160" t="s">
        <v>4</v>
      </c>
      <c r="P287" s="160" t="s">
        <v>4</v>
      </c>
      <c r="Q287" s="48"/>
      <c r="R287" s="48"/>
      <c r="S287" s="48"/>
      <c r="T287" s="48"/>
      <c r="U287" s="48"/>
      <c r="V287" s="48"/>
      <c r="W287" s="48"/>
      <c r="X287" s="48"/>
      <c r="Y287" s="48"/>
      <c r="Z287" s="4"/>
    </row>
    <row r="288" spans="1:26" ht="19.5" customHeight="1">
      <c r="A288" s="201">
        <v>42248</v>
      </c>
      <c r="B288" s="160">
        <v>6000.55</v>
      </c>
      <c r="C288" s="160" t="s">
        <v>4</v>
      </c>
      <c r="D288" s="160" t="s">
        <v>4</v>
      </c>
      <c r="E288" s="160" t="s">
        <v>4</v>
      </c>
      <c r="F288" s="160" t="s">
        <v>4</v>
      </c>
      <c r="G288" s="160" t="s">
        <v>4</v>
      </c>
      <c r="H288" s="160" t="s">
        <v>4</v>
      </c>
      <c r="I288" s="160" t="s">
        <v>4</v>
      </c>
      <c r="J288" s="160" t="s">
        <v>4</v>
      </c>
      <c r="K288" s="160" t="s">
        <v>4</v>
      </c>
      <c r="L288" s="160" t="s">
        <v>4</v>
      </c>
      <c r="M288" s="160" t="s">
        <v>4</v>
      </c>
      <c r="N288" s="160" t="s">
        <v>4</v>
      </c>
      <c r="O288" s="160" t="s">
        <v>4</v>
      </c>
      <c r="P288" s="160" t="s">
        <v>4</v>
      </c>
      <c r="Q288" s="48"/>
      <c r="R288" s="48"/>
      <c r="S288" s="48"/>
      <c r="T288" s="48"/>
      <c r="U288" s="48"/>
      <c r="V288" s="48"/>
      <c r="W288" s="48"/>
      <c r="X288" s="48"/>
      <c r="Y288" s="48"/>
      <c r="Z288" s="4"/>
    </row>
    <row r="289" spans="1:26" ht="19.5" customHeight="1">
      <c r="A289" s="201">
        <v>42278</v>
      </c>
      <c r="B289" s="160">
        <v>7200</v>
      </c>
      <c r="C289" s="160" t="s">
        <v>4</v>
      </c>
      <c r="D289" s="160" t="s">
        <v>4</v>
      </c>
      <c r="E289" s="160" t="s">
        <v>4</v>
      </c>
      <c r="F289" s="160" t="s">
        <v>4</v>
      </c>
      <c r="G289" s="160" t="s">
        <v>4</v>
      </c>
      <c r="H289" s="160" t="s">
        <v>4</v>
      </c>
      <c r="I289" s="160" t="s">
        <v>4</v>
      </c>
      <c r="J289" s="160" t="s">
        <v>4</v>
      </c>
      <c r="K289" s="160" t="s">
        <v>4</v>
      </c>
      <c r="L289" s="160" t="s">
        <v>4</v>
      </c>
      <c r="M289" s="160" t="s">
        <v>4</v>
      </c>
      <c r="N289" s="160" t="s">
        <v>4</v>
      </c>
      <c r="O289" s="160" t="s">
        <v>4</v>
      </c>
      <c r="P289" s="160" t="s">
        <v>4</v>
      </c>
      <c r="Q289" s="48"/>
      <c r="R289" s="48"/>
      <c r="S289" s="48"/>
      <c r="T289" s="48"/>
      <c r="U289" s="48"/>
      <c r="V289" s="48"/>
      <c r="W289" s="48"/>
      <c r="X289" s="48"/>
      <c r="Y289" s="48"/>
      <c r="Z289" s="4"/>
    </row>
    <row r="290" spans="1:26" ht="19.5" customHeight="1">
      <c r="A290" s="201">
        <v>42309</v>
      </c>
      <c r="B290" s="160">
        <v>7200</v>
      </c>
      <c r="C290" s="160" t="s">
        <v>4</v>
      </c>
      <c r="D290" s="160" t="s">
        <v>4</v>
      </c>
      <c r="E290" s="160" t="s">
        <v>4</v>
      </c>
      <c r="F290" s="160" t="s">
        <v>4</v>
      </c>
      <c r="G290" s="160" t="s">
        <v>4</v>
      </c>
      <c r="H290" s="160" t="s">
        <v>4</v>
      </c>
      <c r="I290" s="160" t="s">
        <v>4</v>
      </c>
      <c r="J290" s="160" t="s">
        <v>4</v>
      </c>
      <c r="K290" s="160" t="s">
        <v>4</v>
      </c>
      <c r="L290" s="160" t="s">
        <v>4</v>
      </c>
      <c r="M290" s="160" t="s">
        <v>4</v>
      </c>
      <c r="N290" s="160" t="s">
        <v>4</v>
      </c>
      <c r="O290" s="160" t="s">
        <v>4</v>
      </c>
      <c r="P290" s="160" t="s">
        <v>4</v>
      </c>
      <c r="Q290" s="48"/>
      <c r="R290" s="48"/>
      <c r="S290" s="48"/>
      <c r="T290" s="48"/>
      <c r="U290" s="48"/>
      <c r="V290" s="48"/>
      <c r="W290" s="48"/>
      <c r="X290" s="48"/>
      <c r="Y290" s="48"/>
      <c r="Z290" s="4"/>
    </row>
    <row r="291" spans="1:26" ht="19.5" customHeight="1">
      <c r="A291" s="201">
        <v>42339</v>
      </c>
      <c r="B291" s="160">
        <v>7680</v>
      </c>
      <c r="C291" s="160" t="s">
        <v>4</v>
      </c>
      <c r="D291" s="160" t="s">
        <v>4</v>
      </c>
      <c r="E291" s="160" t="s">
        <v>4</v>
      </c>
      <c r="F291" s="160" t="s">
        <v>4</v>
      </c>
      <c r="G291" s="160" t="s">
        <v>4</v>
      </c>
      <c r="H291" s="160" t="s">
        <v>4</v>
      </c>
      <c r="I291" s="160" t="s">
        <v>4</v>
      </c>
      <c r="J291" s="160" t="s">
        <v>4</v>
      </c>
      <c r="K291" s="160" t="s">
        <v>4</v>
      </c>
      <c r="L291" s="160" t="s">
        <v>4</v>
      </c>
      <c r="M291" s="160" t="s">
        <v>4</v>
      </c>
      <c r="N291" s="160" t="s">
        <v>4</v>
      </c>
      <c r="O291" s="160" t="s">
        <v>4</v>
      </c>
      <c r="P291" s="160" t="s">
        <v>4</v>
      </c>
      <c r="Q291" s="48"/>
      <c r="R291" s="48"/>
      <c r="S291" s="48"/>
      <c r="T291" s="48"/>
      <c r="U291" s="48"/>
      <c r="V291" s="48"/>
      <c r="W291" s="48"/>
      <c r="X291" s="48"/>
      <c r="Y291" s="48"/>
      <c r="Z291" s="4"/>
    </row>
    <row r="292" spans="1:26" ht="19.5" customHeight="1">
      <c r="A292" s="201">
        <v>42370</v>
      </c>
      <c r="B292" s="160">
        <v>7680</v>
      </c>
      <c r="C292" s="160" t="s">
        <v>4</v>
      </c>
      <c r="D292" s="160" t="s">
        <v>4</v>
      </c>
      <c r="E292" s="160" t="s">
        <v>4</v>
      </c>
      <c r="F292" s="160" t="s">
        <v>4</v>
      </c>
      <c r="G292" s="160" t="s">
        <v>4</v>
      </c>
      <c r="H292" s="160" t="s">
        <v>4</v>
      </c>
      <c r="I292" s="160" t="s">
        <v>4</v>
      </c>
      <c r="J292" s="160" t="s">
        <v>4</v>
      </c>
      <c r="K292" s="160" t="s">
        <v>4</v>
      </c>
      <c r="L292" s="160" t="s">
        <v>4</v>
      </c>
      <c r="M292" s="160" t="s">
        <v>4</v>
      </c>
      <c r="N292" s="160" t="s">
        <v>4</v>
      </c>
      <c r="O292" s="160" t="s">
        <v>4</v>
      </c>
      <c r="P292" s="160" t="s">
        <v>4</v>
      </c>
      <c r="Q292" s="48"/>
      <c r="R292" s="48"/>
      <c r="S292" s="48"/>
      <c r="T292" s="48"/>
      <c r="U292" s="48"/>
      <c r="V292" s="48"/>
      <c r="W292" s="48"/>
      <c r="X292" s="48"/>
      <c r="Y292" s="48"/>
      <c r="Z292" s="4"/>
    </row>
    <row r="293" spans="1:26" ht="19.5" customHeight="1">
      <c r="A293" s="201">
        <v>42401</v>
      </c>
      <c r="B293" s="160">
        <v>7680</v>
      </c>
      <c r="C293" s="160" t="s">
        <v>4</v>
      </c>
      <c r="D293" s="160" t="s">
        <v>4</v>
      </c>
      <c r="E293" s="160" t="s">
        <v>4</v>
      </c>
      <c r="F293" s="160" t="s">
        <v>4</v>
      </c>
      <c r="G293" s="160" t="s">
        <v>4</v>
      </c>
      <c r="H293" s="160" t="s">
        <v>4</v>
      </c>
      <c r="I293" s="160" t="s">
        <v>4</v>
      </c>
      <c r="J293" s="160" t="s">
        <v>4</v>
      </c>
      <c r="K293" s="160" t="s">
        <v>4</v>
      </c>
      <c r="L293" s="160" t="s">
        <v>4</v>
      </c>
      <c r="M293" s="160" t="s">
        <v>4</v>
      </c>
      <c r="N293" s="160" t="s">
        <v>4</v>
      </c>
      <c r="O293" s="160" t="s">
        <v>4</v>
      </c>
      <c r="P293" s="160" t="s">
        <v>4</v>
      </c>
      <c r="Q293" s="48"/>
      <c r="R293" s="48"/>
      <c r="S293" s="48"/>
      <c r="T293" s="48"/>
      <c r="U293" s="48"/>
      <c r="V293" s="48"/>
      <c r="W293" s="48"/>
      <c r="X293" s="48"/>
      <c r="Y293" s="48"/>
      <c r="Z293" s="4"/>
    </row>
    <row r="294" spans="1:26" ht="19.5" customHeight="1">
      <c r="A294" s="201">
        <v>42430</v>
      </c>
      <c r="B294" s="160">
        <v>7680</v>
      </c>
      <c r="C294" s="160" t="s">
        <v>4</v>
      </c>
      <c r="D294" s="160" t="s">
        <v>4</v>
      </c>
      <c r="E294" s="160" t="s">
        <v>4</v>
      </c>
      <c r="F294" s="160" t="s">
        <v>4</v>
      </c>
      <c r="G294" s="160" t="s">
        <v>4</v>
      </c>
      <c r="H294" s="160" t="s">
        <v>4</v>
      </c>
      <c r="I294" s="160" t="s">
        <v>4</v>
      </c>
      <c r="J294" s="160" t="s">
        <v>4</v>
      </c>
      <c r="K294" s="160" t="s">
        <v>4</v>
      </c>
      <c r="L294" s="160" t="s">
        <v>4</v>
      </c>
      <c r="M294" s="160" t="s">
        <v>4</v>
      </c>
      <c r="N294" s="160" t="s">
        <v>4</v>
      </c>
      <c r="O294" s="160" t="s">
        <v>4</v>
      </c>
      <c r="P294" s="160" t="s">
        <v>4</v>
      </c>
      <c r="Q294" s="48"/>
      <c r="R294" s="48"/>
      <c r="S294" s="48"/>
      <c r="T294" s="48"/>
      <c r="U294" s="48"/>
      <c r="V294" s="48"/>
      <c r="W294" s="48"/>
      <c r="X294" s="48"/>
      <c r="Y294" s="48"/>
      <c r="Z294" s="4"/>
    </row>
    <row r="295" spans="1:26" ht="19.5" customHeight="1">
      <c r="A295" s="201">
        <v>42461</v>
      </c>
      <c r="B295" s="160">
        <v>7680</v>
      </c>
      <c r="C295" s="160" t="s">
        <v>4</v>
      </c>
      <c r="D295" s="160" t="s">
        <v>4</v>
      </c>
      <c r="E295" s="160" t="s">
        <v>4</v>
      </c>
      <c r="F295" s="160" t="s">
        <v>4</v>
      </c>
      <c r="G295" s="160" t="s">
        <v>4</v>
      </c>
      <c r="H295" s="160" t="s">
        <v>4</v>
      </c>
      <c r="I295" s="160" t="s">
        <v>4</v>
      </c>
      <c r="J295" s="160" t="s">
        <v>4</v>
      </c>
      <c r="K295" s="160" t="s">
        <v>4</v>
      </c>
      <c r="L295" s="160" t="s">
        <v>4</v>
      </c>
      <c r="M295" s="160" t="s">
        <v>4</v>
      </c>
      <c r="N295" s="160" t="s">
        <v>4</v>
      </c>
      <c r="O295" s="160" t="s">
        <v>4</v>
      </c>
      <c r="P295" s="160" t="s">
        <v>4</v>
      </c>
      <c r="Q295" s="48"/>
      <c r="R295" s="48"/>
      <c r="S295" s="48"/>
      <c r="T295" s="48"/>
      <c r="U295" s="48"/>
      <c r="V295" s="48"/>
      <c r="W295" s="48"/>
      <c r="X295" s="48"/>
      <c r="Y295" s="48"/>
      <c r="Z295" s="4"/>
    </row>
    <row r="296" spans="1:26" ht="19.5" customHeight="1">
      <c r="A296" s="201">
        <v>42491</v>
      </c>
      <c r="B296" s="160">
        <v>7680</v>
      </c>
      <c r="C296" s="160" t="s">
        <v>4</v>
      </c>
      <c r="D296" s="160" t="s">
        <v>4</v>
      </c>
      <c r="E296" s="160" t="s">
        <v>4</v>
      </c>
      <c r="F296" s="160" t="s">
        <v>4</v>
      </c>
      <c r="G296" s="160" t="s">
        <v>4</v>
      </c>
      <c r="H296" s="160" t="s">
        <v>4</v>
      </c>
      <c r="I296" s="160" t="s">
        <v>4</v>
      </c>
      <c r="J296" s="160" t="s">
        <v>4</v>
      </c>
      <c r="K296" s="160" t="s">
        <v>4</v>
      </c>
      <c r="L296" s="160" t="s">
        <v>4</v>
      </c>
      <c r="M296" s="160" t="s">
        <v>4</v>
      </c>
      <c r="N296" s="160" t="s">
        <v>4</v>
      </c>
      <c r="O296" s="160" t="s">
        <v>4</v>
      </c>
      <c r="P296" s="160" t="s">
        <v>4</v>
      </c>
      <c r="Q296" s="48"/>
      <c r="R296" s="48"/>
      <c r="S296" s="48"/>
      <c r="T296" s="48"/>
      <c r="U296" s="48"/>
      <c r="V296" s="48"/>
      <c r="W296" s="48"/>
      <c r="X296" s="48"/>
      <c r="Y296" s="48"/>
      <c r="Z296" s="4"/>
    </row>
    <row r="297" spans="1:26" ht="19.5" customHeight="1">
      <c r="A297" s="201">
        <v>42522</v>
      </c>
      <c r="B297" s="160">
        <v>7680</v>
      </c>
      <c r="C297" s="160" t="s">
        <v>4</v>
      </c>
      <c r="D297" s="160" t="s">
        <v>4</v>
      </c>
      <c r="E297" s="160" t="s">
        <v>4</v>
      </c>
      <c r="F297" s="160" t="s">
        <v>4</v>
      </c>
      <c r="G297" s="160" t="s">
        <v>4</v>
      </c>
      <c r="H297" s="160" t="s">
        <v>4</v>
      </c>
      <c r="I297" s="160" t="s">
        <v>4</v>
      </c>
      <c r="J297" s="160" t="s">
        <v>4</v>
      </c>
      <c r="K297" s="160" t="s">
        <v>4</v>
      </c>
      <c r="L297" s="160" t="s">
        <v>4</v>
      </c>
      <c r="M297" s="160" t="s">
        <v>4</v>
      </c>
      <c r="N297" s="160" t="s">
        <v>4</v>
      </c>
      <c r="O297" s="160" t="s">
        <v>4</v>
      </c>
      <c r="P297" s="160" t="s">
        <v>4</v>
      </c>
      <c r="Q297" s="48"/>
      <c r="R297" s="48"/>
      <c r="S297" s="48"/>
      <c r="T297" s="48"/>
      <c r="U297" s="48"/>
      <c r="V297" s="48"/>
      <c r="W297" s="48"/>
      <c r="X297" s="48"/>
      <c r="Y297" s="48"/>
      <c r="Z297" s="4"/>
    </row>
    <row r="298" spans="1:26" ht="19.5" customHeight="1">
      <c r="A298" s="201">
        <v>42552</v>
      </c>
      <c r="B298" s="160">
        <v>7680</v>
      </c>
      <c r="C298" s="160" t="s">
        <v>4</v>
      </c>
      <c r="D298" s="160" t="s">
        <v>4</v>
      </c>
      <c r="E298" s="160" t="s">
        <v>4</v>
      </c>
      <c r="F298" s="160" t="s">
        <v>4</v>
      </c>
      <c r="G298" s="160" t="s">
        <v>4</v>
      </c>
      <c r="H298" s="160" t="s">
        <v>4</v>
      </c>
      <c r="I298" s="160" t="s">
        <v>4</v>
      </c>
      <c r="J298" s="160" t="s">
        <v>4</v>
      </c>
      <c r="K298" s="160" t="s">
        <v>4</v>
      </c>
      <c r="L298" s="160" t="s">
        <v>4</v>
      </c>
      <c r="M298" s="160" t="s">
        <v>4</v>
      </c>
      <c r="N298" s="160" t="s">
        <v>4</v>
      </c>
      <c r="O298" s="160" t="s">
        <v>4</v>
      </c>
      <c r="P298" s="160" t="s">
        <v>4</v>
      </c>
      <c r="Q298" s="48"/>
      <c r="R298" s="48"/>
      <c r="S298" s="48"/>
      <c r="T298" s="48"/>
      <c r="U298" s="48"/>
      <c r="V298" s="48"/>
      <c r="W298" s="48"/>
      <c r="X298" s="48"/>
      <c r="Y298" s="48"/>
      <c r="Z298" s="4"/>
    </row>
    <row r="299" spans="1:26" ht="19.5" customHeight="1">
      <c r="A299" s="201">
        <v>42583</v>
      </c>
      <c r="B299" s="160">
        <v>7680</v>
      </c>
      <c r="C299" s="160" t="s">
        <v>4</v>
      </c>
      <c r="D299" s="160" t="s">
        <v>4</v>
      </c>
      <c r="E299" s="160" t="s">
        <v>4</v>
      </c>
      <c r="F299" s="160" t="s">
        <v>4</v>
      </c>
      <c r="G299" s="160" t="s">
        <v>4</v>
      </c>
      <c r="H299" s="160" t="s">
        <v>4</v>
      </c>
      <c r="I299" s="160" t="s">
        <v>4</v>
      </c>
      <c r="J299" s="160" t="s">
        <v>4</v>
      </c>
      <c r="K299" s="160" t="s">
        <v>4</v>
      </c>
      <c r="L299" s="160" t="s">
        <v>4</v>
      </c>
      <c r="M299" s="160" t="s">
        <v>4</v>
      </c>
      <c r="N299" s="160" t="s">
        <v>4</v>
      </c>
      <c r="O299" s="160" t="s">
        <v>4</v>
      </c>
      <c r="P299" s="160" t="s">
        <v>4</v>
      </c>
      <c r="Q299" s="48"/>
      <c r="R299" s="48"/>
      <c r="S299" s="48"/>
      <c r="T299" s="48"/>
      <c r="U299" s="48"/>
      <c r="V299" s="48"/>
      <c r="W299" s="48"/>
      <c r="X299" s="48"/>
      <c r="Y299" s="48"/>
      <c r="Z299" s="4"/>
    </row>
    <row r="300" spans="1:26" ht="19.5" customHeight="1">
      <c r="A300" s="201">
        <v>42614</v>
      </c>
      <c r="B300" s="160">
        <v>9216</v>
      </c>
      <c r="C300" s="160" t="s">
        <v>4</v>
      </c>
      <c r="D300" s="160" t="s">
        <v>4</v>
      </c>
      <c r="E300" s="160" t="s">
        <v>4</v>
      </c>
      <c r="F300" s="160" t="s">
        <v>4</v>
      </c>
      <c r="G300" s="160" t="s">
        <v>4</v>
      </c>
      <c r="H300" s="160" t="s">
        <v>4</v>
      </c>
      <c r="I300" s="160" t="s">
        <v>4</v>
      </c>
      <c r="J300" s="160" t="s">
        <v>4</v>
      </c>
      <c r="K300" s="160" t="s">
        <v>4</v>
      </c>
      <c r="L300" s="160" t="s">
        <v>4</v>
      </c>
      <c r="M300" s="160" t="s">
        <v>4</v>
      </c>
      <c r="N300" s="160" t="s">
        <v>4</v>
      </c>
      <c r="O300" s="160" t="s">
        <v>4</v>
      </c>
      <c r="P300" s="160" t="s">
        <v>4</v>
      </c>
      <c r="Q300" s="48"/>
      <c r="R300" s="48"/>
      <c r="S300" s="48"/>
      <c r="T300" s="48"/>
      <c r="U300" s="48"/>
      <c r="V300" s="48"/>
      <c r="W300" s="48"/>
      <c r="X300" s="48"/>
      <c r="Y300" s="48"/>
      <c r="Z300" s="4"/>
    </row>
    <row r="301" spans="1:26" ht="19.5" customHeight="1">
      <c r="A301" s="201">
        <v>42644</v>
      </c>
      <c r="B301" s="160">
        <v>10368</v>
      </c>
      <c r="C301" s="160" t="s">
        <v>4</v>
      </c>
      <c r="D301" s="160" t="s">
        <v>4</v>
      </c>
      <c r="E301" s="160" t="s">
        <v>4</v>
      </c>
      <c r="F301" s="160" t="s">
        <v>4</v>
      </c>
      <c r="G301" s="160" t="s">
        <v>4</v>
      </c>
      <c r="H301" s="160" t="s">
        <v>4</v>
      </c>
      <c r="I301" s="160" t="s">
        <v>4</v>
      </c>
      <c r="J301" s="160" t="s">
        <v>4</v>
      </c>
      <c r="K301" s="160" t="s">
        <v>4</v>
      </c>
      <c r="L301" s="160" t="s">
        <v>4</v>
      </c>
      <c r="M301" s="160" t="s">
        <v>4</v>
      </c>
      <c r="N301" s="160" t="s">
        <v>4</v>
      </c>
      <c r="O301" s="160" t="s">
        <v>4</v>
      </c>
      <c r="P301" s="160" t="s">
        <v>4</v>
      </c>
      <c r="Q301" s="48"/>
      <c r="R301" s="48"/>
      <c r="S301" s="48"/>
      <c r="T301" s="48"/>
      <c r="U301" s="48"/>
      <c r="V301" s="48"/>
      <c r="W301" s="48"/>
      <c r="X301" s="48"/>
      <c r="Y301" s="48"/>
      <c r="Z301" s="4"/>
    </row>
    <row r="302" spans="1:26" ht="19.5" customHeight="1">
      <c r="A302" s="201">
        <v>42675</v>
      </c>
      <c r="B302" s="160">
        <v>10368</v>
      </c>
      <c r="C302" s="160" t="s">
        <v>4</v>
      </c>
      <c r="D302" s="160" t="s">
        <v>4</v>
      </c>
      <c r="E302" s="160" t="s">
        <v>4</v>
      </c>
      <c r="F302" s="160" t="s">
        <v>4</v>
      </c>
      <c r="G302" s="160" t="s">
        <v>4</v>
      </c>
      <c r="H302" s="160" t="s">
        <v>4</v>
      </c>
      <c r="I302" s="160" t="s">
        <v>4</v>
      </c>
      <c r="J302" s="160" t="s">
        <v>4</v>
      </c>
      <c r="K302" s="160" t="s">
        <v>4</v>
      </c>
      <c r="L302" s="160" t="s">
        <v>4</v>
      </c>
      <c r="M302" s="160" t="s">
        <v>4</v>
      </c>
      <c r="N302" s="160" t="s">
        <v>4</v>
      </c>
      <c r="O302" s="160" t="s">
        <v>4</v>
      </c>
      <c r="P302" s="160" t="s">
        <v>4</v>
      </c>
      <c r="Q302" s="48"/>
      <c r="R302" s="48"/>
      <c r="S302" s="48"/>
      <c r="T302" s="48"/>
      <c r="U302" s="48"/>
      <c r="V302" s="48"/>
      <c r="W302" s="48"/>
      <c r="X302" s="48"/>
      <c r="Y302" s="48"/>
      <c r="Z302" s="4"/>
    </row>
    <row r="303" spans="1:26" ht="19.5" customHeight="1">
      <c r="A303" s="201">
        <v>42705</v>
      </c>
      <c r="B303" s="160">
        <v>10368</v>
      </c>
      <c r="C303" s="160" t="s">
        <v>4</v>
      </c>
      <c r="D303" s="160" t="s">
        <v>4</v>
      </c>
      <c r="E303" s="160" t="s">
        <v>4</v>
      </c>
      <c r="F303" s="160" t="s">
        <v>4</v>
      </c>
      <c r="G303" s="160" t="s">
        <v>4</v>
      </c>
      <c r="H303" s="160" t="s">
        <v>4</v>
      </c>
      <c r="I303" s="160" t="s">
        <v>4</v>
      </c>
      <c r="J303" s="160" t="s">
        <v>4</v>
      </c>
      <c r="K303" s="160" t="s">
        <v>4</v>
      </c>
      <c r="L303" s="160" t="s">
        <v>4</v>
      </c>
      <c r="M303" s="160" t="s">
        <v>4</v>
      </c>
      <c r="N303" s="160" t="s">
        <v>4</v>
      </c>
      <c r="O303" s="160" t="s">
        <v>4</v>
      </c>
      <c r="P303" s="160" t="s">
        <v>4</v>
      </c>
      <c r="Q303" s="48"/>
      <c r="R303" s="48"/>
      <c r="S303" s="48"/>
      <c r="T303" s="48"/>
      <c r="U303" s="48"/>
      <c r="V303" s="48"/>
      <c r="W303" s="48"/>
      <c r="X303" s="48"/>
      <c r="Y303" s="48"/>
      <c r="Z303" s="4"/>
    </row>
    <row r="304" spans="1:26" ht="19.5" customHeight="1">
      <c r="A304" s="201">
        <v>42736</v>
      </c>
      <c r="B304" s="160">
        <v>10368</v>
      </c>
      <c r="C304" s="160" t="s">
        <v>4</v>
      </c>
      <c r="D304" s="160" t="s">
        <v>4</v>
      </c>
      <c r="E304" s="160" t="s">
        <v>4</v>
      </c>
      <c r="F304" s="160" t="s">
        <v>4</v>
      </c>
      <c r="G304" s="160" t="s">
        <v>4</v>
      </c>
      <c r="H304" s="160" t="s">
        <v>4</v>
      </c>
      <c r="I304" s="160" t="s">
        <v>4</v>
      </c>
      <c r="J304" s="160" t="s">
        <v>4</v>
      </c>
      <c r="K304" s="160" t="s">
        <v>4</v>
      </c>
      <c r="L304" s="160" t="s">
        <v>4</v>
      </c>
      <c r="M304" s="160" t="s">
        <v>4</v>
      </c>
      <c r="N304" s="160" t="s">
        <v>4</v>
      </c>
      <c r="O304" s="160" t="s">
        <v>4</v>
      </c>
      <c r="P304" s="160" t="s">
        <v>4</v>
      </c>
      <c r="Q304" s="48"/>
      <c r="R304" s="48"/>
      <c r="S304" s="48"/>
      <c r="T304" s="48"/>
      <c r="U304" s="48"/>
      <c r="V304" s="48"/>
      <c r="W304" s="48"/>
      <c r="X304" s="48"/>
      <c r="Y304" s="48"/>
      <c r="Z304" s="4"/>
    </row>
    <row r="305" spans="1:26" ht="19.5" customHeight="1">
      <c r="A305" s="201">
        <v>42767</v>
      </c>
      <c r="B305" s="160">
        <v>10368</v>
      </c>
      <c r="C305" s="160" t="s">
        <v>4</v>
      </c>
      <c r="D305" s="160" t="s">
        <v>4</v>
      </c>
      <c r="E305" s="160" t="s">
        <v>4</v>
      </c>
      <c r="F305" s="160" t="s">
        <v>4</v>
      </c>
      <c r="G305" s="160" t="s">
        <v>4</v>
      </c>
      <c r="H305" s="160" t="s">
        <v>4</v>
      </c>
      <c r="I305" s="160" t="s">
        <v>4</v>
      </c>
      <c r="J305" s="160" t="s">
        <v>4</v>
      </c>
      <c r="K305" s="160" t="s">
        <v>4</v>
      </c>
      <c r="L305" s="160" t="s">
        <v>4</v>
      </c>
      <c r="M305" s="160" t="s">
        <v>4</v>
      </c>
      <c r="N305" s="160" t="s">
        <v>4</v>
      </c>
      <c r="O305" s="160" t="s">
        <v>4</v>
      </c>
      <c r="P305" s="160" t="s">
        <v>4</v>
      </c>
      <c r="Q305" s="48"/>
      <c r="R305" s="48"/>
      <c r="S305" s="48"/>
      <c r="T305" s="48"/>
      <c r="U305" s="48"/>
      <c r="V305" s="48"/>
      <c r="W305" s="48"/>
      <c r="X305" s="48"/>
      <c r="Y305" s="48"/>
      <c r="Z305" s="4"/>
    </row>
    <row r="306" spans="1:26" ht="19.5" customHeight="1">
      <c r="A306" s="201">
        <v>42795</v>
      </c>
      <c r="B306" s="160">
        <v>10368</v>
      </c>
      <c r="C306" s="160" t="s">
        <v>4</v>
      </c>
      <c r="D306" s="160" t="s">
        <v>4</v>
      </c>
      <c r="E306" s="160" t="s">
        <v>4</v>
      </c>
      <c r="F306" s="160" t="s">
        <v>4</v>
      </c>
      <c r="G306" s="160" t="s">
        <v>4</v>
      </c>
      <c r="H306" s="160" t="s">
        <v>4</v>
      </c>
      <c r="I306" s="160" t="s">
        <v>4</v>
      </c>
      <c r="J306" s="160" t="s">
        <v>4</v>
      </c>
      <c r="K306" s="160" t="s">
        <v>4</v>
      </c>
      <c r="L306" s="160" t="s">
        <v>4</v>
      </c>
      <c r="M306" s="160" t="s">
        <v>4</v>
      </c>
      <c r="N306" s="160" t="s">
        <v>4</v>
      </c>
      <c r="O306" s="160" t="s">
        <v>4</v>
      </c>
      <c r="P306" s="160" t="s">
        <v>4</v>
      </c>
      <c r="Q306" s="48"/>
      <c r="R306" s="48"/>
      <c r="S306" s="48"/>
      <c r="T306" s="48"/>
      <c r="U306" s="48"/>
      <c r="V306" s="48"/>
      <c r="W306" s="48"/>
      <c r="X306" s="48"/>
      <c r="Y306" s="48"/>
      <c r="Z306" s="4"/>
    </row>
    <row r="307" spans="1:26" ht="19.5" customHeight="1">
      <c r="A307" s="201">
        <v>42826</v>
      </c>
      <c r="B307" s="160">
        <v>10368</v>
      </c>
      <c r="C307" s="160" t="s">
        <v>4</v>
      </c>
      <c r="D307" s="160" t="s">
        <v>4</v>
      </c>
      <c r="E307" s="160" t="s">
        <v>4</v>
      </c>
      <c r="F307" s="160" t="s">
        <v>4</v>
      </c>
      <c r="G307" s="160" t="s">
        <v>4</v>
      </c>
      <c r="H307" s="160" t="s">
        <v>4</v>
      </c>
      <c r="I307" s="160" t="s">
        <v>4</v>
      </c>
      <c r="J307" s="160" t="s">
        <v>4</v>
      </c>
      <c r="K307" s="160" t="s">
        <v>4</v>
      </c>
      <c r="L307" s="160" t="s">
        <v>4</v>
      </c>
      <c r="M307" s="160" t="s">
        <v>4</v>
      </c>
      <c r="N307" s="160" t="s">
        <v>4</v>
      </c>
      <c r="O307" s="160" t="s">
        <v>4</v>
      </c>
      <c r="P307" s="160" t="s">
        <v>4</v>
      </c>
      <c r="Q307" s="48"/>
      <c r="R307" s="48"/>
      <c r="S307" s="48"/>
      <c r="T307" s="48"/>
      <c r="U307" s="48"/>
      <c r="V307" s="48"/>
      <c r="W307" s="48"/>
      <c r="X307" s="48"/>
      <c r="Y307" s="48"/>
      <c r="Z307" s="4"/>
    </row>
    <row r="308" spans="1:26" ht="19.5" customHeight="1">
      <c r="A308" s="201">
        <v>42856</v>
      </c>
      <c r="B308" s="160">
        <v>10368</v>
      </c>
      <c r="C308" s="160" t="s">
        <v>4</v>
      </c>
      <c r="D308" s="160" t="s">
        <v>4</v>
      </c>
      <c r="E308" s="160" t="s">
        <v>4</v>
      </c>
      <c r="F308" s="160" t="s">
        <v>4</v>
      </c>
      <c r="G308" s="160" t="s">
        <v>4</v>
      </c>
      <c r="H308" s="160" t="s">
        <v>4</v>
      </c>
      <c r="I308" s="160" t="s">
        <v>4</v>
      </c>
      <c r="J308" s="160" t="s">
        <v>4</v>
      </c>
      <c r="K308" s="160" t="s">
        <v>4</v>
      </c>
      <c r="L308" s="160" t="s">
        <v>4</v>
      </c>
      <c r="M308" s="160" t="s">
        <v>4</v>
      </c>
      <c r="N308" s="160" t="s">
        <v>4</v>
      </c>
      <c r="O308" s="160" t="s">
        <v>4</v>
      </c>
      <c r="P308" s="160" t="s">
        <v>4</v>
      </c>
      <c r="Q308" s="48"/>
      <c r="R308" s="48"/>
      <c r="S308" s="48"/>
      <c r="T308" s="48"/>
      <c r="U308" s="48"/>
      <c r="V308" s="48"/>
      <c r="W308" s="48"/>
      <c r="X308" s="48"/>
      <c r="Y308" s="48"/>
      <c r="Z308" s="4"/>
    </row>
    <row r="309" spans="1:26" ht="19.5" customHeight="1">
      <c r="A309" s="201">
        <v>42887</v>
      </c>
      <c r="B309" s="160">
        <v>10368</v>
      </c>
      <c r="C309" s="160" t="s">
        <v>4</v>
      </c>
      <c r="D309" s="160" t="s">
        <v>4</v>
      </c>
      <c r="E309" s="160" t="s">
        <v>4</v>
      </c>
      <c r="F309" s="160" t="s">
        <v>4</v>
      </c>
      <c r="G309" s="160" t="s">
        <v>4</v>
      </c>
      <c r="H309" s="160" t="s">
        <v>4</v>
      </c>
      <c r="I309" s="160" t="s">
        <v>4</v>
      </c>
      <c r="J309" s="160" t="s">
        <v>4</v>
      </c>
      <c r="K309" s="160" t="s">
        <v>4</v>
      </c>
      <c r="L309" s="160" t="s">
        <v>4</v>
      </c>
      <c r="M309" s="160" t="s">
        <v>4</v>
      </c>
      <c r="N309" s="160" t="s">
        <v>4</v>
      </c>
      <c r="O309" s="160" t="s">
        <v>4</v>
      </c>
      <c r="P309" s="160" t="s">
        <v>4</v>
      </c>
      <c r="Q309" s="48"/>
      <c r="R309" s="48"/>
      <c r="S309" s="48"/>
      <c r="T309" s="48"/>
      <c r="U309" s="48"/>
      <c r="V309" s="48"/>
      <c r="W309" s="48"/>
      <c r="X309" s="48"/>
      <c r="Y309" s="48"/>
      <c r="Z309" s="4"/>
    </row>
    <row r="310" spans="1:26" ht="19.5" customHeight="1">
      <c r="A310" s="201">
        <v>42917</v>
      </c>
      <c r="B310" s="160">
        <v>10368</v>
      </c>
      <c r="C310" s="160" t="s">
        <v>4</v>
      </c>
      <c r="D310" s="160" t="s">
        <v>4</v>
      </c>
      <c r="E310" s="160" t="s">
        <v>4</v>
      </c>
      <c r="F310" s="160" t="s">
        <v>4</v>
      </c>
      <c r="G310" s="160" t="s">
        <v>4</v>
      </c>
      <c r="H310" s="160" t="s">
        <v>4</v>
      </c>
      <c r="I310" s="160" t="s">
        <v>4</v>
      </c>
      <c r="J310" s="160" t="s">
        <v>4</v>
      </c>
      <c r="K310" s="160" t="s">
        <v>4</v>
      </c>
      <c r="L310" s="160" t="s">
        <v>4</v>
      </c>
      <c r="M310" s="160" t="s">
        <v>4</v>
      </c>
      <c r="N310" s="160" t="s">
        <v>4</v>
      </c>
      <c r="O310" s="160" t="s">
        <v>4</v>
      </c>
      <c r="P310" s="160" t="s">
        <v>4</v>
      </c>
      <c r="Q310" s="48"/>
      <c r="R310" s="48"/>
      <c r="S310" s="48"/>
      <c r="T310" s="48"/>
      <c r="U310" s="48"/>
      <c r="V310" s="48"/>
      <c r="W310" s="48"/>
      <c r="X310" s="48"/>
      <c r="Y310" s="48"/>
      <c r="Z310" s="4"/>
    </row>
    <row r="311" spans="1:26" ht="19.5" customHeight="1">
      <c r="A311" s="201">
        <v>42948</v>
      </c>
      <c r="B311" s="160">
        <v>12648.96</v>
      </c>
      <c r="C311" s="160" t="s">
        <v>4</v>
      </c>
      <c r="D311" s="160" t="s">
        <v>4</v>
      </c>
      <c r="E311" s="160" t="s">
        <v>4</v>
      </c>
      <c r="F311" s="160" t="s">
        <v>4</v>
      </c>
      <c r="G311" s="160" t="s">
        <v>4</v>
      </c>
      <c r="H311" s="160" t="s">
        <v>4</v>
      </c>
      <c r="I311" s="160" t="s">
        <v>4</v>
      </c>
      <c r="J311" s="160" t="s">
        <v>4</v>
      </c>
      <c r="K311" s="160" t="s">
        <v>4</v>
      </c>
      <c r="L311" s="160" t="s">
        <v>4</v>
      </c>
      <c r="M311" s="160" t="s">
        <v>4</v>
      </c>
      <c r="N311" s="160" t="s">
        <v>4</v>
      </c>
      <c r="O311" s="160" t="s">
        <v>4</v>
      </c>
      <c r="P311" s="160" t="s">
        <v>4</v>
      </c>
      <c r="Q311" s="48"/>
      <c r="R311" s="48"/>
      <c r="S311" s="48"/>
      <c r="T311" s="48"/>
      <c r="U311" s="48"/>
      <c r="V311" s="48"/>
      <c r="W311" s="48"/>
      <c r="X311" s="48"/>
      <c r="Y311" s="48"/>
      <c r="Z311" s="4"/>
    </row>
    <row r="312" spans="1:26" ht="19.5" customHeight="1">
      <c r="A312" s="201">
        <v>42979</v>
      </c>
      <c r="B312" s="160">
        <v>12648.96</v>
      </c>
      <c r="C312" s="160" t="s">
        <v>4</v>
      </c>
      <c r="D312" s="160" t="s">
        <v>4</v>
      </c>
      <c r="E312" s="160" t="s">
        <v>4</v>
      </c>
      <c r="F312" s="160" t="s">
        <v>4</v>
      </c>
      <c r="G312" s="160" t="s">
        <v>4</v>
      </c>
      <c r="H312" s="160" t="s">
        <v>4</v>
      </c>
      <c r="I312" s="160" t="s">
        <v>4</v>
      </c>
      <c r="J312" s="160" t="s">
        <v>4</v>
      </c>
      <c r="K312" s="160" t="s">
        <v>4</v>
      </c>
      <c r="L312" s="160" t="s">
        <v>4</v>
      </c>
      <c r="M312" s="160" t="s">
        <v>4</v>
      </c>
      <c r="N312" s="160" t="s">
        <v>4</v>
      </c>
      <c r="O312" s="160" t="s">
        <v>4</v>
      </c>
      <c r="P312" s="160" t="s">
        <v>4</v>
      </c>
      <c r="Q312" s="48"/>
      <c r="R312" s="48"/>
      <c r="S312" s="48"/>
      <c r="T312" s="48"/>
      <c r="U312" s="48"/>
      <c r="V312" s="48"/>
      <c r="W312" s="48"/>
      <c r="X312" s="48"/>
      <c r="Y312" s="48"/>
      <c r="Z312" s="4"/>
    </row>
    <row r="313" spans="1:26" ht="19.5" customHeight="1">
      <c r="A313" s="201">
        <v>43009</v>
      </c>
      <c r="B313" s="160">
        <v>12648.96</v>
      </c>
      <c r="C313" s="160" t="s">
        <v>4</v>
      </c>
      <c r="D313" s="160" t="s">
        <v>4</v>
      </c>
      <c r="E313" s="160" t="s">
        <v>4</v>
      </c>
      <c r="F313" s="160" t="s">
        <v>4</v>
      </c>
      <c r="G313" s="160" t="s">
        <v>4</v>
      </c>
      <c r="H313" s="160" t="s">
        <v>4</v>
      </c>
      <c r="I313" s="160" t="s">
        <v>4</v>
      </c>
      <c r="J313" s="160" t="s">
        <v>4</v>
      </c>
      <c r="K313" s="160" t="s">
        <v>4</v>
      </c>
      <c r="L313" s="160" t="s">
        <v>4</v>
      </c>
      <c r="M313" s="160" t="s">
        <v>4</v>
      </c>
      <c r="N313" s="160" t="s">
        <v>4</v>
      </c>
      <c r="O313" s="160" t="s">
        <v>4</v>
      </c>
      <c r="P313" s="160" t="s">
        <v>4</v>
      </c>
      <c r="Q313" s="48"/>
      <c r="R313" s="48"/>
      <c r="S313" s="48"/>
      <c r="T313" s="48"/>
      <c r="U313" s="48"/>
      <c r="V313" s="48"/>
      <c r="W313" s="48"/>
      <c r="X313" s="48"/>
      <c r="Y313" s="48"/>
      <c r="Z313" s="4"/>
    </row>
    <row r="314" spans="1:26" ht="19.5" customHeight="1">
      <c r="A314" s="201">
        <v>43040</v>
      </c>
      <c r="B314" s="160">
        <v>12648.96</v>
      </c>
      <c r="C314" s="160" t="s">
        <v>4</v>
      </c>
      <c r="D314" s="160" t="s">
        <v>4</v>
      </c>
      <c r="E314" s="160" t="s">
        <v>4</v>
      </c>
      <c r="F314" s="160" t="s">
        <v>4</v>
      </c>
      <c r="G314" s="160" t="s">
        <v>4</v>
      </c>
      <c r="H314" s="160" t="s">
        <v>4</v>
      </c>
      <c r="I314" s="160" t="s">
        <v>4</v>
      </c>
      <c r="J314" s="160" t="s">
        <v>4</v>
      </c>
      <c r="K314" s="160" t="s">
        <v>4</v>
      </c>
      <c r="L314" s="160" t="s">
        <v>4</v>
      </c>
      <c r="M314" s="160" t="s">
        <v>4</v>
      </c>
      <c r="N314" s="160" t="s">
        <v>4</v>
      </c>
      <c r="O314" s="160" t="s">
        <v>4</v>
      </c>
      <c r="P314" s="160" t="s">
        <v>4</v>
      </c>
      <c r="Q314" s="48"/>
      <c r="R314" s="48"/>
      <c r="S314" s="48"/>
      <c r="T314" s="48"/>
      <c r="U314" s="48"/>
      <c r="V314" s="48"/>
      <c r="W314" s="48"/>
      <c r="X314" s="48"/>
      <c r="Y314" s="48"/>
      <c r="Z314" s="4"/>
    </row>
    <row r="315" spans="1:26" ht="19.5" customHeight="1">
      <c r="A315" s="201">
        <v>43070</v>
      </c>
      <c r="B315" s="160">
        <v>12648.96</v>
      </c>
      <c r="C315" s="160" t="s">
        <v>4</v>
      </c>
      <c r="D315" s="160" t="s">
        <v>4</v>
      </c>
      <c r="E315" s="160" t="s">
        <v>4</v>
      </c>
      <c r="F315" s="160" t="s">
        <v>4</v>
      </c>
      <c r="G315" s="160" t="s">
        <v>4</v>
      </c>
      <c r="H315" s="160" t="s">
        <v>4</v>
      </c>
      <c r="I315" s="160" t="s">
        <v>4</v>
      </c>
      <c r="J315" s="160" t="s">
        <v>4</v>
      </c>
      <c r="K315" s="160" t="s">
        <v>4</v>
      </c>
      <c r="L315" s="160" t="s">
        <v>4</v>
      </c>
      <c r="M315" s="160" t="s">
        <v>4</v>
      </c>
      <c r="N315" s="160" t="s">
        <v>4</v>
      </c>
      <c r="O315" s="160" t="s">
        <v>4</v>
      </c>
      <c r="P315" s="160" t="s">
        <v>4</v>
      </c>
      <c r="Q315" s="48"/>
      <c r="R315" s="48"/>
      <c r="S315" s="48"/>
      <c r="T315" s="48"/>
      <c r="U315" s="48"/>
      <c r="V315" s="48"/>
      <c r="W315" s="48"/>
      <c r="X315" s="48"/>
      <c r="Y315" s="48"/>
      <c r="Z315" s="4"/>
    </row>
    <row r="316" spans="1:26" ht="19.5" customHeight="1">
      <c r="A316" s="201">
        <v>43101</v>
      </c>
      <c r="B316" s="160">
        <v>12648.96</v>
      </c>
      <c r="C316" s="160" t="s">
        <v>4</v>
      </c>
      <c r="D316" s="160" t="s">
        <v>4</v>
      </c>
      <c r="E316" s="160" t="s">
        <v>4</v>
      </c>
      <c r="F316" s="160" t="s">
        <v>4</v>
      </c>
      <c r="G316" s="160" t="s">
        <v>4</v>
      </c>
      <c r="H316" s="160" t="s">
        <v>4</v>
      </c>
      <c r="I316" s="160" t="s">
        <v>4</v>
      </c>
      <c r="J316" s="160" t="s">
        <v>4</v>
      </c>
      <c r="K316" s="160" t="s">
        <v>4</v>
      </c>
      <c r="L316" s="160" t="s">
        <v>4</v>
      </c>
      <c r="M316" s="160" t="s">
        <v>4</v>
      </c>
      <c r="N316" s="160" t="s">
        <v>4</v>
      </c>
      <c r="O316" s="160" t="s">
        <v>4</v>
      </c>
      <c r="P316" s="160" t="s">
        <v>4</v>
      </c>
      <c r="Q316" s="48"/>
      <c r="R316" s="48"/>
      <c r="S316" s="48"/>
      <c r="T316" s="48"/>
      <c r="U316" s="48"/>
      <c r="V316" s="48"/>
      <c r="W316" s="48"/>
      <c r="X316" s="48"/>
      <c r="Y316" s="48"/>
      <c r="Z316" s="4"/>
    </row>
    <row r="317" spans="1:26" ht="19.5" customHeight="1">
      <c r="A317" s="201">
        <v>43132</v>
      </c>
      <c r="B317" s="160">
        <v>12648.96</v>
      </c>
      <c r="C317" s="160" t="s">
        <v>4</v>
      </c>
      <c r="D317" s="160" t="s">
        <v>4</v>
      </c>
      <c r="E317" s="160" t="s">
        <v>4</v>
      </c>
      <c r="F317" s="160" t="s">
        <v>4</v>
      </c>
      <c r="G317" s="160" t="s">
        <v>4</v>
      </c>
      <c r="H317" s="160" t="s">
        <v>4</v>
      </c>
      <c r="I317" s="160" t="s">
        <v>4</v>
      </c>
      <c r="J317" s="160" t="s">
        <v>4</v>
      </c>
      <c r="K317" s="160" t="s">
        <v>4</v>
      </c>
      <c r="L317" s="160" t="s">
        <v>4</v>
      </c>
      <c r="M317" s="160" t="s">
        <v>4</v>
      </c>
      <c r="N317" s="160" t="s">
        <v>4</v>
      </c>
      <c r="O317" s="160" t="s">
        <v>4</v>
      </c>
      <c r="P317" s="160" t="s">
        <v>4</v>
      </c>
      <c r="Q317" s="48"/>
      <c r="R317" s="48"/>
      <c r="S317" s="48"/>
      <c r="T317" s="48"/>
      <c r="U317" s="48"/>
      <c r="V317" s="48"/>
      <c r="W317" s="48"/>
      <c r="X317" s="48"/>
      <c r="Y317" s="48"/>
      <c r="Z317" s="4"/>
    </row>
    <row r="318" spans="1:26" ht="19.5" customHeight="1">
      <c r="A318" s="201">
        <v>43160</v>
      </c>
      <c r="B318" s="160">
        <v>12648.96</v>
      </c>
      <c r="C318" s="160" t="s">
        <v>4</v>
      </c>
      <c r="D318" s="160" t="s">
        <v>4</v>
      </c>
      <c r="E318" s="160" t="s">
        <v>4</v>
      </c>
      <c r="F318" s="160" t="s">
        <v>4</v>
      </c>
      <c r="G318" s="160" t="s">
        <v>4</v>
      </c>
      <c r="H318" s="160" t="s">
        <v>4</v>
      </c>
      <c r="I318" s="160" t="s">
        <v>4</v>
      </c>
      <c r="J318" s="160" t="s">
        <v>4</v>
      </c>
      <c r="K318" s="160" t="s">
        <v>4</v>
      </c>
      <c r="L318" s="160" t="s">
        <v>4</v>
      </c>
      <c r="M318" s="160" t="s">
        <v>4</v>
      </c>
      <c r="N318" s="160" t="s">
        <v>4</v>
      </c>
      <c r="O318" s="160" t="s">
        <v>4</v>
      </c>
      <c r="P318" s="160" t="s">
        <v>4</v>
      </c>
      <c r="Q318" s="48"/>
      <c r="R318" s="48"/>
      <c r="S318" s="48"/>
      <c r="T318" s="48"/>
      <c r="U318" s="48"/>
      <c r="V318" s="48"/>
      <c r="W318" s="48"/>
      <c r="X318" s="48"/>
      <c r="Y318" s="48"/>
      <c r="Z318" s="4"/>
    </row>
    <row r="319" spans="1:26" ht="19.5" customHeight="1">
      <c r="A319" s="201">
        <v>43191</v>
      </c>
      <c r="B319" s="160">
        <v>12648.96</v>
      </c>
      <c r="C319" s="160" t="s">
        <v>4</v>
      </c>
      <c r="D319" s="160" t="s">
        <v>4</v>
      </c>
      <c r="E319" s="160" t="s">
        <v>4</v>
      </c>
      <c r="F319" s="160" t="s">
        <v>4</v>
      </c>
      <c r="G319" s="160" t="s">
        <v>4</v>
      </c>
      <c r="H319" s="160" t="s">
        <v>4</v>
      </c>
      <c r="I319" s="160" t="s">
        <v>4</v>
      </c>
      <c r="J319" s="160" t="s">
        <v>4</v>
      </c>
      <c r="K319" s="160" t="s">
        <v>4</v>
      </c>
      <c r="L319" s="160" t="s">
        <v>4</v>
      </c>
      <c r="M319" s="160" t="s">
        <v>4</v>
      </c>
      <c r="N319" s="160" t="s">
        <v>4</v>
      </c>
      <c r="O319" s="160" t="s">
        <v>4</v>
      </c>
      <c r="P319" s="160" t="s">
        <v>4</v>
      </c>
      <c r="Q319" s="48"/>
      <c r="R319" s="48"/>
      <c r="S319" s="48"/>
      <c r="T319" s="48"/>
      <c r="U319" s="48"/>
      <c r="V319" s="48"/>
      <c r="W319" s="48"/>
      <c r="X319" s="48"/>
      <c r="Y319" s="48"/>
      <c r="Z319" s="4"/>
    </row>
    <row r="320" spans="1:26" ht="19.5" customHeight="1">
      <c r="A320" s="201">
        <v>43221</v>
      </c>
      <c r="B320" s="160">
        <v>12648.96</v>
      </c>
      <c r="C320" s="160" t="s">
        <v>4</v>
      </c>
      <c r="D320" s="160" t="s">
        <v>4</v>
      </c>
      <c r="E320" s="160" t="s">
        <v>4</v>
      </c>
      <c r="F320" s="160" t="s">
        <v>4</v>
      </c>
      <c r="G320" s="160" t="s">
        <v>4</v>
      </c>
      <c r="H320" s="160" t="s">
        <v>4</v>
      </c>
      <c r="I320" s="160" t="s">
        <v>4</v>
      </c>
      <c r="J320" s="160" t="s">
        <v>4</v>
      </c>
      <c r="K320" s="160" t="s">
        <v>4</v>
      </c>
      <c r="L320" s="160" t="s">
        <v>4</v>
      </c>
      <c r="M320" s="160" t="s">
        <v>4</v>
      </c>
      <c r="N320" s="160" t="s">
        <v>4</v>
      </c>
      <c r="O320" s="160" t="s">
        <v>4</v>
      </c>
      <c r="P320" s="160" t="s">
        <v>4</v>
      </c>
      <c r="Q320" s="48"/>
      <c r="R320" s="48"/>
      <c r="S320" s="48"/>
      <c r="T320" s="48"/>
      <c r="U320" s="48"/>
      <c r="V320" s="48"/>
      <c r="W320" s="48"/>
      <c r="X320" s="48"/>
      <c r="Y320" s="48"/>
      <c r="Z320" s="4"/>
    </row>
    <row r="321" spans="1:26" ht="19.5" customHeight="1">
      <c r="A321" s="201">
        <v>43252</v>
      </c>
      <c r="B321" s="160">
        <v>12648.96</v>
      </c>
      <c r="C321" s="160" t="s">
        <v>4</v>
      </c>
      <c r="D321" s="160" t="s">
        <v>4</v>
      </c>
      <c r="E321" s="160" t="s">
        <v>4</v>
      </c>
      <c r="F321" s="160" t="s">
        <v>4</v>
      </c>
      <c r="G321" s="160" t="s">
        <v>4</v>
      </c>
      <c r="H321" s="160" t="s">
        <v>4</v>
      </c>
      <c r="I321" s="160" t="s">
        <v>4</v>
      </c>
      <c r="J321" s="160" t="s">
        <v>4</v>
      </c>
      <c r="K321" s="160" t="s">
        <v>4</v>
      </c>
      <c r="L321" s="160" t="s">
        <v>4</v>
      </c>
      <c r="M321" s="160" t="s">
        <v>4</v>
      </c>
      <c r="N321" s="160" t="s">
        <v>4</v>
      </c>
      <c r="O321" s="160" t="s">
        <v>4</v>
      </c>
      <c r="P321" s="160" t="s">
        <v>4</v>
      </c>
      <c r="Q321" s="48"/>
      <c r="R321" s="48"/>
      <c r="S321" s="48"/>
      <c r="T321" s="48"/>
      <c r="U321" s="48"/>
      <c r="V321" s="48"/>
      <c r="W321" s="48"/>
      <c r="X321" s="48"/>
      <c r="Y321" s="48"/>
      <c r="Z321" s="4"/>
    </row>
    <row r="322" spans="1:26" ht="19.5" customHeight="1">
      <c r="A322" s="201">
        <v>43282</v>
      </c>
      <c r="B322" s="160">
        <v>12939.26</v>
      </c>
      <c r="C322" s="160" t="s">
        <v>4</v>
      </c>
      <c r="D322" s="160" t="s">
        <v>4</v>
      </c>
      <c r="E322" s="160" t="s">
        <v>4</v>
      </c>
      <c r="F322" s="160" t="s">
        <v>4</v>
      </c>
      <c r="G322" s="160" t="s">
        <v>4</v>
      </c>
      <c r="H322" s="160" t="s">
        <v>4</v>
      </c>
      <c r="I322" s="160" t="s">
        <v>4</v>
      </c>
      <c r="J322" s="160" t="s">
        <v>4</v>
      </c>
      <c r="K322" s="160" t="s">
        <v>4</v>
      </c>
      <c r="L322" s="160" t="s">
        <v>4</v>
      </c>
      <c r="M322" s="160" t="s">
        <v>4</v>
      </c>
      <c r="N322" s="160" t="s">
        <v>4</v>
      </c>
      <c r="O322" s="160" t="s">
        <v>4</v>
      </c>
      <c r="P322" s="160" t="s">
        <v>4</v>
      </c>
      <c r="Q322" s="48"/>
      <c r="R322" s="48"/>
      <c r="S322" s="48"/>
      <c r="T322" s="48"/>
      <c r="U322" s="48"/>
      <c r="V322" s="48"/>
      <c r="W322" s="48"/>
      <c r="X322" s="48"/>
      <c r="Y322" s="48"/>
      <c r="Z322" s="4"/>
    </row>
    <row r="323" spans="1:26" ht="19.5" customHeight="1">
      <c r="A323" s="201">
        <v>43313</v>
      </c>
      <c r="B323" s="160">
        <v>15268.33</v>
      </c>
      <c r="C323" s="160" t="s">
        <v>4</v>
      </c>
      <c r="D323" s="160" t="s">
        <v>4</v>
      </c>
      <c r="E323" s="160" t="s">
        <v>4</v>
      </c>
      <c r="F323" s="160" t="s">
        <v>4</v>
      </c>
      <c r="G323" s="160" t="s">
        <v>4</v>
      </c>
      <c r="H323" s="160" t="s">
        <v>4</v>
      </c>
      <c r="I323" s="160" t="s">
        <v>4</v>
      </c>
      <c r="J323" s="160" t="s">
        <v>4</v>
      </c>
      <c r="K323" s="160" t="s">
        <v>4</v>
      </c>
      <c r="L323" s="160" t="s">
        <v>4</v>
      </c>
      <c r="M323" s="160" t="s">
        <v>4</v>
      </c>
      <c r="N323" s="160" t="s">
        <v>4</v>
      </c>
      <c r="O323" s="160" t="s">
        <v>4</v>
      </c>
      <c r="P323" s="160" t="s">
        <v>4</v>
      </c>
      <c r="Q323" s="48"/>
      <c r="R323" s="48"/>
      <c r="S323" s="48"/>
      <c r="T323" s="48"/>
      <c r="U323" s="48"/>
      <c r="V323" s="48"/>
      <c r="W323" s="48"/>
      <c r="X323" s="48"/>
      <c r="Y323" s="48"/>
      <c r="Z323" s="4"/>
    </row>
    <row r="324" spans="1:26" ht="19.5" customHeight="1">
      <c r="A324" s="201">
        <v>43344</v>
      </c>
      <c r="B324" s="160">
        <v>15268.33</v>
      </c>
      <c r="C324" s="160" t="s">
        <v>4</v>
      </c>
      <c r="D324" s="160" t="s">
        <v>4</v>
      </c>
      <c r="E324" s="160" t="s">
        <v>4</v>
      </c>
      <c r="F324" s="160" t="s">
        <v>4</v>
      </c>
      <c r="G324" s="160" t="s">
        <v>4</v>
      </c>
      <c r="H324" s="160" t="s">
        <v>4</v>
      </c>
      <c r="I324" s="160" t="s">
        <v>4</v>
      </c>
      <c r="J324" s="160" t="s">
        <v>4</v>
      </c>
      <c r="K324" s="160" t="s">
        <v>4</v>
      </c>
      <c r="L324" s="160" t="s">
        <v>4</v>
      </c>
      <c r="M324" s="160" t="s">
        <v>4</v>
      </c>
      <c r="N324" s="160" t="s">
        <v>4</v>
      </c>
      <c r="O324" s="160" t="s">
        <v>4</v>
      </c>
      <c r="P324" s="160" t="s">
        <v>4</v>
      </c>
      <c r="Q324" s="48"/>
      <c r="R324" s="48"/>
      <c r="S324" s="48"/>
      <c r="T324" s="48"/>
      <c r="U324" s="48"/>
      <c r="V324" s="48"/>
      <c r="W324" s="48"/>
      <c r="X324" s="48"/>
      <c r="Y324" s="48"/>
      <c r="Z324" s="4"/>
    </row>
    <row r="325" spans="1:26" ht="19.5" customHeight="1">
      <c r="A325" s="201">
        <v>43374</v>
      </c>
      <c r="B325" s="160">
        <v>15915</v>
      </c>
      <c r="C325" s="160" t="s">
        <v>4</v>
      </c>
      <c r="D325" s="160" t="s">
        <v>4</v>
      </c>
      <c r="E325" s="160" t="s">
        <v>4</v>
      </c>
      <c r="F325" s="160" t="s">
        <v>4</v>
      </c>
      <c r="G325" s="160" t="s">
        <v>4</v>
      </c>
      <c r="H325" s="160" t="s">
        <v>4</v>
      </c>
      <c r="I325" s="160" t="s">
        <v>4</v>
      </c>
      <c r="J325" s="160" t="s">
        <v>4</v>
      </c>
      <c r="K325" s="160" t="s">
        <v>4</v>
      </c>
      <c r="L325" s="160" t="s">
        <v>4</v>
      </c>
      <c r="M325" s="160" t="s">
        <v>4</v>
      </c>
      <c r="N325" s="160" t="s">
        <v>4</v>
      </c>
      <c r="O325" s="160" t="s">
        <v>4</v>
      </c>
      <c r="P325" s="160" t="s">
        <v>4</v>
      </c>
      <c r="Q325" s="48"/>
      <c r="R325" s="48"/>
      <c r="S325" s="48"/>
      <c r="T325" s="48"/>
      <c r="U325" s="48"/>
      <c r="V325" s="48"/>
      <c r="W325" s="48"/>
      <c r="X325" s="48"/>
      <c r="Y325" s="48"/>
      <c r="Z325" s="4"/>
    </row>
    <row r="326" spans="1:26" ht="19.5" customHeight="1">
      <c r="A326" s="201">
        <v>43405</v>
      </c>
      <c r="B326" s="160">
        <v>15915</v>
      </c>
      <c r="C326" s="160" t="s">
        <v>4</v>
      </c>
      <c r="D326" s="160" t="s">
        <v>4</v>
      </c>
      <c r="E326" s="160" t="s">
        <v>4</v>
      </c>
      <c r="F326" s="160" t="s">
        <v>4</v>
      </c>
      <c r="G326" s="160" t="s">
        <v>4</v>
      </c>
      <c r="H326" s="160" t="s">
        <v>4</v>
      </c>
      <c r="I326" s="160" t="s">
        <v>4</v>
      </c>
      <c r="J326" s="160" t="s">
        <v>4</v>
      </c>
      <c r="K326" s="160" t="s">
        <v>4</v>
      </c>
      <c r="L326" s="160" t="s">
        <v>4</v>
      </c>
      <c r="M326" s="160" t="s">
        <v>4</v>
      </c>
      <c r="N326" s="160" t="s">
        <v>4</v>
      </c>
      <c r="O326" s="160" t="s">
        <v>4</v>
      </c>
      <c r="P326" s="160" t="s">
        <v>4</v>
      </c>
      <c r="Q326" s="48"/>
      <c r="R326" s="48"/>
      <c r="S326" s="48"/>
      <c r="T326" s="48"/>
      <c r="U326" s="48"/>
      <c r="V326" s="48"/>
      <c r="W326" s="48"/>
      <c r="X326" s="48"/>
      <c r="Y326" s="48"/>
      <c r="Z326" s="4"/>
    </row>
    <row r="327" spans="1:26" ht="19.5" customHeight="1">
      <c r="A327" s="201">
        <v>43435</v>
      </c>
      <c r="B327" s="160">
        <v>15915</v>
      </c>
      <c r="C327" s="160" t="s">
        <v>4</v>
      </c>
      <c r="D327" s="160" t="s">
        <v>4</v>
      </c>
      <c r="E327" s="160" t="s">
        <v>4</v>
      </c>
      <c r="F327" s="160" t="s">
        <v>4</v>
      </c>
      <c r="G327" s="160" t="s">
        <v>4</v>
      </c>
      <c r="H327" s="160" t="s">
        <v>4</v>
      </c>
      <c r="I327" s="160" t="s">
        <v>4</v>
      </c>
      <c r="J327" s="160" t="s">
        <v>4</v>
      </c>
      <c r="K327" s="160" t="s">
        <v>4</v>
      </c>
      <c r="L327" s="160" t="s">
        <v>4</v>
      </c>
      <c r="M327" s="160" t="s">
        <v>4</v>
      </c>
      <c r="N327" s="160" t="s">
        <v>4</v>
      </c>
      <c r="O327" s="160" t="s">
        <v>4</v>
      </c>
      <c r="P327" s="160" t="s">
        <v>4</v>
      </c>
      <c r="Q327" s="48"/>
      <c r="R327" s="48"/>
      <c r="S327" s="48"/>
      <c r="T327" s="48"/>
      <c r="U327" s="48"/>
      <c r="V327" s="48"/>
      <c r="W327" s="48"/>
      <c r="X327" s="48"/>
      <c r="Y327" s="48"/>
      <c r="Z327" s="4"/>
    </row>
    <row r="328" spans="1:26" ht="19.5" customHeight="1">
      <c r="A328" s="201">
        <v>43466</v>
      </c>
      <c r="B328" s="160">
        <v>16562.259999999998</v>
      </c>
      <c r="C328" s="160" t="s">
        <v>4</v>
      </c>
      <c r="D328" s="160" t="s">
        <v>4</v>
      </c>
      <c r="E328" s="160" t="s">
        <v>4</v>
      </c>
      <c r="F328" s="160" t="s">
        <v>4</v>
      </c>
      <c r="G328" s="160" t="s">
        <v>4</v>
      </c>
      <c r="H328" s="160" t="s">
        <v>4</v>
      </c>
      <c r="I328" s="160" t="s">
        <v>4</v>
      </c>
      <c r="J328" s="160" t="s">
        <v>4</v>
      </c>
      <c r="K328" s="160" t="s">
        <v>4</v>
      </c>
      <c r="L328" s="160" t="s">
        <v>4</v>
      </c>
      <c r="M328" s="160" t="s">
        <v>4</v>
      </c>
      <c r="N328" s="160" t="s">
        <v>4</v>
      </c>
      <c r="O328" s="160" t="s">
        <v>4</v>
      </c>
      <c r="P328" s="160" t="s">
        <v>4</v>
      </c>
      <c r="Q328" s="48"/>
      <c r="R328" s="48"/>
      <c r="S328" s="48"/>
      <c r="T328" s="48"/>
      <c r="U328" s="48"/>
      <c r="V328" s="48"/>
      <c r="W328" s="48"/>
      <c r="X328" s="48"/>
      <c r="Y328" s="48"/>
      <c r="Z328" s="4"/>
    </row>
    <row r="329" spans="1:26" ht="19.5" customHeight="1">
      <c r="A329" s="201">
        <v>43497</v>
      </c>
      <c r="B329" s="160">
        <v>19098</v>
      </c>
      <c r="C329" s="160" t="s">
        <v>4</v>
      </c>
      <c r="D329" s="160" t="s">
        <v>4</v>
      </c>
      <c r="E329" s="160" t="s">
        <v>4</v>
      </c>
      <c r="F329" s="160" t="s">
        <v>4</v>
      </c>
      <c r="G329" s="160" t="s">
        <v>4</v>
      </c>
      <c r="H329" s="160" t="s">
        <v>4</v>
      </c>
      <c r="I329" s="160" t="s">
        <v>4</v>
      </c>
      <c r="J329" s="160" t="s">
        <v>4</v>
      </c>
      <c r="K329" s="160" t="s">
        <v>4</v>
      </c>
      <c r="L329" s="160" t="s">
        <v>4</v>
      </c>
      <c r="M329" s="160" t="s">
        <v>4</v>
      </c>
      <c r="N329" s="160" t="s">
        <v>4</v>
      </c>
      <c r="O329" s="160" t="s">
        <v>4</v>
      </c>
      <c r="P329" s="160" t="s">
        <v>4</v>
      </c>
      <c r="Q329" s="48"/>
      <c r="R329" s="48"/>
      <c r="S329" s="48"/>
      <c r="T329" s="48"/>
      <c r="U329" s="48"/>
      <c r="V329" s="48"/>
      <c r="W329" s="48"/>
      <c r="X329" s="48"/>
      <c r="Y329" s="48"/>
      <c r="Z329" s="4"/>
    </row>
    <row r="330" spans="1:26" ht="19.5" customHeight="1">
      <c r="A330" s="201">
        <v>43525</v>
      </c>
      <c r="B330" s="160">
        <v>19098</v>
      </c>
      <c r="C330" s="160" t="s">
        <v>4</v>
      </c>
      <c r="D330" s="160" t="s">
        <v>4</v>
      </c>
      <c r="E330" s="160" t="s">
        <v>4</v>
      </c>
      <c r="F330" s="160" t="s">
        <v>4</v>
      </c>
      <c r="G330" s="160" t="s">
        <v>4</v>
      </c>
      <c r="H330" s="160" t="s">
        <v>4</v>
      </c>
      <c r="I330" s="160" t="s">
        <v>4</v>
      </c>
      <c r="J330" s="160" t="s">
        <v>4</v>
      </c>
      <c r="K330" s="160" t="s">
        <v>4</v>
      </c>
      <c r="L330" s="160" t="s">
        <v>4</v>
      </c>
      <c r="M330" s="160" t="s">
        <v>4</v>
      </c>
      <c r="N330" s="160" t="s">
        <v>4</v>
      </c>
      <c r="O330" s="160" t="s">
        <v>4</v>
      </c>
      <c r="P330" s="160" t="s">
        <v>4</v>
      </c>
      <c r="Q330" s="48"/>
      <c r="R330" s="48"/>
      <c r="S330" s="48"/>
      <c r="T330" s="48"/>
      <c r="U330" s="48"/>
      <c r="V330" s="48"/>
      <c r="W330" s="48"/>
      <c r="X330" s="48"/>
      <c r="Y330" s="48"/>
      <c r="Z330" s="4"/>
    </row>
    <row r="331" spans="1:26" ht="19.5" customHeight="1">
      <c r="A331" s="201">
        <v>43556</v>
      </c>
      <c r="B331" s="160">
        <v>19098</v>
      </c>
      <c r="C331" s="160" t="s">
        <v>4</v>
      </c>
      <c r="D331" s="160" t="s">
        <v>4</v>
      </c>
      <c r="E331" s="160" t="s">
        <v>4</v>
      </c>
      <c r="F331" s="160" t="s">
        <v>4</v>
      </c>
      <c r="G331" s="160" t="s">
        <v>4</v>
      </c>
      <c r="H331" s="160" t="s">
        <v>4</v>
      </c>
      <c r="I331" s="160" t="s">
        <v>4</v>
      </c>
      <c r="J331" s="160" t="s">
        <v>4</v>
      </c>
      <c r="K331" s="160" t="s">
        <v>4</v>
      </c>
      <c r="L331" s="160" t="s">
        <v>4</v>
      </c>
      <c r="M331" s="160" t="s">
        <v>4</v>
      </c>
      <c r="N331" s="160" t="s">
        <v>4</v>
      </c>
      <c r="O331" s="160" t="s">
        <v>4</v>
      </c>
      <c r="P331" s="160" t="s">
        <v>4</v>
      </c>
      <c r="Q331" s="48"/>
      <c r="R331" s="48"/>
      <c r="S331" s="48"/>
      <c r="T331" s="48"/>
      <c r="U331" s="48"/>
      <c r="V331" s="48"/>
      <c r="W331" s="48"/>
      <c r="X331" s="48"/>
      <c r="Y331" s="48"/>
      <c r="Z331" s="4"/>
    </row>
    <row r="332" spans="1:26" ht="19.5" customHeight="1">
      <c r="A332" s="201">
        <v>43586</v>
      </c>
      <c r="B332" s="160">
        <v>19098</v>
      </c>
      <c r="C332" s="160" t="s">
        <v>4</v>
      </c>
      <c r="D332" s="160" t="s">
        <v>4</v>
      </c>
      <c r="E332" s="160" t="s">
        <v>4</v>
      </c>
      <c r="F332" s="160" t="s">
        <v>4</v>
      </c>
      <c r="G332" s="160" t="s">
        <v>4</v>
      </c>
      <c r="H332" s="160" t="s">
        <v>4</v>
      </c>
      <c r="I332" s="160" t="s">
        <v>4</v>
      </c>
      <c r="J332" s="160" t="s">
        <v>4</v>
      </c>
      <c r="K332" s="160" t="s">
        <v>4</v>
      </c>
      <c r="L332" s="160" t="s">
        <v>4</v>
      </c>
      <c r="M332" s="160" t="s">
        <v>4</v>
      </c>
      <c r="N332" s="160" t="s">
        <v>4</v>
      </c>
      <c r="O332" s="160" t="s">
        <v>4</v>
      </c>
      <c r="P332" s="160" t="s">
        <v>4</v>
      </c>
      <c r="Q332" s="48"/>
      <c r="R332" s="48"/>
      <c r="S332" s="48"/>
      <c r="T332" s="48"/>
      <c r="U332" s="48"/>
      <c r="V332" s="48"/>
      <c r="W332" s="48"/>
      <c r="X332" s="48"/>
      <c r="Y332" s="48"/>
      <c r="Z332" s="4"/>
    </row>
    <row r="333" spans="1:26" ht="19.5" customHeight="1">
      <c r="A333" s="201">
        <v>43617</v>
      </c>
      <c r="B333" s="160">
        <v>19098</v>
      </c>
      <c r="C333" s="160" t="s">
        <v>4</v>
      </c>
      <c r="D333" s="160" t="s">
        <v>4</v>
      </c>
      <c r="E333" s="160" t="s">
        <v>4</v>
      </c>
      <c r="F333" s="160" t="s">
        <v>4</v>
      </c>
      <c r="G333" s="160" t="s">
        <v>4</v>
      </c>
      <c r="H333" s="160" t="s">
        <v>4</v>
      </c>
      <c r="I333" s="160" t="s">
        <v>4</v>
      </c>
      <c r="J333" s="160" t="s">
        <v>4</v>
      </c>
      <c r="K333" s="160" t="s">
        <v>4</v>
      </c>
      <c r="L333" s="160" t="s">
        <v>4</v>
      </c>
      <c r="M333" s="160" t="s">
        <v>4</v>
      </c>
      <c r="N333" s="160" t="s">
        <v>4</v>
      </c>
      <c r="O333" s="160" t="s">
        <v>4</v>
      </c>
      <c r="P333" s="160" t="s">
        <v>4</v>
      </c>
      <c r="Q333" s="48"/>
      <c r="R333" s="48"/>
      <c r="S333" s="48"/>
      <c r="T333" s="48"/>
      <c r="U333" s="48"/>
      <c r="V333" s="48"/>
      <c r="W333" s="48"/>
      <c r="X333" s="48"/>
      <c r="Y333" s="48"/>
      <c r="Z333" s="4"/>
    </row>
    <row r="334" spans="1:26" ht="19.5" customHeight="1">
      <c r="A334" s="201">
        <v>43647</v>
      </c>
      <c r="B334" s="160">
        <v>19098</v>
      </c>
      <c r="C334" s="160" t="s">
        <v>4</v>
      </c>
      <c r="D334" s="160" t="s">
        <v>4</v>
      </c>
      <c r="E334" s="160" t="s">
        <v>4</v>
      </c>
      <c r="F334" s="160" t="s">
        <v>4</v>
      </c>
      <c r="G334" s="160" t="s">
        <v>4</v>
      </c>
      <c r="H334" s="160" t="s">
        <v>4</v>
      </c>
      <c r="I334" s="160" t="s">
        <v>4</v>
      </c>
      <c r="J334" s="160" t="s">
        <v>4</v>
      </c>
      <c r="K334" s="160" t="s">
        <v>4</v>
      </c>
      <c r="L334" s="160" t="s">
        <v>4</v>
      </c>
      <c r="M334" s="160" t="s">
        <v>4</v>
      </c>
      <c r="N334" s="160" t="s">
        <v>4</v>
      </c>
      <c r="O334" s="160" t="s">
        <v>4</v>
      </c>
      <c r="P334" s="160" t="s">
        <v>4</v>
      </c>
      <c r="Q334" s="48"/>
      <c r="R334" s="48"/>
      <c r="S334" s="48"/>
      <c r="T334" s="48"/>
      <c r="U334" s="48"/>
      <c r="V334" s="48"/>
      <c r="W334" s="48"/>
      <c r="X334" s="48"/>
      <c r="Y334" s="48"/>
      <c r="Z334" s="4"/>
    </row>
    <row r="335" spans="1:26" ht="19.5" customHeight="1">
      <c r="A335" s="201">
        <v>43678</v>
      </c>
      <c r="B335" s="160">
        <v>23490.98</v>
      </c>
      <c r="C335" s="160" t="s">
        <v>4</v>
      </c>
      <c r="D335" s="160" t="s">
        <v>4</v>
      </c>
      <c r="E335" s="160" t="s">
        <v>4</v>
      </c>
      <c r="F335" s="160" t="s">
        <v>4</v>
      </c>
      <c r="G335" s="160" t="s">
        <v>4</v>
      </c>
      <c r="H335" s="160" t="s">
        <v>4</v>
      </c>
      <c r="I335" s="160" t="s">
        <v>4</v>
      </c>
      <c r="J335" s="160" t="s">
        <v>4</v>
      </c>
      <c r="K335" s="160" t="s">
        <v>4</v>
      </c>
      <c r="L335" s="160" t="s">
        <v>4</v>
      </c>
      <c r="M335" s="160" t="s">
        <v>4</v>
      </c>
      <c r="N335" s="160" t="s">
        <v>4</v>
      </c>
      <c r="O335" s="160" t="s">
        <v>4</v>
      </c>
      <c r="P335" s="160" t="s">
        <v>4</v>
      </c>
      <c r="Q335" s="48"/>
      <c r="R335" s="48"/>
      <c r="S335" s="48"/>
      <c r="T335" s="48"/>
      <c r="U335" s="48"/>
      <c r="V335" s="48"/>
      <c r="W335" s="48"/>
      <c r="X335" s="48"/>
      <c r="Y335" s="48"/>
      <c r="Z335" s="4"/>
    </row>
    <row r="336" spans="1:26" ht="19.5" customHeight="1">
      <c r="A336" s="201">
        <v>43709</v>
      </c>
      <c r="B336" s="160">
        <v>23490.98</v>
      </c>
      <c r="C336" s="160" t="s">
        <v>4</v>
      </c>
      <c r="D336" s="160" t="s">
        <v>4</v>
      </c>
      <c r="E336" s="160" t="s">
        <v>4</v>
      </c>
      <c r="F336" s="160" t="s">
        <v>4</v>
      </c>
      <c r="G336" s="160" t="s">
        <v>4</v>
      </c>
      <c r="H336" s="160" t="s">
        <v>4</v>
      </c>
      <c r="I336" s="160" t="s">
        <v>4</v>
      </c>
      <c r="J336" s="160" t="s">
        <v>4</v>
      </c>
      <c r="K336" s="160" t="s">
        <v>4</v>
      </c>
      <c r="L336" s="160" t="s">
        <v>4</v>
      </c>
      <c r="M336" s="160" t="s">
        <v>4</v>
      </c>
      <c r="N336" s="160" t="s">
        <v>4</v>
      </c>
      <c r="O336" s="160" t="s">
        <v>4</v>
      </c>
      <c r="P336" s="160" t="s">
        <v>4</v>
      </c>
      <c r="Q336" s="48"/>
      <c r="R336" s="48"/>
      <c r="S336" s="48"/>
      <c r="T336" s="48"/>
      <c r="U336" s="48"/>
      <c r="V336" s="48"/>
      <c r="W336" s="48"/>
      <c r="X336" s="48"/>
      <c r="Y336" s="48"/>
      <c r="Z336" s="4"/>
    </row>
    <row r="337" spans="1:26" ht="19.5" customHeight="1">
      <c r="A337" s="201">
        <v>43739</v>
      </c>
      <c r="B337" s="160">
        <v>24445.89</v>
      </c>
      <c r="C337" s="160" t="s">
        <v>4</v>
      </c>
      <c r="D337" s="160" t="s">
        <v>4</v>
      </c>
      <c r="E337" s="160" t="s">
        <v>4</v>
      </c>
      <c r="F337" s="160" t="s">
        <v>4</v>
      </c>
      <c r="G337" s="160" t="s">
        <v>4</v>
      </c>
      <c r="H337" s="160" t="s">
        <v>4</v>
      </c>
      <c r="I337" s="160" t="s">
        <v>4</v>
      </c>
      <c r="J337" s="160" t="s">
        <v>4</v>
      </c>
      <c r="K337" s="160" t="s">
        <v>4</v>
      </c>
      <c r="L337" s="160" t="s">
        <v>4</v>
      </c>
      <c r="M337" s="160" t="s">
        <v>4</v>
      </c>
      <c r="N337" s="160" t="s">
        <v>4</v>
      </c>
      <c r="O337" s="160" t="s">
        <v>4</v>
      </c>
      <c r="P337" s="160" t="s">
        <v>4</v>
      </c>
      <c r="Q337" s="48"/>
      <c r="R337" s="48"/>
      <c r="S337" s="48"/>
      <c r="T337" s="48"/>
      <c r="U337" s="48"/>
      <c r="V337" s="48"/>
      <c r="W337" s="48"/>
      <c r="X337" s="48"/>
      <c r="Y337" s="48"/>
      <c r="Z337" s="4"/>
    </row>
    <row r="338" spans="1:26" ht="19.5" customHeight="1">
      <c r="A338" s="201">
        <v>43770</v>
      </c>
      <c r="B338" s="160">
        <v>24445.89</v>
      </c>
      <c r="C338" s="160" t="s">
        <v>4</v>
      </c>
      <c r="D338" s="160" t="s">
        <v>4</v>
      </c>
      <c r="E338" s="160" t="s">
        <v>4</v>
      </c>
      <c r="F338" s="160" t="s">
        <v>4</v>
      </c>
      <c r="G338" s="160" t="s">
        <v>4</v>
      </c>
      <c r="H338" s="160" t="s">
        <v>4</v>
      </c>
      <c r="I338" s="160" t="s">
        <v>4</v>
      </c>
      <c r="J338" s="160" t="s">
        <v>4</v>
      </c>
      <c r="K338" s="160" t="s">
        <v>4</v>
      </c>
      <c r="L338" s="160" t="s">
        <v>4</v>
      </c>
      <c r="M338" s="160" t="s">
        <v>4</v>
      </c>
      <c r="N338" s="160" t="s">
        <v>4</v>
      </c>
      <c r="O338" s="160" t="s">
        <v>4</v>
      </c>
      <c r="P338" s="160" t="s">
        <v>4</v>
      </c>
      <c r="Q338" s="48"/>
      <c r="R338" s="48"/>
      <c r="S338" s="48"/>
      <c r="T338" s="48"/>
      <c r="U338" s="48"/>
      <c r="V338" s="48"/>
      <c r="W338" s="48"/>
      <c r="X338" s="48"/>
      <c r="Y338" s="48"/>
      <c r="Z338" s="4"/>
    </row>
    <row r="339" spans="1:26" ht="19.5" customHeight="1">
      <c r="A339" s="201">
        <v>43800</v>
      </c>
      <c r="B339" s="160">
        <v>24445.89</v>
      </c>
      <c r="C339" s="160" t="s">
        <v>4</v>
      </c>
      <c r="D339" s="160" t="s">
        <v>4</v>
      </c>
      <c r="E339" s="160" t="s">
        <v>4</v>
      </c>
      <c r="F339" s="160" t="s">
        <v>4</v>
      </c>
      <c r="G339" s="160" t="s">
        <v>4</v>
      </c>
      <c r="H339" s="160" t="s">
        <v>4</v>
      </c>
      <c r="I339" s="160" t="s">
        <v>4</v>
      </c>
      <c r="J339" s="160" t="s">
        <v>4</v>
      </c>
      <c r="K339" s="160" t="s">
        <v>4</v>
      </c>
      <c r="L339" s="160" t="s">
        <v>4</v>
      </c>
      <c r="M339" s="160" t="s">
        <v>4</v>
      </c>
      <c r="N339" s="160" t="s">
        <v>4</v>
      </c>
      <c r="O339" s="160" t="s">
        <v>4</v>
      </c>
      <c r="P339" s="160" t="s">
        <v>4</v>
      </c>
      <c r="Q339" s="48"/>
      <c r="R339" s="48"/>
      <c r="S339" s="48"/>
      <c r="T339" s="48"/>
      <c r="U339" s="48"/>
      <c r="V339" s="48"/>
      <c r="W339" s="48"/>
      <c r="X339" s="48"/>
      <c r="Y339" s="48"/>
      <c r="Z339" s="4"/>
    </row>
    <row r="340" spans="1:26" ht="19.5" customHeight="1">
      <c r="A340" s="201">
        <v>43831</v>
      </c>
      <c r="B340" s="160">
        <v>24445.89</v>
      </c>
      <c r="C340" s="160" t="s">
        <v>4</v>
      </c>
      <c r="D340" s="160" t="s">
        <v>4</v>
      </c>
      <c r="E340" s="160" t="s">
        <v>4</v>
      </c>
      <c r="F340" s="160" t="s">
        <v>4</v>
      </c>
      <c r="G340" s="160" t="s">
        <v>4</v>
      </c>
      <c r="H340" s="160" t="s">
        <v>4</v>
      </c>
      <c r="I340" s="160" t="s">
        <v>4</v>
      </c>
      <c r="J340" s="160" t="s">
        <v>4</v>
      </c>
      <c r="K340" s="160" t="s">
        <v>4</v>
      </c>
      <c r="L340" s="160" t="s">
        <v>4</v>
      </c>
      <c r="M340" s="160" t="s">
        <v>4</v>
      </c>
      <c r="N340" s="160" t="s">
        <v>4</v>
      </c>
      <c r="O340" s="160" t="s">
        <v>4</v>
      </c>
      <c r="P340" s="160" t="s">
        <v>4</v>
      </c>
      <c r="Q340" s="48"/>
      <c r="R340" s="48"/>
      <c r="S340" s="48"/>
      <c r="T340" s="48"/>
      <c r="U340" s="48"/>
      <c r="V340" s="48"/>
      <c r="W340" s="48"/>
      <c r="X340" s="48"/>
      <c r="Y340" s="48"/>
      <c r="Z340" s="4"/>
    </row>
    <row r="341" spans="1:26" ht="19.5" customHeight="1">
      <c r="A341" s="201">
        <v>43862</v>
      </c>
      <c r="B341" s="160">
        <v>29371.74</v>
      </c>
      <c r="C341" s="160" t="s">
        <v>4</v>
      </c>
      <c r="D341" s="160" t="s">
        <v>4</v>
      </c>
      <c r="E341" s="160" t="s">
        <v>4</v>
      </c>
      <c r="F341" s="160" t="s">
        <v>4</v>
      </c>
      <c r="G341" s="160" t="s">
        <v>4</v>
      </c>
      <c r="H341" s="160" t="s">
        <v>4</v>
      </c>
      <c r="I341" s="160" t="s">
        <v>4</v>
      </c>
      <c r="J341" s="160" t="s">
        <v>4</v>
      </c>
      <c r="K341" s="160" t="s">
        <v>4</v>
      </c>
      <c r="L341" s="160" t="s">
        <v>4</v>
      </c>
      <c r="M341" s="160" t="s">
        <v>4</v>
      </c>
      <c r="N341" s="160" t="s">
        <v>4</v>
      </c>
      <c r="O341" s="160" t="s">
        <v>4</v>
      </c>
      <c r="P341" s="160" t="s">
        <v>4</v>
      </c>
      <c r="Q341" s="48"/>
      <c r="R341" s="48"/>
      <c r="S341" s="48"/>
      <c r="T341" s="48"/>
      <c r="U341" s="48"/>
      <c r="V341" s="48"/>
      <c r="W341" s="48"/>
      <c r="X341" s="48"/>
      <c r="Y341" s="48"/>
      <c r="Z341" s="4"/>
    </row>
    <row r="342" spans="1:26" ht="19.5" customHeight="1">
      <c r="A342" s="201">
        <v>43891</v>
      </c>
      <c r="B342" s="160">
        <v>30171.74</v>
      </c>
      <c r="C342" s="160" t="s">
        <v>4</v>
      </c>
      <c r="D342" s="160" t="s">
        <v>4</v>
      </c>
      <c r="E342" s="160" t="s">
        <v>4</v>
      </c>
      <c r="F342" s="160" t="s">
        <v>4</v>
      </c>
      <c r="G342" s="160" t="s">
        <v>4</v>
      </c>
      <c r="H342" s="160" t="s">
        <v>4</v>
      </c>
      <c r="I342" s="160" t="s">
        <v>4</v>
      </c>
      <c r="J342" s="160" t="s">
        <v>4</v>
      </c>
      <c r="K342" s="160" t="s">
        <v>4</v>
      </c>
      <c r="L342" s="160" t="s">
        <v>4</v>
      </c>
      <c r="M342" s="160" t="s">
        <v>4</v>
      </c>
      <c r="N342" s="160" t="s">
        <v>4</v>
      </c>
      <c r="O342" s="160" t="s">
        <v>4</v>
      </c>
      <c r="P342" s="160" t="s">
        <v>4</v>
      </c>
      <c r="Q342" s="48"/>
      <c r="R342" s="48"/>
      <c r="S342" s="48"/>
      <c r="T342" s="48"/>
      <c r="U342" s="48"/>
      <c r="V342" s="48"/>
      <c r="W342" s="48"/>
      <c r="X342" s="48"/>
      <c r="Y342" s="48"/>
      <c r="Z342" s="4"/>
    </row>
    <row r="343" spans="1:26" ht="19.5" customHeight="1">
      <c r="A343" s="201">
        <v>43922</v>
      </c>
      <c r="B343" s="160">
        <v>30971.74</v>
      </c>
      <c r="C343" s="160" t="s">
        <v>4</v>
      </c>
      <c r="D343" s="160" t="s">
        <v>4</v>
      </c>
      <c r="E343" s="160" t="s">
        <v>4</v>
      </c>
      <c r="F343" s="160" t="s">
        <v>4</v>
      </c>
      <c r="G343" s="160" t="s">
        <v>4</v>
      </c>
      <c r="H343" s="160" t="s">
        <v>4</v>
      </c>
      <c r="I343" s="160" t="s">
        <v>4</v>
      </c>
      <c r="J343" s="160" t="s">
        <v>4</v>
      </c>
      <c r="K343" s="160" t="s">
        <v>4</v>
      </c>
      <c r="L343" s="160" t="s">
        <v>4</v>
      </c>
      <c r="M343" s="160" t="s">
        <v>4</v>
      </c>
      <c r="N343" s="160" t="s">
        <v>4</v>
      </c>
      <c r="O343" s="160" t="s">
        <v>4</v>
      </c>
      <c r="P343" s="160" t="s">
        <v>4</v>
      </c>
      <c r="Q343" s="48"/>
      <c r="R343" s="48"/>
      <c r="S343" s="48"/>
      <c r="T343" s="48"/>
      <c r="U343" s="48"/>
      <c r="V343" s="48"/>
      <c r="W343" s="48"/>
      <c r="X343" s="48"/>
      <c r="Y343" s="48"/>
      <c r="Z343" s="4"/>
    </row>
    <row r="344" spans="1:26" ht="19.5" customHeight="1">
      <c r="A344" s="201">
        <v>43952</v>
      </c>
      <c r="B344" s="160">
        <v>31771.74</v>
      </c>
      <c r="C344" s="160" t="s">
        <v>4</v>
      </c>
      <c r="D344" s="160" t="s">
        <v>4</v>
      </c>
      <c r="E344" s="160" t="s">
        <v>4</v>
      </c>
      <c r="F344" s="160" t="s">
        <v>4</v>
      </c>
      <c r="G344" s="160" t="s">
        <v>4</v>
      </c>
      <c r="H344" s="160" t="s">
        <v>4</v>
      </c>
      <c r="I344" s="160" t="s">
        <v>4</v>
      </c>
      <c r="J344" s="160" t="s">
        <v>4</v>
      </c>
      <c r="K344" s="160" t="s">
        <v>4</v>
      </c>
      <c r="L344" s="160" t="s">
        <v>4</v>
      </c>
      <c r="M344" s="160" t="s">
        <v>4</v>
      </c>
      <c r="N344" s="160" t="s">
        <v>4</v>
      </c>
      <c r="O344" s="160" t="s">
        <v>4</v>
      </c>
      <c r="P344" s="160" t="s">
        <v>4</v>
      </c>
      <c r="Q344" s="48"/>
      <c r="R344" s="48"/>
      <c r="S344" s="48"/>
      <c r="T344" s="48"/>
      <c r="U344" s="48"/>
      <c r="V344" s="48"/>
      <c r="W344" s="48"/>
      <c r="X344" s="48"/>
      <c r="Y344" s="48"/>
      <c r="Z344" s="4"/>
    </row>
    <row r="345" spans="1:26" ht="19.5" customHeight="1">
      <c r="A345" s="201">
        <v>43983</v>
      </c>
      <c r="B345" s="160">
        <v>32571.74</v>
      </c>
      <c r="C345" s="160" t="s">
        <v>4</v>
      </c>
      <c r="D345" s="160" t="s">
        <v>4</v>
      </c>
      <c r="E345" s="160" t="s">
        <v>4</v>
      </c>
      <c r="F345" s="160" t="s">
        <v>4</v>
      </c>
      <c r="G345" s="160" t="s">
        <v>4</v>
      </c>
      <c r="H345" s="160" t="s">
        <v>4</v>
      </c>
      <c r="I345" s="160" t="s">
        <v>4</v>
      </c>
      <c r="J345" s="160" t="s">
        <v>4</v>
      </c>
      <c r="K345" s="160" t="s">
        <v>4</v>
      </c>
      <c r="L345" s="160" t="s">
        <v>4</v>
      </c>
      <c r="M345" s="160" t="s">
        <v>4</v>
      </c>
      <c r="N345" s="160" t="s">
        <v>4</v>
      </c>
      <c r="O345" s="160" t="s">
        <v>4</v>
      </c>
      <c r="P345" s="160" t="s">
        <v>4</v>
      </c>
      <c r="Q345" s="48"/>
      <c r="R345" s="48"/>
      <c r="S345" s="48"/>
      <c r="T345" s="48"/>
      <c r="U345" s="48"/>
      <c r="V345" s="48"/>
      <c r="W345" s="48"/>
      <c r="X345" s="48"/>
      <c r="Y345" s="48"/>
      <c r="Z345" s="4"/>
    </row>
    <row r="346" spans="1:26" ht="19.5" customHeight="1">
      <c r="A346" s="201">
        <v>44013</v>
      </c>
      <c r="B346" s="160">
        <v>35246.089999999997</v>
      </c>
      <c r="C346" s="160" t="s">
        <v>4</v>
      </c>
      <c r="D346" s="160" t="s">
        <v>4</v>
      </c>
      <c r="E346" s="160" t="s">
        <v>4</v>
      </c>
      <c r="F346" s="160" t="s">
        <v>4</v>
      </c>
      <c r="G346" s="160" t="s">
        <v>4</v>
      </c>
      <c r="H346" s="160" t="s">
        <v>4</v>
      </c>
      <c r="I346" s="160" t="s">
        <v>4</v>
      </c>
      <c r="J346" s="160" t="s">
        <v>4</v>
      </c>
      <c r="K346" s="160" t="s">
        <v>4</v>
      </c>
      <c r="L346" s="160" t="s">
        <v>4</v>
      </c>
      <c r="M346" s="160" t="s">
        <v>4</v>
      </c>
      <c r="N346" s="160" t="s">
        <v>4</v>
      </c>
      <c r="O346" s="160" t="s">
        <v>4</v>
      </c>
      <c r="P346" s="160" t="s">
        <v>4</v>
      </c>
      <c r="Q346" s="48"/>
      <c r="R346" s="48"/>
      <c r="S346" s="48"/>
      <c r="T346" s="48"/>
      <c r="U346" s="48"/>
      <c r="V346" s="48"/>
      <c r="W346" s="48"/>
      <c r="X346" s="48"/>
      <c r="Y346" s="48"/>
      <c r="Z346" s="4"/>
    </row>
    <row r="347" spans="1:26" ht="19.5" customHeight="1">
      <c r="A347" s="201">
        <v>44044</v>
      </c>
      <c r="B347" s="160">
        <v>35246.089999999997</v>
      </c>
      <c r="C347" s="160" t="s">
        <v>4</v>
      </c>
      <c r="D347" s="160" t="s">
        <v>4</v>
      </c>
      <c r="E347" s="160" t="s">
        <v>4</v>
      </c>
      <c r="F347" s="160" t="s">
        <v>4</v>
      </c>
      <c r="G347" s="160" t="s">
        <v>4</v>
      </c>
      <c r="H347" s="160" t="s">
        <v>4</v>
      </c>
      <c r="I347" s="160" t="s">
        <v>4</v>
      </c>
      <c r="J347" s="160" t="s">
        <v>4</v>
      </c>
      <c r="K347" s="160" t="s">
        <v>4</v>
      </c>
      <c r="L347" s="160" t="s">
        <v>4</v>
      </c>
      <c r="M347" s="160" t="s">
        <v>4</v>
      </c>
      <c r="N347" s="160" t="s">
        <v>4</v>
      </c>
      <c r="O347" s="160" t="s">
        <v>4</v>
      </c>
      <c r="P347" s="160" t="s">
        <v>4</v>
      </c>
      <c r="Q347" s="48"/>
      <c r="R347" s="48"/>
      <c r="S347" s="48"/>
      <c r="T347" s="48"/>
      <c r="U347" s="48"/>
      <c r="V347" s="48"/>
      <c r="W347" s="48"/>
      <c r="X347" s="48"/>
      <c r="Y347" s="48"/>
      <c r="Z347" s="4"/>
    </row>
    <row r="348" spans="1:26" ht="19.5" customHeight="1">
      <c r="A348" s="201">
        <v>44075</v>
      </c>
      <c r="B348" s="160">
        <v>35246.089999999997</v>
      </c>
      <c r="C348" s="160" t="s">
        <v>4</v>
      </c>
      <c r="D348" s="160" t="s">
        <v>4</v>
      </c>
      <c r="E348" s="160" t="s">
        <v>4</v>
      </c>
      <c r="F348" s="160" t="s">
        <v>4</v>
      </c>
      <c r="G348" s="160" t="s">
        <v>4</v>
      </c>
      <c r="H348" s="160" t="s">
        <v>4</v>
      </c>
      <c r="I348" s="160" t="s">
        <v>4</v>
      </c>
      <c r="J348" s="160" t="s">
        <v>4</v>
      </c>
      <c r="K348" s="160" t="s">
        <v>4</v>
      </c>
      <c r="L348" s="160" t="s">
        <v>4</v>
      </c>
      <c r="M348" s="160" t="s">
        <v>4</v>
      </c>
      <c r="N348" s="160" t="s">
        <v>4</v>
      </c>
      <c r="O348" s="160" t="s">
        <v>4</v>
      </c>
      <c r="P348" s="160" t="s">
        <v>4</v>
      </c>
      <c r="Q348" s="48"/>
      <c r="R348" s="48"/>
      <c r="S348" s="48"/>
      <c r="T348" s="48"/>
      <c r="U348" s="48"/>
      <c r="V348" s="48"/>
      <c r="W348" s="48"/>
      <c r="X348" s="48"/>
      <c r="Y348" s="48"/>
      <c r="Z348" s="4"/>
    </row>
    <row r="349" spans="1:26" ht="19.5" customHeight="1">
      <c r="A349" s="201">
        <v>44105</v>
      </c>
      <c r="B349" s="160">
        <v>35246.089999999997</v>
      </c>
      <c r="C349" s="160" t="s">
        <v>4</v>
      </c>
      <c r="D349" s="160" t="s">
        <v>4</v>
      </c>
      <c r="E349" s="160" t="s">
        <v>4</v>
      </c>
      <c r="F349" s="160" t="s">
        <v>4</v>
      </c>
      <c r="G349" s="160" t="s">
        <v>4</v>
      </c>
      <c r="H349" s="160" t="s">
        <v>4</v>
      </c>
      <c r="I349" s="160" t="s">
        <v>4</v>
      </c>
      <c r="J349" s="160" t="s">
        <v>4</v>
      </c>
      <c r="K349" s="160" t="s">
        <v>4</v>
      </c>
      <c r="L349" s="160" t="s">
        <v>4</v>
      </c>
      <c r="M349" s="160" t="s">
        <v>4</v>
      </c>
      <c r="N349" s="160" t="s">
        <v>4</v>
      </c>
      <c r="O349" s="160" t="s">
        <v>4</v>
      </c>
      <c r="P349" s="160" t="s">
        <v>4</v>
      </c>
      <c r="Q349" s="48"/>
      <c r="R349" s="48"/>
      <c r="S349" s="48"/>
      <c r="T349" s="48"/>
      <c r="U349" s="48"/>
      <c r="V349" s="48"/>
      <c r="W349" s="48"/>
      <c r="X349" s="48"/>
      <c r="Y349" s="48"/>
      <c r="Z349" s="4"/>
    </row>
    <row r="350" spans="1:26" ht="19.5" customHeight="1">
      <c r="A350" s="201">
        <v>44136</v>
      </c>
      <c r="B350" s="160">
        <v>38770.699999999997</v>
      </c>
      <c r="C350" s="160" t="s">
        <v>4</v>
      </c>
      <c r="D350" s="160" t="s">
        <v>4</v>
      </c>
      <c r="E350" s="160" t="s">
        <v>4</v>
      </c>
      <c r="F350" s="160" t="s">
        <v>4</v>
      </c>
      <c r="G350" s="160" t="s">
        <v>4</v>
      </c>
      <c r="H350" s="160" t="s">
        <v>4</v>
      </c>
      <c r="I350" s="160" t="s">
        <v>4</v>
      </c>
      <c r="J350" s="160" t="s">
        <v>4</v>
      </c>
      <c r="K350" s="160" t="s">
        <v>4</v>
      </c>
      <c r="L350" s="160" t="s">
        <v>4</v>
      </c>
      <c r="M350" s="160" t="s">
        <v>4</v>
      </c>
      <c r="N350" s="160" t="s">
        <v>4</v>
      </c>
      <c r="O350" s="160" t="s">
        <v>4</v>
      </c>
      <c r="P350" s="160" t="s">
        <v>4</v>
      </c>
      <c r="Q350" s="48"/>
      <c r="R350" s="48"/>
      <c r="S350" s="48"/>
      <c r="T350" s="48"/>
      <c r="U350" s="48"/>
      <c r="V350" s="48"/>
      <c r="W350" s="48"/>
      <c r="X350" s="48"/>
      <c r="Y350" s="48"/>
      <c r="Z350" s="4"/>
    </row>
    <row r="351" spans="1:26" ht="19.5" customHeight="1">
      <c r="A351" s="201">
        <v>44166</v>
      </c>
      <c r="B351" s="160">
        <v>38770.699999999997</v>
      </c>
      <c r="C351" s="160" t="s">
        <v>4</v>
      </c>
      <c r="D351" s="160" t="s">
        <v>4</v>
      </c>
      <c r="E351" s="160" t="s">
        <v>4</v>
      </c>
      <c r="F351" s="160" t="s">
        <v>4</v>
      </c>
      <c r="G351" s="160" t="s">
        <v>4</v>
      </c>
      <c r="H351" s="160" t="s">
        <v>4</v>
      </c>
      <c r="I351" s="160" t="s">
        <v>4</v>
      </c>
      <c r="J351" s="160" t="s">
        <v>4</v>
      </c>
      <c r="K351" s="160" t="s">
        <v>4</v>
      </c>
      <c r="L351" s="160" t="s">
        <v>4</v>
      </c>
      <c r="M351" s="160" t="s">
        <v>4</v>
      </c>
      <c r="N351" s="160" t="s">
        <v>4</v>
      </c>
      <c r="O351" s="160" t="s">
        <v>4</v>
      </c>
      <c r="P351" s="160" t="s">
        <v>4</v>
      </c>
      <c r="Q351" s="48"/>
      <c r="R351" s="48"/>
      <c r="S351" s="48"/>
      <c r="T351" s="48"/>
      <c r="U351" s="48"/>
      <c r="V351" s="48"/>
      <c r="W351" s="48"/>
      <c r="X351" s="48"/>
      <c r="Y351" s="48"/>
      <c r="Z351" s="4"/>
    </row>
    <row r="352" spans="1:26" ht="19.5" customHeight="1">
      <c r="A352" s="201">
        <v>44197</v>
      </c>
      <c r="B352" s="160">
        <v>40000</v>
      </c>
      <c r="C352" s="160" t="s">
        <v>4</v>
      </c>
      <c r="D352" s="160" t="s">
        <v>4</v>
      </c>
      <c r="E352" s="160" t="s">
        <v>4</v>
      </c>
      <c r="F352" s="160" t="s">
        <v>4</v>
      </c>
      <c r="G352" s="160" t="s">
        <v>4</v>
      </c>
      <c r="H352" s="160" t="s">
        <v>4</v>
      </c>
      <c r="I352" s="160" t="s">
        <v>4</v>
      </c>
      <c r="J352" s="160" t="s">
        <v>4</v>
      </c>
      <c r="K352" s="160" t="s">
        <v>4</v>
      </c>
      <c r="L352" s="160" t="s">
        <v>4</v>
      </c>
      <c r="M352" s="160" t="s">
        <v>4</v>
      </c>
      <c r="N352" s="160" t="s">
        <v>4</v>
      </c>
      <c r="O352" s="160" t="s">
        <v>4</v>
      </c>
      <c r="P352" s="160" t="s">
        <v>4</v>
      </c>
      <c r="Q352" s="11"/>
      <c r="R352" s="48"/>
      <c r="S352" s="48"/>
      <c r="T352" s="48"/>
      <c r="U352" s="48"/>
      <c r="V352" s="48"/>
      <c r="W352" s="48"/>
      <c r="X352" s="48"/>
      <c r="Y352" s="48"/>
      <c r="Z352" s="4"/>
    </row>
    <row r="353" spans="1:26" ht="19.5" customHeight="1">
      <c r="A353" s="201">
        <v>44228</v>
      </c>
      <c r="B353" s="160">
        <v>40000</v>
      </c>
      <c r="C353" s="160" t="s">
        <v>4</v>
      </c>
      <c r="D353" s="160" t="s">
        <v>4</v>
      </c>
      <c r="E353" s="160" t="s">
        <v>4</v>
      </c>
      <c r="F353" s="160" t="s">
        <v>4</v>
      </c>
      <c r="G353" s="160" t="s">
        <v>4</v>
      </c>
      <c r="H353" s="160" t="s">
        <v>4</v>
      </c>
      <c r="I353" s="160" t="s">
        <v>4</v>
      </c>
      <c r="J353" s="160" t="s">
        <v>4</v>
      </c>
      <c r="K353" s="160" t="s">
        <v>4</v>
      </c>
      <c r="L353" s="160" t="s">
        <v>4</v>
      </c>
      <c r="M353" s="160" t="s">
        <v>4</v>
      </c>
      <c r="N353" s="160" t="s">
        <v>4</v>
      </c>
      <c r="O353" s="160" t="s">
        <v>4</v>
      </c>
      <c r="P353" s="160" t="s">
        <v>4</v>
      </c>
      <c r="Q353" s="11"/>
      <c r="R353" s="48"/>
      <c r="S353" s="48"/>
      <c r="T353" s="48"/>
      <c r="U353" s="48"/>
      <c r="V353" s="48"/>
      <c r="W353" s="48"/>
      <c r="X353" s="48"/>
      <c r="Y353" s="48"/>
      <c r="Z353" s="4"/>
    </row>
    <row r="354" spans="1:26" ht="19.5" customHeight="1">
      <c r="A354" s="201">
        <v>44256</v>
      </c>
      <c r="B354" s="160">
        <v>40000</v>
      </c>
      <c r="C354" s="160" t="s">
        <v>4</v>
      </c>
      <c r="D354" s="160" t="s">
        <v>4</v>
      </c>
      <c r="E354" s="160" t="s">
        <v>4</v>
      </c>
      <c r="F354" s="160" t="s">
        <v>4</v>
      </c>
      <c r="G354" s="160" t="s">
        <v>4</v>
      </c>
      <c r="H354" s="160" t="s">
        <v>4</v>
      </c>
      <c r="I354" s="160" t="s">
        <v>4</v>
      </c>
      <c r="J354" s="160" t="s">
        <v>4</v>
      </c>
      <c r="K354" s="160" t="s">
        <v>4</v>
      </c>
      <c r="L354" s="160" t="s">
        <v>4</v>
      </c>
      <c r="M354" s="160" t="s">
        <v>4</v>
      </c>
      <c r="N354" s="160" t="s">
        <v>4</v>
      </c>
      <c r="O354" s="160" t="s">
        <v>4</v>
      </c>
      <c r="P354" s="160" t="s">
        <v>4</v>
      </c>
      <c r="Q354" s="11"/>
      <c r="R354" s="48"/>
      <c r="S354" s="48"/>
      <c r="T354" s="48"/>
      <c r="U354" s="48"/>
      <c r="V354" s="48"/>
      <c r="W354" s="48"/>
      <c r="X354" s="48"/>
      <c r="Y354" s="48"/>
      <c r="Z354" s="4"/>
    </row>
    <row r="355" spans="1:26" ht="19.5" customHeight="1">
      <c r="A355" s="201">
        <v>44287</v>
      </c>
      <c r="B355" s="160">
        <v>40000</v>
      </c>
      <c r="C355" s="160" t="s">
        <v>4</v>
      </c>
      <c r="D355" s="160" t="s">
        <v>4</v>
      </c>
      <c r="E355" s="160" t="s">
        <v>4</v>
      </c>
      <c r="F355" s="160" t="s">
        <v>4</v>
      </c>
      <c r="G355" s="160" t="s">
        <v>4</v>
      </c>
      <c r="H355" s="160" t="s">
        <v>4</v>
      </c>
      <c r="I355" s="160" t="s">
        <v>4</v>
      </c>
      <c r="J355" s="160" t="s">
        <v>4</v>
      </c>
      <c r="K355" s="160" t="s">
        <v>4</v>
      </c>
      <c r="L355" s="160" t="s">
        <v>4</v>
      </c>
      <c r="M355" s="160" t="s">
        <v>4</v>
      </c>
      <c r="N355" s="160" t="s">
        <v>4</v>
      </c>
      <c r="O355" s="160" t="s">
        <v>4</v>
      </c>
      <c r="P355" s="160" t="s">
        <v>4</v>
      </c>
      <c r="Q355" s="11"/>
      <c r="R355" s="48"/>
      <c r="S355" s="48"/>
      <c r="T355" s="48"/>
      <c r="U355" s="48"/>
      <c r="V355" s="48"/>
      <c r="W355" s="48"/>
      <c r="X355" s="48"/>
      <c r="Y355" s="48"/>
      <c r="Z355" s="4"/>
    </row>
    <row r="356" spans="1:26" ht="19.5" customHeight="1">
      <c r="A356" s="201">
        <v>44317</v>
      </c>
      <c r="B356" s="160">
        <v>40000</v>
      </c>
      <c r="C356" s="160" t="s">
        <v>4</v>
      </c>
      <c r="D356" s="160" t="s">
        <v>4</v>
      </c>
      <c r="E356" s="160" t="s">
        <v>4</v>
      </c>
      <c r="F356" s="160" t="s">
        <v>4</v>
      </c>
      <c r="G356" s="160" t="s">
        <v>4</v>
      </c>
      <c r="H356" s="160" t="s">
        <v>4</v>
      </c>
      <c r="I356" s="160" t="s">
        <v>4</v>
      </c>
      <c r="J356" s="160" t="s">
        <v>4</v>
      </c>
      <c r="K356" s="160" t="s">
        <v>4</v>
      </c>
      <c r="L356" s="160" t="s">
        <v>4</v>
      </c>
      <c r="M356" s="160" t="s">
        <v>4</v>
      </c>
      <c r="N356" s="160" t="s">
        <v>4</v>
      </c>
      <c r="O356" s="160" t="s">
        <v>4</v>
      </c>
      <c r="P356" s="160" t="s">
        <v>4</v>
      </c>
      <c r="Q356" s="11"/>
      <c r="R356" s="48"/>
      <c r="S356" s="48"/>
      <c r="T356" s="48"/>
      <c r="U356" s="48"/>
      <c r="V356" s="48"/>
      <c r="W356" s="48"/>
      <c r="X356" s="48"/>
      <c r="Y356" s="48"/>
      <c r="Z356" s="4"/>
    </row>
    <row r="357" spans="1:26" ht="19.5" customHeight="1">
      <c r="A357" s="201">
        <v>44348</v>
      </c>
      <c r="B357" s="160">
        <v>40000</v>
      </c>
      <c r="C357" s="160" t="s">
        <v>4</v>
      </c>
      <c r="D357" s="160" t="s">
        <v>4</v>
      </c>
      <c r="E357" s="160" t="s">
        <v>4</v>
      </c>
      <c r="F357" s="160" t="s">
        <v>4</v>
      </c>
      <c r="G357" s="160" t="s">
        <v>4</v>
      </c>
      <c r="H357" s="160" t="s">
        <v>4</v>
      </c>
      <c r="I357" s="160" t="s">
        <v>4</v>
      </c>
      <c r="J357" s="160" t="s">
        <v>4</v>
      </c>
      <c r="K357" s="160" t="s">
        <v>4</v>
      </c>
      <c r="L357" s="160" t="s">
        <v>4</v>
      </c>
      <c r="M357" s="160" t="s">
        <v>4</v>
      </c>
      <c r="N357" s="160" t="s">
        <v>4</v>
      </c>
      <c r="O357" s="160" t="s">
        <v>4</v>
      </c>
      <c r="P357" s="160" t="s">
        <v>4</v>
      </c>
      <c r="Q357" s="11"/>
      <c r="R357" s="48"/>
      <c r="S357" s="48"/>
      <c r="T357" s="48"/>
      <c r="U357" s="48"/>
      <c r="V357" s="48"/>
      <c r="W357" s="48"/>
      <c r="X357" s="48"/>
      <c r="Y357" s="48"/>
      <c r="Z357" s="4"/>
    </row>
    <row r="358" spans="1:26" ht="19.5" customHeight="1">
      <c r="A358" s="201">
        <v>44378</v>
      </c>
      <c r="B358" s="160">
        <v>40000</v>
      </c>
      <c r="C358" s="160" t="s">
        <v>4</v>
      </c>
      <c r="D358" s="160" t="s">
        <v>4</v>
      </c>
      <c r="E358" s="160" t="s">
        <v>4</v>
      </c>
      <c r="F358" s="160" t="s">
        <v>4</v>
      </c>
      <c r="G358" s="160" t="s">
        <v>4</v>
      </c>
      <c r="H358" s="160" t="s">
        <v>4</v>
      </c>
      <c r="I358" s="160" t="s">
        <v>4</v>
      </c>
      <c r="J358" s="160" t="s">
        <v>4</v>
      </c>
      <c r="K358" s="160" t="s">
        <v>4</v>
      </c>
      <c r="L358" s="160" t="s">
        <v>4</v>
      </c>
      <c r="M358" s="160" t="s">
        <v>4</v>
      </c>
      <c r="N358" s="160" t="s">
        <v>4</v>
      </c>
      <c r="O358" s="160" t="s">
        <v>4</v>
      </c>
      <c r="P358" s="160" t="s">
        <v>4</v>
      </c>
      <c r="Q358" s="11"/>
      <c r="R358" s="48"/>
      <c r="S358" s="48"/>
      <c r="T358" s="48"/>
      <c r="U358" s="48"/>
      <c r="V358" s="48"/>
      <c r="W358" s="48"/>
      <c r="X358" s="48"/>
      <c r="Y358" s="48"/>
      <c r="Z358" s="4"/>
    </row>
    <row r="359" spans="1:26" ht="19.5" customHeight="1">
      <c r="A359" s="201">
        <v>44409</v>
      </c>
      <c r="B359" s="160">
        <v>51660</v>
      </c>
      <c r="C359" s="160" t="s">
        <v>4</v>
      </c>
      <c r="D359" s="160" t="s">
        <v>4</v>
      </c>
      <c r="E359" s="160" t="s">
        <v>4</v>
      </c>
      <c r="F359" s="160" t="s">
        <v>4</v>
      </c>
      <c r="G359" s="160" t="s">
        <v>4</v>
      </c>
      <c r="H359" s="160" t="s">
        <v>4</v>
      </c>
      <c r="I359" s="160" t="s">
        <v>4</v>
      </c>
      <c r="J359" s="160" t="s">
        <v>4</v>
      </c>
      <c r="K359" s="160" t="s">
        <v>4</v>
      </c>
      <c r="L359" s="160" t="s">
        <v>4</v>
      </c>
      <c r="M359" s="160" t="s">
        <v>4</v>
      </c>
      <c r="N359" s="160" t="s">
        <v>4</v>
      </c>
      <c r="O359" s="160" t="s">
        <v>4</v>
      </c>
      <c r="P359" s="160" t="s">
        <v>4</v>
      </c>
      <c r="Q359" s="11"/>
      <c r="R359" s="48"/>
      <c r="S359" s="48"/>
      <c r="T359" s="48"/>
      <c r="U359" s="48"/>
      <c r="V359" s="48"/>
      <c r="W359" s="48"/>
      <c r="X359" s="48"/>
      <c r="Y359" s="48"/>
      <c r="Z359" s="4"/>
    </row>
    <row r="360" spans="1:26" ht="19.5" customHeight="1">
      <c r="A360" s="201">
        <v>44440</v>
      </c>
      <c r="B360" s="160">
        <v>51660</v>
      </c>
      <c r="C360" s="160" t="s">
        <v>4</v>
      </c>
      <c r="D360" s="160" t="s">
        <v>4</v>
      </c>
      <c r="E360" s="160" t="s">
        <v>4</v>
      </c>
      <c r="F360" s="160" t="s">
        <v>4</v>
      </c>
      <c r="G360" s="160" t="s">
        <v>4</v>
      </c>
      <c r="H360" s="160" t="s">
        <v>4</v>
      </c>
      <c r="I360" s="160" t="s">
        <v>4</v>
      </c>
      <c r="J360" s="160" t="s">
        <v>4</v>
      </c>
      <c r="K360" s="160" t="s">
        <v>4</v>
      </c>
      <c r="L360" s="160" t="s">
        <v>4</v>
      </c>
      <c r="M360" s="160" t="s">
        <v>4</v>
      </c>
      <c r="N360" s="160" t="s">
        <v>4</v>
      </c>
      <c r="O360" s="160" t="s">
        <v>4</v>
      </c>
      <c r="P360" s="160" t="s">
        <v>4</v>
      </c>
      <c r="Q360" s="11"/>
      <c r="R360" s="48"/>
      <c r="S360" s="48"/>
      <c r="T360" s="48"/>
      <c r="U360" s="48"/>
      <c r="V360" s="48"/>
      <c r="W360" s="48"/>
      <c r="X360" s="48"/>
      <c r="Y360" s="48"/>
      <c r="Z360" s="4"/>
    </row>
    <row r="361" spans="1:26" ht="19.5" customHeight="1">
      <c r="A361" s="201">
        <v>44470</v>
      </c>
      <c r="B361" s="160">
        <v>51660</v>
      </c>
      <c r="C361" s="160" t="s">
        <v>4</v>
      </c>
      <c r="D361" s="160" t="s">
        <v>4</v>
      </c>
      <c r="E361" s="160" t="s">
        <v>4</v>
      </c>
      <c r="F361" s="160" t="s">
        <v>4</v>
      </c>
      <c r="G361" s="160" t="s">
        <v>4</v>
      </c>
      <c r="H361" s="160" t="s">
        <v>4</v>
      </c>
      <c r="I361" s="160" t="s">
        <v>4</v>
      </c>
      <c r="J361" s="160" t="s">
        <v>4</v>
      </c>
      <c r="K361" s="160" t="s">
        <v>4</v>
      </c>
      <c r="L361" s="160" t="s">
        <v>4</v>
      </c>
      <c r="M361" s="160" t="s">
        <v>4</v>
      </c>
      <c r="N361" s="160" t="s">
        <v>4</v>
      </c>
      <c r="O361" s="160" t="s">
        <v>4</v>
      </c>
      <c r="P361" s="160" t="s">
        <v>4</v>
      </c>
      <c r="Q361" s="11"/>
      <c r="R361" s="48"/>
      <c r="S361" s="48"/>
      <c r="T361" s="48"/>
      <c r="U361" s="48"/>
      <c r="V361" s="48"/>
      <c r="W361" s="48"/>
      <c r="X361" s="48"/>
      <c r="Y361" s="48"/>
      <c r="Z361" s="4"/>
    </row>
    <row r="362" spans="1:26" ht="19.5" customHeight="1">
      <c r="A362" s="201">
        <v>44501</v>
      </c>
      <c r="B362" s="160">
        <v>51660</v>
      </c>
      <c r="C362" s="160" t="s">
        <v>4</v>
      </c>
      <c r="D362" s="160" t="s">
        <v>4</v>
      </c>
      <c r="E362" s="160" t="s">
        <v>4</v>
      </c>
      <c r="F362" s="160" t="s">
        <v>4</v>
      </c>
      <c r="G362" s="160" t="s">
        <v>4</v>
      </c>
      <c r="H362" s="160" t="s">
        <v>4</v>
      </c>
      <c r="I362" s="160" t="s">
        <v>4</v>
      </c>
      <c r="J362" s="160" t="s">
        <v>4</v>
      </c>
      <c r="K362" s="160" t="s">
        <v>4</v>
      </c>
      <c r="L362" s="160" t="s">
        <v>4</v>
      </c>
      <c r="M362" s="160" t="s">
        <v>4</v>
      </c>
      <c r="N362" s="160" t="s">
        <v>4</v>
      </c>
      <c r="O362" s="160" t="s">
        <v>4</v>
      </c>
      <c r="P362" s="160" t="s">
        <v>4</v>
      </c>
      <c r="Q362" s="11"/>
      <c r="R362" s="48"/>
      <c r="S362" s="48"/>
      <c r="T362" s="48"/>
      <c r="U362" s="48"/>
      <c r="V362" s="48"/>
      <c r="W362" s="48"/>
      <c r="X362" s="48"/>
      <c r="Y362" s="48"/>
      <c r="Z362" s="4"/>
    </row>
    <row r="363" spans="1:26" ht="19.5" customHeight="1">
      <c r="A363" s="201">
        <v>44531</v>
      </c>
      <c r="B363" s="160">
        <v>51660</v>
      </c>
      <c r="C363" s="160" t="s">
        <v>4</v>
      </c>
      <c r="D363" s="160" t="s">
        <v>4</v>
      </c>
      <c r="E363" s="160" t="s">
        <v>4</v>
      </c>
      <c r="F363" s="160" t="s">
        <v>4</v>
      </c>
      <c r="G363" s="160" t="s">
        <v>4</v>
      </c>
      <c r="H363" s="160" t="s">
        <v>4</v>
      </c>
      <c r="I363" s="160" t="s">
        <v>4</v>
      </c>
      <c r="J363" s="160" t="s">
        <v>4</v>
      </c>
      <c r="K363" s="160" t="s">
        <v>4</v>
      </c>
      <c r="L363" s="160" t="s">
        <v>4</v>
      </c>
      <c r="M363" s="160" t="s">
        <v>4</v>
      </c>
      <c r="N363" s="160" t="s">
        <v>4</v>
      </c>
      <c r="O363" s="160" t="s">
        <v>4</v>
      </c>
      <c r="P363" s="160" t="s">
        <v>4</v>
      </c>
      <c r="Q363" s="11"/>
      <c r="R363" s="48"/>
      <c r="S363" s="48"/>
      <c r="T363" s="48"/>
      <c r="U363" s="48"/>
      <c r="V363" s="48"/>
      <c r="W363" s="48"/>
      <c r="X363" s="48"/>
      <c r="Y363" s="48"/>
      <c r="Z363" s="4"/>
    </row>
    <row r="364" spans="1:26" ht="19.5" customHeight="1">
      <c r="A364" s="201">
        <v>44562</v>
      </c>
      <c r="B364" s="160">
        <v>52570</v>
      </c>
      <c r="C364" s="160" t="s">
        <v>4</v>
      </c>
      <c r="D364" s="160" t="s">
        <v>4</v>
      </c>
      <c r="E364" s="160" t="s">
        <v>4</v>
      </c>
      <c r="F364" s="160" t="s">
        <v>4</v>
      </c>
      <c r="G364" s="160" t="s">
        <v>4</v>
      </c>
      <c r="H364" s="160" t="s">
        <v>4</v>
      </c>
      <c r="I364" s="160" t="s">
        <v>4</v>
      </c>
      <c r="J364" s="160" t="s">
        <v>4</v>
      </c>
      <c r="K364" s="160" t="s">
        <v>4</v>
      </c>
      <c r="L364" s="160" t="s">
        <v>4</v>
      </c>
      <c r="M364" s="160" t="s">
        <v>4</v>
      </c>
      <c r="N364" s="160" t="s">
        <v>4</v>
      </c>
      <c r="O364" s="160" t="s">
        <v>4</v>
      </c>
      <c r="P364" s="160" t="s">
        <v>4</v>
      </c>
      <c r="Q364" s="11"/>
      <c r="R364" s="48"/>
      <c r="S364" s="48"/>
      <c r="T364" s="48"/>
      <c r="U364" s="48"/>
      <c r="V364" s="48"/>
      <c r="W364" s="48"/>
      <c r="X364" s="48"/>
      <c r="Y364" s="48"/>
      <c r="Z364" s="4"/>
    </row>
    <row r="365" spans="1:26" ht="19.5" customHeight="1">
      <c r="A365" s="201">
        <v>44593</v>
      </c>
      <c r="B365" s="160">
        <v>52570</v>
      </c>
      <c r="C365" s="160" t="s">
        <v>4</v>
      </c>
      <c r="D365" s="160" t="s">
        <v>4</v>
      </c>
      <c r="E365" s="160" t="s">
        <v>4</v>
      </c>
      <c r="F365" s="160" t="s">
        <v>4</v>
      </c>
      <c r="G365" s="160" t="s">
        <v>4</v>
      </c>
      <c r="H365" s="160" t="s">
        <v>4</v>
      </c>
      <c r="I365" s="160" t="s">
        <v>4</v>
      </c>
      <c r="J365" s="160" t="s">
        <v>4</v>
      </c>
      <c r="K365" s="160" t="s">
        <v>4</v>
      </c>
      <c r="L365" s="160" t="s">
        <v>4</v>
      </c>
      <c r="M365" s="160" t="s">
        <v>4</v>
      </c>
      <c r="N365" s="160" t="s">
        <v>4</v>
      </c>
      <c r="O365" s="160" t="s">
        <v>4</v>
      </c>
      <c r="P365" s="160" t="s">
        <v>4</v>
      </c>
      <c r="Q365" s="11"/>
      <c r="R365" s="48"/>
      <c r="S365" s="48"/>
      <c r="T365" s="48"/>
      <c r="U365" s="48"/>
      <c r="V365" s="48"/>
      <c r="W365" s="48"/>
      <c r="X365" s="48"/>
      <c r="Y365" s="48"/>
      <c r="Z365" s="4"/>
    </row>
    <row r="366" spans="1:26" ht="19.5" customHeight="1">
      <c r="A366" s="201">
        <v>44621</v>
      </c>
      <c r="B366" s="160">
        <v>52570</v>
      </c>
      <c r="C366" s="160" t="s">
        <v>4</v>
      </c>
      <c r="D366" s="160" t="s">
        <v>4</v>
      </c>
      <c r="E366" s="160" t="s">
        <v>4</v>
      </c>
      <c r="F366" s="160" t="s">
        <v>4</v>
      </c>
      <c r="G366" s="160" t="s">
        <v>4</v>
      </c>
      <c r="H366" s="160" t="s">
        <v>4</v>
      </c>
      <c r="I366" s="160" t="s">
        <v>4</v>
      </c>
      <c r="J366" s="160" t="s">
        <v>4</v>
      </c>
      <c r="K366" s="160" t="s">
        <v>4</v>
      </c>
      <c r="L366" s="160" t="s">
        <v>4</v>
      </c>
      <c r="M366" s="160" t="s">
        <v>4</v>
      </c>
      <c r="N366" s="160" t="s">
        <v>4</v>
      </c>
      <c r="O366" s="160" t="s">
        <v>4</v>
      </c>
      <c r="P366" s="160" t="s">
        <v>4</v>
      </c>
      <c r="Q366" s="11"/>
      <c r="R366" s="48"/>
      <c r="S366" s="48"/>
      <c r="T366" s="48"/>
      <c r="U366" s="48"/>
      <c r="V366" s="48"/>
      <c r="W366" s="48"/>
      <c r="X366" s="48"/>
      <c r="Y366" s="48"/>
      <c r="Z366" s="4"/>
    </row>
    <row r="367" spans="1:26" ht="19.5" customHeight="1">
      <c r="A367" s="201">
        <v>44652</v>
      </c>
      <c r="B367" s="160">
        <v>60360</v>
      </c>
      <c r="C367" s="160" t="s">
        <v>4</v>
      </c>
      <c r="D367" s="160" t="s">
        <v>4</v>
      </c>
      <c r="E367" s="160" t="s">
        <v>4</v>
      </c>
      <c r="F367" s="160" t="s">
        <v>4</v>
      </c>
      <c r="G367" s="160" t="s">
        <v>4</v>
      </c>
      <c r="H367" s="160" t="s">
        <v>4</v>
      </c>
      <c r="I367" s="160" t="s">
        <v>4</v>
      </c>
      <c r="J367" s="160" t="s">
        <v>4</v>
      </c>
      <c r="K367" s="160" t="s">
        <v>4</v>
      </c>
      <c r="L367" s="160" t="s">
        <v>4</v>
      </c>
      <c r="M367" s="160" t="s">
        <v>4</v>
      </c>
      <c r="N367" s="160" t="s">
        <v>4</v>
      </c>
      <c r="O367" s="160" t="s">
        <v>4</v>
      </c>
      <c r="P367" s="160" t="s">
        <v>4</v>
      </c>
      <c r="Q367" s="11"/>
      <c r="R367" s="48"/>
      <c r="S367" s="48"/>
      <c r="T367" s="48"/>
      <c r="U367" s="48"/>
      <c r="V367" s="48"/>
      <c r="W367" s="48"/>
      <c r="X367" s="48"/>
      <c r="Y367" s="48"/>
      <c r="Z367" s="4"/>
    </row>
    <row r="368" spans="1:26" ht="19.5" customHeight="1">
      <c r="A368" s="201">
        <v>44682</v>
      </c>
      <c r="B368" s="160">
        <v>60360</v>
      </c>
      <c r="C368" s="160" t="s">
        <v>4</v>
      </c>
      <c r="D368" s="160" t="s">
        <v>4</v>
      </c>
      <c r="E368" s="160" t="s">
        <v>4</v>
      </c>
      <c r="F368" s="160" t="s">
        <v>4</v>
      </c>
      <c r="G368" s="160" t="s">
        <v>4</v>
      </c>
      <c r="H368" s="160" t="s">
        <v>4</v>
      </c>
      <c r="I368" s="160" t="s">
        <v>4</v>
      </c>
      <c r="J368" s="160" t="s">
        <v>4</v>
      </c>
      <c r="K368" s="160" t="s">
        <v>4</v>
      </c>
      <c r="L368" s="160" t="s">
        <v>4</v>
      </c>
      <c r="M368" s="160" t="s">
        <v>4</v>
      </c>
      <c r="N368" s="160" t="s">
        <v>4</v>
      </c>
      <c r="O368" s="160" t="s">
        <v>4</v>
      </c>
      <c r="P368" s="160" t="s">
        <v>4</v>
      </c>
      <c r="Q368" s="11"/>
      <c r="R368" s="48"/>
      <c r="S368" s="48"/>
      <c r="T368" s="48"/>
      <c r="U368" s="48"/>
      <c r="V368" s="48"/>
      <c r="W368" s="48"/>
      <c r="X368" s="48"/>
      <c r="Y368" s="48"/>
      <c r="Z368" s="4"/>
    </row>
    <row r="369" spans="1:26" ht="19.5" customHeight="1">
      <c r="A369" s="201">
        <v>44713</v>
      </c>
      <c r="B369" s="160">
        <v>69414</v>
      </c>
      <c r="C369" s="160" t="s">
        <v>4</v>
      </c>
      <c r="D369" s="160" t="s">
        <v>4</v>
      </c>
      <c r="E369" s="160" t="s">
        <v>4</v>
      </c>
      <c r="F369" s="160" t="s">
        <v>4</v>
      </c>
      <c r="G369" s="160" t="s">
        <v>4</v>
      </c>
      <c r="H369" s="160" t="s">
        <v>4</v>
      </c>
      <c r="I369" s="160" t="s">
        <v>4</v>
      </c>
      <c r="J369" s="160" t="s">
        <v>4</v>
      </c>
      <c r="K369" s="160" t="s">
        <v>4</v>
      </c>
      <c r="L369" s="160" t="s">
        <v>4</v>
      </c>
      <c r="M369" s="160" t="s">
        <v>4</v>
      </c>
      <c r="N369" s="160" t="s">
        <v>4</v>
      </c>
      <c r="O369" s="160" t="s">
        <v>4</v>
      </c>
      <c r="P369" s="160" t="s">
        <v>4</v>
      </c>
      <c r="Q369" s="11"/>
      <c r="R369" s="48"/>
      <c r="S369" s="48"/>
      <c r="T369" s="48"/>
      <c r="U369" s="48"/>
      <c r="V369" s="48"/>
      <c r="W369" s="48"/>
      <c r="X369" s="48"/>
      <c r="Y369" s="48"/>
      <c r="Z369" s="4"/>
    </row>
    <row r="370" spans="1:26" ht="19.5" customHeight="1">
      <c r="A370" s="201">
        <v>44743</v>
      </c>
      <c r="B370" s="160">
        <v>69414</v>
      </c>
      <c r="C370" s="160" t="s">
        <v>4</v>
      </c>
      <c r="D370" s="160" t="s">
        <v>4</v>
      </c>
      <c r="E370" s="160" t="s">
        <v>4</v>
      </c>
      <c r="F370" s="160" t="s">
        <v>4</v>
      </c>
      <c r="G370" s="160" t="s">
        <v>4</v>
      </c>
      <c r="H370" s="160" t="s">
        <v>4</v>
      </c>
      <c r="I370" s="160" t="s">
        <v>4</v>
      </c>
      <c r="J370" s="160" t="s">
        <v>4</v>
      </c>
      <c r="K370" s="160" t="s">
        <v>4</v>
      </c>
      <c r="L370" s="160" t="s">
        <v>4</v>
      </c>
      <c r="M370" s="160" t="s">
        <v>4</v>
      </c>
      <c r="N370" s="160" t="s">
        <v>4</v>
      </c>
      <c r="O370" s="160" t="s">
        <v>4</v>
      </c>
      <c r="P370" s="160" t="s">
        <v>4</v>
      </c>
      <c r="Q370" s="11"/>
      <c r="R370" s="48"/>
      <c r="S370" s="48"/>
      <c r="T370" s="48"/>
      <c r="U370" s="48"/>
      <c r="V370" s="48"/>
      <c r="W370" s="48"/>
      <c r="X370" s="48"/>
      <c r="Y370" s="48"/>
      <c r="Z370" s="4"/>
    </row>
    <row r="371" spans="1:26" ht="19.5" customHeight="1">
      <c r="A371" s="201">
        <v>44774</v>
      </c>
      <c r="B371" s="160">
        <v>90238.2</v>
      </c>
      <c r="C371" s="160" t="s">
        <v>4</v>
      </c>
      <c r="D371" s="160" t="s">
        <v>4</v>
      </c>
      <c r="E371" s="160" t="s">
        <v>4</v>
      </c>
      <c r="F371" s="160" t="s">
        <v>4</v>
      </c>
      <c r="G371" s="160" t="s">
        <v>4</v>
      </c>
      <c r="H371" s="160" t="s">
        <v>4</v>
      </c>
      <c r="I371" s="160" t="s">
        <v>4</v>
      </c>
      <c r="J371" s="160" t="s">
        <v>4</v>
      </c>
      <c r="K371" s="160" t="s">
        <v>4</v>
      </c>
      <c r="L371" s="160" t="s">
        <v>4</v>
      </c>
      <c r="M371" s="160" t="s">
        <v>4</v>
      </c>
      <c r="N371" s="160" t="s">
        <v>4</v>
      </c>
      <c r="O371" s="160" t="s">
        <v>4</v>
      </c>
      <c r="P371" s="160" t="s">
        <v>4</v>
      </c>
      <c r="Q371" s="11"/>
      <c r="R371" s="48"/>
      <c r="S371" s="48"/>
      <c r="T371" s="48"/>
      <c r="U371" s="48"/>
      <c r="V371" s="48"/>
      <c r="W371" s="48"/>
      <c r="X371" s="48"/>
      <c r="Y371" s="48"/>
      <c r="Z371" s="4"/>
    </row>
    <row r="372" spans="1:26" ht="19.5" customHeight="1">
      <c r="A372" s="201">
        <v>44805</v>
      </c>
      <c r="B372" s="160">
        <v>90238.2</v>
      </c>
      <c r="C372" s="160" t="s">
        <v>4</v>
      </c>
      <c r="D372" s="160" t="s">
        <v>4</v>
      </c>
      <c r="E372" s="160" t="s">
        <v>4</v>
      </c>
      <c r="F372" s="160" t="s">
        <v>4</v>
      </c>
      <c r="G372" s="160" t="s">
        <v>4</v>
      </c>
      <c r="H372" s="160" t="s">
        <v>4</v>
      </c>
      <c r="I372" s="160" t="s">
        <v>4</v>
      </c>
      <c r="J372" s="160" t="s">
        <v>4</v>
      </c>
      <c r="K372" s="160" t="s">
        <v>4</v>
      </c>
      <c r="L372" s="160" t="s">
        <v>4</v>
      </c>
      <c r="M372" s="160" t="s">
        <v>4</v>
      </c>
      <c r="N372" s="160" t="s">
        <v>4</v>
      </c>
      <c r="O372" s="160" t="s">
        <v>4</v>
      </c>
      <c r="P372" s="160" t="s">
        <v>4</v>
      </c>
      <c r="Q372" s="11"/>
      <c r="R372" s="48"/>
      <c r="S372" s="48"/>
      <c r="T372" s="48"/>
      <c r="U372" s="48"/>
      <c r="V372" s="48"/>
      <c r="W372" s="48"/>
      <c r="X372" s="48"/>
      <c r="Y372" s="48"/>
      <c r="Z372" s="4"/>
    </row>
    <row r="373" spans="1:26" ht="19.5" customHeight="1">
      <c r="A373" s="201">
        <v>44835</v>
      </c>
      <c r="B373" s="160">
        <v>98914.95</v>
      </c>
      <c r="C373" s="160" t="s">
        <v>4</v>
      </c>
      <c r="D373" s="160" t="s">
        <v>4</v>
      </c>
      <c r="E373" s="160" t="s">
        <v>4</v>
      </c>
      <c r="F373" s="160" t="s">
        <v>4</v>
      </c>
      <c r="G373" s="160" t="s">
        <v>4</v>
      </c>
      <c r="H373" s="160" t="s">
        <v>4</v>
      </c>
      <c r="I373" s="160" t="s">
        <v>4</v>
      </c>
      <c r="J373" s="160" t="s">
        <v>4</v>
      </c>
      <c r="K373" s="160" t="s">
        <v>4</v>
      </c>
      <c r="L373" s="160" t="s">
        <v>4</v>
      </c>
      <c r="M373" s="160" t="s">
        <v>4</v>
      </c>
      <c r="N373" s="160" t="s">
        <v>4</v>
      </c>
      <c r="O373" s="160" t="s">
        <v>4</v>
      </c>
      <c r="P373" s="160" t="s">
        <v>4</v>
      </c>
      <c r="Q373" s="11"/>
      <c r="R373" s="48"/>
      <c r="S373" s="48"/>
      <c r="T373" s="48"/>
      <c r="U373" s="48"/>
      <c r="V373" s="48"/>
      <c r="W373" s="48"/>
      <c r="X373" s="48"/>
      <c r="Y373" s="48"/>
      <c r="Z373" s="4"/>
    </row>
    <row r="374" spans="1:26" ht="19.5" customHeight="1">
      <c r="A374" s="201">
        <v>44866</v>
      </c>
      <c r="B374" s="160">
        <v>98914.95</v>
      </c>
      <c r="C374" s="160" t="s">
        <v>4</v>
      </c>
      <c r="D374" s="160" t="s">
        <v>4</v>
      </c>
      <c r="E374" s="160" t="s">
        <v>4</v>
      </c>
      <c r="F374" s="160" t="s">
        <v>4</v>
      </c>
      <c r="G374" s="160" t="s">
        <v>4</v>
      </c>
      <c r="H374" s="160" t="s">
        <v>4</v>
      </c>
      <c r="I374" s="160" t="s">
        <v>4</v>
      </c>
      <c r="J374" s="160" t="s">
        <v>4</v>
      </c>
      <c r="K374" s="160" t="s">
        <v>4</v>
      </c>
      <c r="L374" s="160" t="s">
        <v>4</v>
      </c>
      <c r="M374" s="160" t="s">
        <v>4</v>
      </c>
      <c r="N374" s="160" t="s">
        <v>4</v>
      </c>
      <c r="O374" s="160" t="s">
        <v>4</v>
      </c>
      <c r="P374" s="160" t="s">
        <v>4</v>
      </c>
      <c r="Q374" s="11"/>
      <c r="R374" s="48"/>
      <c r="S374" s="48"/>
      <c r="T374" s="48"/>
      <c r="U374" s="48"/>
      <c r="V374" s="48"/>
      <c r="W374" s="48"/>
      <c r="X374" s="48"/>
      <c r="Y374" s="48"/>
      <c r="Z374" s="4"/>
    </row>
    <row r="375" spans="1:26" ht="19.5" customHeight="1">
      <c r="A375" s="201">
        <v>44896</v>
      </c>
      <c r="B375" s="160">
        <v>107591.7</v>
      </c>
      <c r="C375" s="160" t="s">
        <v>4</v>
      </c>
      <c r="D375" s="160" t="s">
        <v>4</v>
      </c>
      <c r="E375" s="160" t="s">
        <v>4</v>
      </c>
      <c r="F375" s="160" t="s">
        <v>4</v>
      </c>
      <c r="G375" s="160" t="s">
        <v>4</v>
      </c>
      <c r="H375" s="160" t="s">
        <v>4</v>
      </c>
      <c r="I375" s="160" t="s">
        <v>4</v>
      </c>
      <c r="J375" s="160" t="s">
        <v>4</v>
      </c>
      <c r="K375" s="160" t="s">
        <v>4</v>
      </c>
      <c r="L375" s="160" t="s">
        <v>4</v>
      </c>
      <c r="M375" s="160" t="s">
        <v>4</v>
      </c>
      <c r="N375" s="160" t="s">
        <v>4</v>
      </c>
      <c r="O375" s="160" t="s">
        <v>4</v>
      </c>
      <c r="P375" s="160" t="s">
        <v>4</v>
      </c>
      <c r="Q375" s="11"/>
      <c r="R375" s="48"/>
      <c r="S375" s="48"/>
      <c r="T375" s="48"/>
      <c r="U375" s="48"/>
      <c r="V375" s="48"/>
      <c r="W375" s="48"/>
      <c r="X375" s="48"/>
      <c r="Y375" s="48"/>
      <c r="Z375" s="4"/>
    </row>
    <row r="376" spans="1:26" ht="19.5" customHeight="1">
      <c r="A376" s="201">
        <v>44927</v>
      </c>
      <c r="B376" s="160">
        <v>107591.7</v>
      </c>
      <c r="C376" s="160" t="s">
        <v>4</v>
      </c>
      <c r="D376" s="160" t="s">
        <v>4</v>
      </c>
      <c r="E376" s="160" t="s">
        <v>4</v>
      </c>
      <c r="F376" s="160" t="s">
        <v>4</v>
      </c>
      <c r="G376" s="160" t="s">
        <v>4</v>
      </c>
      <c r="H376" s="160" t="s">
        <v>4</v>
      </c>
      <c r="I376" s="160" t="s">
        <v>4</v>
      </c>
      <c r="J376" s="160" t="s">
        <v>4</v>
      </c>
      <c r="K376" s="160" t="s">
        <v>4</v>
      </c>
      <c r="L376" s="160" t="s">
        <v>4</v>
      </c>
      <c r="M376" s="160" t="s">
        <v>4</v>
      </c>
      <c r="N376" s="160" t="s">
        <v>4</v>
      </c>
      <c r="O376" s="160" t="s">
        <v>4</v>
      </c>
      <c r="P376" s="160" t="s">
        <v>4</v>
      </c>
      <c r="Q376" s="50"/>
      <c r="R376" s="48"/>
      <c r="S376" s="48"/>
      <c r="T376" s="48"/>
      <c r="U376" s="48"/>
      <c r="V376" s="48"/>
      <c r="W376" s="48"/>
      <c r="X376" s="48"/>
      <c r="Y376" s="48"/>
      <c r="Z376" s="51"/>
    </row>
    <row r="377" spans="1:26" ht="19.5" customHeight="1">
      <c r="A377" s="201">
        <v>44958</v>
      </c>
      <c r="B377" s="160">
        <v>118003.8</v>
      </c>
      <c r="C377" s="160" t="s">
        <v>4</v>
      </c>
      <c r="D377" s="160" t="s">
        <v>4</v>
      </c>
      <c r="E377" s="160" t="s">
        <v>4</v>
      </c>
      <c r="F377" s="160" t="s">
        <v>4</v>
      </c>
      <c r="G377" s="160" t="s">
        <v>4</v>
      </c>
      <c r="H377" s="160" t="s">
        <v>4</v>
      </c>
      <c r="I377" s="160" t="s">
        <v>4</v>
      </c>
      <c r="J377" s="160" t="s">
        <v>4</v>
      </c>
      <c r="K377" s="160" t="s">
        <v>4</v>
      </c>
      <c r="L377" s="160" t="s">
        <v>4</v>
      </c>
      <c r="M377" s="160" t="s">
        <v>4</v>
      </c>
      <c r="N377" s="160" t="s">
        <v>4</v>
      </c>
      <c r="O377" s="160" t="s">
        <v>4</v>
      </c>
      <c r="P377" s="160" t="s">
        <v>4</v>
      </c>
      <c r="Q377" s="50"/>
      <c r="R377" s="48"/>
      <c r="S377" s="48"/>
      <c r="T377" s="48"/>
      <c r="U377" s="48"/>
      <c r="V377" s="48"/>
      <c r="W377" s="48"/>
      <c r="X377" s="48"/>
      <c r="Y377" s="48"/>
      <c r="Z377" s="51"/>
    </row>
    <row r="378" spans="1:26" ht="19.5" customHeight="1">
      <c r="A378" s="201">
        <v>44986</v>
      </c>
      <c r="B378" s="160">
        <v>118003.8</v>
      </c>
      <c r="C378" s="160" t="s">
        <v>4</v>
      </c>
      <c r="D378" s="160" t="s">
        <v>4</v>
      </c>
      <c r="E378" s="160" t="s">
        <v>4</v>
      </c>
      <c r="F378" s="160" t="s">
        <v>4</v>
      </c>
      <c r="G378" s="160" t="s">
        <v>4</v>
      </c>
      <c r="H378" s="160" t="s">
        <v>4</v>
      </c>
      <c r="I378" s="160" t="s">
        <v>4</v>
      </c>
      <c r="J378" s="160" t="s">
        <v>4</v>
      </c>
      <c r="K378" s="160" t="s">
        <v>4</v>
      </c>
      <c r="L378" s="160" t="s">
        <v>4</v>
      </c>
      <c r="M378" s="160" t="s">
        <v>4</v>
      </c>
      <c r="N378" s="160" t="s">
        <v>4</v>
      </c>
      <c r="O378" s="160" t="s">
        <v>4</v>
      </c>
      <c r="P378" s="160" t="s">
        <v>4</v>
      </c>
      <c r="Q378" s="50"/>
      <c r="R378" s="48"/>
      <c r="S378" s="48"/>
      <c r="T378" s="48"/>
      <c r="U378" s="48"/>
      <c r="V378" s="48"/>
      <c r="W378" s="48"/>
      <c r="X378" s="48"/>
      <c r="Y378" s="48"/>
      <c r="Z378" s="51"/>
    </row>
    <row r="379" spans="1:26" ht="19.5" customHeight="1">
      <c r="A379" s="201">
        <v>45017</v>
      </c>
      <c r="B379" s="160">
        <v>124945.2</v>
      </c>
      <c r="C379" s="160" t="s">
        <v>4</v>
      </c>
      <c r="D379" s="160" t="s">
        <v>4</v>
      </c>
      <c r="E379" s="160" t="s">
        <v>4</v>
      </c>
      <c r="F379" s="160" t="s">
        <v>4</v>
      </c>
      <c r="G379" s="160" t="s">
        <v>4</v>
      </c>
      <c r="H379" s="160" t="s">
        <v>4</v>
      </c>
      <c r="I379" s="160" t="s">
        <v>4</v>
      </c>
      <c r="J379" s="160" t="s">
        <v>4</v>
      </c>
      <c r="K379" s="160" t="s">
        <v>4</v>
      </c>
      <c r="L379" s="160" t="s">
        <v>4</v>
      </c>
      <c r="M379" s="160" t="s">
        <v>4</v>
      </c>
      <c r="N379" s="160" t="s">
        <v>4</v>
      </c>
      <c r="O379" s="160" t="s">
        <v>4</v>
      </c>
      <c r="P379" s="160" t="s">
        <v>4</v>
      </c>
      <c r="Q379" s="50"/>
      <c r="R379" s="48"/>
      <c r="S379" s="48"/>
      <c r="T379" s="48"/>
      <c r="U379" s="48"/>
      <c r="V379" s="48"/>
      <c r="W379" s="48"/>
      <c r="X379" s="48"/>
      <c r="Y379" s="48"/>
      <c r="Z379" s="51"/>
    </row>
    <row r="380" spans="1:26" ht="19.5" customHeight="1">
      <c r="A380" s="201">
        <v>45047</v>
      </c>
      <c r="B380" s="160">
        <v>124945.2</v>
      </c>
      <c r="C380" s="160" t="s">
        <v>4</v>
      </c>
      <c r="D380" s="160" t="s">
        <v>4</v>
      </c>
      <c r="E380" s="160" t="s">
        <v>4</v>
      </c>
      <c r="F380" s="160" t="s">
        <v>4</v>
      </c>
      <c r="G380" s="160" t="s">
        <v>4</v>
      </c>
      <c r="H380" s="160" t="s">
        <v>4</v>
      </c>
      <c r="I380" s="160" t="s">
        <v>4</v>
      </c>
      <c r="J380" s="160" t="s">
        <v>4</v>
      </c>
      <c r="K380" s="160" t="s">
        <v>4</v>
      </c>
      <c r="L380" s="160" t="s">
        <v>4</v>
      </c>
      <c r="M380" s="160" t="s">
        <v>4</v>
      </c>
      <c r="N380" s="160" t="s">
        <v>4</v>
      </c>
      <c r="O380" s="160" t="s">
        <v>4</v>
      </c>
      <c r="P380" s="160" t="s">
        <v>4</v>
      </c>
      <c r="Q380" s="50"/>
      <c r="R380" s="48"/>
      <c r="S380" s="48"/>
      <c r="T380" s="48"/>
      <c r="U380" s="48"/>
      <c r="V380" s="48"/>
      <c r="W380" s="48"/>
      <c r="X380" s="48"/>
      <c r="Y380" s="48"/>
      <c r="Z380" s="51"/>
    </row>
    <row r="381" spans="1:26" ht="19.5" customHeight="1">
      <c r="A381" s="201">
        <v>45078</v>
      </c>
      <c r="B381" s="160">
        <v>136746</v>
      </c>
      <c r="C381" s="160" t="s">
        <v>4</v>
      </c>
      <c r="D381" s="160" t="s">
        <v>4</v>
      </c>
      <c r="E381" s="160" t="s">
        <v>4</v>
      </c>
      <c r="F381" s="160" t="s">
        <v>4</v>
      </c>
      <c r="G381" s="160" t="s">
        <v>4</v>
      </c>
      <c r="H381" s="160" t="s">
        <v>4</v>
      </c>
      <c r="I381" s="160" t="s">
        <v>4</v>
      </c>
      <c r="J381" s="160" t="s">
        <v>4</v>
      </c>
      <c r="K381" s="160" t="s">
        <v>4</v>
      </c>
      <c r="L381" s="160" t="s">
        <v>4</v>
      </c>
      <c r="M381" s="160" t="s">
        <v>4</v>
      </c>
      <c r="N381" s="160" t="s">
        <v>4</v>
      </c>
      <c r="O381" s="160" t="s">
        <v>4</v>
      </c>
      <c r="P381" s="160" t="s">
        <v>4</v>
      </c>
      <c r="Q381" s="50"/>
      <c r="R381" s="48"/>
      <c r="S381" s="48"/>
      <c r="T381" s="48"/>
      <c r="U381" s="48"/>
      <c r="V381" s="48"/>
      <c r="W381" s="48"/>
      <c r="X381" s="48"/>
      <c r="Y381" s="48"/>
      <c r="Z381" s="51"/>
    </row>
    <row r="382" spans="1:26" ht="19.5" customHeight="1">
      <c r="A382" s="201">
        <v>45108</v>
      </c>
      <c r="B382" s="160">
        <v>178422</v>
      </c>
      <c r="C382" s="160" t="s">
        <v>4</v>
      </c>
      <c r="D382" s="160" t="s">
        <v>4</v>
      </c>
      <c r="E382" s="160" t="s">
        <v>4</v>
      </c>
      <c r="F382" s="160" t="s">
        <v>4</v>
      </c>
      <c r="G382" s="160" t="s">
        <v>4</v>
      </c>
      <c r="H382" s="160" t="s">
        <v>4</v>
      </c>
      <c r="I382" s="160" t="s">
        <v>4</v>
      </c>
      <c r="J382" s="160" t="s">
        <v>4</v>
      </c>
      <c r="K382" s="160" t="s">
        <v>4</v>
      </c>
      <c r="L382" s="160" t="s">
        <v>4</v>
      </c>
      <c r="M382" s="160" t="s">
        <v>4</v>
      </c>
      <c r="N382" s="160" t="s">
        <v>4</v>
      </c>
      <c r="O382" s="160" t="s">
        <v>4</v>
      </c>
      <c r="P382" s="160" t="s">
        <v>4</v>
      </c>
      <c r="Q382" s="50"/>
      <c r="R382" s="48"/>
      <c r="S382" s="48"/>
      <c r="T382" s="48"/>
      <c r="U382" s="48"/>
      <c r="V382" s="48"/>
      <c r="W382" s="48"/>
      <c r="X382" s="48"/>
      <c r="Y382" s="48"/>
      <c r="Z382" s="51"/>
    </row>
    <row r="383" spans="1:26" ht="19.5" customHeight="1">
      <c r="A383" s="201">
        <v>45139</v>
      </c>
      <c r="B383" s="160">
        <v>196264</v>
      </c>
      <c r="C383" s="160" t="s">
        <v>4</v>
      </c>
      <c r="D383" s="160" t="s">
        <v>4</v>
      </c>
      <c r="E383" s="160" t="s">
        <v>4</v>
      </c>
      <c r="F383" s="160" t="s">
        <v>4</v>
      </c>
      <c r="G383" s="160" t="s">
        <v>4</v>
      </c>
      <c r="H383" s="160" t="s">
        <v>4</v>
      </c>
      <c r="I383" s="160" t="s">
        <v>4</v>
      </c>
      <c r="J383" s="160" t="s">
        <v>4</v>
      </c>
      <c r="K383" s="160" t="s">
        <v>4</v>
      </c>
      <c r="L383" s="160" t="s">
        <v>4</v>
      </c>
      <c r="M383" s="160" t="s">
        <v>4</v>
      </c>
      <c r="N383" s="160" t="s">
        <v>4</v>
      </c>
      <c r="O383" s="160" t="s">
        <v>4</v>
      </c>
      <c r="P383" s="160" t="s">
        <v>4</v>
      </c>
      <c r="Q383" s="50"/>
      <c r="R383" s="48"/>
      <c r="S383" s="48"/>
      <c r="T383" s="48"/>
      <c r="U383" s="48"/>
      <c r="V383" s="48"/>
      <c r="W383" s="48"/>
      <c r="X383" s="48"/>
      <c r="Y383" s="48"/>
      <c r="Z383" s="51"/>
    </row>
    <row r="384" spans="1:26" ht="19.5" customHeight="1">
      <c r="A384" s="201">
        <v>45170</v>
      </c>
      <c r="B384" s="160">
        <v>211965</v>
      </c>
      <c r="C384" s="160" t="s">
        <v>4</v>
      </c>
      <c r="D384" s="160" t="s">
        <v>4</v>
      </c>
      <c r="E384" s="160" t="s">
        <v>4</v>
      </c>
      <c r="F384" s="160" t="s">
        <v>4</v>
      </c>
      <c r="G384" s="160" t="s">
        <v>4</v>
      </c>
      <c r="H384" s="160" t="s">
        <v>4</v>
      </c>
      <c r="I384" s="160" t="s">
        <v>4</v>
      </c>
      <c r="J384" s="160" t="s">
        <v>4</v>
      </c>
      <c r="K384" s="160" t="s">
        <v>4</v>
      </c>
      <c r="L384" s="160" t="s">
        <v>4</v>
      </c>
      <c r="M384" s="160" t="s">
        <v>4</v>
      </c>
      <c r="N384" s="160" t="s">
        <v>4</v>
      </c>
      <c r="O384" s="160" t="s">
        <v>4</v>
      </c>
      <c r="P384" s="160" t="s">
        <v>4</v>
      </c>
      <c r="Q384" s="50"/>
      <c r="R384" s="48"/>
      <c r="S384" s="48"/>
      <c r="T384" s="48"/>
      <c r="U384" s="48"/>
      <c r="V384" s="48"/>
      <c r="W384" s="48"/>
      <c r="X384" s="48"/>
      <c r="Y384" s="48"/>
      <c r="Z384" s="51"/>
    </row>
    <row r="385" spans="1:26" ht="19.5" customHeight="1">
      <c r="A385" s="201">
        <v>45200</v>
      </c>
      <c r="B385" s="160">
        <v>226803</v>
      </c>
      <c r="C385" s="160" t="s">
        <v>4</v>
      </c>
      <c r="D385" s="160" t="s">
        <v>4</v>
      </c>
      <c r="E385" s="160" t="s">
        <v>4</v>
      </c>
      <c r="F385" s="160" t="s">
        <v>4</v>
      </c>
      <c r="G385" s="160" t="s">
        <v>4</v>
      </c>
      <c r="H385" s="160" t="s">
        <v>4</v>
      </c>
      <c r="I385" s="160" t="s">
        <v>4</v>
      </c>
      <c r="J385" s="160" t="s">
        <v>4</v>
      </c>
      <c r="K385" s="160" t="s">
        <v>4</v>
      </c>
      <c r="L385" s="160" t="s">
        <v>4</v>
      </c>
      <c r="M385" s="160" t="s">
        <v>4</v>
      </c>
      <c r="N385" s="160" t="s">
        <v>4</v>
      </c>
      <c r="O385" s="160" t="s">
        <v>4</v>
      </c>
      <c r="P385" s="160" t="s">
        <v>4</v>
      </c>
      <c r="Q385" s="50"/>
      <c r="R385" s="48"/>
      <c r="S385" s="48"/>
      <c r="T385" s="48"/>
      <c r="U385" s="48"/>
      <c r="V385" s="48"/>
      <c r="W385" s="48"/>
      <c r="X385" s="48"/>
      <c r="Y385" s="48"/>
      <c r="Z385" s="51"/>
    </row>
    <row r="386" spans="1:26" ht="19.5" customHeight="1">
      <c r="A386" s="201">
        <v>45231</v>
      </c>
      <c r="B386" s="160">
        <v>260823</v>
      </c>
      <c r="C386" s="160" t="s">
        <v>4</v>
      </c>
      <c r="D386" s="160" t="s">
        <v>4</v>
      </c>
      <c r="E386" s="160" t="s">
        <v>4</v>
      </c>
      <c r="F386" s="160" t="s">
        <v>4</v>
      </c>
      <c r="G386" s="160" t="s">
        <v>4</v>
      </c>
      <c r="H386" s="160" t="s">
        <v>4</v>
      </c>
      <c r="I386" s="160" t="s">
        <v>4</v>
      </c>
      <c r="J386" s="160" t="s">
        <v>4</v>
      </c>
      <c r="K386" s="160" t="s">
        <v>4</v>
      </c>
      <c r="L386" s="160" t="s">
        <v>4</v>
      </c>
      <c r="M386" s="160" t="s">
        <v>4</v>
      </c>
      <c r="N386" s="160" t="s">
        <v>4</v>
      </c>
      <c r="O386" s="160" t="s">
        <v>4</v>
      </c>
      <c r="P386" s="160" t="s">
        <v>4</v>
      </c>
      <c r="Q386" s="50"/>
      <c r="R386" s="48"/>
      <c r="S386" s="48"/>
      <c r="T386" s="48"/>
      <c r="U386" s="48"/>
      <c r="V386" s="48"/>
      <c r="W386" s="48"/>
      <c r="X386" s="48"/>
      <c r="Y386" s="48"/>
      <c r="Z386" s="51"/>
    </row>
    <row r="387" spans="1:26" ht="19.5" customHeight="1">
      <c r="A387" s="201">
        <v>45261</v>
      </c>
      <c r="B387" s="160">
        <v>294730</v>
      </c>
      <c r="C387" s="160" t="s">
        <v>4</v>
      </c>
      <c r="D387" s="160" t="s">
        <v>4</v>
      </c>
      <c r="E387" s="160" t="s">
        <v>4</v>
      </c>
      <c r="F387" s="160" t="s">
        <v>4</v>
      </c>
      <c r="G387" s="160" t="s">
        <v>4</v>
      </c>
      <c r="H387" s="160" t="s">
        <v>4</v>
      </c>
      <c r="I387" s="160" t="s">
        <v>4</v>
      </c>
      <c r="J387" s="160" t="s">
        <v>4</v>
      </c>
      <c r="K387" s="160" t="s">
        <v>4</v>
      </c>
      <c r="L387" s="160" t="s">
        <v>4</v>
      </c>
      <c r="M387" s="160" t="s">
        <v>4</v>
      </c>
      <c r="N387" s="160" t="s">
        <v>4</v>
      </c>
      <c r="O387" s="160" t="s">
        <v>4</v>
      </c>
      <c r="P387" s="160" t="s">
        <v>4</v>
      </c>
      <c r="Q387" s="50"/>
      <c r="R387" s="48"/>
      <c r="S387" s="48"/>
      <c r="T387" s="48"/>
      <c r="U387" s="48"/>
      <c r="V387" s="48"/>
      <c r="W387" s="48"/>
      <c r="X387" s="48"/>
      <c r="Y387" s="48"/>
      <c r="Z387" s="51"/>
    </row>
    <row r="388" spans="1:26" ht="19.5" customHeight="1">
      <c r="A388" s="201">
        <v>45292</v>
      </c>
      <c r="B388" s="160">
        <v>333045</v>
      </c>
      <c r="C388" s="160" t="s">
        <v>4</v>
      </c>
      <c r="D388" s="160" t="s">
        <v>4</v>
      </c>
      <c r="E388" s="160" t="s">
        <v>4</v>
      </c>
      <c r="F388" s="160" t="s">
        <v>4</v>
      </c>
      <c r="G388" s="160" t="s">
        <v>4</v>
      </c>
      <c r="H388" s="160" t="s">
        <v>4</v>
      </c>
      <c r="I388" s="160" t="s">
        <v>4</v>
      </c>
      <c r="J388" s="160" t="s">
        <v>4</v>
      </c>
      <c r="K388" s="160" t="s">
        <v>4</v>
      </c>
      <c r="L388" s="160" t="s">
        <v>4</v>
      </c>
      <c r="M388" s="160" t="s">
        <v>4</v>
      </c>
      <c r="N388" s="160" t="s">
        <v>4</v>
      </c>
      <c r="O388" s="160" t="s">
        <v>4</v>
      </c>
      <c r="P388" s="160" t="s">
        <v>4</v>
      </c>
      <c r="Q388" s="50"/>
      <c r="R388" s="48"/>
      <c r="S388" s="48"/>
      <c r="T388" s="48"/>
      <c r="U388" s="48"/>
      <c r="V388" s="48"/>
      <c r="W388" s="48"/>
      <c r="X388" s="48"/>
      <c r="Y388" s="48"/>
      <c r="Z388" s="51"/>
    </row>
    <row r="389" spans="1:26" ht="19.5" customHeight="1">
      <c r="A389" s="201">
        <v>45323</v>
      </c>
      <c r="B389" s="160">
        <v>379671</v>
      </c>
      <c r="C389" s="160" t="s">
        <v>4</v>
      </c>
      <c r="D389" s="160" t="s">
        <v>4</v>
      </c>
      <c r="E389" s="160" t="s">
        <v>4</v>
      </c>
      <c r="F389" s="160" t="s">
        <v>4</v>
      </c>
      <c r="G389" s="160" t="s">
        <v>4</v>
      </c>
      <c r="H389" s="160" t="s">
        <v>4</v>
      </c>
      <c r="I389" s="160" t="s">
        <v>4</v>
      </c>
      <c r="J389" s="160" t="s">
        <v>4</v>
      </c>
      <c r="K389" s="160" t="s">
        <v>4</v>
      </c>
      <c r="L389" s="160" t="s">
        <v>4</v>
      </c>
      <c r="M389" s="160" t="s">
        <v>4</v>
      </c>
      <c r="N389" s="160" t="s">
        <v>4</v>
      </c>
      <c r="O389" s="160" t="s">
        <v>4</v>
      </c>
      <c r="P389" s="160" t="s">
        <v>4</v>
      </c>
      <c r="Q389" s="50"/>
      <c r="R389" s="48"/>
      <c r="S389" s="48"/>
      <c r="T389" s="48"/>
      <c r="U389" s="48"/>
      <c r="V389" s="48"/>
      <c r="W389" s="48"/>
      <c r="X389" s="48"/>
      <c r="Y389" s="48"/>
      <c r="Z389" s="51"/>
    </row>
    <row r="390" spans="1:26" ht="19.5" customHeight="1">
      <c r="A390" s="201">
        <v>45352</v>
      </c>
      <c r="B390" s="160">
        <v>425231</v>
      </c>
      <c r="C390" s="160" t="s">
        <v>4</v>
      </c>
      <c r="D390" s="160" t="s">
        <v>4</v>
      </c>
      <c r="E390" s="160" t="s">
        <v>4</v>
      </c>
      <c r="F390" s="160" t="s">
        <v>4</v>
      </c>
      <c r="G390" s="160" t="s">
        <v>4</v>
      </c>
      <c r="H390" s="160" t="s">
        <v>4</v>
      </c>
      <c r="I390" s="160" t="s">
        <v>4</v>
      </c>
      <c r="J390" s="160" t="s">
        <v>4</v>
      </c>
      <c r="K390" s="160" t="s">
        <v>4</v>
      </c>
      <c r="L390" s="160" t="s">
        <v>4</v>
      </c>
      <c r="M390" s="160" t="s">
        <v>4</v>
      </c>
      <c r="N390" s="160" t="s">
        <v>4</v>
      </c>
      <c r="O390" s="160" t="s">
        <v>4</v>
      </c>
      <c r="P390" s="160" t="s">
        <v>4</v>
      </c>
      <c r="Q390" s="50"/>
      <c r="R390" s="48"/>
      <c r="S390" s="48"/>
      <c r="T390" s="48"/>
      <c r="U390" s="48"/>
      <c r="V390" s="48"/>
      <c r="W390" s="48"/>
      <c r="X390" s="48"/>
      <c r="Y390" s="48"/>
      <c r="Z390" s="51"/>
    </row>
    <row r="391" spans="1:26" ht="19.5" customHeight="1">
      <c r="A391" s="201">
        <v>45383</v>
      </c>
      <c r="B391" s="160">
        <v>514488</v>
      </c>
      <c r="C391" s="160" t="s">
        <v>4</v>
      </c>
      <c r="D391" s="160" t="s">
        <v>4</v>
      </c>
      <c r="E391" s="160" t="s">
        <v>4</v>
      </c>
      <c r="F391" s="160" t="s">
        <v>4</v>
      </c>
      <c r="G391" s="160" t="s">
        <v>4</v>
      </c>
      <c r="H391" s="160" t="s">
        <v>4</v>
      </c>
      <c r="I391" s="160" t="s">
        <v>4</v>
      </c>
      <c r="J391" s="160" t="s">
        <v>4</v>
      </c>
      <c r="K391" s="160" t="s">
        <v>4</v>
      </c>
      <c r="L391" s="160" t="s">
        <v>4</v>
      </c>
      <c r="M391" s="160" t="s">
        <v>4</v>
      </c>
      <c r="N391" s="160" t="s">
        <v>4</v>
      </c>
      <c r="O391" s="160" t="s">
        <v>4</v>
      </c>
      <c r="P391" s="160" t="s">
        <v>4</v>
      </c>
      <c r="Q391" s="50"/>
      <c r="R391" s="48"/>
      <c r="S391" s="48"/>
      <c r="T391" s="48"/>
      <c r="U391" s="48"/>
      <c r="V391" s="48"/>
      <c r="W391" s="48"/>
      <c r="X391" s="48"/>
      <c r="Y391" s="48"/>
      <c r="Z391" s="51"/>
    </row>
    <row r="392" spans="1:26" ht="19.5" customHeight="1">
      <c r="A392" s="201">
        <v>45413</v>
      </c>
      <c r="B392" s="160">
        <v>550502</v>
      </c>
      <c r="C392" s="160" t="s">
        <v>4</v>
      </c>
      <c r="D392" s="160" t="s">
        <v>4</v>
      </c>
      <c r="E392" s="160" t="s">
        <v>4</v>
      </c>
      <c r="F392" s="160" t="s">
        <v>4</v>
      </c>
      <c r="G392" s="160" t="s">
        <v>4</v>
      </c>
      <c r="H392" s="160" t="s">
        <v>4</v>
      </c>
      <c r="I392" s="160" t="s">
        <v>4</v>
      </c>
      <c r="J392" s="160" t="s">
        <v>4</v>
      </c>
      <c r="K392" s="160" t="s">
        <v>4</v>
      </c>
      <c r="L392" s="160" t="s">
        <v>4</v>
      </c>
      <c r="M392" s="160" t="s">
        <v>4</v>
      </c>
      <c r="N392" s="160" t="s">
        <v>4</v>
      </c>
      <c r="O392" s="160" t="s">
        <v>4</v>
      </c>
      <c r="P392" s="160" t="s">
        <v>4</v>
      </c>
      <c r="Q392" s="50"/>
      <c r="R392" s="48"/>
      <c r="S392" s="48"/>
      <c r="T392" s="48"/>
      <c r="U392" s="48"/>
      <c r="V392" s="48"/>
      <c r="W392" s="48"/>
      <c r="X392" s="48"/>
      <c r="Y392" s="48"/>
      <c r="Z392" s="51"/>
    </row>
    <row r="393" spans="1:26" ht="19.5" customHeight="1">
      <c r="A393" s="201">
        <v>45444</v>
      </c>
      <c r="B393" s="160">
        <v>578027</v>
      </c>
      <c r="C393" s="160" t="s">
        <v>4</v>
      </c>
      <c r="D393" s="160" t="s">
        <v>4</v>
      </c>
      <c r="E393" s="160" t="s">
        <v>4</v>
      </c>
      <c r="F393" s="160" t="s">
        <v>4</v>
      </c>
      <c r="G393" s="160" t="s">
        <v>4</v>
      </c>
      <c r="H393" s="160" t="s">
        <v>4</v>
      </c>
      <c r="I393" s="160" t="s">
        <v>4</v>
      </c>
      <c r="J393" s="160" t="s">
        <v>4</v>
      </c>
      <c r="K393" s="160" t="s">
        <v>4</v>
      </c>
      <c r="L393" s="160" t="s">
        <v>4</v>
      </c>
      <c r="M393" s="160" t="s">
        <v>4</v>
      </c>
      <c r="N393" s="160" t="s">
        <v>4</v>
      </c>
      <c r="O393" s="160" t="s">
        <v>4</v>
      </c>
      <c r="P393" s="160" t="s">
        <v>4</v>
      </c>
      <c r="Q393" s="50"/>
      <c r="R393" s="48"/>
      <c r="S393" s="48"/>
      <c r="T393" s="48"/>
      <c r="U393" s="48"/>
      <c r="V393" s="48"/>
      <c r="W393" s="48"/>
      <c r="X393" s="48"/>
      <c r="Y393" s="48"/>
      <c r="Z393" s="51"/>
    </row>
    <row r="394" spans="1:26" ht="19.5" customHeight="1">
      <c r="A394" s="201">
        <v>45474</v>
      </c>
      <c r="B394" s="160">
        <v>618489</v>
      </c>
      <c r="C394" s="160" t="s">
        <v>4</v>
      </c>
      <c r="D394" s="160" t="s">
        <v>4</v>
      </c>
      <c r="E394" s="160" t="s">
        <v>4</v>
      </c>
      <c r="F394" s="160" t="s">
        <v>4</v>
      </c>
      <c r="G394" s="160" t="s">
        <v>4</v>
      </c>
      <c r="H394" s="160" t="s">
        <v>4</v>
      </c>
      <c r="I394" s="160" t="s">
        <v>4</v>
      </c>
      <c r="J394" s="160" t="s">
        <v>4</v>
      </c>
      <c r="K394" s="160" t="s">
        <v>4</v>
      </c>
      <c r="L394" s="160" t="s">
        <v>4</v>
      </c>
      <c r="M394" s="160" t="s">
        <v>4</v>
      </c>
      <c r="N394" s="160" t="s">
        <v>4</v>
      </c>
      <c r="O394" s="160" t="s">
        <v>4</v>
      </c>
      <c r="P394" s="160" t="s">
        <v>4</v>
      </c>
      <c r="Q394" s="50"/>
      <c r="R394" s="48"/>
      <c r="S394" s="48"/>
      <c r="T394" s="48"/>
      <c r="U394" s="48"/>
      <c r="V394" s="48"/>
      <c r="W394" s="48"/>
      <c r="X394" s="48"/>
      <c r="Y394" s="48"/>
      <c r="Z394" s="51"/>
    </row>
    <row r="395" spans="1:26" ht="19.5" customHeight="1">
      <c r="A395" s="201">
        <v>45505</v>
      </c>
      <c r="B395" s="160">
        <v>640136</v>
      </c>
      <c r="C395" s="160" t="s">
        <v>4</v>
      </c>
      <c r="D395" s="160" t="s">
        <v>4</v>
      </c>
      <c r="E395" s="160" t="s">
        <v>4</v>
      </c>
      <c r="F395" s="160" t="s">
        <v>4</v>
      </c>
      <c r="G395" s="160" t="s">
        <v>4</v>
      </c>
      <c r="H395" s="160" t="s">
        <v>4</v>
      </c>
      <c r="I395" s="160" t="s">
        <v>4</v>
      </c>
      <c r="J395" s="160" t="s">
        <v>4</v>
      </c>
      <c r="K395" s="160" t="s">
        <v>4</v>
      </c>
      <c r="L395" s="160" t="s">
        <v>4</v>
      </c>
      <c r="M395" s="160" t="s">
        <v>4</v>
      </c>
      <c r="N395" s="160" t="s">
        <v>4</v>
      </c>
      <c r="O395" s="160" t="s">
        <v>4</v>
      </c>
      <c r="P395" s="160" t="s">
        <v>4</v>
      </c>
      <c r="Q395" s="50"/>
      <c r="R395" s="48"/>
      <c r="S395" s="48"/>
      <c r="T395" s="48"/>
      <c r="U395" s="48"/>
      <c r="V395" s="48"/>
      <c r="W395" s="48"/>
      <c r="X395" s="48"/>
      <c r="Y395" s="48"/>
      <c r="Z395" s="51"/>
    </row>
    <row r="396" spans="1:26" ht="19.5" customHeight="1">
      <c r="A396" s="201">
        <v>45536</v>
      </c>
      <c r="B396" s="160">
        <v>659340</v>
      </c>
      <c r="C396" s="160" t="s">
        <v>4</v>
      </c>
      <c r="D396" s="160" t="s">
        <v>4</v>
      </c>
      <c r="E396" s="160" t="s">
        <v>4</v>
      </c>
      <c r="F396" s="160" t="s">
        <v>4</v>
      </c>
      <c r="G396" s="160" t="s">
        <v>4</v>
      </c>
      <c r="H396" s="160" t="s">
        <v>4</v>
      </c>
      <c r="I396" s="160" t="s">
        <v>4</v>
      </c>
      <c r="J396" s="160" t="s">
        <v>4</v>
      </c>
      <c r="K396" s="160" t="s">
        <v>4</v>
      </c>
      <c r="L396" s="160" t="s">
        <v>4</v>
      </c>
      <c r="M396" s="160" t="s">
        <v>4</v>
      </c>
      <c r="N396" s="160" t="s">
        <v>4</v>
      </c>
      <c r="O396" s="160" t="s">
        <v>4</v>
      </c>
      <c r="P396" s="160" t="s">
        <v>4</v>
      </c>
      <c r="Q396" s="50"/>
      <c r="R396" s="48"/>
      <c r="S396" s="48"/>
      <c r="T396" s="48"/>
      <c r="U396" s="48"/>
      <c r="V396" s="48"/>
      <c r="W396" s="48"/>
      <c r="X396" s="48"/>
      <c r="Y396" s="48"/>
      <c r="Z396" s="51"/>
    </row>
    <row r="397" spans="1:26" ht="19.5" customHeight="1">
      <c r="A397" s="201">
        <v>45566</v>
      </c>
      <c r="B397" s="160">
        <v>675824</v>
      </c>
      <c r="C397" s="160" t="s">
        <v>4</v>
      </c>
      <c r="D397" s="160" t="s">
        <v>4</v>
      </c>
      <c r="E397" s="160" t="s">
        <v>4</v>
      </c>
      <c r="F397" s="160" t="s">
        <v>4</v>
      </c>
      <c r="G397" s="160" t="s">
        <v>4</v>
      </c>
      <c r="H397" s="160" t="s">
        <v>4</v>
      </c>
      <c r="I397" s="160" t="s">
        <v>4</v>
      </c>
      <c r="J397" s="160" t="s">
        <v>4</v>
      </c>
      <c r="K397" s="160" t="s">
        <v>4</v>
      </c>
      <c r="L397" s="160" t="s">
        <v>4</v>
      </c>
      <c r="M397" s="160" t="s">
        <v>4</v>
      </c>
      <c r="N397" s="160" t="s">
        <v>4</v>
      </c>
      <c r="O397" s="160" t="s">
        <v>4</v>
      </c>
      <c r="P397" s="160" t="s">
        <v>4</v>
      </c>
      <c r="Q397" s="50"/>
      <c r="R397" s="48"/>
      <c r="S397" s="48"/>
      <c r="T397" s="48"/>
      <c r="U397" s="48"/>
      <c r="V397" s="48"/>
      <c r="W397" s="48"/>
      <c r="X397" s="48"/>
      <c r="Y397" s="48"/>
      <c r="Z397" s="51"/>
    </row>
    <row r="398" spans="1:26" ht="19.5" customHeight="1">
      <c r="A398" s="201">
        <v>45597</v>
      </c>
      <c r="B398" s="160">
        <v>702181</v>
      </c>
      <c r="C398" s="160" t="s">
        <v>4</v>
      </c>
      <c r="D398" s="160" t="s">
        <v>4</v>
      </c>
      <c r="E398" s="160" t="s">
        <v>4</v>
      </c>
      <c r="F398" s="160" t="s">
        <v>4</v>
      </c>
      <c r="G398" s="160" t="s">
        <v>4</v>
      </c>
      <c r="H398" s="160" t="s">
        <v>4</v>
      </c>
      <c r="I398" s="160" t="s">
        <v>4</v>
      </c>
      <c r="J398" s="160" t="s">
        <v>4</v>
      </c>
      <c r="K398" s="160" t="s">
        <v>4</v>
      </c>
      <c r="L398" s="160" t="s">
        <v>4</v>
      </c>
      <c r="M398" s="160" t="s">
        <v>4</v>
      </c>
      <c r="N398" s="160" t="s">
        <v>4</v>
      </c>
      <c r="O398" s="160" t="s">
        <v>4</v>
      </c>
      <c r="P398" s="160" t="s">
        <v>4</v>
      </c>
      <c r="Q398" s="50"/>
      <c r="R398" s="48"/>
      <c r="S398" s="48"/>
      <c r="T398" s="48"/>
      <c r="U398" s="48"/>
      <c r="V398" s="48"/>
      <c r="W398" s="48"/>
      <c r="X398" s="48"/>
      <c r="Y398" s="48"/>
      <c r="Z398" s="51"/>
    </row>
    <row r="399" spans="1:26" ht="19.5" customHeight="1">
      <c r="A399" s="201">
        <v>45627</v>
      </c>
      <c r="B399" s="160">
        <v>727459.26</v>
      </c>
      <c r="C399" s="160" t="s">
        <v>4</v>
      </c>
      <c r="D399" s="160" t="s">
        <v>4</v>
      </c>
      <c r="E399" s="160" t="s">
        <v>4</v>
      </c>
      <c r="F399" s="160" t="s">
        <v>4</v>
      </c>
      <c r="G399" s="160" t="s">
        <v>4</v>
      </c>
      <c r="H399" s="160" t="s">
        <v>4</v>
      </c>
      <c r="I399" s="160" t="s">
        <v>4</v>
      </c>
      <c r="J399" s="160" t="s">
        <v>4</v>
      </c>
      <c r="K399" s="160" t="s">
        <v>4</v>
      </c>
      <c r="L399" s="160" t="s">
        <v>4</v>
      </c>
      <c r="M399" s="160" t="s">
        <v>4</v>
      </c>
      <c r="N399" s="160" t="s">
        <v>4</v>
      </c>
      <c r="O399" s="160" t="s">
        <v>4</v>
      </c>
      <c r="P399" s="160" t="s">
        <v>4</v>
      </c>
      <c r="Q399" s="50"/>
      <c r="R399" s="48"/>
      <c r="S399" s="48"/>
      <c r="T399" s="48"/>
      <c r="U399" s="48"/>
      <c r="V399" s="48"/>
      <c r="W399" s="48"/>
      <c r="X399" s="48"/>
      <c r="Y399" s="48"/>
      <c r="Z399" s="51"/>
    </row>
    <row r="400" spans="1:26" ht="19.5" customHeight="1">
      <c r="A400" s="201">
        <v>45658</v>
      </c>
      <c r="B400" s="160">
        <v>752192.88</v>
      </c>
      <c r="C400" s="160" t="s">
        <v>4</v>
      </c>
      <c r="D400" s="160" t="s">
        <v>4</v>
      </c>
      <c r="E400" s="160" t="s">
        <v>4</v>
      </c>
      <c r="F400" s="160" t="s">
        <v>4</v>
      </c>
      <c r="G400" s="160" t="s">
        <v>4</v>
      </c>
      <c r="H400" s="160" t="s">
        <v>4</v>
      </c>
      <c r="I400" s="160" t="s">
        <v>4</v>
      </c>
      <c r="J400" s="160" t="s">
        <v>4</v>
      </c>
      <c r="K400" s="160" t="s">
        <v>4</v>
      </c>
      <c r="L400" s="160" t="s">
        <v>4</v>
      </c>
      <c r="M400" s="160" t="s">
        <v>4</v>
      </c>
      <c r="N400" s="160" t="s">
        <v>4</v>
      </c>
      <c r="O400" s="160" t="s">
        <v>4</v>
      </c>
      <c r="P400" s="160" t="s">
        <v>4</v>
      </c>
      <c r="Q400" s="50"/>
      <c r="R400" s="48"/>
      <c r="S400" s="48"/>
      <c r="T400" s="48"/>
      <c r="U400" s="48"/>
      <c r="V400" s="48"/>
      <c r="W400" s="48"/>
      <c r="X400" s="48"/>
      <c r="Y400" s="48"/>
      <c r="Z400" s="51"/>
    </row>
    <row r="401" spans="1:26" ht="19.5" customHeight="1">
      <c r="A401" s="201">
        <v>45689</v>
      </c>
      <c r="B401" s="160">
        <v>773254.28</v>
      </c>
      <c r="C401" s="160" t="s">
        <v>4</v>
      </c>
      <c r="D401" s="160" t="s">
        <v>4</v>
      </c>
      <c r="E401" s="160" t="s">
        <v>4</v>
      </c>
      <c r="F401" s="160" t="s">
        <v>4</v>
      </c>
      <c r="G401" s="160" t="s">
        <v>4</v>
      </c>
      <c r="H401" s="160" t="s">
        <v>4</v>
      </c>
      <c r="I401" s="160" t="s">
        <v>4</v>
      </c>
      <c r="J401" s="160" t="s">
        <v>4</v>
      </c>
      <c r="K401" s="160" t="s">
        <v>4</v>
      </c>
      <c r="L401" s="160" t="s">
        <v>4</v>
      </c>
      <c r="M401" s="160" t="s">
        <v>4</v>
      </c>
      <c r="N401" s="160" t="s">
        <v>4</v>
      </c>
      <c r="O401" s="160" t="s">
        <v>4</v>
      </c>
      <c r="P401" s="160" t="s">
        <v>4</v>
      </c>
      <c r="Q401" s="50"/>
      <c r="R401" s="48"/>
      <c r="S401" s="48"/>
      <c r="T401" s="48"/>
      <c r="U401" s="48"/>
      <c r="V401" s="48"/>
      <c r="W401" s="48"/>
      <c r="X401" s="48"/>
      <c r="Y401" s="48"/>
      <c r="Z401" s="51"/>
    </row>
    <row r="402" spans="1:26" ht="19.5" customHeight="1">
      <c r="A402" s="201">
        <v>45717</v>
      </c>
      <c r="B402" s="160">
        <v>773254.28</v>
      </c>
      <c r="C402" s="160" t="s">
        <v>4</v>
      </c>
      <c r="D402" s="160" t="s">
        <v>4</v>
      </c>
      <c r="E402" s="160" t="s">
        <v>4</v>
      </c>
      <c r="F402" s="160" t="s">
        <v>4</v>
      </c>
      <c r="G402" s="160" t="s">
        <v>4</v>
      </c>
      <c r="H402" s="160" t="s">
        <v>4</v>
      </c>
      <c r="I402" s="160" t="s">
        <v>4</v>
      </c>
      <c r="J402" s="160" t="s">
        <v>4</v>
      </c>
      <c r="K402" s="160" t="s">
        <v>4</v>
      </c>
      <c r="L402" s="160" t="s">
        <v>4</v>
      </c>
      <c r="M402" s="160" t="s">
        <v>4</v>
      </c>
      <c r="N402" s="160" t="s">
        <v>4</v>
      </c>
      <c r="O402" s="160" t="s">
        <v>4</v>
      </c>
      <c r="P402" s="160" t="s">
        <v>4</v>
      </c>
      <c r="Q402" s="50"/>
      <c r="R402" s="48"/>
      <c r="S402" s="48"/>
      <c r="T402" s="48"/>
      <c r="U402" s="48"/>
      <c r="V402" s="48"/>
      <c r="W402" s="48"/>
      <c r="X402" s="48"/>
      <c r="Y402" s="48"/>
      <c r="Z402" s="51"/>
    </row>
    <row r="403" spans="1:26" ht="19.5" customHeight="1">
      <c r="A403" s="201">
        <v>45748</v>
      </c>
      <c r="B403" s="160">
        <v>810558.66</v>
      </c>
      <c r="C403" s="160" t="s">
        <v>4</v>
      </c>
      <c r="D403" s="160" t="s">
        <v>4</v>
      </c>
      <c r="E403" s="160" t="s">
        <v>4</v>
      </c>
      <c r="F403" s="160" t="s">
        <v>4</v>
      </c>
      <c r="G403" s="160" t="s">
        <v>4</v>
      </c>
      <c r="H403" s="160" t="s">
        <v>4</v>
      </c>
      <c r="I403" s="160" t="s">
        <v>4</v>
      </c>
      <c r="J403" s="160" t="s">
        <v>4</v>
      </c>
      <c r="K403" s="160" t="s">
        <v>4</v>
      </c>
      <c r="L403" s="160" t="s">
        <v>4</v>
      </c>
      <c r="M403" s="160" t="s">
        <v>4</v>
      </c>
      <c r="N403" s="160" t="s">
        <v>4</v>
      </c>
      <c r="O403" s="160" t="s">
        <v>4</v>
      </c>
      <c r="P403" s="160" t="s">
        <v>4</v>
      </c>
      <c r="Q403" s="50"/>
      <c r="R403" s="48"/>
      <c r="S403" s="48"/>
      <c r="T403" s="48"/>
      <c r="U403" s="48"/>
      <c r="V403" s="48"/>
      <c r="W403" s="48"/>
      <c r="X403" s="48"/>
      <c r="Y403" s="48"/>
      <c r="Z403" s="51"/>
    </row>
    <row r="404" spans="1:26" ht="19.5" customHeight="1">
      <c r="A404" s="201">
        <v>45778</v>
      </c>
      <c r="B404" s="160">
        <v>828764.25</v>
      </c>
      <c r="C404" s="160" t="s">
        <v>4</v>
      </c>
      <c r="D404" s="160" t="s">
        <v>4</v>
      </c>
      <c r="E404" s="160" t="s">
        <v>4</v>
      </c>
      <c r="F404" s="160" t="s">
        <v>4</v>
      </c>
      <c r="G404" s="160" t="s">
        <v>4</v>
      </c>
      <c r="H404" s="160" t="s">
        <v>4</v>
      </c>
      <c r="I404" s="160" t="s">
        <v>4</v>
      </c>
      <c r="J404" s="160" t="s">
        <v>4</v>
      </c>
      <c r="K404" s="160" t="s">
        <v>4</v>
      </c>
      <c r="L404" s="160" t="s">
        <v>4</v>
      </c>
      <c r="M404" s="160" t="s">
        <v>4</v>
      </c>
      <c r="N404" s="160" t="s">
        <v>4</v>
      </c>
      <c r="O404" s="160" t="s">
        <v>4</v>
      </c>
      <c r="P404" s="160" t="s">
        <v>4</v>
      </c>
      <c r="Q404" s="220"/>
      <c r="R404" s="221"/>
      <c r="S404" s="221"/>
      <c r="T404" s="221"/>
      <c r="U404" s="221"/>
      <c r="V404" s="221"/>
      <c r="W404" s="221"/>
      <c r="X404" s="221"/>
      <c r="Y404" s="221"/>
      <c r="Z404" s="51"/>
    </row>
    <row r="405" spans="1:26" ht="19.5" customHeight="1">
      <c r="A405" s="201">
        <v>45809</v>
      </c>
      <c r="B405" s="160">
        <v>828764.25</v>
      </c>
      <c r="C405" s="160" t="s">
        <v>4</v>
      </c>
      <c r="D405" s="160" t="s">
        <v>4</v>
      </c>
      <c r="E405" s="160" t="s">
        <v>4</v>
      </c>
      <c r="F405" s="160" t="s">
        <v>4</v>
      </c>
      <c r="G405" s="160" t="s">
        <v>4</v>
      </c>
      <c r="H405" s="160" t="s">
        <v>4</v>
      </c>
      <c r="I405" s="160" t="s">
        <v>4</v>
      </c>
      <c r="J405" s="160" t="s">
        <v>4</v>
      </c>
      <c r="K405" s="160" t="s">
        <v>4</v>
      </c>
      <c r="L405" s="160" t="s">
        <v>4</v>
      </c>
      <c r="M405" s="160" t="s">
        <v>4</v>
      </c>
      <c r="N405" s="160" t="s">
        <v>4</v>
      </c>
      <c r="O405" s="160" t="s">
        <v>4</v>
      </c>
      <c r="P405" s="160" t="s">
        <v>4</v>
      </c>
      <c r="Q405" s="220"/>
      <c r="R405" s="221"/>
      <c r="S405" s="221"/>
      <c r="T405" s="221"/>
      <c r="U405" s="221"/>
      <c r="V405" s="221"/>
      <c r="W405" s="221"/>
      <c r="X405" s="221"/>
      <c r="Y405" s="221"/>
      <c r="Z405" s="51"/>
    </row>
    <row r="406" spans="1:26" ht="19.5" customHeight="1">
      <c r="A406" s="201">
        <v>45839</v>
      </c>
      <c r="B406" s="219">
        <v>841196.71</v>
      </c>
      <c r="C406" s="160" t="s">
        <v>4</v>
      </c>
      <c r="D406" s="160" t="s">
        <v>4</v>
      </c>
      <c r="E406" s="160" t="s">
        <v>4</v>
      </c>
      <c r="F406" s="160" t="s">
        <v>4</v>
      </c>
      <c r="G406" s="160" t="s">
        <v>4</v>
      </c>
      <c r="H406" s="160" t="s">
        <v>4</v>
      </c>
      <c r="I406" s="160" t="s">
        <v>4</v>
      </c>
      <c r="J406" s="160" t="s">
        <v>4</v>
      </c>
      <c r="K406" s="160" t="s">
        <v>4</v>
      </c>
      <c r="L406" s="160" t="s">
        <v>4</v>
      </c>
      <c r="M406" s="160" t="s">
        <v>4</v>
      </c>
      <c r="N406" s="160" t="s">
        <v>4</v>
      </c>
      <c r="O406" s="160" t="s">
        <v>4</v>
      </c>
      <c r="P406" s="160" t="s">
        <v>4</v>
      </c>
      <c r="Q406" s="220"/>
      <c r="R406" s="221"/>
      <c r="S406" s="221"/>
      <c r="T406" s="221"/>
      <c r="U406" s="221"/>
      <c r="V406" s="221"/>
      <c r="W406" s="221"/>
      <c r="X406" s="221"/>
      <c r="Y406" s="221"/>
      <c r="Z406" s="51"/>
    </row>
    <row r="407" spans="1:26" ht="19.5" customHeight="1">
      <c r="A407" s="201">
        <v>45870</v>
      </c>
      <c r="B407" s="219">
        <v>871530.07</v>
      </c>
      <c r="C407" s="160" t="s">
        <v>4</v>
      </c>
      <c r="D407" s="160" t="s">
        <v>4</v>
      </c>
      <c r="E407" s="160" t="s">
        <v>4</v>
      </c>
      <c r="F407" s="160" t="s">
        <v>4</v>
      </c>
      <c r="G407" s="160" t="s">
        <v>4</v>
      </c>
      <c r="H407" s="160" t="s">
        <v>4</v>
      </c>
      <c r="I407" s="160" t="s">
        <v>4</v>
      </c>
      <c r="J407" s="160" t="s">
        <v>4</v>
      </c>
      <c r="K407" s="160" t="s">
        <v>4</v>
      </c>
      <c r="L407" s="160" t="s">
        <v>4</v>
      </c>
      <c r="M407" s="160" t="s">
        <v>4</v>
      </c>
      <c r="N407" s="160" t="s">
        <v>4</v>
      </c>
      <c r="O407" s="160" t="s">
        <v>4</v>
      </c>
      <c r="P407" s="160" t="s">
        <v>4</v>
      </c>
      <c r="Q407" s="220"/>
      <c r="R407" s="221"/>
      <c r="S407" s="221"/>
      <c r="T407" s="221"/>
      <c r="U407" s="221"/>
      <c r="V407" s="221"/>
      <c r="W407" s="221"/>
      <c r="X407" s="221"/>
      <c r="Y407" s="221"/>
      <c r="Z407" s="51"/>
    </row>
    <row r="408" spans="1:26" ht="19.5" customHeight="1">
      <c r="A408" s="201">
        <v>45901</v>
      </c>
      <c r="B408" s="219">
        <v>904903.02</v>
      </c>
      <c r="C408" s="160" t="s">
        <v>4</v>
      </c>
      <c r="D408" s="160" t="s">
        <v>4</v>
      </c>
      <c r="E408" s="160" t="s">
        <v>4</v>
      </c>
      <c r="F408" s="160" t="s">
        <v>4</v>
      </c>
      <c r="G408" s="160" t="s">
        <v>4</v>
      </c>
      <c r="H408" s="160" t="s">
        <v>4</v>
      </c>
      <c r="I408" s="160" t="s">
        <v>4</v>
      </c>
      <c r="J408" s="160" t="s">
        <v>4</v>
      </c>
      <c r="K408" s="160" t="s">
        <v>4</v>
      </c>
      <c r="L408" s="160" t="s">
        <v>4</v>
      </c>
      <c r="M408" s="160" t="s">
        <v>4</v>
      </c>
      <c r="N408" s="160" t="s">
        <v>4</v>
      </c>
      <c r="O408" s="160" t="s">
        <v>4</v>
      </c>
      <c r="P408" s="160" t="s">
        <v>4</v>
      </c>
      <c r="Q408" s="220"/>
      <c r="R408" s="221"/>
      <c r="S408" s="221"/>
      <c r="T408" s="221"/>
      <c r="U408" s="221"/>
      <c r="V408" s="221"/>
      <c r="W408" s="221"/>
      <c r="X408" s="221"/>
      <c r="Y408" s="221"/>
      <c r="Z408" s="51"/>
    </row>
    <row r="409" spans="1:26" ht="19.5" customHeight="1">
      <c r="A409" s="201">
        <v>45931</v>
      </c>
      <c r="B409" s="219">
        <v>936746.56</v>
      </c>
      <c r="C409" s="160" t="s">
        <v>4</v>
      </c>
      <c r="D409" s="160" t="s">
        <v>4</v>
      </c>
      <c r="E409" s="160" t="s">
        <v>4</v>
      </c>
      <c r="F409" s="160" t="s">
        <v>4</v>
      </c>
      <c r="G409" s="160" t="s">
        <v>4</v>
      </c>
      <c r="H409" s="160" t="s">
        <v>4</v>
      </c>
      <c r="I409" s="160" t="s">
        <v>4</v>
      </c>
      <c r="J409" s="160" t="s">
        <v>4</v>
      </c>
      <c r="K409" s="160" t="s">
        <v>4</v>
      </c>
      <c r="L409" s="160" t="s">
        <v>4</v>
      </c>
      <c r="M409" s="160" t="s">
        <v>4</v>
      </c>
      <c r="N409" s="160" t="s">
        <v>4</v>
      </c>
      <c r="O409" s="160" t="s">
        <v>4</v>
      </c>
      <c r="P409" s="160" t="s">
        <v>4</v>
      </c>
      <c r="Q409" s="220"/>
      <c r="R409" s="221"/>
      <c r="S409" s="221"/>
      <c r="T409" s="221"/>
      <c r="U409" s="221"/>
      <c r="V409" s="221"/>
      <c r="W409" s="221"/>
      <c r="X409" s="221"/>
      <c r="Y409" s="221"/>
      <c r="Z409" s="51"/>
    </row>
    <row r="410" spans="1:26" ht="19.5" customHeight="1">
      <c r="A410" s="201">
        <v>45962</v>
      </c>
      <c r="B410" s="219" t="s">
        <v>301</v>
      </c>
      <c r="C410" s="160" t="s">
        <v>4</v>
      </c>
      <c r="D410" s="160" t="s">
        <v>4</v>
      </c>
      <c r="E410" s="160" t="s">
        <v>4</v>
      </c>
      <c r="F410" s="160" t="s">
        <v>4</v>
      </c>
      <c r="G410" s="160" t="s">
        <v>4</v>
      </c>
      <c r="H410" s="160" t="s">
        <v>4</v>
      </c>
      <c r="I410" s="160" t="s">
        <v>4</v>
      </c>
      <c r="J410" s="160" t="s">
        <v>4</v>
      </c>
      <c r="K410" s="160" t="s">
        <v>4</v>
      </c>
      <c r="L410" s="160" t="s">
        <v>4</v>
      </c>
      <c r="M410" s="160" t="s">
        <v>4</v>
      </c>
      <c r="N410" s="160" t="s">
        <v>4</v>
      </c>
      <c r="O410" s="160" t="s">
        <v>4</v>
      </c>
      <c r="P410" s="160" t="s">
        <v>4</v>
      </c>
      <c r="Q410" s="220"/>
      <c r="R410" s="221"/>
      <c r="S410" s="221"/>
      <c r="T410" s="221"/>
      <c r="U410" s="221"/>
      <c r="V410" s="221"/>
      <c r="W410" s="221"/>
      <c r="X410" s="221"/>
      <c r="Y410" s="221"/>
      <c r="Z410" s="51"/>
    </row>
    <row r="411" spans="1:26" ht="19.5" customHeight="1">
      <c r="A411" s="201">
        <v>45992</v>
      </c>
      <c r="B411" s="219" t="s">
        <v>302</v>
      </c>
      <c r="C411" s="160" t="s">
        <v>4</v>
      </c>
      <c r="D411" s="160" t="s">
        <v>4</v>
      </c>
      <c r="E411" s="160" t="s">
        <v>4</v>
      </c>
      <c r="F411" s="160" t="s">
        <v>4</v>
      </c>
      <c r="G411" s="160" t="s">
        <v>4</v>
      </c>
      <c r="H411" s="160" t="s">
        <v>4</v>
      </c>
      <c r="I411" s="160" t="s">
        <v>4</v>
      </c>
      <c r="J411" s="160" t="s">
        <v>4</v>
      </c>
      <c r="K411" s="160" t="s">
        <v>4</v>
      </c>
      <c r="L411" s="160" t="s">
        <v>4</v>
      </c>
      <c r="M411" s="160" t="s">
        <v>4</v>
      </c>
      <c r="N411" s="160" t="s">
        <v>4</v>
      </c>
      <c r="O411" s="160" t="s">
        <v>4</v>
      </c>
      <c r="P411" s="160" t="s">
        <v>4</v>
      </c>
      <c r="Q411" s="220"/>
      <c r="R411" s="221"/>
      <c r="S411" s="221"/>
      <c r="T411" s="221"/>
      <c r="U411" s="221"/>
      <c r="V411" s="221"/>
      <c r="W411" s="221"/>
      <c r="X411" s="221"/>
      <c r="Y411" s="221"/>
      <c r="Z411" s="51"/>
    </row>
    <row r="412" spans="1:26" ht="19.5" customHeight="1">
      <c r="A412" s="201">
        <v>46023</v>
      </c>
      <c r="B412" s="219" t="s">
        <v>302</v>
      </c>
      <c r="C412" s="160" t="s">
        <v>4</v>
      </c>
      <c r="D412" s="160" t="s">
        <v>4</v>
      </c>
      <c r="E412" s="160" t="s">
        <v>4</v>
      </c>
      <c r="F412" s="160" t="s">
        <v>4</v>
      </c>
      <c r="G412" s="160" t="s">
        <v>4</v>
      </c>
      <c r="H412" s="160" t="s">
        <v>4</v>
      </c>
      <c r="I412" s="160" t="s">
        <v>4</v>
      </c>
      <c r="J412" s="160" t="s">
        <v>4</v>
      </c>
      <c r="K412" s="160" t="s">
        <v>4</v>
      </c>
      <c r="L412" s="160" t="s">
        <v>4</v>
      </c>
      <c r="M412" s="160" t="s">
        <v>4</v>
      </c>
      <c r="N412" s="160" t="s">
        <v>4</v>
      </c>
      <c r="O412" s="160" t="s">
        <v>4</v>
      </c>
      <c r="P412" s="160" t="s">
        <v>4</v>
      </c>
      <c r="Q412" s="220"/>
      <c r="R412" s="221"/>
      <c r="S412" s="221"/>
      <c r="T412" s="221"/>
      <c r="U412" s="221"/>
      <c r="V412" s="221"/>
      <c r="W412" s="221"/>
      <c r="X412" s="221"/>
      <c r="Y412" s="221"/>
      <c r="Z412" s="51"/>
    </row>
    <row r="413" spans="1:26" ht="19.5" customHeight="1">
      <c r="A413" s="201">
        <v>46054</v>
      </c>
      <c r="B413" s="219" t="s">
        <v>303</v>
      </c>
      <c r="C413" s="160" t="s">
        <v>4</v>
      </c>
      <c r="D413" s="160" t="s">
        <v>4</v>
      </c>
      <c r="E413" s="160" t="s">
        <v>4</v>
      </c>
      <c r="F413" s="160" t="s">
        <v>4</v>
      </c>
      <c r="G413" s="160" t="s">
        <v>4</v>
      </c>
      <c r="H413" s="160" t="s">
        <v>4</v>
      </c>
      <c r="I413" s="160" t="s">
        <v>4</v>
      </c>
      <c r="J413" s="160" t="s">
        <v>4</v>
      </c>
      <c r="K413" s="160" t="s">
        <v>4</v>
      </c>
      <c r="L413" s="160" t="s">
        <v>4</v>
      </c>
      <c r="M413" s="160" t="s">
        <v>4</v>
      </c>
      <c r="N413" s="160" t="s">
        <v>4</v>
      </c>
      <c r="O413" s="160" t="s">
        <v>4</v>
      </c>
      <c r="P413" s="160" t="s">
        <v>4</v>
      </c>
      <c r="Q413" s="220"/>
      <c r="R413" s="221"/>
      <c r="S413" s="221"/>
      <c r="T413" s="221"/>
      <c r="U413" s="221"/>
      <c r="V413" s="221"/>
      <c r="W413" s="221"/>
      <c r="X413" s="221"/>
      <c r="Y413" s="221"/>
      <c r="Z413" s="51"/>
    </row>
    <row r="414" spans="1:26" ht="19.5" customHeight="1">
      <c r="A414" s="201">
        <v>46082</v>
      </c>
      <c r="B414" s="219" t="s">
        <v>511</v>
      </c>
      <c r="C414" s="160" t="s">
        <v>4</v>
      </c>
      <c r="D414" s="160" t="s">
        <v>4</v>
      </c>
      <c r="E414" s="160" t="s">
        <v>4</v>
      </c>
      <c r="F414" s="160" t="s">
        <v>4</v>
      </c>
      <c r="G414" s="160" t="s">
        <v>4</v>
      </c>
      <c r="H414" s="160" t="s">
        <v>4</v>
      </c>
      <c r="I414" s="160" t="s">
        <v>4</v>
      </c>
      <c r="J414" s="160" t="s">
        <v>4</v>
      </c>
      <c r="K414" s="160" t="s">
        <v>4</v>
      </c>
      <c r="L414" s="160" t="s">
        <v>4</v>
      </c>
      <c r="M414" s="160" t="s">
        <v>4</v>
      </c>
      <c r="N414" s="160" t="s">
        <v>4</v>
      </c>
      <c r="O414" s="160" t="s">
        <v>4</v>
      </c>
      <c r="P414" s="160" t="s">
        <v>4</v>
      </c>
      <c r="Q414" s="220"/>
      <c r="R414" s="221"/>
      <c r="S414" s="221"/>
      <c r="T414" s="221"/>
      <c r="U414" s="221"/>
      <c r="V414" s="221"/>
      <c r="W414" s="221"/>
      <c r="X414" s="221"/>
      <c r="Y414" s="221"/>
      <c r="Z414" s="51"/>
    </row>
    <row r="415" spans="1:26" ht="19.5" customHeight="1">
      <c r="A415" s="201">
        <v>46113</v>
      </c>
      <c r="B415" s="219" t="s">
        <v>512</v>
      </c>
      <c r="C415" s="160" t="s">
        <v>4</v>
      </c>
      <c r="D415" s="160" t="s">
        <v>4</v>
      </c>
      <c r="E415" s="160" t="s">
        <v>4</v>
      </c>
      <c r="F415" s="160" t="s">
        <v>4</v>
      </c>
      <c r="G415" s="160" t="s">
        <v>4</v>
      </c>
      <c r="H415" s="160" t="s">
        <v>4</v>
      </c>
      <c r="I415" s="160" t="s">
        <v>4</v>
      </c>
      <c r="J415" s="160" t="s">
        <v>4</v>
      </c>
      <c r="K415" s="160" t="s">
        <v>4</v>
      </c>
      <c r="L415" s="160" t="s">
        <v>4</v>
      </c>
      <c r="M415" s="160" t="s">
        <v>4</v>
      </c>
      <c r="N415" s="160" t="s">
        <v>4</v>
      </c>
      <c r="O415" s="160" t="s">
        <v>4</v>
      </c>
      <c r="P415" s="160" t="s">
        <v>4</v>
      </c>
      <c r="Q415" s="220"/>
      <c r="R415" s="221"/>
      <c r="S415" s="221"/>
      <c r="T415" s="221"/>
      <c r="U415" s="221"/>
      <c r="V415" s="221"/>
      <c r="W415" s="221"/>
      <c r="X415" s="221"/>
      <c r="Y415" s="221"/>
      <c r="Z415" s="51"/>
    </row>
    <row r="416" spans="1:26" ht="19.5" customHeight="1">
      <c r="A416" s="201">
        <v>46143</v>
      </c>
      <c r="B416" s="219" t="s">
        <v>513</v>
      </c>
      <c r="C416" s="160" t="s">
        <v>4</v>
      </c>
      <c r="D416" s="160" t="s">
        <v>4</v>
      </c>
      <c r="E416" s="160" t="s">
        <v>4</v>
      </c>
      <c r="F416" s="160" t="s">
        <v>4</v>
      </c>
      <c r="G416" s="160" t="s">
        <v>4</v>
      </c>
      <c r="H416" s="160" t="s">
        <v>4</v>
      </c>
      <c r="I416" s="160" t="s">
        <v>4</v>
      </c>
      <c r="J416" s="160" t="s">
        <v>4</v>
      </c>
      <c r="K416" s="160" t="s">
        <v>4</v>
      </c>
      <c r="L416" s="160" t="s">
        <v>4</v>
      </c>
      <c r="M416" s="160" t="s">
        <v>4</v>
      </c>
      <c r="N416" s="160" t="s">
        <v>4</v>
      </c>
      <c r="O416" s="160" t="s">
        <v>4</v>
      </c>
      <c r="P416" s="160" t="s">
        <v>4</v>
      </c>
      <c r="Q416" s="220"/>
      <c r="R416" s="221"/>
      <c r="S416" s="221"/>
      <c r="T416" s="221"/>
      <c r="U416" s="221"/>
      <c r="V416" s="221"/>
      <c r="W416" s="221"/>
      <c r="X416" s="221"/>
      <c r="Y416" s="221"/>
      <c r="Z416" s="51"/>
    </row>
    <row r="417" spans="1:26" ht="19.5" customHeight="1">
      <c r="A417" s="201">
        <v>46174</v>
      </c>
      <c r="B417" s="219" t="s">
        <v>513</v>
      </c>
      <c r="C417" s="160" t="s">
        <v>4</v>
      </c>
      <c r="D417" s="160" t="s">
        <v>4</v>
      </c>
      <c r="E417" s="160" t="s">
        <v>4</v>
      </c>
      <c r="F417" s="160" t="s">
        <v>4</v>
      </c>
      <c r="G417" s="160" t="s">
        <v>4</v>
      </c>
      <c r="H417" s="160" t="s">
        <v>4</v>
      </c>
      <c r="I417" s="160" t="s">
        <v>4</v>
      </c>
      <c r="J417" s="160" t="s">
        <v>4</v>
      </c>
      <c r="K417" s="160" t="s">
        <v>4</v>
      </c>
      <c r="L417" s="160" t="s">
        <v>4</v>
      </c>
      <c r="M417" s="160" t="s">
        <v>4</v>
      </c>
      <c r="N417" s="160" t="s">
        <v>4</v>
      </c>
      <c r="O417" s="160" t="s">
        <v>4</v>
      </c>
      <c r="P417" s="160" t="s">
        <v>4</v>
      </c>
      <c r="Q417" s="220"/>
      <c r="R417" s="221"/>
      <c r="S417" s="221"/>
      <c r="T417" s="221"/>
      <c r="U417" s="221"/>
      <c r="V417" s="221"/>
      <c r="W417" s="221"/>
      <c r="X417" s="221"/>
      <c r="Y417" s="221"/>
      <c r="Z417" s="51"/>
    </row>
    <row r="418" spans="1:26" ht="19.5" customHeight="1">
      <c r="A418" s="201">
        <v>46204</v>
      </c>
      <c r="B418" s="219" t="s">
        <v>514</v>
      </c>
      <c r="C418" s="160" t="s">
        <v>4</v>
      </c>
      <c r="D418" s="160" t="s">
        <v>4</v>
      </c>
      <c r="E418" s="160" t="s">
        <v>4</v>
      </c>
      <c r="F418" s="160" t="s">
        <v>4</v>
      </c>
      <c r="G418" s="160" t="s">
        <v>4</v>
      </c>
      <c r="H418" s="160" t="s">
        <v>4</v>
      </c>
      <c r="I418" s="160" t="s">
        <v>4</v>
      </c>
      <c r="J418" s="160" t="s">
        <v>4</v>
      </c>
      <c r="K418" s="160" t="s">
        <v>4</v>
      </c>
      <c r="L418" s="160" t="s">
        <v>4</v>
      </c>
      <c r="M418" s="160" t="s">
        <v>4</v>
      </c>
      <c r="N418" s="160" t="s">
        <v>4</v>
      </c>
      <c r="O418" s="160" t="s">
        <v>4</v>
      </c>
      <c r="P418" s="160" t="s">
        <v>4</v>
      </c>
      <c r="Q418" s="220"/>
      <c r="R418" s="221"/>
      <c r="S418" s="221"/>
      <c r="T418" s="221"/>
      <c r="U418" s="221"/>
      <c r="V418" s="221"/>
      <c r="W418" s="221"/>
      <c r="X418" s="221"/>
      <c r="Y418" s="221"/>
      <c r="Z418" s="51"/>
    </row>
    <row r="419" spans="1:26" ht="19.5" customHeight="1">
      <c r="A419" s="201">
        <v>46235</v>
      </c>
      <c r="B419" s="219" t="s">
        <v>515</v>
      </c>
      <c r="C419" s="160" t="s">
        <v>4</v>
      </c>
      <c r="D419" s="160" t="s">
        <v>4</v>
      </c>
      <c r="E419" s="160" t="s">
        <v>4</v>
      </c>
      <c r="F419" s="160" t="s">
        <v>4</v>
      </c>
      <c r="G419" s="160" t="s">
        <v>4</v>
      </c>
      <c r="H419" s="160" t="s">
        <v>4</v>
      </c>
      <c r="I419" s="160" t="s">
        <v>4</v>
      </c>
      <c r="J419" s="160" t="s">
        <v>4</v>
      </c>
      <c r="K419" s="160" t="s">
        <v>4</v>
      </c>
      <c r="L419" s="160" t="s">
        <v>4</v>
      </c>
      <c r="M419" s="160" t="s">
        <v>4</v>
      </c>
      <c r="N419" s="160" t="s">
        <v>4</v>
      </c>
      <c r="O419" s="160" t="s">
        <v>4</v>
      </c>
      <c r="P419" s="160" t="s">
        <v>4</v>
      </c>
      <c r="Q419" s="220"/>
      <c r="R419" s="221"/>
      <c r="S419" s="221"/>
      <c r="T419" s="221"/>
      <c r="U419" s="221"/>
      <c r="V419" s="221"/>
      <c r="W419" s="221"/>
      <c r="X419" s="221"/>
      <c r="Y419" s="221"/>
      <c r="Z419" s="51"/>
    </row>
    <row r="420" spans="1:26" ht="12.75" customHeight="1">
      <c r="A420" s="343"/>
      <c r="B420" s="343"/>
      <c r="C420" s="343"/>
      <c r="D420" s="343"/>
      <c r="E420" s="343"/>
      <c r="F420" s="343"/>
      <c r="G420" s="343"/>
      <c r="H420" s="343"/>
      <c r="I420" s="343"/>
      <c r="J420" s="343"/>
      <c r="K420" s="343"/>
      <c r="L420" s="343"/>
      <c r="M420" s="343"/>
      <c r="N420" s="343"/>
      <c r="O420" s="343"/>
      <c r="P420" s="343"/>
      <c r="Q420" s="10"/>
      <c r="R420" s="10"/>
      <c r="S420" s="10"/>
      <c r="T420" s="4"/>
      <c r="U420" s="4"/>
      <c r="V420" s="4"/>
      <c r="W420" s="4"/>
      <c r="X420" s="4"/>
      <c r="Y420" s="4"/>
      <c r="Z420" s="4"/>
    </row>
    <row r="421" spans="1:26" ht="19.5" customHeight="1">
      <c r="A421" s="272" t="s">
        <v>266</v>
      </c>
      <c r="B421" s="272"/>
      <c r="C421" s="272"/>
      <c r="D421" s="272"/>
      <c r="E421" s="272"/>
      <c r="F421" s="272"/>
      <c r="G421" s="272"/>
      <c r="H421" s="272"/>
      <c r="I421" s="272"/>
      <c r="J421" s="272"/>
      <c r="K421" s="272"/>
      <c r="L421" s="272"/>
      <c r="M421" s="272"/>
      <c r="N421" s="272"/>
      <c r="O421" s="272"/>
      <c r="P421" s="272"/>
      <c r="Q421" s="4"/>
      <c r="R421" s="4"/>
      <c r="S421" s="4"/>
      <c r="T421" s="4"/>
      <c r="U421" s="4"/>
      <c r="V421" s="4"/>
      <c r="W421" s="4"/>
      <c r="X421" s="4"/>
      <c r="Y421" s="4"/>
      <c r="Z421" s="4"/>
    </row>
    <row r="422" spans="1:26" ht="15" hidden="1"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 hidden="1"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 hidden="1"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 hidden="1"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 hidden="1"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 hidden="1" customHeight="1"/>
    <row r="428" spans="1:26" ht="15" hidden="1" customHeight="1"/>
    <row r="429" spans="1:26" ht="15" hidden="1" customHeight="1"/>
    <row r="430" spans="1:26" ht="15" hidden="1" customHeight="1"/>
    <row r="431" spans="1:26" ht="15" hidden="1" customHeight="1"/>
    <row r="432" spans="1:26" ht="15" hidden="1" customHeight="1"/>
    <row r="433" ht="15" hidden="1" customHeight="1"/>
    <row r="434" ht="15" hidden="1" customHeight="1"/>
    <row r="435" ht="15" hidden="1" customHeight="1"/>
    <row r="436" ht="15" hidden="1" customHeight="1"/>
    <row r="437" ht="15" hidden="1" customHeight="1"/>
    <row r="438" ht="15" hidden="1" customHeight="1"/>
    <row r="439" ht="15" hidden="1" customHeight="1"/>
    <row r="440" ht="15" hidden="1" customHeight="1"/>
    <row r="441" ht="15" hidden="1" customHeight="1"/>
    <row r="442" ht="15" hidden="1" customHeight="1"/>
    <row r="443" ht="15" hidden="1" customHeight="1"/>
    <row r="444" ht="15" hidden="1" customHeight="1"/>
    <row r="445" ht="15" hidden="1" customHeight="1"/>
    <row r="446" ht="15" hidden="1" customHeight="1"/>
    <row r="447" ht="15" hidden="1" customHeight="1"/>
    <row r="448" ht="15" hidden="1" customHeight="1"/>
    <row r="449" ht="15" hidden="1" customHeight="1"/>
    <row r="450" ht="15" hidden="1" customHeight="1"/>
    <row r="451" ht="15" hidden="1" customHeight="1"/>
    <row r="452" ht="15" hidden="1" customHeight="1"/>
    <row r="453" ht="15" hidden="1" customHeight="1"/>
    <row r="454" ht="15" hidden="1" customHeight="1"/>
    <row r="455" ht="15" hidden="1" customHeight="1"/>
    <row r="456" ht="15" hidden="1" customHeight="1"/>
    <row r="457" ht="15" hidden="1" customHeight="1"/>
    <row r="458" ht="15" hidden="1" customHeight="1"/>
    <row r="459" ht="15" hidden="1" customHeight="1"/>
    <row r="460" ht="15" hidden="1" customHeight="1"/>
    <row r="461" ht="15" hidden="1" customHeight="1"/>
    <row r="462" ht="15" hidden="1" customHeight="1"/>
    <row r="463" ht="15" hidden="1" customHeight="1"/>
    <row r="464" ht="15" hidden="1" customHeight="1"/>
    <row r="465" ht="15" hidden="1" customHeight="1"/>
    <row r="466" ht="15" hidden="1" customHeight="1"/>
    <row r="467" ht="15" hidden="1" customHeight="1"/>
    <row r="468" ht="15" hidden="1" customHeight="1"/>
    <row r="469" ht="15" hidden="1" customHeight="1"/>
    <row r="470" ht="15" hidden="1" customHeight="1"/>
    <row r="471" ht="15" hidden="1" customHeight="1"/>
    <row r="472" ht="15" hidden="1" customHeight="1"/>
    <row r="473" ht="15" hidden="1" customHeight="1"/>
    <row r="474" ht="15" hidden="1" customHeight="1"/>
    <row r="475" ht="15" hidden="1" customHeight="1"/>
    <row r="476" ht="15" hidden="1" customHeight="1"/>
    <row r="477" ht="15" hidden="1" customHeight="1"/>
    <row r="478" ht="15" hidden="1" customHeight="1"/>
    <row r="479" ht="15" hidden="1" customHeight="1"/>
    <row r="480" ht="15" hidden="1" customHeight="1"/>
    <row r="481" ht="15" hidden="1" customHeight="1"/>
    <row r="482" ht="15" hidden="1" customHeight="1"/>
    <row r="483" ht="15" hidden="1" customHeight="1"/>
    <row r="484" ht="15" hidden="1" customHeight="1"/>
    <row r="485" ht="15" hidden="1" customHeight="1"/>
    <row r="486" ht="15" hidden="1" customHeight="1"/>
    <row r="487" ht="15" hidden="1" customHeight="1"/>
    <row r="488" ht="15" hidden="1" customHeight="1"/>
    <row r="489" ht="15" hidden="1" customHeight="1"/>
    <row r="490" ht="15" hidden="1" customHeight="1"/>
    <row r="491" ht="15" hidden="1" customHeight="1"/>
    <row r="492" ht="15" hidden="1" customHeight="1"/>
    <row r="493" ht="15" hidden="1" customHeight="1"/>
    <row r="494" ht="15" hidden="1" customHeight="1"/>
    <row r="495" ht="15" hidden="1" customHeight="1"/>
    <row r="496" ht="15" hidden="1" customHeight="1"/>
    <row r="497" ht="15" hidden="1" customHeight="1"/>
    <row r="498" ht="15" hidden="1" customHeight="1"/>
    <row r="499" ht="15" hidden="1" customHeight="1"/>
    <row r="500" ht="15" hidden="1" customHeight="1"/>
    <row r="501" ht="15" hidden="1" customHeight="1"/>
    <row r="502" ht="15" hidden="1" customHeight="1"/>
    <row r="503" ht="15" hidden="1" customHeight="1"/>
    <row r="504" ht="15" hidden="1" customHeight="1"/>
    <row r="505" ht="15" hidden="1" customHeight="1"/>
    <row r="506" ht="15" hidden="1" customHeight="1"/>
    <row r="507" ht="15" hidden="1" customHeight="1"/>
    <row r="508" ht="15" hidden="1" customHeight="1"/>
    <row r="509" ht="15" hidden="1" customHeight="1"/>
    <row r="510" ht="15" hidden="1" customHeight="1"/>
    <row r="511" ht="15" hidden="1" customHeight="1"/>
    <row r="512" ht="15" hidden="1" customHeight="1"/>
    <row r="513" ht="15" hidden="1" customHeight="1"/>
    <row r="514" ht="15" hidden="1" customHeight="1"/>
    <row r="515" ht="15" hidden="1" customHeight="1"/>
    <row r="516" ht="15" hidden="1" customHeight="1"/>
    <row r="517" ht="15" hidden="1" customHeight="1"/>
    <row r="518" ht="15" hidden="1" customHeight="1"/>
    <row r="519" ht="15" hidden="1" customHeight="1"/>
    <row r="520" ht="15" hidden="1" customHeight="1"/>
    <row r="521" ht="15" hidden="1" customHeight="1"/>
    <row r="522" ht="15" hidden="1" customHeight="1"/>
    <row r="523" ht="15" hidden="1" customHeight="1"/>
    <row r="524" ht="15" hidden="1" customHeight="1"/>
    <row r="525" ht="15" hidden="1" customHeight="1"/>
    <row r="526" ht="15" hidden="1" customHeight="1"/>
    <row r="527" ht="15" hidden="1" customHeight="1"/>
    <row r="528" ht="15" hidden="1" customHeight="1"/>
    <row r="529" ht="15" hidden="1" customHeight="1"/>
    <row r="530" ht="15" hidden="1" customHeight="1"/>
    <row r="531" ht="15" hidden="1" customHeight="1"/>
    <row r="532" ht="15" hidden="1" customHeight="1"/>
    <row r="533" ht="15" hidden="1" customHeight="1"/>
    <row r="534" ht="15" hidden="1" customHeight="1"/>
    <row r="535" ht="15" hidden="1" customHeight="1"/>
    <row r="536" ht="15" hidden="1" customHeight="1"/>
    <row r="537" ht="15" hidden="1" customHeight="1"/>
    <row r="538" ht="15" hidden="1" customHeight="1"/>
    <row r="539" ht="15" hidden="1" customHeight="1"/>
    <row r="540" ht="15" hidden="1" customHeight="1"/>
    <row r="541" ht="15" hidden="1" customHeight="1"/>
    <row r="542" ht="15" hidden="1" customHeight="1"/>
    <row r="543" ht="15" hidden="1" customHeight="1"/>
    <row r="544" ht="15" hidden="1" customHeight="1"/>
    <row r="545" ht="15" hidden="1" customHeight="1"/>
    <row r="546" ht="15" hidden="1" customHeight="1"/>
    <row r="547" ht="15" hidden="1" customHeight="1"/>
    <row r="548" ht="15" hidden="1" customHeight="1"/>
    <row r="549" ht="15" hidden="1" customHeight="1"/>
    <row r="550" ht="15" hidden="1" customHeight="1"/>
    <row r="551" ht="15" hidden="1" customHeight="1"/>
    <row r="552" ht="15" hidden="1" customHeight="1"/>
    <row r="553" ht="15" hidden="1" customHeight="1"/>
    <row r="554" ht="15" hidden="1" customHeight="1"/>
    <row r="555" ht="15" hidden="1" customHeight="1"/>
    <row r="556" ht="15" hidden="1" customHeight="1"/>
    <row r="557" ht="15" hidden="1" customHeight="1"/>
    <row r="558" ht="15" hidden="1" customHeight="1"/>
    <row r="559" ht="15" hidden="1" customHeight="1"/>
    <row r="560" ht="15" hidden="1" customHeight="1"/>
    <row r="561" ht="15" hidden="1" customHeight="1"/>
    <row r="562" ht="15" hidden="1" customHeight="1"/>
    <row r="563" ht="15" hidden="1" customHeight="1"/>
    <row r="564" ht="15" hidden="1" customHeight="1"/>
    <row r="565" ht="15" hidden="1" customHeight="1"/>
    <row r="566" ht="15" hidden="1" customHeight="1"/>
    <row r="567" ht="15" hidden="1" customHeight="1"/>
    <row r="568" ht="15" hidden="1" customHeight="1"/>
    <row r="569" ht="15" hidden="1" customHeight="1"/>
    <row r="570" ht="15" hidden="1" customHeight="1"/>
    <row r="571" ht="15" hidden="1" customHeight="1"/>
    <row r="572" ht="15" hidden="1" customHeight="1"/>
    <row r="573" ht="15" hidden="1" customHeight="1"/>
    <row r="574" ht="15" hidden="1" customHeight="1"/>
    <row r="575" ht="15" hidden="1" customHeight="1"/>
    <row r="576" ht="15" hidden="1" customHeight="1"/>
    <row r="577" ht="15" hidden="1" customHeight="1"/>
    <row r="578" ht="15" hidden="1" customHeight="1"/>
    <row r="579" ht="15" hidden="1" customHeight="1"/>
    <row r="580" ht="15" hidden="1" customHeight="1"/>
    <row r="581" ht="15" hidden="1" customHeight="1"/>
    <row r="582" ht="15" hidden="1" customHeight="1"/>
    <row r="583" ht="15" hidden="1" customHeight="1"/>
    <row r="584" ht="15" hidden="1" customHeight="1"/>
    <row r="585" ht="15" hidden="1" customHeight="1"/>
    <row r="586" ht="15" hidden="1" customHeight="1"/>
    <row r="587" ht="15" hidden="1" customHeight="1"/>
    <row r="588" ht="15" hidden="1" customHeight="1"/>
    <row r="589" ht="15" hidden="1" customHeight="1"/>
    <row r="590" ht="15" hidden="1" customHeight="1"/>
    <row r="591" ht="15" hidden="1" customHeight="1"/>
    <row r="592" ht="15" hidden="1" customHeight="1"/>
    <row r="593" ht="15" hidden="1" customHeight="1"/>
    <row r="594" ht="15" hidden="1" customHeight="1"/>
    <row r="595" ht="15" hidden="1" customHeight="1"/>
    <row r="596" ht="15" hidden="1" customHeight="1"/>
    <row r="597" ht="15" hidden="1" customHeight="1"/>
    <row r="598" ht="15" hidden="1" customHeight="1"/>
    <row r="599" ht="15" hidden="1" customHeight="1"/>
    <row r="600" ht="15" hidden="1" customHeight="1"/>
    <row r="601" ht="15" hidden="1" customHeight="1"/>
    <row r="602" ht="15" hidden="1" customHeight="1"/>
    <row r="603" ht="15" hidden="1" customHeight="1"/>
    <row r="604" ht="15" hidden="1" customHeight="1"/>
    <row r="605" ht="15" hidden="1" customHeight="1"/>
    <row r="606" ht="15" hidden="1" customHeight="1"/>
    <row r="607" ht="15" hidden="1" customHeight="1"/>
    <row r="608" ht="15" hidden="1" customHeight="1"/>
    <row r="609" ht="15" hidden="1" customHeight="1"/>
    <row r="610" ht="15" hidden="1" customHeight="1"/>
    <row r="611" ht="15" hidden="1" customHeight="1"/>
    <row r="612" ht="15" hidden="1" customHeight="1"/>
    <row r="613" ht="15" hidden="1" customHeight="1"/>
    <row r="614" ht="15" hidden="1" customHeight="1"/>
    <row r="615" ht="15" hidden="1" customHeight="1"/>
    <row r="616" ht="15" hidden="1" customHeight="1"/>
    <row r="617" ht="15" hidden="1" customHeight="1"/>
    <row r="618" ht="15" hidden="1" customHeight="1"/>
    <row r="619" ht="15" hidden="1" customHeight="1"/>
    <row r="620" ht="15" hidden="1" customHeight="1"/>
    <row r="621" ht="15" hidden="1" customHeight="1"/>
    <row r="622" ht="15" hidden="1" customHeight="1"/>
    <row r="623" ht="15" hidden="1" customHeight="1"/>
    <row r="624" ht="15" hidden="1" customHeight="1"/>
    <row r="625" ht="15" hidden="1" customHeight="1"/>
    <row r="626" ht="15" hidden="1" customHeight="1"/>
    <row r="627" ht="15" hidden="1" customHeight="1"/>
    <row r="628" ht="15" hidden="1" customHeight="1"/>
    <row r="629" ht="15" hidden="1" customHeight="1"/>
    <row r="630" ht="15" hidden="1" customHeight="1"/>
    <row r="631" ht="15" hidden="1" customHeight="1"/>
    <row r="632" ht="15" hidden="1" customHeight="1"/>
    <row r="633" ht="15" hidden="1" customHeight="1"/>
    <row r="634" ht="15" hidden="1" customHeight="1"/>
    <row r="635" ht="15" hidden="1" customHeight="1"/>
    <row r="636" ht="15" hidden="1" customHeight="1"/>
    <row r="637" ht="15" hidden="1" customHeight="1"/>
    <row r="638" ht="15" hidden="1" customHeight="1"/>
    <row r="639" ht="15" hidden="1" customHeight="1"/>
    <row r="640" ht="15" hidden="1" customHeight="1"/>
    <row r="641" ht="15" hidden="1" customHeight="1"/>
    <row r="642" ht="15" hidden="1" customHeight="1"/>
    <row r="643" ht="15" hidden="1" customHeight="1"/>
    <row r="644" ht="15" hidden="1" customHeight="1"/>
    <row r="645" ht="15" hidden="1" customHeight="1"/>
    <row r="646" ht="15" hidden="1" customHeight="1"/>
    <row r="647" ht="15" hidden="1" customHeight="1"/>
    <row r="648" ht="15" hidden="1" customHeight="1"/>
    <row r="649" ht="15" hidden="1" customHeight="1"/>
    <row r="650" ht="15" hidden="1" customHeight="1"/>
    <row r="651" ht="15" hidden="1" customHeight="1"/>
    <row r="652" ht="15" hidden="1" customHeight="1"/>
    <row r="653" ht="15" hidden="1" customHeight="1"/>
    <row r="654" ht="15" hidden="1" customHeight="1"/>
    <row r="655" ht="15" hidden="1" customHeight="1"/>
    <row r="656" ht="15" hidden="1" customHeight="1"/>
    <row r="657" ht="15" hidden="1" customHeight="1"/>
    <row r="658" ht="15" hidden="1" customHeight="1"/>
    <row r="659" ht="15" hidden="1" customHeight="1"/>
    <row r="660" ht="15" hidden="1" customHeight="1"/>
    <row r="661" ht="15" hidden="1" customHeight="1"/>
    <row r="662" ht="15" hidden="1" customHeight="1"/>
    <row r="663" ht="15" hidden="1" customHeight="1"/>
    <row r="664" ht="15" hidden="1" customHeight="1"/>
    <row r="665" ht="15" hidden="1" customHeight="1"/>
    <row r="666" ht="15" hidden="1" customHeight="1"/>
    <row r="667" ht="15" hidden="1" customHeight="1"/>
    <row r="668" ht="15" hidden="1" customHeight="1"/>
    <row r="669" ht="15" hidden="1" customHeight="1"/>
    <row r="670" ht="15" hidden="1" customHeight="1"/>
    <row r="671" ht="15" hidden="1" customHeight="1"/>
    <row r="672" ht="15" hidden="1" customHeight="1"/>
    <row r="673" ht="15" hidden="1" customHeight="1"/>
    <row r="674" ht="15" hidden="1" customHeight="1"/>
    <row r="675" ht="15" hidden="1" customHeight="1"/>
    <row r="676" ht="15" hidden="1" customHeight="1"/>
    <row r="677" ht="15" hidden="1" customHeight="1"/>
    <row r="678" ht="15" hidden="1" customHeight="1"/>
    <row r="679" ht="15" hidden="1" customHeight="1"/>
    <row r="680" ht="15" hidden="1" customHeight="1"/>
    <row r="681" ht="15" hidden="1" customHeight="1"/>
    <row r="682" ht="15" hidden="1" customHeight="1"/>
    <row r="683" ht="15" hidden="1" customHeight="1"/>
    <row r="684" ht="15" hidden="1" customHeight="1"/>
    <row r="685" ht="15" hidden="1" customHeight="1"/>
    <row r="686" ht="15" hidden="1" customHeight="1"/>
    <row r="687" ht="15" hidden="1" customHeight="1"/>
    <row r="688" ht="15" hidden="1" customHeight="1"/>
    <row r="689" ht="15" hidden="1" customHeight="1"/>
    <row r="690" ht="15" hidden="1" customHeight="1"/>
    <row r="691" ht="15" hidden="1" customHeight="1"/>
    <row r="692" ht="15" hidden="1" customHeight="1"/>
    <row r="693" ht="15" hidden="1" customHeight="1"/>
    <row r="694" ht="15" hidden="1" customHeight="1"/>
    <row r="695" ht="15" hidden="1" customHeight="1"/>
    <row r="696" ht="15" hidden="1" customHeight="1"/>
    <row r="697" ht="15" hidden="1" customHeight="1"/>
    <row r="698" ht="15" hidden="1" customHeight="1"/>
    <row r="699" ht="15" hidden="1" customHeight="1"/>
    <row r="700" ht="15" hidden="1" customHeight="1"/>
    <row r="701" ht="15" hidden="1" customHeight="1"/>
    <row r="702" ht="15" hidden="1" customHeight="1"/>
    <row r="703" ht="15" hidden="1" customHeight="1"/>
    <row r="704" ht="15" hidden="1" customHeight="1"/>
    <row r="705" ht="15" hidden="1" customHeight="1"/>
    <row r="706" ht="15" hidden="1" customHeight="1"/>
    <row r="707" ht="15" hidden="1" customHeight="1"/>
    <row r="708" ht="15" hidden="1" customHeight="1"/>
    <row r="709" ht="15" hidden="1" customHeight="1"/>
    <row r="710" ht="15" hidden="1" customHeight="1"/>
    <row r="711" ht="15" hidden="1" customHeight="1"/>
    <row r="712" ht="15" hidden="1" customHeight="1"/>
    <row r="713" ht="15" hidden="1" customHeight="1"/>
    <row r="714" ht="15" hidden="1" customHeight="1"/>
    <row r="715" ht="15" hidden="1" customHeight="1"/>
    <row r="716" ht="15" hidden="1" customHeight="1"/>
    <row r="717" ht="15" hidden="1" customHeight="1"/>
    <row r="718" ht="15" hidden="1" customHeight="1"/>
    <row r="719" ht="15" hidden="1" customHeight="1"/>
    <row r="720" ht="15" hidden="1" customHeight="1"/>
    <row r="721" ht="15" hidden="1" customHeight="1"/>
    <row r="722" ht="15" hidden="1" customHeight="1"/>
    <row r="723" ht="15" hidden="1" customHeight="1"/>
    <row r="724" ht="15" hidden="1" customHeight="1"/>
    <row r="725" ht="15" hidden="1" customHeight="1"/>
    <row r="726" ht="15" hidden="1" customHeight="1"/>
    <row r="727" ht="15" hidden="1" customHeight="1"/>
    <row r="728" ht="15" hidden="1" customHeight="1"/>
    <row r="729" ht="15" hidden="1" customHeight="1"/>
    <row r="730" ht="15" hidden="1" customHeight="1"/>
    <row r="731" ht="15" hidden="1" customHeight="1"/>
    <row r="732" ht="15" hidden="1" customHeight="1"/>
    <row r="733" ht="15" hidden="1" customHeight="1"/>
    <row r="734" ht="15" hidden="1" customHeight="1"/>
    <row r="735" ht="15" hidden="1" customHeight="1"/>
    <row r="736" ht="15" hidden="1" customHeight="1"/>
    <row r="737" ht="15" hidden="1" customHeight="1"/>
    <row r="738" ht="15" hidden="1" customHeight="1"/>
    <row r="739" ht="15" hidden="1" customHeight="1"/>
    <row r="740" ht="15" hidden="1" customHeight="1"/>
    <row r="741" ht="15" hidden="1" customHeight="1"/>
    <row r="742" ht="15" hidden="1" customHeight="1"/>
    <row r="743" ht="15" hidden="1" customHeight="1"/>
    <row r="744" ht="15" hidden="1" customHeight="1"/>
    <row r="745" ht="15" hidden="1" customHeight="1"/>
    <row r="746" ht="15" hidden="1" customHeight="1"/>
    <row r="747" ht="15" hidden="1" customHeight="1"/>
    <row r="748" ht="15" hidden="1" customHeight="1"/>
    <row r="749" ht="15" hidden="1" customHeight="1"/>
    <row r="750" ht="15" hidden="1" customHeight="1"/>
    <row r="751" ht="15" hidden="1" customHeight="1"/>
    <row r="752" ht="15" hidden="1" customHeight="1"/>
    <row r="753" ht="15" hidden="1" customHeight="1"/>
    <row r="754" ht="15" hidden="1" customHeight="1"/>
    <row r="755" ht="15" hidden="1" customHeight="1"/>
    <row r="756" ht="15" hidden="1" customHeight="1"/>
    <row r="757" ht="15" hidden="1" customHeight="1"/>
    <row r="758" ht="15" hidden="1" customHeight="1"/>
    <row r="759" ht="15" hidden="1" customHeight="1"/>
    <row r="760" ht="15" hidden="1" customHeight="1"/>
    <row r="761" ht="15" hidden="1" customHeight="1"/>
    <row r="762" ht="15" hidden="1" customHeight="1"/>
    <row r="763" ht="15" hidden="1" customHeight="1"/>
    <row r="764" ht="15" hidden="1" customHeight="1"/>
    <row r="765" ht="15" hidden="1" customHeight="1"/>
    <row r="766" ht="15" hidden="1" customHeight="1"/>
    <row r="767" ht="15" hidden="1" customHeight="1"/>
    <row r="768" ht="15" hidden="1" customHeight="1"/>
    <row r="769" ht="15" hidden="1" customHeight="1"/>
    <row r="770" ht="15" hidden="1" customHeight="1"/>
    <row r="771" ht="15" hidden="1" customHeight="1"/>
    <row r="772" ht="15" hidden="1" customHeight="1"/>
    <row r="773" ht="15" hidden="1" customHeight="1"/>
    <row r="774" ht="15" hidden="1" customHeight="1"/>
    <row r="775" ht="15" hidden="1" customHeight="1"/>
    <row r="776" ht="15" hidden="1" customHeight="1"/>
    <row r="777" ht="15" hidden="1" customHeight="1"/>
    <row r="778" ht="15" hidden="1" customHeight="1"/>
    <row r="779" ht="15" hidden="1" customHeight="1"/>
    <row r="780" ht="15" hidden="1" customHeight="1"/>
    <row r="781" ht="15" hidden="1" customHeight="1"/>
    <row r="782" ht="15" hidden="1" customHeight="1"/>
    <row r="783" ht="15" hidden="1" customHeight="1"/>
    <row r="784" ht="15" hidden="1" customHeight="1"/>
    <row r="785" ht="15" hidden="1" customHeight="1"/>
    <row r="786" ht="15" hidden="1" customHeight="1"/>
    <row r="787" ht="15" hidden="1" customHeight="1"/>
    <row r="788" ht="15" hidden="1" customHeight="1"/>
    <row r="789" ht="15" hidden="1" customHeight="1"/>
    <row r="790" ht="15" hidden="1" customHeight="1"/>
    <row r="791" ht="15" hidden="1" customHeight="1"/>
    <row r="792" ht="15" hidden="1" customHeight="1"/>
    <row r="793" ht="15" hidden="1" customHeight="1"/>
    <row r="794" ht="15" hidden="1" customHeight="1"/>
    <row r="795" ht="15" hidden="1" customHeight="1"/>
    <row r="796" ht="15" hidden="1" customHeight="1"/>
    <row r="797" ht="15" hidden="1" customHeight="1"/>
    <row r="798" ht="15" hidden="1" customHeight="1"/>
    <row r="799" ht="15" hidden="1" customHeight="1"/>
    <row r="800" ht="15" hidden="1" customHeight="1"/>
    <row r="801" ht="15" hidden="1" customHeight="1"/>
    <row r="802" ht="15" hidden="1" customHeight="1"/>
    <row r="803" ht="15" hidden="1" customHeight="1"/>
    <row r="804" ht="15" hidden="1" customHeight="1"/>
    <row r="805" ht="15" hidden="1" customHeight="1"/>
    <row r="806" ht="15" hidden="1" customHeight="1"/>
    <row r="807" ht="15" hidden="1" customHeight="1"/>
    <row r="808" ht="15" hidden="1" customHeight="1"/>
    <row r="809" ht="15" hidden="1" customHeight="1"/>
    <row r="810" ht="15" hidden="1" customHeight="1"/>
    <row r="811" ht="15" hidden="1" customHeight="1"/>
    <row r="812" ht="15" hidden="1" customHeight="1"/>
    <row r="813" ht="15" hidden="1" customHeight="1"/>
    <row r="814" ht="15" hidden="1" customHeight="1"/>
    <row r="815" ht="15" hidden="1" customHeight="1"/>
    <row r="816" ht="15" hidden="1" customHeight="1"/>
    <row r="817" ht="15" hidden="1" customHeight="1"/>
    <row r="818" ht="15" hidden="1" customHeight="1"/>
    <row r="819" ht="15" hidden="1" customHeight="1"/>
    <row r="820" ht="15" hidden="1" customHeight="1"/>
    <row r="821" ht="15" hidden="1" customHeight="1"/>
    <row r="822" ht="15" hidden="1" customHeight="1"/>
    <row r="823" ht="15" hidden="1" customHeight="1"/>
    <row r="824" ht="15" hidden="1" customHeight="1"/>
    <row r="825" ht="15" hidden="1" customHeight="1"/>
    <row r="826" ht="15" hidden="1" customHeight="1"/>
    <row r="827" ht="15" hidden="1" customHeight="1"/>
    <row r="828" ht="15" hidden="1" customHeight="1"/>
    <row r="829" ht="15" hidden="1" customHeight="1"/>
    <row r="830" ht="15" hidden="1" customHeight="1"/>
    <row r="831" ht="15" hidden="1" customHeight="1"/>
    <row r="832" ht="15" hidden="1" customHeight="1"/>
    <row r="833" ht="15" hidden="1" customHeight="1"/>
    <row r="834" ht="15" hidden="1" customHeight="1"/>
    <row r="835" ht="15" hidden="1" customHeight="1"/>
    <row r="836" ht="15" hidden="1" customHeight="1"/>
    <row r="837" ht="15" hidden="1" customHeight="1"/>
    <row r="838" ht="15" hidden="1" customHeight="1"/>
    <row r="839" ht="15" hidden="1" customHeight="1"/>
    <row r="840" ht="15" hidden="1" customHeight="1"/>
    <row r="841" ht="15" hidden="1" customHeight="1"/>
    <row r="842" ht="15" hidden="1" customHeight="1"/>
    <row r="843" ht="15" hidden="1" customHeight="1"/>
    <row r="844" ht="15" hidden="1" customHeight="1"/>
    <row r="845" ht="15" hidden="1" customHeight="1"/>
    <row r="846" ht="15" hidden="1" customHeight="1"/>
    <row r="847" ht="15" hidden="1" customHeight="1"/>
    <row r="848" ht="15" hidden="1" customHeight="1"/>
    <row r="849" ht="15" hidden="1" customHeight="1"/>
    <row r="850" ht="15" hidden="1" customHeight="1"/>
    <row r="851" ht="15" hidden="1" customHeight="1"/>
    <row r="852" ht="15" hidden="1" customHeight="1"/>
    <row r="853" ht="15" hidden="1" customHeight="1"/>
    <row r="854" ht="15" hidden="1" customHeight="1"/>
    <row r="855" ht="15" hidden="1" customHeight="1"/>
    <row r="856" ht="15" hidden="1" customHeight="1"/>
    <row r="857" ht="15" hidden="1" customHeight="1"/>
    <row r="858" ht="15" hidden="1" customHeight="1"/>
    <row r="859" ht="15" hidden="1" customHeight="1"/>
    <row r="860" ht="15" hidden="1" customHeight="1"/>
    <row r="861" ht="15" hidden="1" customHeight="1"/>
    <row r="862" ht="15" hidden="1" customHeight="1"/>
    <row r="863" ht="15" hidden="1" customHeight="1"/>
    <row r="864" ht="15" hidden="1" customHeight="1"/>
    <row r="865" ht="15" hidden="1" customHeight="1"/>
    <row r="866" ht="15" hidden="1" customHeight="1"/>
    <row r="867" ht="15" hidden="1" customHeight="1"/>
    <row r="868" ht="15" hidden="1" customHeight="1"/>
    <row r="869" ht="15" hidden="1" customHeight="1"/>
    <row r="870" ht="15" hidden="1" customHeight="1"/>
    <row r="871" ht="15" hidden="1" customHeight="1"/>
    <row r="872" ht="15" hidden="1" customHeight="1"/>
    <row r="873" ht="15" hidden="1" customHeight="1"/>
    <row r="874" ht="15" hidden="1" customHeight="1"/>
    <row r="875" ht="15" hidden="1" customHeight="1"/>
    <row r="876" ht="15" hidden="1" customHeight="1"/>
    <row r="877" ht="15" hidden="1" customHeight="1"/>
    <row r="878" ht="15" hidden="1" customHeight="1"/>
    <row r="879" ht="15" hidden="1" customHeight="1"/>
    <row r="880" ht="15" hidden="1" customHeight="1"/>
    <row r="881" ht="15" hidden="1" customHeight="1"/>
    <row r="882" ht="15" hidden="1" customHeight="1"/>
    <row r="883" ht="15" hidden="1" customHeight="1"/>
    <row r="884" ht="15" hidden="1" customHeight="1"/>
    <row r="885" ht="15" hidden="1" customHeight="1"/>
    <row r="886" ht="15" hidden="1" customHeight="1"/>
    <row r="887" ht="15" hidden="1" customHeight="1"/>
    <row r="888" ht="15" hidden="1" customHeight="1"/>
    <row r="889" ht="15" hidden="1" customHeight="1"/>
    <row r="890" ht="15" hidden="1" customHeight="1"/>
    <row r="891" ht="15" hidden="1" customHeight="1"/>
    <row r="892" ht="15" hidden="1" customHeight="1"/>
    <row r="893" ht="15" hidden="1" customHeight="1"/>
    <row r="894" ht="15" hidden="1" customHeight="1"/>
    <row r="895" ht="15" hidden="1" customHeight="1"/>
    <row r="896" ht="15" hidden="1" customHeight="1"/>
    <row r="897" ht="15" hidden="1" customHeight="1"/>
    <row r="898" ht="15" hidden="1" customHeight="1"/>
    <row r="899" ht="15" hidden="1" customHeight="1"/>
    <row r="900" ht="15" hidden="1" customHeight="1"/>
    <row r="901" ht="15" hidden="1" customHeight="1"/>
    <row r="902" ht="15" hidden="1" customHeight="1"/>
    <row r="903" ht="15" hidden="1" customHeight="1"/>
    <row r="904" ht="15" hidden="1" customHeight="1"/>
    <row r="905" ht="15" hidden="1" customHeight="1"/>
    <row r="906" ht="15" hidden="1" customHeight="1"/>
    <row r="907" ht="15" hidden="1" customHeight="1"/>
    <row r="908" ht="15" hidden="1" customHeight="1"/>
    <row r="909" ht="15" hidden="1" customHeight="1"/>
    <row r="910" ht="15" hidden="1" customHeight="1"/>
    <row r="911" ht="15" hidden="1" customHeight="1"/>
    <row r="912" ht="15" hidden="1" customHeight="1"/>
    <row r="913" ht="15" hidden="1" customHeight="1"/>
    <row r="914" ht="15" hidden="1" customHeight="1"/>
    <row r="915" ht="15" hidden="1" customHeight="1"/>
    <row r="916" ht="15" hidden="1" customHeight="1"/>
    <row r="917" ht="15" hidden="1" customHeight="1"/>
    <row r="918" ht="15" hidden="1" customHeight="1"/>
    <row r="919" ht="15" hidden="1" customHeight="1"/>
    <row r="920" ht="15" hidden="1" customHeight="1"/>
    <row r="921" ht="15" hidden="1" customHeight="1"/>
    <row r="922" ht="15" hidden="1" customHeight="1"/>
    <row r="923" ht="15" hidden="1" customHeight="1"/>
    <row r="924" ht="15" hidden="1" customHeight="1"/>
    <row r="925" ht="15" hidden="1" customHeight="1"/>
    <row r="926" ht="15" hidden="1" customHeight="1"/>
    <row r="927" ht="15" hidden="1" customHeight="1"/>
    <row r="928" ht="15" hidden="1" customHeight="1"/>
    <row r="929" ht="15" hidden="1" customHeight="1"/>
    <row r="930" ht="15" hidden="1" customHeight="1"/>
    <row r="931" ht="15" hidden="1" customHeight="1"/>
    <row r="932" ht="15" hidden="1" customHeight="1"/>
    <row r="933" ht="15" hidden="1" customHeight="1"/>
    <row r="934" ht="15" hidden="1" customHeight="1"/>
    <row r="935" ht="15" hidden="1" customHeight="1"/>
    <row r="936" ht="15" hidden="1" customHeight="1"/>
    <row r="937" ht="15" hidden="1" customHeight="1"/>
    <row r="938" ht="15" hidden="1" customHeight="1"/>
    <row r="939" ht="15" hidden="1" customHeight="1"/>
    <row r="940" ht="15" hidden="1" customHeight="1"/>
    <row r="941" ht="15" hidden="1" customHeight="1"/>
    <row r="942" ht="15" hidden="1" customHeight="1"/>
    <row r="943" ht="15" hidden="1" customHeight="1"/>
    <row r="944" ht="15" hidden="1" customHeight="1"/>
    <row r="945" ht="15" hidden="1" customHeight="1"/>
    <row r="946" ht="15" hidden="1" customHeight="1"/>
    <row r="947" ht="15" hidden="1" customHeight="1"/>
    <row r="948" ht="15" hidden="1" customHeight="1"/>
    <row r="949" ht="15" hidden="1" customHeight="1"/>
    <row r="950" ht="15" hidden="1" customHeight="1"/>
    <row r="951" ht="15" hidden="1" customHeight="1"/>
    <row r="952" ht="15" hidden="1" customHeight="1"/>
    <row r="953" ht="15" hidden="1" customHeight="1"/>
    <row r="954" ht="15" hidden="1" customHeight="1"/>
    <row r="955" ht="15" hidden="1" customHeight="1"/>
    <row r="956" ht="15" hidden="1" customHeight="1"/>
    <row r="957" ht="15" hidden="1" customHeight="1"/>
    <row r="958" ht="15" hidden="1" customHeight="1"/>
    <row r="959" ht="15" hidden="1" customHeight="1"/>
    <row r="960" ht="15" hidden="1" customHeight="1"/>
    <row r="961" ht="15" hidden="1" customHeight="1"/>
    <row r="962" ht="15" hidden="1" customHeight="1"/>
    <row r="963" ht="15" hidden="1" customHeight="1"/>
    <row r="964" ht="15" hidden="1" customHeight="1"/>
    <row r="965" ht="15" hidden="1" customHeight="1"/>
    <row r="966" ht="15" hidden="1" customHeight="1"/>
    <row r="967" ht="15" hidden="1" customHeight="1"/>
    <row r="968" ht="15" hidden="1" customHeight="1"/>
    <row r="969" ht="15" hidden="1" customHeight="1"/>
    <row r="970" ht="15" hidden="1" customHeight="1"/>
    <row r="971" ht="15" hidden="1" customHeight="1"/>
    <row r="972" ht="15" hidden="1" customHeight="1"/>
    <row r="973" ht="15" hidden="1" customHeight="1"/>
    <row r="974" ht="15" hidden="1" customHeight="1"/>
    <row r="975" ht="15" hidden="1" customHeight="1"/>
    <row r="976" ht="15" hidden="1" customHeight="1"/>
    <row r="977" ht="15" hidden="1" customHeight="1"/>
    <row r="978" ht="15" hidden="1" customHeight="1"/>
    <row r="979" ht="15" hidden="1" customHeight="1"/>
    <row r="980" ht="15" hidden="1" customHeight="1"/>
    <row r="981" ht="15" hidden="1" customHeight="1"/>
    <row r="982" ht="15" hidden="1" customHeight="1"/>
    <row r="983" ht="15" hidden="1" customHeight="1"/>
    <row r="984" ht="15" hidden="1" customHeight="1"/>
    <row r="985" ht="15" hidden="1" customHeight="1"/>
    <row r="986" ht="15" hidden="1" customHeight="1"/>
    <row r="987" ht="15" hidden="1" customHeight="1"/>
    <row r="988" ht="15" hidden="1" customHeight="1"/>
    <row r="989" ht="15" hidden="1" customHeight="1"/>
    <row r="990" ht="15" hidden="1" customHeight="1"/>
    <row r="991" ht="15" hidden="1" customHeight="1"/>
    <row r="992" ht="15" hidden="1" customHeight="1"/>
    <row r="993" ht="15" hidden="1" customHeight="1"/>
    <row r="994" ht="15" hidden="1" customHeight="1"/>
    <row r="995" ht="15" hidden="1" customHeight="1"/>
    <row r="996" ht="15" hidden="1" customHeight="1"/>
    <row r="997" ht="15" hidden="1" customHeight="1"/>
    <row r="998" ht="15" hidden="1" customHeight="1"/>
    <row r="999" ht="15" hidden="1" customHeight="1"/>
    <row r="1000" ht="15" hidden="1" customHeight="1"/>
    <row r="1001" ht="15" hidden="1" customHeight="1"/>
    <row r="1002" ht="15" hidden="1" customHeight="1"/>
    <row r="1003" ht="15" hidden="1" customHeight="1"/>
    <row r="1004" ht="15" hidden="1" customHeight="1"/>
    <row r="1005" ht="15" hidden="1" customHeight="1"/>
    <row r="1006" ht="15" hidden="1" customHeight="1"/>
    <row r="1007" ht="15" hidden="1" customHeight="1"/>
    <row r="1008" ht="15" hidden="1" customHeight="1"/>
    <row r="1009" ht="15" hidden="1" customHeight="1"/>
    <row r="1010" ht="15" hidden="1" customHeight="1"/>
    <row r="1011" ht="15" hidden="1" customHeight="1"/>
    <row r="1012" ht="15" hidden="1" customHeight="1"/>
    <row r="1013" ht="15" hidden="1" customHeight="1"/>
    <row r="1014" ht="15" hidden="1" customHeight="1"/>
    <row r="1015" ht="15" hidden="1" customHeight="1"/>
    <row r="1016" ht="15" hidden="1" customHeight="1"/>
    <row r="1017" ht="15" hidden="1" customHeight="1"/>
    <row r="1018" ht="15" hidden="1" customHeight="1"/>
    <row r="1019" ht="15" hidden="1" customHeight="1"/>
    <row r="1020" ht="15" hidden="1" customHeight="1"/>
    <row r="1021" ht="15" hidden="1" customHeight="1"/>
    <row r="1022" ht="15" hidden="1" customHeight="1"/>
    <row r="1023" ht="15" hidden="1" customHeight="1"/>
    <row r="1024" ht="15" hidden="1" customHeight="1"/>
    <row r="1025" ht="15" hidden="1" customHeight="1"/>
    <row r="1026" ht="15" hidden="1" customHeight="1"/>
    <row r="1027" ht="15" hidden="1" customHeight="1"/>
    <row r="1028" ht="15" hidden="1" customHeight="1"/>
    <row r="1029" ht="15" hidden="1" customHeight="1"/>
    <row r="1030" ht="15" hidden="1" customHeight="1"/>
    <row r="1031" ht="15" hidden="1" customHeight="1"/>
    <row r="1032" ht="15" hidden="1" customHeight="1"/>
    <row r="1033" ht="15" hidden="1" customHeight="1"/>
    <row r="1034" ht="15" hidden="1" customHeight="1"/>
    <row r="1035" ht="15" hidden="1" customHeight="1"/>
    <row r="1036" ht="15" hidden="1" customHeight="1"/>
    <row r="1037" ht="15" hidden="1" customHeight="1"/>
    <row r="1038" ht="15" hidden="1" customHeight="1"/>
    <row r="1039" ht="15" hidden="1" customHeight="1"/>
    <row r="1040" ht="15" hidden="1" customHeight="1"/>
    <row r="1041" ht="15" hidden="1" customHeight="1"/>
    <row r="1042" ht="15" hidden="1" customHeight="1"/>
    <row r="1043" ht="15" hidden="1" customHeight="1"/>
    <row r="1044" ht="15" hidden="1" customHeight="1"/>
    <row r="1045" ht="15" hidden="1" customHeight="1"/>
    <row r="1046" ht="15" hidden="1" customHeight="1"/>
    <row r="1047" ht="15" hidden="1" customHeight="1"/>
    <row r="1048" ht="15" hidden="1" customHeight="1"/>
    <row r="1049" ht="15" hidden="1" customHeight="1"/>
    <row r="1050" ht="15" hidden="1" customHeight="1"/>
    <row r="1051" ht="15" hidden="1" customHeight="1"/>
    <row r="1052" ht="15" hidden="1" customHeight="1"/>
    <row r="1053" ht="15" hidden="1" customHeight="1"/>
    <row r="1054" ht="15" customHeight="1"/>
    <row r="1055" ht="15" customHeight="1"/>
    <row r="1056" ht="15" customHeight="1"/>
    <row r="1057" ht="15" customHeight="1"/>
    <row r="1058" ht="15" customHeight="1"/>
  </sheetData>
  <mergeCells count="5">
    <mergeCell ref="A2:A3"/>
    <mergeCell ref="B2:P2"/>
    <mergeCell ref="A420:P420"/>
    <mergeCell ref="A1:P1"/>
    <mergeCell ref="A421:P421"/>
  </mergeCells>
  <hyperlinks>
    <hyperlink ref="Q1" location="'Índice'!A1" display="Volver al Indice"/>
  </hyperlinks>
  <pageMargins left="0.7" right="0.7" top="0.75" bottom="0.75" header="0" footer="0"/>
  <pageSetup orientation="landscape" r:id="rId1"/>
</worksheet>
</file>

<file path=xl/worksheets/sheet15.xml><?xml version="1.0" encoding="utf-8"?>
<worksheet xmlns="http://schemas.openxmlformats.org/spreadsheetml/2006/main" xmlns:r="http://schemas.openxmlformats.org/officeDocument/2006/relationships">
  <dimension ref="A1:Z1000"/>
  <sheetViews>
    <sheetView showGridLines="0" topLeftCell="A268" workbookViewId="0">
      <selection activeCell="A14" sqref="A14"/>
    </sheetView>
  </sheetViews>
  <sheetFormatPr baseColWidth="10" defaultColWidth="0" defaultRowHeight="15" customHeight="1" zeroHeight="1"/>
  <cols>
    <col min="1" max="9" width="15.7109375" customWidth="1"/>
    <col min="10" max="10" width="17.28515625" customWidth="1"/>
    <col min="11" max="12" width="12.7109375" hidden="1" customWidth="1"/>
    <col min="13" max="26" width="10" hidden="1" customWidth="1"/>
    <col min="27" max="16384" width="14.42578125" hidden="1"/>
  </cols>
  <sheetData>
    <row r="1" spans="1:26" ht="34.5" customHeight="1">
      <c r="A1" s="265" t="s">
        <v>291</v>
      </c>
      <c r="B1" s="266"/>
      <c r="C1" s="266"/>
      <c r="D1" s="266"/>
      <c r="E1" s="266"/>
      <c r="F1" s="266"/>
      <c r="G1" s="266"/>
      <c r="H1" s="266"/>
      <c r="I1" s="267"/>
      <c r="J1" s="15" t="s">
        <v>263</v>
      </c>
      <c r="K1" s="19"/>
      <c r="L1" s="19"/>
      <c r="M1" s="1"/>
      <c r="N1" s="1"/>
      <c r="O1" s="1"/>
      <c r="P1" s="1"/>
      <c r="Q1" s="1"/>
      <c r="R1" s="1"/>
      <c r="S1" s="1"/>
      <c r="T1" s="1"/>
      <c r="U1" s="1"/>
      <c r="V1" s="1"/>
      <c r="W1" s="1"/>
      <c r="X1" s="1"/>
      <c r="Y1" s="1"/>
      <c r="Z1" s="1"/>
    </row>
    <row r="2" spans="1:26" ht="23.25" customHeight="1">
      <c r="A2" s="339" t="s">
        <v>101</v>
      </c>
      <c r="B2" s="341" t="s">
        <v>290</v>
      </c>
      <c r="C2" s="342"/>
      <c r="D2" s="342"/>
      <c r="E2" s="342"/>
      <c r="F2" s="342"/>
      <c r="G2" s="342"/>
      <c r="H2" s="342"/>
      <c r="I2" s="342"/>
      <c r="J2" s="1"/>
      <c r="K2" s="1"/>
      <c r="L2" s="1"/>
      <c r="M2" s="1"/>
      <c r="N2" s="1"/>
      <c r="O2" s="1"/>
      <c r="P2" s="1"/>
      <c r="Q2" s="1"/>
      <c r="R2" s="1"/>
      <c r="S2" s="1"/>
      <c r="T2" s="1"/>
      <c r="U2" s="1"/>
      <c r="V2" s="1"/>
      <c r="W2" s="1"/>
      <c r="X2" s="1"/>
      <c r="Y2" s="1"/>
      <c r="Z2" s="1"/>
    </row>
    <row r="3" spans="1:26" ht="27.75" customHeight="1">
      <c r="A3" s="348"/>
      <c r="B3" s="155" t="s">
        <v>225</v>
      </c>
      <c r="C3" s="155" t="s">
        <v>226</v>
      </c>
      <c r="D3" s="155" t="s">
        <v>227</v>
      </c>
      <c r="E3" s="155" t="s">
        <v>228</v>
      </c>
      <c r="F3" s="341" t="s">
        <v>229</v>
      </c>
      <c r="G3" s="342"/>
      <c r="H3" s="341" t="s">
        <v>230</v>
      </c>
      <c r="I3" s="342"/>
      <c r="J3" s="347"/>
      <c r="K3" s="1"/>
      <c r="L3" s="1"/>
      <c r="M3" s="1"/>
      <c r="N3" s="1"/>
      <c r="O3" s="1"/>
      <c r="P3" s="1"/>
      <c r="Q3" s="1"/>
      <c r="R3" s="1"/>
      <c r="S3" s="1"/>
      <c r="T3" s="1"/>
      <c r="U3" s="1"/>
      <c r="V3" s="1"/>
      <c r="W3" s="1"/>
      <c r="X3" s="1"/>
      <c r="Y3" s="1"/>
      <c r="Z3" s="1"/>
    </row>
    <row r="4" spans="1:26" ht="35.25" customHeight="1">
      <c r="A4" s="340"/>
      <c r="B4" s="327" t="s">
        <v>231</v>
      </c>
      <c r="C4" s="316"/>
      <c r="D4" s="316"/>
      <c r="E4" s="316"/>
      <c r="F4" s="316"/>
      <c r="G4" s="205" t="s">
        <v>232</v>
      </c>
      <c r="H4" s="205" t="s">
        <v>233</v>
      </c>
      <c r="I4" s="205" t="s">
        <v>232</v>
      </c>
      <c r="J4" s="273"/>
      <c r="K4" s="1"/>
      <c r="L4" s="1"/>
      <c r="M4" s="1"/>
      <c r="N4" s="1"/>
      <c r="O4" s="1"/>
      <c r="P4" s="1"/>
      <c r="Q4" s="1"/>
      <c r="R4" s="1"/>
      <c r="S4" s="1"/>
      <c r="T4" s="1"/>
      <c r="U4" s="1"/>
      <c r="V4" s="1"/>
      <c r="W4" s="1"/>
      <c r="X4" s="1"/>
      <c r="Y4" s="1"/>
      <c r="Z4" s="1"/>
    </row>
    <row r="5" spans="1:26" ht="19.5" customHeight="1">
      <c r="A5" s="203">
        <v>33298</v>
      </c>
      <c r="B5" s="208">
        <v>163.54589999999999</v>
      </c>
      <c r="C5" s="208">
        <v>159.9639</v>
      </c>
      <c r="D5" s="208">
        <v>157.97890000000001</v>
      </c>
      <c r="E5" s="208">
        <v>152.8828</v>
      </c>
      <c r="F5" s="208">
        <v>152.8828</v>
      </c>
      <c r="G5" s="208">
        <v>1.5</v>
      </c>
      <c r="H5" s="208">
        <v>6</v>
      </c>
      <c r="I5" s="208">
        <v>1.5</v>
      </c>
      <c r="J5" s="52"/>
      <c r="K5" s="1"/>
      <c r="L5" s="1"/>
      <c r="M5" s="1"/>
      <c r="N5" s="1"/>
      <c r="O5" s="1"/>
      <c r="P5" s="1"/>
      <c r="Q5" s="1"/>
      <c r="R5" s="1"/>
      <c r="S5" s="1"/>
      <c r="T5" s="1"/>
      <c r="U5" s="1"/>
      <c r="V5" s="1"/>
      <c r="W5" s="1"/>
      <c r="X5" s="1"/>
      <c r="Y5" s="1"/>
      <c r="Z5" s="1"/>
    </row>
    <row r="6" spans="1:26" ht="19.5" customHeight="1">
      <c r="A6" s="201">
        <v>33329</v>
      </c>
      <c r="B6" s="206">
        <v>163.54589999999999</v>
      </c>
      <c r="C6" s="206">
        <v>159.9639</v>
      </c>
      <c r="D6" s="206">
        <v>157.97890000000001</v>
      </c>
      <c r="E6" s="206">
        <v>152.8828</v>
      </c>
      <c r="F6" s="206">
        <v>152.8828</v>
      </c>
      <c r="G6" s="206">
        <v>1.5</v>
      </c>
      <c r="H6" s="206">
        <v>6</v>
      </c>
      <c r="I6" s="206">
        <v>1.5</v>
      </c>
      <c r="J6" s="52"/>
      <c r="K6" s="1"/>
      <c r="L6" s="1"/>
      <c r="M6" s="1"/>
      <c r="N6" s="1"/>
      <c r="O6" s="1"/>
      <c r="P6" s="1"/>
      <c r="Q6" s="1"/>
      <c r="R6" s="1"/>
      <c r="S6" s="1"/>
      <c r="T6" s="1"/>
      <c r="U6" s="1"/>
      <c r="V6" s="1"/>
      <c r="W6" s="1"/>
      <c r="X6" s="1"/>
      <c r="Y6" s="1"/>
      <c r="Z6" s="1"/>
    </row>
    <row r="7" spans="1:26" ht="19.5" customHeight="1">
      <c r="A7" s="201">
        <v>33359</v>
      </c>
      <c r="B7" s="206">
        <v>163.54589999999999</v>
      </c>
      <c r="C7" s="206">
        <v>159.9639</v>
      </c>
      <c r="D7" s="206">
        <v>157.97890000000001</v>
      </c>
      <c r="E7" s="206">
        <v>152.8828</v>
      </c>
      <c r="F7" s="206">
        <v>152.8828</v>
      </c>
      <c r="G7" s="206">
        <v>1.5</v>
      </c>
      <c r="H7" s="206">
        <v>6</v>
      </c>
      <c r="I7" s="206">
        <v>1.5</v>
      </c>
      <c r="J7" s="52"/>
      <c r="K7" s="1"/>
      <c r="L7" s="1"/>
      <c r="M7" s="1"/>
      <c r="N7" s="1"/>
      <c r="O7" s="1"/>
      <c r="P7" s="1"/>
      <c r="Q7" s="1"/>
      <c r="R7" s="1"/>
      <c r="S7" s="1"/>
      <c r="T7" s="1"/>
      <c r="U7" s="1"/>
      <c r="V7" s="1"/>
      <c r="W7" s="1"/>
      <c r="X7" s="1"/>
      <c r="Y7" s="1"/>
      <c r="Z7" s="1"/>
    </row>
    <row r="8" spans="1:26" ht="19.5" customHeight="1">
      <c r="A8" s="201">
        <v>33390</v>
      </c>
      <c r="B8" s="206">
        <v>163.54589999999999</v>
      </c>
      <c r="C8" s="206">
        <v>159.9639</v>
      </c>
      <c r="D8" s="206">
        <v>157.97890000000001</v>
      </c>
      <c r="E8" s="206">
        <v>152.8828</v>
      </c>
      <c r="F8" s="206">
        <v>152.8828</v>
      </c>
      <c r="G8" s="206">
        <v>1.5</v>
      </c>
      <c r="H8" s="206">
        <v>6</v>
      </c>
      <c r="I8" s="206">
        <v>1.5</v>
      </c>
      <c r="J8" s="52"/>
      <c r="K8" s="1"/>
      <c r="L8" s="1"/>
      <c r="M8" s="1"/>
      <c r="N8" s="1"/>
      <c r="O8" s="1"/>
      <c r="P8" s="1"/>
      <c r="Q8" s="1"/>
      <c r="R8" s="1"/>
      <c r="S8" s="1"/>
      <c r="T8" s="1"/>
      <c r="U8" s="1"/>
      <c r="V8" s="1"/>
      <c r="W8" s="1"/>
      <c r="X8" s="1"/>
      <c r="Y8" s="1"/>
      <c r="Z8" s="1"/>
    </row>
    <row r="9" spans="1:26" ht="19.5" customHeight="1">
      <c r="A9" s="201">
        <v>33420</v>
      </c>
      <c r="B9" s="206">
        <v>163.54589999999999</v>
      </c>
      <c r="C9" s="206">
        <v>159.9639</v>
      </c>
      <c r="D9" s="206">
        <v>157.97890000000001</v>
      </c>
      <c r="E9" s="206">
        <v>152.8828</v>
      </c>
      <c r="F9" s="206">
        <v>152.8828</v>
      </c>
      <c r="G9" s="206">
        <v>1.5</v>
      </c>
      <c r="H9" s="206">
        <v>6</v>
      </c>
      <c r="I9" s="206">
        <v>1.5</v>
      </c>
      <c r="J9" s="52"/>
      <c r="K9" s="1"/>
      <c r="L9" s="1"/>
      <c r="M9" s="1"/>
      <c r="N9" s="1"/>
      <c r="O9" s="1"/>
      <c r="P9" s="1"/>
      <c r="Q9" s="1"/>
      <c r="R9" s="1"/>
      <c r="S9" s="1"/>
      <c r="T9" s="1"/>
      <c r="U9" s="1"/>
      <c r="V9" s="1"/>
      <c r="W9" s="1"/>
      <c r="X9" s="1"/>
      <c r="Y9" s="1"/>
      <c r="Z9" s="1"/>
    </row>
    <row r="10" spans="1:26" ht="19.5" customHeight="1">
      <c r="A10" s="201">
        <v>33451</v>
      </c>
      <c r="B10" s="206">
        <v>163.54589999999999</v>
      </c>
      <c r="C10" s="206">
        <v>159.9639</v>
      </c>
      <c r="D10" s="206">
        <v>157.97890000000001</v>
      </c>
      <c r="E10" s="206">
        <v>152.8828</v>
      </c>
      <c r="F10" s="206">
        <v>152.8828</v>
      </c>
      <c r="G10" s="206">
        <v>1.5</v>
      </c>
      <c r="H10" s="206">
        <v>6</v>
      </c>
      <c r="I10" s="206">
        <v>1.5</v>
      </c>
      <c r="J10" s="52"/>
      <c r="K10" s="1"/>
      <c r="L10" s="1"/>
      <c r="M10" s="1"/>
      <c r="N10" s="1"/>
      <c r="O10" s="1"/>
      <c r="P10" s="1"/>
      <c r="Q10" s="1"/>
      <c r="R10" s="1"/>
      <c r="S10" s="1"/>
      <c r="T10" s="1"/>
      <c r="U10" s="1"/>
      <c r="V10" s="1"/>
      <c r="W10" s="1"/>
      <c r="X10" s="1"/>
      <c r="Y10" s="1"/>
      <c r="Z10" s="1"/>
    </row>
    <row r="11" spans="1:26" ht="19.5" customHeight="1">
      <c r="A11" s="201">
        <v>33482</v>
      </c>
      <c r="B11" s="206">
        <v>163.54589999999999</v>
      </c>
      <c r="C11" s="206">
        <v>159.9639</v>
      </c>
      <c r="D11" s="206">
        <v>157.97890000000001</v>
      </c>
      <c r="E11" s="206">
        <v>152.8828</v>
      </c>
      <c r="F11" s="206">
        <v>152.8828</v>
      </c>
      <c r="G11" s="206">
        <v>1.5</v>
      </c>
      <c r="H11" s="206">
        <v>6</v>
      </c>
      <c r="I11" s="206">
        <v>1.5</v>
      </c>
      <c r="J11" s="52"/>
      <c r="K11" s="1"/>
      <c r="L11" s="1"/>
      <c r="M11" s="1"/>
      <c r="N11" s="1"/>
      <c r="O11" s="1"/>
      <c r="P11" s="1"/>
      <c r="Q11" s="1"/>
      <c r="R11" s="1"/>
      <c r="S11" s="1"/>
      <c r="T11" s="1"/>
      <c r="U11" s="1"/>
      <c r="V11" s="1"/>
      <c r="W11" s="1"/>
      <c r="X11" s="1"/>
      <c r="Y11" s="1"/>
      <c r="Z11" s="1"/>
    </row>
    <row r="12" spans="1:26" ht="19.5" customHeight="1">
      <c r="A12" s="201">
        <v>33512</v>
      </c>
      <c r="B12" s="206">
        <v>163.54589999999999</v>
      </c>
      <c r="C12" s="206">
        <v>159.9639</v>
      </c>
      <c r="D12" s="206">
        <v>157.97890000000001</v>
      </c>
      <c r="E12" s="206">
        <v>152.8828</v>
      </c>
      <c r="F12" s="206">
        <v>152.8828</v>
      </c>
      <c r="G12" s="206">
        <v>1.5</v>
      </c>
      <c r="H12" s="206">
        <v>6</v>
      </c>
      <c r="I12" s="206">
        <v>1.5</v>
      </c>
      <c r="J12" s="52"/>
      <c r="K12" s="1"/>
      <c r="L12" s="1"/>
      <c r="M12" s="1"/>
      <c r="N12" s="1"/>
      <c r="O12" s="1"/>
      <c r="P12" s="1"/>
      <c r="Q12" s="1"/>
      <c r="R12" s="1"/>
      <c r="S12" s="1"/>
      <c r="T12" s="1"/>
      <c r="U12" s="1"/>
      <c r="V12" s="1"/>
      <c r="W12" s="1"/>
      <c r="X12" s="1"/>
      <c r="Y12" s="1"/>
      <c r="Z12" s="1"/>
    </row>
    <row r="13" spans="1:26" ht="19.5" customHeight="1">
      <c r="A13" s="201">
        <v>33543</v>
      </c>
      <c r="B13" s="206">
        <v>163.54589999999999</v>
      </c>
      <c r="C13" s="206">
        <v>159.9639</v>
      </c>
      <c r="D13" s="206">
        <v>157.97890000000001</v>
      </c>
      <c r="E13" s="206">
        <v>152.8828</v>
      </c>
      <c r="F13" s="206">
        <v>152.8828</v>
      </c>
      <c r="G13" s="206">
        <v>1.5</v>
      </c>
      <c r="H13" s="206">
        <v>6</v>
      </c>
      <c r="I13" s="206">
        <v>1.5</v>
      </c>
      <c r="J13" s="52"/>
      <c r="K13" s="1"/>
      <c r="L13" s="1"/>
      <c r="M13" s="1"/>
      <c r="N13" s="1"/>
      <c r="O13" s="1"/>
      <c r="P13" s="1"/>
      <c r="Q13" s="1"/>
      <c r="R13" s="1"/>
      <c r="S13" s="1"/>
      <c r="T13" s="1"/>
      <c r="U13" s="1"/>
      <c r="V13" s="1"/>
      <c r="W13" s="1"/>
      <c r="X13" s="1"/>
      <c r="Y13" s="1"/>
      <c r="Z13" s="1"/>
    </row>
    <row r="14" spans="1:26" ht="19.5" customHeight="1">
      <c r="A14" s="201">
        <v>33573</v>
      </c>
      <c r="B14" s="206">
        <v>163.54589999999999</v>
      </c>
      <c r="C14" s="206">
        <v>159.9639</v>
      </c>
      <c r="D14" s="206">
        <v>157.97890000000001</v>
      </c>
      <c r="E14" s="206">
        <v>152.8828</v>
      </c>
      <c r="F14" s="206">
        <v>152.8828</v>
      </c>
      <c r="G14" s="206">
        <v>1.5</v>
      </c>
      <c r="H14" s="206">
        <v>6</v>
      </c>
      <c r="I14" s="206">
        <v>1.5</v>
      </c>
      <c r="J14" s="52"/>
      <c r="K14" s="1"/>
      <c r="L14" s="1"/>
      <c r="M14" s="1"/>
      <c r="N14" s="1"/>
      <c r="O14" s="1"/>
      <c r="P14" s="1"/>
      <c r="Q14" s="1"/>
      <c r="R14" s="1"/>
      <c r="S14" s="1"/>
      <c r="T14" s="1"/>
      <c r="U14" s="1"/>
      <c r="V14" s="1"/>
      <c r="W14" s="1"/>
      <c r="X14" s="1"/>
      <c r="Y14" s="1"/>
      <c r="Z14" s="1"/>
    </row>
    <row r="15" spans="1:26" ht="19.5" customHeight="1">
      <c r="A15" s="201">
        <v>33604</v>
      </c>
      <c r="B15" s="206">
        <v>163.54589999999999</v>
      </c>
      <c r="C15" s="206">
        <v>159.9639</v>
      </c>
      <c r="D15" s="206">
        <v>157.97890000000001</v>
      </c>
      <c r="E15" s="206">
        <v>152.8828</v>
      </c>
      <c r="F15" s="206">
        <v>152.8828</v>
      </c>
      <c r="G15" s="206">
        <v>1.5</v>
      </c>
      <c r="H15" s="206">
        <v>6</v>
      </c>
      <c r="I15" s="206">
        <v>1.5</v>
      </c>
      <c r="J15" s="52"/>
      <c r="K15" s="1"/>
      <c r="L15" s="1"/>
      <c r="M15" s="1"/>
      <c r="N15" s="1"/>
      <c r="O15" s="1"/>
      <c r="P15" s="1"/>
      <c r="Q15" s="1"/>
      <c r="R15" s="1"/>
      <c r="S15" s="1"/>
      <c r="T15" s="1"/>
      <c r="U15" s="1"/>
      <c r="V15" s="1"/>
      <c r="W15" s="1"/>
      <c r="X15" s="1"/>
      <c r="Y15" s="1"/>
      <c r="Z15" s="1"/>
    </row>
    <row r="16" spans="1:26" ht="19.5" customHeight="1">
      <c r="A16" s="201">
        <v>33635</v>
      </c>
      <c r="B16" s="206">
        <v>163.54589999999999</v>
      </c>
      <c r="C16" s="206">
        <v>159.9639</v>
      </c>
      <c r="D16" s="206">
        <v>157.97890000000001</v>
      </c>
      <c r="E16" s="206">
        <v>152.8828</v>
      </c>
      <c r="F16" s="206">
        <v>152.8828</v>
      </c>
      <c r="G16" s="206">
        <v>1.5</v>
      </c>
      <c r="H16" s="206">
        <v>6</v>
      </c>
      <c r="I16" s="206">
        <v>1.5</v>
      </c>
      <c r="J16" s="52"/>
      <c r="K16" s="1"/>
      <c r="L16" s="1"/>
      <c r="M16" s="1"/>
      <c r="N16" s="1"/>
      <c r="O16" s="1"/>
      <c r="P16" s="1"/>
      <c r="Q16" s="1"/>
      <c r="R16" s="1"/>
      <c r="S16" s="1"/>
      <c r="T16" s="1"/>
      <c r="U16" s="1"/>
      <c r="V16" s="1"/>
      <c r="W16" s="1"/>
      <c r="X16" s="1"/>
      <c r="Y16" s="1"/>
      <c r="Z16" s="1"/>
    </row>
    <row r="17" spans="1:26" ht="19.5" customHeight="1">
      <c r="A17" s="201">
        <v>33664</v>
      </c>
      <c r="B17" s="206">
        <v>163.54589999999999</v>
      </c>
      <c r="C17" s="206">
        <v>159.9639</v>
      </c>
      <c r="D17" s="206">
        <v>157.97890000000001</v>
      </c>
      <c r="E17" s="206">
        <v>152.8828</v>
      </c>
      <c r="F17" s="206">
        <v>152.8828</v>
      </c>
      <c r="G17" s="206">
        <v>1.5</v>
      </c>
      <c r="H17" s="206">
        <v>6</v>
      </c>
      <c r="I17" s="206">
        <v>1.5</v>
      </c>
      <c r="J17" s="52"/>
      <c r="K17" s="1"/>
      <c r="L17" s="1"/>
      <c r="M17" s="1"/>
      <c r="N17" s="1"/>
      <c r="O17" s="1"/>
      <c r="P17" s="1"/>
      <c r="Q17" s="1"/>
      <c r="R17" s="1"/>
      <c r="S17" s="1"/>
      <c r="T17" s="1"/>
      <c r="U17" s="1"/>
      <c r="V17" s="1"/>
      <c r="W17" s="1"/>
      <c r="X17" s="1"/>
      <c r="Y17" s="1"/>
      <c r="Z17" s="1"/>
    </row>
    <row r="18" spans="1:26" ht="19.5" customHeight="1">
      <c r="A18" s="201">
        <v>33695</v>
      </c>
      <c r="B18" s="206">
        <v>163.54589999999999</v>
      </c>
      <c r="C18" s="206">
        <v>159.9639</v>
      </c>
      <c r="D18" s="206">
        <v>157.97890000000001</v>
      </c>
      <c r="E18" s="206">
        <v>152.8828</v>
      </c>
      <c r="F18" s="206">
        <v>152.8828</v>
      </c>
      <c r="G18" s="206">
        <v>1.5</v>
      </c>
      <c r="H18" s="206">
        <v>6</v>
      </c>
      <c r="I18" s="206">
        <v>1.5</v>
      </c>
      <c r="J18" s="52"/>
      <c r="K18" s="1"/>
      <c r="L18" s="1"/>
      <c r="M18" s="1"/>
      <c r="N18" s="1"/>
      <c r="O18" s="1"/>
      <c r="P18" s="1"/>
      <c r="Q18" s="1"/>
      <c r="R18" s="1"/>
      <c r="S18" s="1"/>
      <c r="T18" s="1"/>
      <c r="U18" s="1"/>
      <c r="V18" s="1"/>
      <c r="W18" s="1"/>
      <c r="X18" s="1"/>
      <c r="Y18" s="1"/>
      <c r="Z18" s="1"/>
    </row>
    <row r="19" spans="1:26" ht="19.5" customHeight="1">
      <c r="A19" s="201">
        <v>33725</v>
      </c>
      <c r="B19" s="206">
        <v>163.54589999999999</v>
      </c>
      <c r="C19" s="206">
        <v>159.9639</v>
      </c>
      <c r="D19" s="206">
        <v>157.97890000000001</v>
      </c>
      <c r="E19" s="206">
        <v>152.8828</v>
      </c>
      <c r="F19" s="206">
        <v>152.8828</v>
      </c>
      <c r="G19" s="206">
        <v>1.5</v>
      </c>
      <c r="H19" s="206">
        <v>6</v>
      </c>
      <c r="I19" s="206">
        <v>1.5</v>
      </c>
      <c r="J19" s="52"/>
      <c r="K19" s="1"/>
      <c r="L19" s="1"/>
      <c r="M19" s="1"/>
      <c r="N19" s="1"/>
      <c r="O19" s="1"/>
      <c r="P19" s="1"/>
      <c r="Q19" s="1"/>
      <c r="R19" s="1"/>
      <c r="S19" s="1"/>
      <c r="T19" s="1"/>
      <c r="U19" s="1"/>
      <c r="V19" s="1"/>
      <c r="W19" s="1"/>
      <c r="X19" s="1"/>
      <c r="Y19" s="1"/>
      <c r="Z19" s="1"/>
    </row>
    <row r="20" spans="1:26" ht="19.5" customHeight="1">
      <c r="A20" s="201">
        <v>33756</v>
      </c>
      <c r="B20" s="206">
        <v>163.54589999999999</v>
      </c>
      <c r="C20" s="206">
        <v>159.9639</v>
      </c>
      <c r="D20" s="206">
        <v>157.97890000000001</v>
      </c>
      <c r="E20" s="206">
        <v>152.8828</v>
      </c>
      <c r="F20" s="206">
        <v>152.8828</v>
      </c>
      <c r="G20" s="206">
        <v>1.5</v>
      </c>
      <c r="H20" s="206">
        <v>6</v>
      </c>
      <c r="I20" s="206">
        <v>1.5</v>
      </c>
      <c r="J20" s="52"/>
      <c r="K20" s="1"/>
      <c r="L20" s="1"/>
      <c r="M20" s="1"/>
      <c r="N20" s="1"/>
      <c r="O20" s="1"/>
      <c r="P20" s="1"/>
      <c r="Q20" s="1"/>
      <c r="R20" s="1"/>
      <c r="S20" s="1"/>
      <c r="T20" s="1"/>
      <c r="U20" s="1"/>
      <c r="V20" s="1"/>
      <c r="W20" s="1"/>
      <c r="X20" s="1"/>
      <c r="Y20" s="1"/>
      <c r="Z20" s="1"/>
    </row>
    <row r="21" spans="1:26" ht="19.5" customHeight="1">
      <c r="A21" s="201">
        <v>33786</v>
      </c>
      <c r="B21" s="206">
        <v>163.54589999999999</v>
      </c>
      <c r="C21" s="206">
        <v>159.9639</v>
      </c>
      <c r="D21" s="206">
        <v>157.97890000000001</v>
      </c>
      <c r="E21" s="206">
        <v>152.8828</v>
      </c>
      <c r="F21" s="206">
        <v>152.8828</v>
      </c>
      <c r="G21" s="206">
        <v>1.5</v>
      </c>
      <c r="H21" s="206">
        <v>6</v>
      </c>
      <c r="I21" s="206">
        <v>1.5</v>
      </c>
      <c r="J21" s="52"/>
      <c r="K21" s="1"/>
      <c r="L21" s="1"/>
      <c r="M21" s="1"/>
      <c r="N21" s="1"/>
      <c r="O21" s="1"/>
      <c r="P21" s="1"/>
      <c r="Q21" s="1"/>
      <c r="R21" s="1"/>
      <c r="S21" s="1"/>
      <c r="T21" s="1"/>
      <c r="U21" s="1"/>
      <c r="V21" s="1"/>
      <c r="W21" s="1"/>
      <c r="X21" s="1"/>
      <c r="Y21" s="1"/>
      <c r="Z21" s="1"/>
    </row>
    <row r="22" spans="1:26" ht="19.5" customHeight="1">
      <c r="A22" s="201">
        <v>33817</v>
      </c>
      <c r="B22" s="206">
        <v>163.54589999999999</v>
      </c>
      <c r="C22" s="206">
        <v>159.9639</v>
      </c>
      <c r="D22" s="206">
        <v>157.97890000000001</v>
      </c>
      <c r="E22" s="206">
        <v>152.8828</v>
      </c>
      <c r="F22" s="206">
        <v>152.8828</v>
      </c>
      <c r="G22" s="206">
        <v>1.5</v>
      </c>
      <c r="H22" s="206">
        <v>6</v>
      </c>
      <c r="I22" s="206">
        <v>1.5</v>
      </c>
      <c r="J22" s="52"/>
      <c r="K22" s="1"/>
      <c r="L22" s="1"/>
      <c r="M22" s="1"/>
      <c r="N22" s="1"/>
      <c r="O22" s="1"/>
      <c r="P22" s="1"/>
      <c r="Q22" s="1"/>
      <c r="R22" s="1"/>
      <c r="S22" s="1"/>
      <c r="T22" s="1"/>
      <c r="U22" s="1"/>
      <c r="V22" s="1"/>
      <c r="W22" s="1"/>
      <c r="X22" s="1"/>
      <c r="Y22" s="1"/>
      <c r="Z22" s="1"/>
    </row>
    <row r="23" spans="1:26" ht="19.5" customHeight="1">
      <c r="A23" s="201">
        <v>33848</v>
      </c>
      <c r="B23" s="206">
        <v>163.54589999999999</v>
      </c>
      <c r="C23" s="206">
        <v>159.9639</v>
      </c>
      <c r="D23" s="206">
        <v>157.97890000000001</v>
      </c>
      <c r="E23" s="206">
        <v>152.8828</v>
      </c>
      <c r="F23" s="206">
        <v>152.8828</v>
      </c>
      <c r="G23" s="206">
        <v>1.5</v>
      </c>
      <c r="H23" s="206">
        <v>6</v>
      </c>
      <c r="I23" s="206">
        <v>1.5</v>
      </c>
      <c r="J23" s="52"/>
      <c r="K23" s="1"/>
      <c r="L23" s="1"/>
      <c r="M23" s="1"/>
      <c r="N23" s="1"/>
      <c r="O23" s="1"/>
      <c r="P23" s="1"/>
      <c r="Q23" s="1"/>
      <c r="R23" s="1"/>
      <c r="S23" s="1"/>
      <c r="T23" s="1"/>
      <c r="U23" s="1"/>
      <c r="V23" s="1"/>
      <c r="W23" s="1"/>
      <c r="X23" s="1"/>
      <c r="Y23" s="1"/>
      <c r="Z23" s="1"/>
    </row>
    <row r="24" spans="1:26" ht="19.5" customHeight="1">
      <c r="A24" s="201">
        <v>33878</v>
      </c>
      <c r="B24" s="206">
        <v>163.54589999999999</v>
      </c>
      <c r="C24" s="206">
        <v>159.9639</v>
      </c>
      <c r="D24" s="206">
        <v>157.97890000000001</v>
      </c>
      <c r="E24" s="206">
        <v>152.8828</v>
      </c>
      <c r="F24" s="206">
        <v>152.8828</v>
      </c>
      <c r="G24" s="206">
        <v>1.5</v>
      </c>
      <c r="H24" s="206">
        <v>6</v>
      </c>
      <c r="I24" s="206">
        <v>1.5</v>
      </c>
      <c r="J24" s="52"/>
      <c r="K24" s="1"/>
      <c r="L24" s="1"/>
      <c r="M24" s="1"/>
      <c r="N24" s="1"/>
      <c r="O24" s="1"/>
      <c r="P24" s="1"/>
      <c r="Q24" s="1"/>
      <c r="R24" s="1"/>
      <c r="S24" s="1"/>
      <c r="T24" s="1"/>
      <c r="U24" s="1"/>
      <c r="V24" s="1"/>
      <c r="W24" s="1"/>
      <c r="X24" s="1"/>
      <c r="Y24" s="1"/>
      <c r="Z24" s="1"/>
    </row>
    <row r="25" spans="1:26" ht="19.5" customHeight="1">
      <c r="A25" s="201">
        <v>33909</v>
      </c>
      <c r="B25" s="206">
        <v>163.54589999999999</v>
      </c>
      <c r="C25" s="206">
        <v>159.9639</v>
      </c>
      <c r="D25" s="206">
        <v>157.97890000000001</v>
      </c>
      <c r="E25" s="206">
        <v>152.8828</v>
      </c>
      <c r="F25" s="206">
        <v>152.8828</v>
      </c>
      <c r="G25" s="206">
        <v>1.5</v>
      </c>
      <c r="H25" s="206">
        <v>6</v>
      </c>
      <c r="I25" s="206">
        <v>1.5</v>
      </c>
      <c r="J25" s="52"/>
      <c r="K25" s="1"/>
      <c r="L25" s="1"/>
      <c r="M25" s="1"/>
      <c r="N25" s="1"/>
      <c r="O25" s="1"/>
      <c r="P25" s="1"/>
      <c r="Q25" s="1"/>
      <c r="R25" s="1"/>
      <c r="S25" s="1"/>
      <c r="T25" s="1"/>
      <c r="U25" s="1"/>
      <c r="V25" s="1"/>
      <c r="W25" s="1"/>
      <c r="X25" s="1"/>
      <c r="Y25" s="1"/>
      <c r="Z25" s="1"/>
    </row>
    <row r="26" spans="1:26" ht="19.5" customHeight="1">
      <c r="A26" s="201">
        <v>33939</v>
      </c>
      <c r="B26" s="206">
        <v>163.54589999999999</v>
      </c>
      <c r="C26" s="206">
        <v>159.9639</v>
      </c>
      <c r="D26" s="206">
        <v>157.97890000000001</v>
      </c>
      <c r="E26" s="206">
        <v>152.8828</v>
      </c>
      <c r="F26" s="206">
        <v>152.8828</v>
      </c>
      <c r="G26" s="206">
        <v>1.5</v>
      </c>
      <c r="H26" s="206">
        <v>6</v>
      </c>
      <c r="I26" s="206">
        <v>1.5</v>
      </c>
      <c r="J26" s="52"/>
      <c r="K26" s="1"/>
      <c r="L26" s="1"/>
      <c r="M26" s="1"/>
      <c r="N26" s="1"/>
      <c r="O26" s="1"/>
      <c r="P26" s="1"/>
      <c r="Q26" s="1"/>
      <c r="R26" s="1"/>
      <c r="S26" s="1"/>
      <c r="T26" s="1"/>
      <c r="U26" s="1"/>
      <c r="V26" s="1"/>
      <c r="W26" s="1"/>
      <c r="X26" s="1"/>
      <c r="Y26" s="1"/>
      <c r="Z26" s="1"/>
    </row>
    <row r="27" spans="1:26" ht="19.5" customHeight="1">
      <c r="A27" s="201">
        <v>33970</v>
      </c>
      <c r="B27" s="206">
        <v>163.54589999999999</v>
      </c>
      <c r="C27" s="206">
        <v>159.9639</v>
      </c>
      <c r="D27" s="206">
        <v>157.97890000000001</v>
      </c>
      <c r="E27" s="206">
        <v>152.8828</v>
      </c>
      <c r="F27" s="206">
        <v>152.8828</v>
      </c>
      <c r="G27" s="206">
        <v>1.5</v>
      </c>
      <c r="H27" s="206">
        <v>6</v>
      </c>
      <c r="I27" s="206">
        <v>1.5</v>
      </c>
      <c r="J27" s="52"/>
      <c r="K27" s="1"/>
      <c r="L27" s="1"/>
      <c r="M27" s="1"/>
      <c r="N27" s="1"/>
      <c r="O27" s="1"/>
      <c r="P27" s="1"/>
      <c r="Q27" s="1"/>
      <c r="R27" s="1"/>
      <c r="S27" s="1"/>
      <c r="T27" s="1"/>
      <c r="U27" s="1"/>
      <c r="V27" s="1"/>
      <c r="W27" s="1"/>
      <c r="X27" s="1"/>
      <c r="Y27" s="1"/>
      <c r="Z27" s="1"/>
    </row>
    <row r="28" spans="1:26" ht="19.5" customHeight="1">
      <c r="A28" s="201">
        <v>34001</v>
      </c>
      <c r="B28" s="206">
        <v>163.54589999999999</v>
      </c>
      <c r="C28" s="206">
        <v>159.9639</v>
      </c>
      <c r="D28" s="206">
        <v>157.97890000000001</v>
      </c>
      <c r="E28" s="206">
        <v>152.8828</v>
      </c>
      <c r="F28" s="206">
        <v>152.8828</v>
      </c>
      <c r="G28" s="206">
        <v>1.5</v>
      </c>
      <c r="H28" s="206">
        <v>6</v>
      </c>
      <c r="I28" s="206">
        <v>1.5</v>
      </c>
      <c r="J28" s="52"/>
      <c r="K28" s="1"/>
      <c r="L28" s="1"/>
      <c r="M28" s="1"/>
      <c r="N28" s="1"/>
      <c r="O28" s="1"/>
      <c r="P28" s="1"/>
      <c r="Q28" s="1"/>
      <c r="R28" s="1"/>
      <c r="S28" s="1"/>
      <c r="T28" s="1"/>
      <c r="U28" s="1"/>
      <c r="V28" s="1"/>
      <c r="W28" s="1"/>
      <c r="X28" s="1"/>
      <c r="Y28" s="1"/>
      <c r="Z28" s="1"/>
    </row>
    <row r="29" spans="1:26" ht="19.5" customHeight="1">
      <c r="A29" s="201">
        <v>34029</v>
      </c>
      <c r="B29" s="206">
        <v>163.54589999999999</v>
      </c>
      <c r="C29" s="206">
        <v>159.9639</v>
      </c>
      <c r="D29" s="206">
        <v>157.97890000000001</v>
      </c>
      <c r="E29" s="206">
        <v>152.8828</v>
      </c>
      <c r="F29" s="206">
        <v>152.8828</v>
      </c>
      <c r="G29" s="206">
        <v>1.5</v>
      </c>
      <c r="H29" s="206">
        <v>6</v>
      </c>
      <c r="I29" s="206">
        <v>1.5</v>
      </c>
      <c r="J29" s="52"/>
      <c r="K29" s="1"/>
      <c r="L29" s="1"/>
      <c r="M29" s="1"/>
      <c r="N29" s="1"/>
      <c r="O29" s="1"/>
      <c r="P29" s="1"/>
      <c r="Q29" s="1"/>
      <c r="R29" s="1"/>
      <c r="S29" s="1"/>
      <c r="T29" s="1"/>
      <c r="U29" s="1"/>
      <c r="V29" s="1"/>
      <c r="W29" s="1"/>
      <c r="X29" s="1"/>
      <c r="Y29" s="1"/>
      <c r="Z29" s="1"/>
    </row>
    <row r="30" spans="1:26" ht="19.5" customHeight="1">
      <c r="A30" s="201">
        <v>34060</v>
      </c>
      <c r="B30" s="206">
        <v>163.54589999999999</v>
      </c>
      <c r="C30" s="206">
        <v>159.9639</v>
      </c>
      <c r="D30" s="206">
        <v>157.97890000000001</v>
      </c>
      <c r="E30" s="206">
        <v>152.8828</v>
      </c>
      <c r="F30" s="206">
        <v>152.8828</v>
      </c>
      <c r="G30" s="206">
        <v>1.5</v>
      </c>
      <c r="H30" s="206">
        <v>6</v>
      </c>
      <c r="I30" s="206">
        <v>1.5</v>
      </c>
      <c r="J30" s="52"/>
      <c r="K30" s="1"/>
      <c r="L30" s="1"/>
      <c r="M30" s="1"/>
      <c r="N30" s="1"/>
      <c r="O30" s="1"/>
      <c r="P30" s="1"/>
      <c r="Q30" s="1"/>
      <c r="R30" s="1"/>
      <c r="S30" s="1"/>
      <c r="T30" s="1"/>
      <c r="U30" s="1"/>
      <c r="V30" s="1"/>
      <c r="W30" s="1"/>
      <c r="X30" s="1"/>
      <c r="Y30" s="1"/>
      <c r="Z30" s="1"/>
    </row>
    <row r="31" spans="1:26" ht="19.5" customHeight="1">
      <c r="A31" s="201">
        <v>34090</v>
      </c>
      <c r="B31" s="206">
        <v>163.54589999999999</v>
      </c>
      <c r="C31" s="206">
        <v>159.9639</v>
      </c>
      <c r="D31" s="206">
        <v>157.97890000000001</v>
      </c>
      <c r="E31" s="206">
        <v>152.8828</v>
      </c>
      <c r="F31" s="206">
        <v>152.8828</v>
      </c>
      <c r="G31" s="206">
        <v>1.5</v>
      </c>
      <c r="H31" s="206">
        <v>6</v>
      </c>
      <c r="I31" s="206">
        <v>1.5</v>
      </c>
      <c r="J31" s="52"/>
      <c r="K31" s="1"/>
      <c r="L31" s="1"/>
      <c r="M31" s="1"/>
      <c r="N31" s="1"/>
      <c r="O31" s="1"/>
      <c r="P31" s="1"/>
      <c r="Q31" s="1"/>
      <c r="R31" s="1"/>
      <c r="S31" s="1"/>
      <c r="T31" s="1"/>
      <c r="U31" s="1"/>
      <c r="V31" s="1"/>
      <c r="W31" s="1"/>
      <c r="X31" s="1"/>
      <c r="Y31" s="1"/>
      <c r="Z31" s="1"/>
    </row>
    <row r="32" spans="1:26" ht="19.5" customHeight="1">
      <c r="A32" s="201">
        <v>34121</v>
      </c>
      <c r="B32" s="206">
        <v>163.54589999999999</v>
      </c>
      <c r="C32" s="206">
        <v>159.9639</v>
      </c>
      <c r="D32" s="206">
        <v>157.97890000000001</v>
      </c>
      <c r="E32" s="206">
        <v>152.8828</v>
      </c>
      <c r="F32" s="206">
        <v>152.8828</v>
      </c>
      <c r="G32" s="206">
        <v>1.5</v>
      </c>
      <c r="H32" s="206">
        <v>6</v>
      </c>
      <c r="I32" s="206">
        <v>1.5</v>
      </c>
      <c r="J32" s="52"/>
      <c r="K32" s="1"/>
      <c r="L32" s="1"/>
      <c r="M32" s="1"/>
      <c r="N32" s="1"/>
      <c r="O32" s="1"/>
      <c r="P32" s="1"/>
      <c r="Q32" s="1"/>
      <c r="R32" s="1"/>
      <c r="S32" s="1"/>
      <c r="T32" s="1"/>
      <c r="U32" s="1"/>
      <c r="V32" s="1"/>
      <c r="W32" s="1"/>
      <c r="X32" s="1"/>
      <c r="Y32" s="1"/>
      <c r="Z32" s="1"/>
    </row>
    <row r="33" spans="1:26" ht="19.5" customHeight="1">
      <c r="A33" s="201">
        <v>34151</v>
      </c>
      <c r="B33" s="206">
        <v>163.54589999999999</v>
      </c>
      <c r="C33" s="206">
        <v>159.9639</v>
      </c>
      <c r="D33" s="206">
        <v>157.97890000000001</v>
      </c>
      <c r="E33" s="206">
        <v>152.8828</v>
      </c>
      <c r="F33" s="206">
        <v>152.8828</v>
      </c>
      <c r="G33" s="206">
        <v>1.5</v>
      </c>
      <c r="H33" s="206">
        <v>6</v>
      </c>
      <c r="I33" s="206">
        <v>1.5</v>
      </c>
      <c r="J33" s="52"/>
      <c r="K33" s="1"/>
      <c r="L33" s="1"/>
      <c r="M33" s="1"/>
      <c r="N33" s="1"/>
      <c r="O33" s="1"/>
      <c r="P33" s="1"/>
      <c r="Q33" s="1"/>
      <c r="R33" s="1"/>
      <c r="S33" s="1"/>
      <c r="T33" s="1"/>
      <c r="U33" s="1"/>
      <c r="V33" s="1"/>
      <c r="W33" s="1"/>
      <c r="X33" s="1"/>
      <c r="Y33" s="1"/>
      <c r="Z33" s="1"/>
    </row>
    <row r="34" spans="1:26" ht="19.5" customHeight="1">
      <c r="A34" s="201">
        <v>34182</v>
      </c>
      <c r="B34" s="206">
        <v>163.54589999999999</v>
      </c>
      <c r="C34" s="206">
        <v>159.9639</v>
      </c>
      <c r="D34" s="206">
        <v>157.97890000000001</v>
      </c>
      <c r="E34" s="206">
        <v>152.8828</v>
      </c>
      <c r="F34" s="206">
        <v>152.8828</v>
      </c>
      <c r="G34" s="206">
        <v>1.5</v>
      </c>
      <c r="H34" s="206">
        <v>6</v>
      </c>
      <c r="I34" s="206">
        <v>1.5</v>
      </c>
      <c r="J34" s="52"/>
      <c r="K34" s="1"/>
      <c r="L34" s="1"/>
      <c r="M34" s="1"/>
      <c r="N34" s="1"/>
      <c r="O34" s="1"/>
      <c r="P34" s="1"/>
      <c r="Q34" s="1"/>
      <c r="R34" s="1"/>
      <c r="S34" s="1"/>
      <c r="T34" s="1"/>
      <c r="U34" s="1"/>
      <c r="V34" s="1"/>
      <c r="W34" s="1"/>
      <c r="X34" s="1"/>
      <c r="Y34" s="1"/>
      <c r="Z34" s="1"/>
    </row>
    <row r="35" spans="1:26" ht="19.5" customHeight="1">
      <c r="A35" s="201">
        <v>34213</v>
      </c>
      <c r="B35" s="206">
        <v>163.54589999999999</v>
      </c>
      <c r="C35" s="206">
        <v>159.9639</v>
      </c>
      <c r="D35" s="206">
        <v>157.97890000000001</v>
      </c>
      <c r="E35" s="206">
        <v>152.8828</v>
      </c>
      <c r="F35" s="206">
        <v>152.8828</v>
      </c>
      <c r="G35" s="206">
        <v>1.5</v>
      </c>
      <c r="H35" s="206">
        <v>6</v>
      </c>
      <c r="I35" s="206">
        <v>1.5</v>
      </c>
      <c r="J35" s="52"/>
      <c r="K35" s="1"/>
      <c r="L35" s="1"/>
      <c r="M35" s="1"/>
      <c r="N35" s="1"/>
      <c r="O35" s="1"/>
      <c r="P35" s="1"/>
      <c r="Q35" s="1"/>
      <c r="R35" s="1"/>
      <c r="S35" s="1"/>
      <c r="T35" s="1"/>
      <c r="U35" s="1"/>
      <c r="V35" s="1"/>
      <c r="W35" s="1"/>
      <c r="X35" s="1"/>
      <c r="Y35" s="1"/>
      <c r="Z35" s="1"/>
    </row>
    <row r="36" spans="1:26" ht="19.5" customHeight="1">
      <c r="A36" s="201">
        <v>34243</v>
      </c>
      <c r="B36" s="206">
        <v>163.54589999999999</v>
      </c>
      <c r="C36" s="206">
        <v>159.9639</v>
      </c>
      <c r="D36" s="206">
        <v>157.97890000000001</v>
      </c>
      <c r="E36" s="206">
        <v>152.8828</v>
      </c>
      <c r="F36" s="206">
        <v>152.8828</v>
      </c>
      <c r="G36" s="206">
        <v>1.5</v>
      </c>
      <c r="H36" s="206">
        <v>6</v>
      </c>
      <c r="I36" s="206">
        <v>1.5</v>
      </c>
      <c r="J36" s="52"/>
      <c r="K36" s="1"/>
      <c r="L36" s="1"/>
      <c r="M36" s="1"/>
      <c r="N36" s="1"/>
      <c r="O36" s="1"/>
      <c r="P36" s="1"/>
      <c r="Q36" s="1"/>
      <c r="R36" s="1"/>
      <c r="S36" s="1"/>
      <c r="T36" s="1"/>
      <c r="U36" s="1"/>
      <c r="V36" s="1"/>
      <c r="W36" s="1"/>
      <c r="X36" s="1"/>
      <c r="Y36" s="1"/>
      <c r="Z36" s="1"/>
    </row>
    <row r="37" spans="1:26" ht="19.5" customHeight="1">
      <c r="A37" s="201">
        <v>34274</v>
      </c>
      <c r="B37" s="206">
        <v>163.54589999999999</v>
      </c>
      <c r="C37" s="206">
        <v>159.9639</v>
      </c>
      <c r="D37" s="206">
        <v>157.97890000000001</v>
      </c>
      <c r="E37" s="206">
        <v>152.8828</v>
      </c>
      <c r="F37" s="206">
        <v>152.8828</v>
      </c>
      <c r="G37" s="206">
        <v>1.5</v>
      </c>
      <c r="H37" s="206">
        <v>6</v>
      </c>
      <c r="I37" s="206">
        <v>1.5</v>
      </c>
      <c r="J37" s="52"/>
      <c r="K37" s="1"/>
      <c r="L37" s="1"/>
      <c r="M37" s="1"/>
      <c r="N37" s="1"/>
      <c r="O37" s="1"/>
      <c r="P37" s="1"/>
      <c r="Q37" s="1"/>
      <c r="R37" s="1"/>
      <c r="S37" s="1"/>
      <c r="T37" s="1"/>
      <c r="U37" s="1"/>
      <c r="V37" s="1"/>
      <c r="W37" s="1"/>
      <c r="X37" s="1"/>
      <c r="Y37" s="1"/>
      <c r="Z37" s="1"/>
    </row>
    <row r="38" spans="1:26" ht="19.5" customHeight="1">
      <c r="A38" s="201">
        <v>34304</v>
      </c>
      <c r="B38" s="206">
        <v>163.54589999999999</v>
      </c>
      <c r="C38" s="206">
        <v>159.9639</v>
      </c>
      <c r="D38" s="206">
        <v>157.97890000000001</v>
      </c>
      <c r="E38" s="206">
        <v>152.8828</v>
      </c>
      <c r="F38" s="206">
        <v>152.8828</v>
      </c>
      <c r="G38" s="206">
        <v>1.5</v>
      </c>
      <c r="H38" s="206">
        <v>6</v>
      </c>
      <c r="I38" s="206">
        <v>1.5</v>
      </c>
      <c r="J38" s="52"/>
      <c r="K38" s="1"/>
      <c r="L38" s="1"/>
      <c r="M38" s="1"/>
      <c r="N38" s="1"/>
      <c r="O38" s="1"/>
      <c r="P38" s="1"/>
      <c r="Q38" s="1"/>
      <c r="R38" s="1"/>
      <c r="S38" s="1"/>
      <c r="T38" s="1"/>
      <c r="U38" s="1"/>
      <c r="V38" s="1"/>
      <c r="W38" s="1"/>
      <c r="X38" s="1"/>
      <c r="Y38" s="1"/>
      <c r="Z38" s="1"/>
    </row>
    <row r="39" spans="1:26" ht="19.5" customHeight="1">
      <c r="A39" s="201">
        <v>34335</v>
      </c>
      <c r="B39" s="206">
        <v>163.54589999999999</v>
      </c>
      <c r="C39" s="206">
        <v>159.9639</v>
      </c>
      <c r="D39" s="206">
        <v>157.97890000000001</v>
      </c>
      <c r="E39" s="206">
        <v>152.8828</v>
      </c>
      <c r="F39" s="206">
        <v>152.8828</v>
      </c>
      <c r="G39" s="206">
        <v>1.5</v>
      </c>
      <c r="H39" s="206">
        <v>6</v>
      </c>
      <c r="I39" s="206">
        <v>1.5</v>
      </c>
      <c r="J39" s="52"/>
      <c r="K39" s="1"/>
      <c r="L39" s="1"/>
      <c r="M39" s="1"/>
      <c r="N39" s="1"/>
      <c r="O39" s="1"/>
      <c r="P39" s="1"/>
      <c r="Q39" s="1"/>
      <c r="R39" s="1"/>
      <c r="S39" s="1"/>
      <c r="T39" s="1"/>
      <c r="U39" s="1"/>
      <c r="V39" s="1"/>
      <c r="W39" s="1"/>
      <c r="X39" s="1"/>
      <c r="Y39" s="1"/>
      <c r="Z39" s="1"/>
    </row>
    <row r="40" spans="1:26" ht="19.5" customHeight="1">
      <c r="A40" s="201">
        <v>34366</v>
      </c>
      <c r="B40" s="206">
        <v>163.54589999999999</v>
      </c>
      <c r="C40" s="206">
        <v>159.9639</v>
      </c>
      <c r="D40" s="206">
        <v>157.97890000000001</v>
      </c>
      <c r="E40" s="206">
        <v>152.8828</v>
      </c>
      <c r="F40" s="206">
        <v>152.8828</v>
      </c>
      <c r="G40" s="206">
        <v>1.5</v>
      </c>
      <c r="H40" s="206">
        <v>6</v>
      </c>
      <c r="I40" s="206">
        <v>1.5</v>
      </c>
      <c r="J40" s="52"/>
      <c r="K40" s="1"/>
      <c r="L40" s="1"/>
      <c r="M40" s="1"/>
      <c r="N40" s="1"/>
      <c r="O40" s="1"/>
      <c r="P40" s="1"/>
      <c r="Q40" s="1"/>
      <c r="R40" s="1"/>
      <c r="S40" s="1"/>
      <c r="T40" s="1"/>
      <c r="U40" s="1"/>
      <c r="V40" s="1"/>
      <c r="W40" s="1"/>
      <c r="X40" s="1"/>
      <c r="Y40" s="1"/>
      <c r="Z40" s="1"/>
    </row>
    <row r="41" spans="1:26" ht="19.5" customHeight="1">
      <c r="A41" s="201">
        <v>34394</v>
      </c>
      <c r="B41" s="206">
        <v>163.54589999999999</v>
      </c>
      <c r="C41" s="206">
        <v>159.9639</v>
      </c>
      <c r="D41" s="206">
        <v>157.97890000000001</v>
      </c>
      <c r="E41" s="206">
        <v>152.8828</v>
      </c>
      <c r="F41" s="206">
        <v>152.8828</v>
      </c>
      <c r="G41" s="206">
        <v>1.5</v>
      </c>
      <c r="H41" s="206">
        <v>6</v>
      </c>
      <c r="I41" s="206">
        <v>1.5</v>
      </c>
      <c r="J41" s="52"/>
      <c r="K41" s="1"/>
      <c r="L41" s="1"/>
      <c r="M41" s="1"/>
      <c r="N41" s="1"/>
      <c r="O41" s="1"/>
      <c r="P41" s="1"/>
      <c r="Q41" s="1"/>
      <c r="R41" s="1"/>
      <c r="S41" s="1"/>
      <c r="T41" s="1"/>
      <c r="U41" s="1"/>
      <c r="V41" s="1"/>
      <c r="W41" s="1"/>
      <c r="X41" s="1"/>
      <c r="Y41" s="1"/>
      <c r="Z41" s="1"/>
    </row>
    <row r="42" spans="1:26" ht="19.5" customHeight="1">
      <c r="A42" s="201">
        <v>34425</v>
      </c>
      <c r="B42" s="206">
        <v>163.54589999999999</v>
      </c>
      <c r="C42" s="206">
        <v>159.9639</v>
      </c>
      <c r="D42" s="206">
        <v>157.97890000000001</v>
      </c>
      <c r="E42" s="206">
        <v>152.8828</v>
      </c>
      <c r="F42" s="206">
        <v>152.8828</v>
      </c>
      <c r="G42" s="206">
        <v>1.5</v>
      </c>
      <c r="H42" s="206">
        <v>6</v>
      </c>
      <c r="I42" s="206">
        <v>1.5</v>
      </c>
      <c r="J42" s="52"/>
      <c r="K42" s="1"/>
      <c r="L42" s="1"/>
      <c r="M42" s="1"/>
      <c r="N42" s="1"/>
      <c r="O42" s="1"/>
      <c r="P42" s="1"/>
      <c r="Q42" s="1"/>
      <c r="R42" s="1"/>
      <c r="S42" s="1"/>
      <c r="T42" s="1"/>
      <c r="U42" s="1"/>
      <c r="V42" s="1"/>
      <c r="W42" s="1"/>
      <c r="X42" s="1"/>
      <c r="Y42" s="1"/>
      <c r="Z42" s="1"/>
    </row>
    <row r="43" spans="1:26" ht="19.5" customHeight="1">
      <c r="A43" s="201">
        <v>34455</v>
      </c>
      <c r="B43" s="206">
        <v>163.54589999999999</v>
      </c>
      <c r="C43" s="206">
        <v>159.9639</v>
      </c>
      <c r="D43" s="206">
        <v>157.97890000000001</v>
      </c>
      <c r="E43" s="206">
        <v>152.8828</v>
      </c>
      <c r="F43" s="206">
        <v>152.8828</v>
      </c>
      <c r="G43" s="206">
        <v>1.5</v>
      </c>
      <c r="H43" s="206">
        <v>6</v>
      </c>
      <c r="I43" s="206">
        <v>1.5</v>
      </c>
      <c r="J43" s="52"/>
      <c r="K43" s="1"/>
      <c r="L43" s="1"/>
      <c r="M43" s="1"/>
      <c r="N43" s="1"/>
      <c r="O43" s="1"/>
      <c r="P43" s="1"/>
      <c r="Q43" s="1"/>
      <c r="R43" s="1"/>
      <c r="S43" s="1"/>
      <c r="T43" s="1"/>
      <c r="U43" s="1"/>
      <c r="V43" s="1"/>
      <c r="W43" s="1"/>
      <c r="X43" s="1"/>
      <c r="Y43" s="1"/>
      <c r="Z43" s="1"/>
    </row>
    <row r="44" spans="1:26" ht="19.5" customHeight="1">
      <c r="A44" s="201">
        <v>34486</v>
      </c>
      <c r="B44" s="206">
        <v>163.54589999999999</v>
      </c>
      <c r="C44" s="206">
        <v>159.9639</v>
      </c>
      <c r="D44" s="206">
        <v>157.97890000000001</v>
      </c>
      <c r="E44" s="206">
        <v>152.8828</v>
      </c>
      <c r="F44" s="206">
        <v>152.8828</v>
      </c>
      <c r="G44" s="206">
        <v>1.5</v>
      </c>
      <c r="H44" s="206">
        <v>6</v>
      </c>
      <c r="I44" s="206">
        <v>1.5</v>
      </c>
      <c r="J44" s="52"/>
      <c r="K44" s="1"/>
      <c r="L44" s="1"/>
      <c r="M44" s="1"/>
      <c r="N44" s="1"/>
      <c r="O44" s="1"/>
      <c r="P44" s="1"/>
      <c r="Q44" s="1"/>
      <c r="R44" s="1"/>
      <c r="S44" s="1"/>
      <c r="T44" s="1"/>
      <c r="U44" s="1"/>
      <c r="V44" s="1"/>
      <c r="W44" s="1"/>
      <c r="X44" s="1"/>
      <c r="Y44" s="1"/>
      <c r="Z44" s="1"/>
    </row>
    <row r="45" spans="1:26" ht="19.5" customHeight="1">
      <c r="A45" s="201">
        <v>34516</v>
      </c>
      <c r="B45" s="206">
        <v>163.54589999999999</v>
      </c>
      <c r="C45" s="206">
        <v>159.9639</v>
      </c>
      <c r="D45" s="206">
        <v>157.97890000000001</v>
      </c>
      <c r="E45" s="206">
        <v>152.8828</v>
      </c>
      <c r="F45" s="206">
        <v>152.8828</v>
      </c>
      <c r="G45" s="206">
        <v>1.5</v>
      </c>
      <c r="H45" s="206">
        <v>6</v>
      </c>
      <c r="I45" s="206">
        <v>1.5</v>
      </c>
      <c r="J45" s="52"/>
      <c r="K45" s="1"/>
      <c r="L45" s="1"/>
      <c r="M45" s="1"/>
      <c r="N45" s="1"/>
      <c r="O45" s="1"/>
      <c r="P45" s="1"/>
      <c r="Q45" s="1"/>
      <c r="R45" s="1"/>
      <c r="S45" s="1"/>
      <c r="T45" s="1"/>
      <c r="U45" s="1"/>
      <c r="V45" s="1"/>
      <c r="W45" s="1"/>
      <c r="X45" s="1"/>
      <c r="Y45" s="1"/>
      <c r="Z45" s="1"/>
    </row>
    <row r="46" spans="1:26" ht="19.5" customHeight="1">
      <c r="A46" s="201">
        <v>34547</v>
      </c>
      <c r="B46" s="206">
        <v>163.54589999999999</v>
      </c>
      <c r="C46" s="206">
        <v>159.9639</v>
      </c>
      <c r="D46" s="206">
        <v>157.97890000000001</v>
      </c>
      <c r="E46" s="206">
        <v>152.8828</v>
      </c>
      <c r="F46" s="206">
        <v>152.8828</v>
      </c>
      <c r="G46" s="206">
        <v>1.5</v>
      </c>
      <c r="H46" s="206">
        <v>6</v>
      </c>
      <c r="I46" s="206">
        <v>1.5</v>
      </c>
      <c r="J46" s="52"/>
      <c r="K46" s="1"/>
      <c r="L46" s="1"/>
      <c r="M46" s="1"/>
      <c r="N46" s="1"/>
      <c r="O46" s="1"/>
      <c r="P46" s="1"/>
      <c r="Q46" s="1"/>
      <c r="R46" s="1"/>
      <c r="S46" s="1"/>
      <c r="T46" s="1"/>
      <c r="U46" s="1"/>
      <c r="V46" s="1"/>
      <c r="W46" s="1"/>
      <c r="X46" s="1"/>
      <c r="Y46" s="1"/>
      <c r="Z46" s="1"/>
    </row>
    <row r="47" spans="1:26" ht="19.5" customHeight="1">
      <c r="A47" s="201">
        <v>34578</v>
      </c>
      <c r="B47" s="206">
        <v>163.54589999999999</v>
      </c>
      <c r="C47" s="206">
        <v>159.9639</v>
      </c>
      <c r="D47" s="206">
        <v>157.97890000000001</v>
      </c>
      <c r="E47" s="206">
        <v>152.8828</v>
      </c>
      <c r="F47" s="206">
        <v>152.8828</v>
      </c>
      <c r="G47" s="206">
        <v>1.5</v>
      </c>
      <c r="H47" s="206">
        <v>6</v>
      </c>
      <c r="I47" s="206">
        <v>1.5</v>
      </c>
      <c r="J47" s="52"/>
      <c r="K47" s="1"/>
      <c r="L47" s="1"/>
      <c r="M47" s="1"/>
      <c r="N47" s="1"/>
      <c r="O47" s="1"/>
      <c r="P47" s="1"/>
      <c r="Q47" s="1"/>
      <c r="R47" s="1"/>
      <c r="S47" s="1"/>
      <c r="T47" s="1"/>
      <c r="U47" s="1"/>
      <c r="V47" s="1"/>
      <c r="W47" s="1"/>
      <c r="X47" s="1"/>
      <c r="Y47" s="1"/>
      <c r="Z47" s="1"/>
    </row>
    <row r="48" spans="1:26" ht="19.5" customHeight="1">
      <c r="A48" s="201">
        <v>34608</v>
      </c>
      <c r="B48" s="206">
        <v>163.54589999999999</v>
      </c>
      <c r="C48" s="206">
        <v>159.9639</v>
      </c>
      <c r="D48" s="206">
        <v>157.97890000000001</v>
      </c>
      <c r="E48" s="206">
        <v>152.8828</v>
      </c>
      <c r="F48" s="206">
        <v>152.8828</v>
      </c>
      <c r="G48" s="206">
        <v>1.5</v>
      </c>
      <c r="H48" s="206">
        <v>6</v>
      </c>
      <c r="I48" s="206">
        <v>1.5</v>
      </c>
      <c r="J48" s="52"/>
      <c r="K48" s="1"/>
      <c r="L48" s="1"/>
      <c r="M48" s="1"/>
      <c r="N48" s="1"/>
      <c r="O48" s="1"/>
      <c r="P48" s="1"/>
      <c r="Q48" s="1"/>
      <c r="R48" s="1"/>
      <c r="S48" s="1"/>
      <c r="T48" s="1"/>
      <c r="U48" s="1"/>
      <c r="V48" s="1"/>
      <c r="W48" s="1"/>
      <c r="X48" s="1"/>
      <c r="Y48" s="1"/>
      <c r="Z48" s="1"/>
    </row>
    <row r="49" spans="1:26" ht="19.5" customHeight="1">
      <c r="A49" s="201">
        <v>34639</v>
      </c>
      <c r="B49" s="206">
        <v>163.54589999999999</v>
      </c>
      <c r="C49" s="206">
        <v>159.9639</v>
      </c>
      <c r="D49" s="206">
        <v>157.97890000000001</v>
      </c>
      <c r="E49" s="206">
        <v>152.8828</v>
      </c>
      <c r="F49" s="206">
        <v>152.8828</v>
      </c>
      <c r="G49" s="206">
        <v>1.5</v>
      </c>
      <c r="H49" s="206">
        <v>6</v>
      </c>
      <c r="I49" s="206">
        <v>1.5</v>
      </c>
      <c r="J49" s="52"/>
      <c r="K49" s="1"/>
      <c r="L49" s="1"/>
      <c r="M49" s="1"/>
      <c r="N49" s="1"/>
      <c r="O49" s="1"/>
      <c r="P49" s="1"/>
      <c r="Q49" s="1"/>
      <c r="R49" s="1"/>
      <c r="S49" s="1"/>
      <c r="T49" s="1"/>
      <c r="U49" s="1"/>
      <c r="V49" s="1"/>
      <c r="W49" s="1"/>
      <c r="X49" s="1"/>
      <c r="Y49" s="1"/>
      <c r="Z49" s="1"/>
    </row>
    <row r="50" spans="1:26" ht="19.5" customHeight="1">
      <c r="A50" s="201">
        <v>34669</v>
      </c>
      <c r="B50" s="206">
        <v>163.54589999999999</v>
      </c>
      <c r="C50" s="206">
        <v>159.9639</v>
      </c>
      <c r="D50" s="206">
        <v>157.97890000000001</v>
      </c>
      <c r="E50" s="206">
        <v>152.8828</v>
      </c>
      <c r="F50" s="206">
        <v>152.8828</v>
      </c>
      <c r="G50" s="206">
        <v>1.5</v>
      </c>
      <c r="H50" s="206">
        <v>6</v>
      </c>
      <c r="I50" s="206">
        <v>1.5</v>
      </c>
      <c r="J50" s="52"/>
      <c r="K50" s="1"/>
      <c r="L50" s="1"/>
      <c r="M50" s="1"/>
      <c r="N50" s="1"/>
      <c r="O50" s="1"/>
      <c r="P50" s="1"/>
      <c r="Q50" s="1"/>
      <c r="R50" s="1"/>
      <c r="S50" s="1"/>
      <c r="T50" s="1"/>
      <c r="U50" s="1"/>
      <c r="V50" s="1"/>
      <c r="W50" s="1"/>
      <c r="X50" s="1"/>
      <c r="Y50" s="1"/>
      <c r="Z50" s="1"/>
    </row>
    <row r="51" spans="1:26" ht="19.5" customHeight="1">
      <c r="A51" s="201">
        <v>34700</v>
      </c>
      <c r="B51" s="206">
        <v>163.54589999999999</v>
      </c>
      <c r="C51" s="206">
        <v>159.9639</v>
      </c>
      <c r="D51" s="206">
        <v>157.97890000000001</v>
      </c>
      <c r="E51" s="206">
        <v>152.8828</v>
      </c>
      <c r="F51" s="206">
        <v>152.8828</v>
      </c>
      <c r="G51" s="206">
        <v>1.5</v>
      </c>
      <c r="H51" s="206">
        <v>6</v>
      </c>
      <c r="I51" s="206">
        <v>1.5</v>
      </c>
      <c r="J51" s="52"/>
      <c r="K51" s="1"/>
      <c r="L51" s="1"/>
      <c r="M51" s="1"/>
      <c r="N51" s="1"/>
      <c r="O51" s="1"/>
      <c r="P51" s="1"/>
      <c r="Q51" s="1"/>
      <c r="R51" s="1"/>
      <c r="S51" s="1"/>
      <c r="T51" s="1"/>
      <c r="U51" s="1"/>
      <c r="V51" s="1"/>
      <c r="W51" s="1"/>
      <c r="X51" s="1"/>
      <c r="Y51" s="1"/>
      <c r="Z51" s="1"/>
    </row>
    <row r="52" spans="1:26" ht="19.5" customHeight="1">
      <c r="A52" s="201">
        <v>34731</v>
      </c>
      <c r="B52" s="206">
        <v>163.54589999999999</v>
      </c>
      <c r="C52" s="206">
        <v>159.9639</v>
      </c>
      <c r="D52" s="206">
        <v>157.97890000000001</v>
      </c>
      <c r="E52" s="206">
        <v>152.8828</v>
      </c>
      <c r="F52" s="206">
        <v>152.8828</v>
      </c>
      <c r="G52" s="206">
        <v>1.5</v>
      </c>
      <c r="H52" s="206">
        <v>6</v>
      </c>
      <c r="I52" s="206">
        <v>1.5</v>
      </c>
      <c r="J52" s="52"/>
      <c r="K52" s="1"/>
      <c r="L52" s="1"/>
      <c r="M52" s="1"/>
      <c r="N52" s="1"/>
      <c r="O52" s="1"/>
      <c r="P52" s="1"/>
      <c r="Q52" s="1"/>
      <c r="R52" s="1"/>
      <c r="S52" s="1"/>
      <c r="T52" s="1"/>
      <c r="U52" s="1"/>
      <c r="V52" s="1"/>
      <c r="W52" s="1"/>
      <c r="X52" s="1"/>
      <c r="Y52" s="1"/>
      <c r="Z52" s="1"/>
    </row>
    <row r="53" spans="1:26" ht="19.5" customHeight="1">
      <c r="A53" s="201">
        <v>34759</v>
      </c>
      <c r="B53" s="206">
        <v>163.54589999999999</v>
      </c>
      <c r="C53" s="206">
        <v>159.9639</v>
      </c>
      <c r="D53" s="206">
        <v>157.97890000000001</v>
      </c>
      <c r="E53" s="206">
        <v>152.8828</v>
      </c>
      <c r="F53" s="206">
        <v>152.8828</v>
      </c>
      <c r="G53" s="206">
        <v>1.5</v>
      </c>
      <c r="H53" s="206">
        <v>6</v>
      </c>
      <c r="I53" s="206">
        <v>1.5</v>
      </c>
      <c r="J53" s="52"/>
      <c r="K53" s="1"/>
      <c r="L53" s="1"/>
      <c r="M53" s="1"/>
      <c r="N53" s="1"/>
      <c r="O53" s="1"/>
      <c r="P53" s="1"/>
      <c r="Q53" s="1"/>
      <c r="R53" s="1"/>
      <c r="S53" s="1"/>
      <c r="T53" s="1"/>
      <c r="U53" s="1"/>
      <c r="V53" s="1"/>
      <c r="W53" s="1"/>
      <c r="X53" s="1"/>
      <c r="Y53" s="1"/>
      <c r="Z53" s="1"/>
    </row>
    <row r="54" spans="1:26" ht="19.5" customHeight="1">
      <c r="A54" s="201">
        <v>34790</v>
      </c>
      <c r="B54" s="206">
        <v>163.54589999999999</v>
      </c>
      <c r="C54" s="206">
        <v>159.9639</v>
      </c>
      <c r="D54" s="206">
        <v>157.97890000000001</v>
      </c>
      <c r="E54" s="206">
        <v>152.8828</v>
      </c>
      <c r="F54" s="206">
        <v>152.8828</v>
      </c>
      <c r="G54" s="206">
        <v>1.5</v>
      </c>
      <c r="H54" s="206">
        <v>6</v>
      </c>
      <c r="I54" s="206">
        <v>1.5</v>
      </c>
      <c r="J54" s="52"/>
      <c r="K54" s="1"/>
      <c r="L54" s="1"/>
      <c r="M54" s="1"/>
      <c r="N54" s="1"/>
      <c r="O54" s="1"/>
      <c r="P54" s="1"/>
      <c r="Q54" s="1"/>
      <c r="R54" s="1"/>
      <c r="S54" s="1"/>
      <c r="T54" s="1"/>
      <c r="U54" s="1"/>
      <c r="V54" s="1"/>
      <c r="W54" s="1"/>
      <c r="X54" s="1"/>
      <c r="Y54" s="1"/>
      <c r="Z54" s="1"/>
    </row>
    <row r="55" spans="1:26" ht="19.5" customHeight="1">
      <c r="A55" s="201">
        <v>34820</v>
      </c>
      <c r="B55" s="206">
        <v>163.54589999999999</v>
      </c>
      <c r="C55" s="206">
        <v>159.9639</v>
      </c>
      <c r="D55" s="206">
        <v>157.97890000000001</v>
      </c>
      <c r="E55" s="206">
        <v>152.8828</v>
      </c>
      <c r="F55" s="206">
        <v>152.8828</v>
      </c>
      <c r="G55" s="206">
        <v>1.5</v>
      </c>
      <c r="H55" s="206">
        <v>6</v>
      </c>
      <c r="I55" s="206">
        <v>1.5</v>
      </c>
      <c r="J55" s="52"/>
      <c r="K55" s="1"/>
      <c r="L55" s="1"/>
      <c r="M55" s="1"/>
      <c r="N55" s="1"/>
      <c r="O55" s="1"/>
      <c r="P55" s="1"/>
      <c r="Q55" s="1"/>
      <c r="R55" s="1"/>
      <c r="S55" s="1"/>
      <c r="T55" s="1"/>
      <c r="U55" s="1"/>
      <c r="V55" s="1"/>
      <c r="W55" s="1"/>
      <c r="X55" s="1"/>
      <c r="Y55" s="1"/>
      <c r="Z55" s="1"/>
    </row>
    <row r="56" spans="1:26" ht="19.5" customHeight="1">
      <c r="A56" s="201">
        <v>34851</v>
      </c>
      <c r="B56" s="206">
        <v>163.54589999999999</v>
      </c>
      <c r="C56" s="206">
        <v>159.9639</v>
      </c>
      <c r="D56" s="206">
        <v>157.97890000000001</v>
      </c>
      <c r="E56" s="206">
        <v>152.8828</v>
      </c>
      <c r="F56" s="206">
        <v>152.8828</v>
      </c>
      <c r="G56" s="206">
        <v>1.5</v>
      </c>
      <c r="H56" s="206">
        <v>6</v>
      </c>
      <c r="I56" s="206">
        <v>1.5</v>
      </c>
      <c r="J56" s="52"/>
      <c r="K56" s="1"/>
      <c r="L56" s="1"/>
      <c r="M56" s="1"/>
      <c r="N56" s="1"/>
      <c r="O56" s="1"/>
      <c r="P56" s="1"/>
      <c r="Q56" s="1"/>
      <c r="R56" s="1"/>
      <c r="S56" s="1"/>
      <c r="T56" s="1"/>
      <c r="U56" s="1"/>
      <c r="V56" s="1"/>
      <c r="W56" s="1"/>
      <c r="X56" s="1"/>
      <c r="Y56" s="1"/>
      <c r="Z56" s="1"/>
    </row>
    <row r="57" spans="1:26" ht="19.5" customHeight="1">
      <c r="A57" s="201">
        <v>34881</v>
      </c>
      <c r="B57" s="206">
        <v>163.54589999999999</v>
      </c>
      <c r="C57" s="206">
        <v>159.9639</v>
      </c>
      <c r="D57" s="206">
        <v>157.97890000000001</v>
      </c>
      <c r="E57" s="206">
        <v>152.8828</v>
      </c>
      <c r="F57" s="206">
        <v>152.8828</v>
      </c>
      <c r="G57" s="206">
        <v>1.5</v>
      </c>
      <c r="H57" s="206">
        <v>6</v>
      </c>
      <c r="I57" s="206">
        <v>1.5</v>
      </c>
      <c r="J57" s="52"/>
      <c r="K57" s="1"/>
      <c r="L57" s="1"/>
      <c r="M57" s="1"/>
      <c r="N57" s="1"/>
      <c r="O57" s="1"/>
      <c r="P57" s="1"/>
      <c r="Q57" s="1"/>
      <c r="R57" s="1"/>
      <c r="S57" s="1"/>
      <c r="T57" s="1"/>
      <c r="U57" s="1"/>
      <c r="V57" s="1"/>
      <c r="W57" s="1"/>
      <c r="X57" s="1"/>
      <c r="Y57" s="1"/>
      <c r="Z57" s="1"/>
    </row>
    <row r="58" spans="1:26" ht="19.5" customHeight="1">
      <c r="A58" s="201">
        <v>34912</v>
      </c>
      <c r="B58" s="206">
        <v>163.54589999999999</v>
      </c>
      <c r="C58" s="206">
        <v>159.9639</v>
      </c>
      <c r="D58" s="206">
        <v>157.97890000000001</v>
      </c>
      <c r="E58" s="206">
        <v>152.8828</v>
      </c>
      <c r="F58" s="206">
        <v>152.8828</v>
      </c>
      <c r="G58" s="206">
        <v>1.5</v>
      </c>
      <c r="H58" s="206">
        <v>6</v>
      </c>
      <c r="I58" s="206">
        <v>1.5</v>
      </c>
      <c r="J58" s="52"/>
      <c r="K58" s="1"/>
      <c r="L58" s="1"/>
      <c r="M58" s="1"/>
      <c r="N58" s="1"/>
      <c r="O58" s="1"/>
      <c r="P58" s="1"/>
      <c r="Q58" s="1"/>
      <c r="R58" s="1"/>
      <c r="S58" s="1"/>
      <c r="T58" s="1"/>
      <c r="U58" s="1"/>
      <c r="V58" s="1"/>
      <c r="W58" s="1"/>
      <c r="X58" s="1"/>
      <c r="Y58" s="1"/>
      <c r="Z58" s="1"/>
    </row>
    <row r="59" spans="1:26" ht="19.5" customHeight="1">
      <c r="A59" s="201">
        <v>34943</v>
      </c>
      <c r="B59" s="206">
        <v>163.54589999999999</v>
      </c>
      <c r="C59" s="206">
        <v>159.9639</v>
      </c>
      <c r="D59" s="206">
        <v>157.97890000000001</v>
      </c>
      <c r="E59" s="206">
        <v>152.8828</v>
      </c>
      <c r="F59" s="206">
        <v>152.8828</v>
      </c>
      <c r="G59" s="206">
        <v>1.5</v>
      </c>
      <c r="H59" s="206">
        <v>6</v>
      </c>
      <c r="I59" s="206">
        <v>1.5</v>
      </c>
      <c r="J59" s="52"/>
      <c r="K59" s="1"/>
      <c r="L59" s="1"/>
      <c r="M59" s="1"/>
      <c r="N59" s="1"/>
      <c r="O59" s="1"/>
      <c r="P59" s="1"/>
      <c r="Q59" s="1"/>
      <c r="R59" s="1"/>
      <c r="S59" s="1"/>
      <c r="T59" s="1"/>
      <c r="U59" s="1"/>
      <c r="V59" s="1"/>
      <c r="W59" s="1"/>
      <c r="X59" s="1"/>
      <c r="Y59" s="1"/>
      <c r="Z59" s="1"/>
    </row>
    <row r="60" spans="1:26" ht="19.5" customHeight="1">
      <c r="A60" s="201">
        <v>34973</v>
      </c>
      <c r="B60" s="206">
        <v>163.54589999999999</v>
      </c>
      <c r="C60" s="206">
        <v>159.9639</v>
      </c>
      <c r="D60" s="206">
        <v>157.97890000000001</v>
      </c>
      <c r="E60" s="206">
        <v>152.8828</v>
      </c>
      <c r="F60" s="206">
        <v>152.8828</v>
      </c>
      <c r="G60" s="206">
        <v>1.5</v>
      </c>
      <c r="H60" s="206">
        <v>6</v>
      </c>
      <c r="I60" s="206">
        <v>1.5</v>
      </c>
      <c r="J60" s="52"/>
      <c r="K60" s="1"/>
      <c r="L60" s="1"/>
      <c r="M60" s="1"/>
      <c r="N60" s="1"/>
      <c r="O60" s="1"/>
      <c r="P60" s="1"/>
      <c r="Q60" s="1"/>
      <c r="R60" s="1"/>
      <c r="S60" s="1"/>
      <c r="T60" s="1"/>
      <c r="U60" s="1"/>
      <c r="V60" s="1"/>
      <c r="W60" s="1"/>
      <c r="X60" s="1"/>
      <c r="Y60" s="1"/>
      <c r="Z60" s="1"/>
    </row>
    <row r="61" spans="1:26" ht="19.5" customHeight="1">
      <c r="A61" s="201">
        <v>35004</v>
      </c>
      <c r="B61" s="206">
        <v>163.54589999999999</v>
      </c>
      <c r="C61" s="206">
        <v>159.9639</v>
      </c>
      <c r="D61" s="206">
        <v>157.97890000000001</v>
      </c>
      <c r="E61" s="206">
        <v>152.8828</v>
      </c>
      <c r="F61" s="206">
        <v>152.8828</v>
      </c>
      <c r="G61" s="206">
        <v>1.5</v>
      </c>
      <c r="H61" s="206">
        <v>6</v>
      </c>
      <c r="I61" s="206">
        <v>1.5</v>
      </c>
      <c r="J61" s="52"/>
      <c r="K61" s="1"/>
      <c r="L61" s="1"/>
      <c r="M61" s="1"/>
      <c r="N61" s="1"/>
      <c r="O61" s="1"/>
      <c r="P61" s="1"/>
      <c r="Q61" s="1"/>
      <c r="R61" s="1"/>
      <c r="S61" s="1"/>
      <c r="T61" s="1"/>
      <c r="U61" s="1"/>
      <c r="V61" s="1"/>
      <c r="W61" s="1"/>
      <c r="X61" s="1"/>
      <c r="Y61" s="1"/>
      <c r="Z61" s="1"/>
    </row>
    <row r="62" spans="1:26" ht="19.5" customHeight="1">
      <c r="A62" s="201">
        <v>35034</v>
      </c>
      <c r="B62" s="206">
        <v>163.54589999999999</v>
      </c>
      <c r="C62" s="206">
        <v>159.9639</v>
      </c>
      <c r="D62" s="206">
        <v>157.97890000000001</v>
      </c>
      <c r="E62" s="206">
        <v>152.8828</v>
      </c>
      <c r="F62" s="206">
        <v>152.8828</v>
      </c>
      <c r="G62" s="206">
        <v>1.5</v>
      </c>
      <c r="H62" s="206">
        <v>6</v>
      </c>
      <c r="I62" s="206">
        <v>1.5</v>
      </c>
      <c r="J62" s="52"/>
      <c r="K62" s="1"/>
      <c r="L62" s="1"/>
      <c r="M62" s="1"/>
      <c r="N62" s="1"/>
      <c r="O62" s="1"/>
      <c r="P62" s="1"/>
      <c r="Q62" s="1"/>
      <c r="R62" s="1"/>
      <c r="S62" s="1"/>
      <c r="T62" s="1"/>
      <c r="U62" s="1"/>
      <c r="V62" s="1"/>
      <c r="W62" s="1"/>
      <c r="X62" s="1"/>
      <c r="Y62" s="1"/>
      <c r="Z62" s="1"/>
    </row>
    <row r="63" spans="1:26" ht="19.5" customHeight="1">
      <c r="A63" s="201">
        <v>35065</v>
      </c>
      <c r="B63" s="206">
        <v>163.54589999999999</v>
      </c>
      <c r="C63" s="206">
        <v>159.9639</v>
      </c>
      <c r="D63" s="206">
        <v>157.97890000000001</v>
      </c>
      <c r="E63" s="206">
        <v>152.8828</v>
      </c>
      <c r="F63" s="206">
        <v>152.8828</v>
      </c>
      <c r="G63" s="206">
        <v>1.5</v>
      </c>
      <c r="H63" s="206">
        <v>6</v>
      </c>
      <c r="I63" s="206">
        <v>1.5</v>
      </c>
      <c r="J63" s="52"/>
      <c r="K63" s="1"/>
      <c r="L63" s="1"/>
      <c r="M63" s="1"/>
      <c r="N63" s="1"/>
      <c r="O63" s="1"/>
      <c r="P63" s="1"/>
      <c r="Q63" s="1"/>
      <c r="R63" s="1"/>
      <c r="S63" s="1"/>
      <c r="T63" s="1"/>
      <c r="U63" s="1"/>
      <c r="V63" s="1"/>
      <c r="W63" s="1"/>
      <c r="X63" s="1"/>
      <c r="Y63" s="1"/>
      <c r="Z63" s="1"/>
    </row>
    <row r="64" spans="1:26" ht="19.5" customHeight="1">
      <c r="A64" s="201">
        <v>35096</v>
      </c>
      <c r="B64" s="206">
        <v>163.54589999999999</v>
      </c>
      <c r="C64" s="206">
        <v>159.9639</v>
      </c>
      <c r="D64" s="206">
        <v>157.97890000000001</v>
      </c>
      <c r="E64" s="206">
        <v>152.8828</v>
      </c>
      <c r="F64" s="206">
        <v>152.8828</v>
      </c>
      <c r="G64" s="206">
        <v>1.5</v>
      </c>
      <c r="H64" s="206">
        <v>6</v>
      </c>
      <c r="I64" s="206">
        <v>1.5</v>
      </c>
      <c r="J64" s="52"/>
      <c r="K64" s="1"/>
      <c r="L64" s="1"/>
      <c r="M64" s="1"/>
      <c r="N64" s="1"/>
      <c r="O64" s="1"/>
      <c r="P64" s="1"/>
      <c r="Q64" s="1"/>
      <c r="R64" s="1"/>
      <c r="S64" s="1"/>
      <c r="T64" s="1"/>
      <c r="U64" s="1"/>
      <c r="V64" s="1"/>
      <c r="W64" s="1"/>
      <c r="X64" s="1"/>
      <c r="Y64" s="1"/>
      <c r="Z64" s="1"/>
    </row>
    <row r="65" spans="1:26" ht="19.5" customHeight="1">
      <c r="A65" s="201">
        <v>35125</v>
      </c>
      <c r="B65" s="206">
        <v>163.54589999999999</v>
      </c>
      <c r="C65" s="206">
        <v>159.9639</v>
      </c>
      <c r="D65" s="206">
        <v>157.97890000000001</v>
      </c>
      <c r="E65" s="206">
        <v>152.8828</v>
      </c>
      <c r="F65" s="206">
        <v>152.8828</v>
      </c>
      <c r="G65" s="206">
        <v>1.5</v>
      </c>
      <c r="H65" s="206">
        <v>6</v>
      </c>
      <c r="I65" s="206">
        <v>1.5</v>
      </c>
      <c r="J65" s="52"/>
      <c r="K65" s="1"/>
      <c r="L65" s="1"/>
      <c r="M65" s="1"/>
      <c r="N65" s="1"/>
      <c r="O65" s="1"/>
      <c r="P65" s="1"/>
      <c r="Q65" s="1"/>
      <c r="R65" s="1"/>
      <c r="S65" s="1"/>
      <c r="T65" s="1"/>
      <c r="U65" s="1"/>
      <c r="V65" s="1"/>
      <c r="W65" s="1"/>
      <c r="X65" s="1"/>
      <c r="Y65" s="1"/>
      <c r="Z65" s="1"/>
    </row>
    <row r="66" spans="1:26" ht="19.5" customHeight="1">
      <c r="A66" s="201">
        <v>35156</v>
      </c>
      <c r="B66" s="206">
        <v>163.54589999999999</v>
      </c>
      <c r="C66" s="206">
        <v>159.9639</v>
      </c>
      <c r="D66" s="206">
        <v>157.97890000000001</v>
      </c>
      <c r="E66" s="206">
        <v>152.8828</v>
      </c>
      <c r="F66" s="206">
        <v>152.8828</v>
      </c>
      <c r="G66" s="206">
        <v>1.5</v>
      </c>
      <c r="H66" s="206">
        <v>6</v>
      </c>
      <c r="I66" s="206">
        <v>1.5</v>
      </c>
      <c r="J66" s="52"/>
      <c r="K66" s="1"/>
      <c r="L66" s="1"/>
      <c r="M66" s="1"/>
      <c r="N66" s="1"/>
      <c r="O66" s="1"/>
      <c r="P66" s="1"/>
      <c r="Q66" s="1"/>
      <c r="R66" s="1"/>
      <c r="S66" s="1"/>
      <c r="T66" s="1"/>
      <c r="U66" s="1"/>
      <c r="V66" s="1"/>
      <c r="W66" s="1"/>
      <c r="X66" s="1"/>
      <c r="Y66" s="1"/>
      <c r="Z66" s="1"/>
    </row>
    <row r="67" spans="1:26" ht="19.5" customHeight="1">
      <c r="A67" s="201">
        <v>35186</v>
      </c>
      <c r="B67" s="206">
        <v>163.54589999999999</v>
      </c>
      <c r="C67" s="206">
        <v>159.9639</v>
      </c>
      <c r="D67" s="206">
        <v>157.97890000000001</v>
      </c>
      <c r="E67" s="206">
        <v>152.8828</v>
      </c>
      <c r="F67" s="206">
        <v>152.8828</v>
      </c>
      <c r="G67" s="206">
        <v>1.5</v>
      </c>
      <c r="H67" s="206">
        <v>6</v>
      </c>
      <c r="I67" s="206">
        <v>1.5</v>
      </c>
      <c r="J67" s="52"/>
      <c r="K67" s="1"/>
      <c r="L67" s="1"/>
      <c r="M67" s="1"/>
      <c r="N67" s="1"/>
      <c r="O67" s="1"/>
      <c r="P67" s="1"/>
      <c r="Q67" s="1"/>
      <c r="R67" s="1"/>
      <c r="S67" s="1"/>
      <c r="T67" s="1"/>
      <c r="U67" s="1"/>
      <c r="V67" s="1"/>
      <c r="W67" s="1"/>
      <c r="X67" s="1"/>
      <c r="Y67" s="1"/>
      <c r="Z67" s="1"/>
    </row>
    <row r="68" spans="1:26" ht="19.5" customHeight="1">
      <c r="A68" s="201">
        <v>35217</v>
      </c>
      <c r="B68" s="206">
        <v>163.54589999999999</v>
      </c>
      <c r="C68" s="206">
        <v>159.9639</v>
      </c>
      <c r="D68" s="206">
        <v>157.97890000000001</v>
      </c>
      <c r="E68" s="206">
        <v>152.8828</v>
      </c>
      <c r="F68" s="206">
        <v>152.8828</v>
      </c>
      <c r="G68" s="206">
        <v>1.5</v>
      </c>
      <c r="H68" s="206">
        <v>6</v>
      </c>
      <c r="I68" s="206">
        <v>1.5</v>
      </c>
      <c r="J68" s="52"/>
      <c r="K68" s="1"/>
      <c r="L68" s="1"/>
      <c r="M68" s="1"/>
      <c r="N68" s="1"/>
      <c r="O68" s="1"/>
      <c r="P68" s="1"/>
      <c r="Q68" s="1"/>
      <c r="R68" s="1"/>
      <c r="S68" s="1"/>
      <c r="T68" s="1"/>
      <c r="U68" s="1"/>
      <c r="V68" s="1"/>
      <c r="W68" s="1"/>
      <c r="X68" s="1"/>
      <c r="Y68" s="1"/>
      <c r="Z68" s="1"/>
    </row>
    <row r="69" spans="1:26" ht="19.5" customHeight="1">
      <c r="A69" s="201">
        <v>35247</v>
      </c>
      <c r="B69" s="206">
        <v>163.54589999999999</v>
      </c>
      <c r="C69" s="206">
        <v>159.9639</v>
      </c>
      <c r="D69" s="206">
        <v>157.97890000000001</v>
      </c>
      <c r="E69" s="206">
        <v>152.8828</v>
      </c>
      <c r="F69" s="206">
        <v>152.8828</v>
      </c>
      <c r="G69" s="206">
        <v>1.5</v>
      </c>
      <c r="H69" s="206">
        <v>6</v>
      </c>
      <c r="I69" s="206">
        <v>1.5</v>
      </c>
      <c r="J69" s="52"/>
      <c r="K69" s="1"/>
      <c r="L69" s="1"/>
      <c r="M69" s="1"/>
      <c r="N69" s="1"/>
      <c r="O69" s="1"/>
      <c r="P69" s="1"/>
      <c r="Q69" s="1"/>
      <c r="R69" s="1"/>
      <c r="S69" s="1"/>
      <c r="T69" s="1"/>
      <c r="U69" s="1"/>
      <c r="V69" s="1"/>
      <c r="W69" s="1"/>
      <c r="X69" s="1"/>
      <c r="Y69" s="1"/>
      <c r="Z69" s="1"/>
    </row>
    <row r="70" spans="1:26" ht="19.5" customHeight="1">
      <c r="A70" s="201">
        <v>35278</v>
      </c>
      <c r="B70" s="206">
        <v>163.54589999999999</v>
      </c>
      <c r="C70" s="206">
        <v>159.9639</v>
      </c>
      <c r="D70" s="206">
        <v>157.97890000000001</v>
      </c>
      <c r="E70" s="206">
        <v>152.8828</v>
      </c>
      <c r="F70" s="206">
        <v>152.8828</v>
      </c>
      <c r="G70" s="206">
        <v>1.5</v>
      </c>
      <c r="H70" s="206">
        <v>6</v>
      </c>
      <c r="I70" s="206">
        <v>1.5</v>
      </c>
      <c r="J70" s="52"/>
      <c r="K70" s="1"/>
      <c r="L70" s="1"/>
      <c r="M70" s="1"/>
      <c r="N70" s="1"/>
      <c r="O70" s="1"/>
      <c r="P70" s="1"/>
      <c r="Q70" s="1"/>
      <c r="R70" s="1"/>
      <c r="S70" s="1"/>
      <c r="T70" s="1"/>
      <c r="U70" s="1"/>
      <c r="V70" s="1"/>
      <c r="W70" s="1"/>
      <c r="X70" s="1"/>
      <c r="Y70" s="1"/>
      <c r="Z70" s="1"/>
    </row>
    <row r="71" spans="1:26" ht="19.5" customHeight="1">
      <c r="A71" s="201">
        <v>35309</v>
      </c>
      <c r="B71" s="206">
        <v>163.54589999999999</v>
      </c>
      <c r="C71" s="206">
        <v>159.9639</v>
      </c>
      <c r="D71" s="206">
        <v>157.97890000000001</v>
      </c>
      <c r="E71" s="206">
        <v>152.8828</v>
      </c>
      <c r="F71" s="206">
        <v>152.8828</v>
      </c>
      <c r="G71" s="206">
        <v>1.5</v>
      </c>
      <c r="H71" s="206">
        <v>6</v>
      </c>
      <c r="I71" s="206">
        <v>1.5</v>
      </c>
      <c r="J71" s="52"/>
      <c r="K71" s="1"/>
      <c r="L71" s="1"/>
      <c r="M71" s="1"/>
      <c r="N71" s="1"/>
      <c r="O71" s="1"/>
      <c r="P71" s="1"/>
      <c r="Q71" s="1"/>
      <c r="R71" s="1"/>
      <c r="S71" s="1"/>
      <c r="T71" s="1"/>
      <c r="U71" s="1"/>
      <c r="V71" s="1"/>
      <c r="W71" s="1"/>
      <c r="X71" s="1"/>
      <c r="Y71" s="1"/>
      <c r="Z71" s="1"/>
    </row>
    <row r="72" spans="1:26" ht="19.5" customHeight="1">
      <c r="A72" s="201">
        <v>35339</v>
      </c>
      <c r="B72" s="206">
        <v>163.54589999999999</v>
      </c>
      <c r="C72" s="206">
        <v>159.9639</v>
      </c>
      <c r="D72" s="206">
        <v>157.97890000000001</v>
      </c>
      <c r="E72" s="206">
        <v>152.8828</v>
      </c>
      <c r="F72" s="206">
        <v>152.8828</v>
      </c>
      <c r="G72" s="206">
        <v>1.5</v>
      </c>
      <c r="H72" s="206">
        <v>6</v>
      </c>
      <c r="I72" s="206">
        <v>1.5</v>
      </c>
      <c r="J72" s="52"/>
      <c r="K72" s="1"/>
      <c r="L72" s="1"/>
      <c r="M72" s="1"/>
      <c r="N72" s="1"/>
      <c r="O72" s="1"/>
      <c r="P72" s="1"/>
      <c r="Q72" s="1"/>
      <c r="R72" s="1"/>
      <c r="S72" s="1"/>
      <c r="T72" s="1"/>
      <c r="U72" s="1"/>
      <c r="V72" s="1"/>
      <c r="W72" s="1"/>
      <c r="X72" s="1"/>
      <c r="Y72" s="1"/>
      <c r="Z72" s="1"/>
    </row>
    <row r="73" spans="1:26" ht="19.5" customHeight="1">
      <c r="A73" s="201">
        <v>35370</v>
      </c>
      <c r="B73" s="206">
        <v>163.54589999999999</v>
      </c>
      <c r="C73" s="206">
        <v>159.9639</v>
      </c>
      <c r="D73" s="206">
        <v>157.97890000000001</v>
      </c>
      <c r="E73" s="206">
        <v>152.8828</v>
      </c>
      <c r="F73" s="206">
        <v>152.8828</v>
      </c>
      <c r="G73" s="206">
        <v>1.5</v>
      </c>
      <c r="H73" s="206">
        <v>6</v>
      </c>
      <c r="I73" s="206">
        <v>1.5</v>
      </c>
      <c r="J73" s="52"/>
      <c r="K73" s="1"/>
      <c r="L73" s="1"/>
      <c r="M73" s="1"/>
      <c r="N73" s="1"/>
      <c r="O73" s="1"/>
      <c r="P73" s="1"/>
      <c r="Q73" s="1"/>
      <c r="R73" s="1"/>
      <c r="S73" s="1"/>
      <c r="T73" s="1"/>
      <c r="U73" s="1"/>
      <c r="V73" s="1"/>
      <c r="W73" s="1"/>
      <c r="X73" s="1"/>
      <c r="Y73" s="1"/>
      <c r="Z73" s="1"/>
    </row>
    <row r="74" spans="1:26" ht="19.5" customHeight="1">
      <c r="A74" s="201">
        <v>35400</v>
      </c>
      <c r="B74" s="206">
        <v>163.54589999999999</v>
      </c>
      <c r="C74" s="206">
        <v>159.9639</v>
      </c>
      <c r="D74" s="206">
        <v>157.97890000000001</v>
      </c>
      <c r="E74" s="206">
        <v>152.8828</v>
      </c>
      <c r="F74" s="206">
        <v>152.8828</v>
      </c>
      <c r="G74" s="206">
        <v>1.5</v>
      </c>
      <c r="H74" s="206">
        <v>6</v>
      </c>
      <c r="I74" s="206">
        <v>1.5</v>
      </c>
      <c r="J74" s="52"/>
      <c r="K74" s="1"/>
      <c r="L74" s="1"/>
      <c r="M74" s="1"/>
      <c r="N74" s="1"/>
      <c r="O74" s="1"/>
      <c r="P74" s="1"/>
      <c r="Q74" s="1"/>
      <c r="R74" s="1"/>
      <c r="S74" s="1"/>
      <c r="T74" s="1"/>
      <c r="U74" s="1"/>
      <c r="V74" s="1"/>
      <c r="W74" s="1"/>
      <c r="X74" s="1"/>
      <c r="Y74" s="1"/>
      <c r="Z74" s="1"/>
    </row>
    <row r="75" spans="1:26" ht="19.5" customHeight="1">
      <c r="A75" s="201">
        <v>35431</v>
      </c>
      <c r="B75" s="206">
        <v>163.54589999999999</v>
      </c>
      <c r="C75" s="206">
        <v>159.9639</v>
      </c>
      <c r="D75" s="206">
        <v>157.97890000000001</v>
      </c>
      <c r="E75" s="206">
        <v>152.8828</v>
      </c>
      <c r="F75" s="206">
        <v>152.8828</v>
      </c>
      <c r="G75" s="206">
        <v>1.5</v>
      </c>
      <c r="H75" s="206">
        <v>6</v>
      </c>
      <c r="I75" s="206">
        <v>1.5</v>
      </c>
      <c r="J75" s="52"/>
      <c r="K75" s="1"/>
      <c r="L75" s="1"/>
      <c r="M75" s="1"/>
      <c r="N75" s="1"/>
      <c r="O75" s="1"/>
      <c r="P75" s="1"/>
      <c r="Q75" s="1"/>
      <c r="R75" s="1"/>
      <c r="S75" s="1"/>
      <c r="T75" s="1"/>
      <c r="U75" s="1"/>
      <c r="V75" s="1"/>
      <c r="W75" s="1"/>
      <c r="X75" s="1"/>
      <c r="Y75" s="1"/>
      <c r="Z75" s="1"/>
    </row>
    <row r="76" spans="1:26" ht="19.5" customHeight="1">
      <c r="A76" s="201">
        <v>35462</v>
      </c>
      <c r="B76" s="206">
        <v>163.54589999999999</v>
      </c>
      <c r="C76" s="206">
        <v>159.9639</v>
      </c>
      <c r="D76" s="206">
        <v>157.97890000000001</v>
      </c>
      <c r="E76" s="206">
        <v>152.8828</v>
      </c>
      <c r="F76" s="206">
        <v>152.8828</v>
      </c>
      <c r="G76" s="206">
        <v>1.5</v>
      </c>
      <c r="H76" s="206">
        <v>6</v>
      </c>
      <c r="I76" s="206">
        <v>1.5</v>
      </c>
      <c r="J76" s="52"/>
      <c r="K76" s="1"/>
      <c r="L76" s="1"/>
      <c r="M76" s="1"/>
      <c r="N76" s="1"/>
      <c r="O76" s="1"/>
      <c r="P76" s="1"/>
      <c r="Q76" s="1"/>
      <c r="R76" s="1"/>
      <c r="S76" s="1"/>
      <c r="T76" s="1"/>
      <c r="U76" s="1"/>
      <c r="V76" s="1"/>
      <c r="W76" s="1"/>
      <c r="X76" s="1"/>
      <c r="Y76" s="1"/>
      <c r="Z76" s="1"/>
    </row>
    <row r="77" spans="1:26" ht="19.5" customHeight="1">
      <c r="A77" s="201">
        <v>35490</v>
      </c>
      <c r="B77" s="206">
        <v>163.54589999999999</v>
      </c>
      <c r="C77" s="206">
        <v>159.9639</v>
      </c>
      <c r="D77" s="206">
        <v>157.97890000000001</v>
      </c>
      <c r="E77" s="206">
        <v>152.8828</v>
      </c>
      <c r="F77" s="206">
        <v>152.8828</v>
      </c>
      <c r="G77" s="206">
        <v>1.5</v>
      </c>
      <c r="H77" s="206">
        <v>6</v>
      </c>
      <c r="I77" s="206">
        <v>1.5</v>
      </c>
      <c r="J77" s="52"/>
      <c r="K77" s="1"/>
      <c r="L77" s="1"/>
      <c r="M77" s="1"/>
      <c r="N77" s="1"/>
      <c r="O77" s="1"/>
      <c r="P77" s="1"/>
      <c r="Q77" s="1"/>
      <c r="R77" s="1"/>
      <c r="S77" s="1"/>
      <c r="T77" s="1"/>
      <c r="U77" s="1"/>
      <c r="V77" s="1"/>
      <c r="W77" s="1"/>
      <c r="X77" s="1"/>
      <c r="Y77" s="1"/>
      <c r="Z77" s="1"/>
    </row>
    <row r="78" spans="1:26" ht="19.5" customHeight="1">
      <c r="A78" s="201">
        <v>35521</v>
      </c>
      <c r="B78" s="206">
        <v>163.54589999999999</v>
      </c>
      <c r="C78" s="206">
        <v>159.9639</v>
      </c>
      <c r="D78" s="206">
        <v>157.97890000000001</v>
      </c>
      <c r="E78" s="206">
        <v>152.8828</v>
      </c>
      <c r="F78" s="206">
        <v>152.8828</v>
      </c>
      <c r="G78" s="206">
        <v>1.5</v>
      </c>
      <c r="H78" s="206">
        <v>6</v>
      </c>
      <c r="I78" s="206">
        <v>1.5</v>
      </c>
      <c r="J78" s="52"/>
      <c r="K78" s="1"/>
      <c r="L78" s="1"/>
      <c r="M78" s="1"/>
      <c r="N78" s="1"/>
      <c r="O78" s="1"/>
      <c r="P78" s="1"/>
      <c r="Q78" s="1"/>
      <c r="R78" s="1"/>
      <c r="S78" s="1"/>
      <c r="T78" s="1"/>
      <c r="U78" s="1"/>
      <c r="V78" s="1"/>
      <c r="W78" s="1"/>
      <c r="X78" s="1"/>
      <c r="Y78" s="1"/>
      <c r="Z78" s="1"/>
    </row>
    <row r="79" spans="1:26" ht="19.5" customHeight="1">
      <c r="A79" s="201">
        <v>35551</v>
      </c>
      <c r="B79" s="206">
        <v>163.54589999999999</v>
      </c>
      <c r="C79" s="206">
        <v>159.9639</v>
      </c>
      <c r="D79" s="206">
        <v>157.97890000000001</v>
      </c>
      <c r="E79" s="206">
        <v>152.8828</v>
      </c>
      <c r="F79" s="206">
        <v>152.8828</v>
      </c>
      <c r="G79" s="206">
        <v>1.5</v>
      </c>
      <c r="H79" s="206">
        <v>6</v>
      </c>
      <c r="I79" s="206">
        <v>1.5</v>
      </c>
      <c r="J79" s="52"/>
      <c r="K79" s="1"/>
      <c r="L79" s="1"/>
      <c r="M79" s="1"/>
      <c r="N79" s="1"/>
      <c r="O79" s="1"/>
      <c r="P79" s="1"/>
      <c r="Q79" s="1"/>
      <c r="R79" s="1"/>
      <c r="S79" s="1"/>
      <c r="T79" s="1"/>
      <c r="U79" s="1"/>
      <c r="V79" s="1"/>
      <c r="W79" s="1"/>
      <c r="X79" s="1"/>
      <c r="Y79" s="1"/>
      <c r="Z79" s="1"/>
    </row>
    <row r="80" spans="1:26" ht="19.5" customHeight="1">
      <c r="A80" s="201">
        <v>35582</v>
      </c>
      <c r="B80" s="206">
        <v>163.54589999999999</v>
      </c>
      <c r="C80" s="206">
        <v>159.9639</v>
      </c>
      <c r="D80" s="206">
        <v>157.97890000000001</v>
      </c>
      <c r="E80" s="206">
        <v>152.8828</v>
      </c>
      <c r="F80" s="206">
        <v>152.8828</v>
      </c>
      <c r="G80" s="206">
        <v>1.5</v>
      </c>
      <c r="H80" s="206">
        <v>6</v>
      </c>
      <c r="I80" s="206">
        <v>1.5</v>
      </c>
      <c r="J80" s="52"/>
      <c r="K80" s="1"/>
      <c r="L80" s="1"/>
      <c r="M80" s="1"/>
      <c r="N80" s="1"/>
      <c r="O80" s="1"/>
      <c r="P80" s="1"/>
      <c r="Q80" s="1"/>
      <c r="R80" s="1"/>
      <c r="S80" s="1"/>
      <c r="T80" s="1"/>
      <c r="U80" s="1"/>
      <c r="V80" s="1"/>
      <c r="W80" s="1"/>
      <c r="X80" s="1"/>
      <c r="Y80" s="1"/>
      <c r="Z80" s="1"/>
    </row>
    <row r="81" spans="1:26" ht="19.5" customHeight="1">
      <c r="A81" s="201">
        <v>35612</v>
      </c>
      <c r="B81" s="206">
        <v>163.54589999999999</v>
      </c>
      <c r="C81" s="206">
        <v>159.9639</v>
      </c>
      <c r="D81" s="206">
        <v>157.97890000000001</v>
      </c>
      <c r="E81" s="206">
        <v>152.8828</v>
      </c>
      <c r="F81" s="206">
        <v>152.8828</v>
      </c>
      <c r="G81" s="206">
        <v>1.5</v>
      </c>
      <c r="H81" s="206">
        <v>6</v>
      </c>
      <c r="I81" s="206">
        <v>1.5</v>
      </c>
      <c r="J81" s="52"/>
      <c r="K81" s="1"/>
      <c r="L81" s="1"/>
      <c r="M81" s="1"/>
      <c r="N81" s="1"/>
      <c r="O81" s="1"/>
      <c r="P81" s="1"/>
      <c r="Q81" s="1"/>
      <c r="R81" s="1"/>
      <c r="S81" s="1"/>
      <c r="T81" s="1"/>
      <c r="U81" s="1"/>
      <c r="V81" s="1"/>
      <c r="W81" s="1"/>
      <c r="X81" s="1"/>
      <c r="Y81" s="1"/>
      <c r="Z81" s="1"/>
    </row>
    <row r="82" spans="1:26" ht="19.5" customHeight="1">
      <c r="A82" s="201">
        <v>35643</v>
      </c>
      <c r="B82" s="206">
        <v>163.54589999999999</v>
      </c>
      <c r="C82" s="206">
        <v>159.9639</v>
      </c>
      <c r="D82" s="206">
        <v>157.97890000000001</v>
      </c>
      <c r="E82" s="206">
        <v>152.8828</v>
      </c>
      <c r="F82" s="206">
        <v>152.8828</v>
      </c>
      <c r="G82" s="206">
        <v>1.5</v>
      </c>
      <c r="H82" s="206">
        <v>6</v>
      </c>
      <c r="I82" s="206">
        <v>1.5</v>
      </c>
      <c r="J82" s="52"/>
      <c r="K82" s="1"/>
      <c r="L82" s="1"/>
      <c r="M82" s="1"/>
      <c r="N82" s="1"/>
      <c r="O82" s="1"/>
      <c r="P82" s="1"/>
      <c r="Q82" s="1"/>
      <c r="R82" s="1"/>
      <c r="S82" s="1"/>
      <c r="T82" s="1"/>
      <c r="U82" s="1"/>
      <c r="V82" s="1"/>
      <c r="W82" s="1"/>
      <c r="X82" s="1"/>
      <c r="Y82" s="1"/>
      <c r="Z82" s="1"/>
    </row>
    <row r="83" spans="1:26" ht="19.5" customHeight="1">
      <c r="A83" s="201">
        <v>35674</v>
      </c>
      <c r="B83" s="206">
        <v>163.54589999999999</v>
      </c>
      <c r="C83" s="206">
        <v>159.9639</v>
      </c>
      <c r="D83" s="206">
        <v>157.97890000000001</v>
      </c>
      <c r="E83" s="206">
        <v>152.8828</v>
      </c>
      <c r="F83" s="206">
        <v>152.8828</v>
      </c>
      <c r="G83" s="206">
        <v>1.5</v>
      </c>
      <c r="H83" s="206">
        <v>6</v>
      </c>
      <c r="I83" s="206">
        <v>1.5</v>
      </c>
      <c r="J83" s="52"/>
      <c r="K83" s="1"/>
      <c r="L83" s="1"/>
      <c r="M83" s="1"/>
      <c r="N83" s="1"/>
      <c r="O83" s="1"/>
      <c r="P83" s="1"/>
      <c r="Q83" s="1"/>
      <c r="R83" s="1"/>
      <c r="S83" s="1"/>
      <c r="T83" s="1"/>
      <c r="U83" s="1"/>
      <c r="V83" s="1"/>
      <c r="W83" s="1"/>
      <c r="X83" s="1"/>
      <c r="Y83" s="1"/>
      <c r="Z83" s="1"/>
    </row>
    <row r="84" spans="1:26" ht="19.5" customHeight="1">
      <c r="A84" s="201">
        <v>35704</v>
      </c>
      <c r="B84" s="206">
        <v>163.54589999999999</v>
      </c>
      <c r="C84" s="206">
        <v>159.9639</v>
      </c>
      <c r="D84" s="206">
        <v>157.97890000000001</v>
      </c>
      <c r="E84" s="206">
        <v>152.8828</v>
      </c>
      <c r="F84" s="206">
        <v>152.8828</v>
      </c>
      <c r="G84" s="206">
        <v>1.5</v>
      </c>
      <c r="H84" s="206">
        <v>6</v>
      </c>
      <c r="I84" s="206">
        <v>1.5</v>
      </c>
      <c r="J84" s="52"/>
      <c r="K84" s="1"/>
      <c r="L84" s="1"/>
      <c r="M84" s="1"/>
      <c r="N84" s="1"/>
      <c r="O84" s="1"/>
      <c r="P84" s="1"/>
      <c r="Q84" s="1"/>
      <c r="R84" s="1"/>
      <c r="S84" s="1"/>
      <c r="T84" s="1"/>
      <c r="U84" s="1"/>
      <c r="V84" s="1"/>
      <c r="W84" s="1"/>
      <c r="X84" s="1"/>
      <c r="Y84" s="1"/>
      <c r="Z84" s="1"/>
    </row>
    <row r="85" spans="1:26" ht="19.5" customHeight="1">
      <c r="A85" s="201">
        <v>35735</v>
      </c>
      <c r="B85" s="206">
        <v>163.54589999999999</v>
      </c>
      <c r="C85" s="206">
        <v>159.9639</v>
      </c>
      <c r="D85" s="206">
        <v>157.97890000000001</v>
      </c>
      <c r="E85" s="206">
        <v>152.8828</v>
      </c>
      <c r="F85" s="206">
        <v>152.8828</v>
      </c>
      <c r="G85" s="206">
        <v>1.5</v>
      </c>
      <c r="H85" s="206">
        <v>6</v>
      </c>
      <c r="I85" s="206">
        <v>1.5</v>
      </c>
      <c r="J85" s="52"/>
      <c r="K85" s="1"/>
      <c r="L85" s="1"/>
      <c r="M85" s="1"/>
      <c r="N85" s="1"/>
      <c r="O85" s="1"/>
      <c r="P85" s="1"/>
      <c r="Q85" s="1"/>
      <c r="R85" s="1"/>
      <c r="S85" s="1"/>
      <c r="T85" s="1"/>
      <c r="U85" s="1"/>
      <c r="V85" s="1"/>
      <c r="W85" s="1"/>
      <c r="X85" s="1"/>
      <c r="Y85" s="1"/>
      <c r="Z85" s="1"/>
    </row>
    <row r="86" spans="1:26" ht="19.5" customHeight="1">
      <c r="A86" s="201">
        <v>35765</v>
      </c>
      <c r="B86" s="206">
        <v>163.54589999999999</v>
      </c>
      <c r="C86" s="206">
        <v>159.9639</v>
      </c>
      <c r="D86" s="206">
        <v>157.97890000000001</v>
      </c>
      <c r="E86" s="206">
        <v>152.8828</v>
      </c>
      <c r="F86" s="206">
        <v>152.8828</v>
      </c>
      <c r="G86" s="206">
        <v>1.5</v>
      </c>
      <c r="H86" s="206">
        <v>6</v>
      </c>
      <c r="I86" s="206">
        <v>1.5</v>
      </c>
      <c r="J86" s="52"/>
      <c r="K86" s="1"/>
      <c r="L86" s="1"/>
      <c r="M86" s="1"/>
      <c r="N86" s="1"/>
      <c r="O86" s="1"/>
      <c r="P86" s="1"/>
      <c r="Q86" s="1"/>
      <c r="R86" s="1"/>
      <c r="S86" s="1"/>
      <c r="T86" s="1"/>
      <c r="U86" s="1"/>
      <c r="V86" s="1"/>
      <c r="W86" s="1"/>
      <c r="X86" s="1"/>
      <c r="Y86" s="1"/>
      <c r="Z86" s="1"/>
    </row>
    <row r="87" spans="1:26" ht="19.5" customHeight="1">
      <c r="A87" s="201">
        <v>35796</v>
      </c>
      <c r="B87" s="206">
        <v>163.54589999999999</v>
      </c>
      <c r="C87" s="206">
        <v>159.9639</v>
      </c>
      <c r="D87" s="206">
        <v>157.97890000000001</v>
      </c>
      <c r="E87" s="206">
        <v>152.8828</v>
      </c>
      <c r="F87" s="206">
        <v>152.8828</v>
      </c>
      <c r="G87" s="206">
        <v>1.5</v>
      </c>
      <c r="H87" s="206">
        <v>6</v>
      </c>
      <c r="I87" s="206">
        <v>1.5</v>
      </c>
      <c r="J87" s="52"/>
      <c r="K87" s="1"/>
      <c r="L87" s="1"/>
      <c r="M87" s="1"/>
      <c r="N87" s="1"/>
      <c r="O87" s="1"/>
      <c r="P87" s="1"/>
      <c r="Q87" s="1"/>
      <c r="R87" s="1"/>
      <c r="S87" s="1"/>
      <c r="T87" s="1"/>
      <c r="U87" s="1"/>
      <c r="V87" s="1"/>
      <c r="W87" s="1"/>
      <c r="X87" s="1"/>
      <c r="Y87" s="1"/>
      <c r="Z87" s="1"/>
    </row>
    <row r="88" spans="1:26" ht="19.5" customHeight="1">
      <c r="A88" s="201">
        <v>35827</v>
      </c>
      <c r="B88" s="206">
        <v>163.54589999999999</v>
      </c>
      <c r="C88" s="206">
        <v>159.9639</v>
      </c>
      <c r="D88" s="206">
        <v>157.97890000000001</v>
      </c>
      <c r="E88" s="206">
        <v>152.8828</v>
      </c>
      <c r="F88" s="206">
        <v>152.8828</v>
      </c>
      <c r="G88" s="206">
        <v>1.5</v>
      </c>
      <c r="H88" s="206">
        <v>6</v>
      </c>
      <c r="I88" s="206">
        <v>1.5</v>
      </c>
      <c r="J88" s="52"/>
      <c r="K88" s="1"/>
      <c r="L88" s="1"/>
      <c r="M88" s="1"/>
      <c r="N88" s="1"/>
      <c r="O88" s="1"/>
      <c r="P88" s="1"/>
      <c r="Q88" s="1"/>
      <c r="R88" s="1"/>
      <c r="S88" s="1"/>
      <c r="T88" s="1"/>
      <c r="U88" s="1"/>
      <c r="V88" s="1"/>
      <c r="W88" s="1"/>
      <c r="X88" s="1"/>
      <c r="Y88" s="1"/>
      <c r="Z88" s="1"/>
    </row>
    <row r="89" spans="1:26" ht="19.5" customHeight="1">
      <c r="A89" s="201">
        <v>35855</v>
      </c>
      <c r="B89" s="206">
        <v>163.54589999999999</v>
      </c>
      <c r="C89" s="206">
        <v>159.9639</v>
      </c>
      <c r="D89" s="206">
        <v>157.97890000000001</v>
      </c>
      <c r="E89" s="206">
        <v>152.8828</v>
      </c>
      <c r="F89" s="206">
        <v>152.8828</v>
      </c>
      <c r="G89" s="206">
        <v>1.5</v>
      </c>
      <c r="H89" s="206">
        <v>6</v>
      </c>
      <c r="I89" s="206">
        <v>1.5</v>
      </c>
      <c r="J89" s="52"/>
      <c r="K89" s="1"/>
      <c r="L89" s="1"/>
      <c r="M89" s="1"/>
      <c r="N89" s="1"/>
      <c r="O89" s="1"/>
      <c r="P89" s="1"/>
      <c r="Q89" s="1"/>
      <c r="R89" s="1"/>
      <c r="S89" s="1"/>
      <c r="T89" s="1"/>
      <c r="U89" s="1"/>
      <c r="V89" s="1"/>
      <c r="W89" s="1"/>
      <c r="X89" s="1"/>
      <c r="Y89" s="1"/>
      <c r="Z89" s="1"/>
    </row>
    <row r="90" spans="1:26" ht="19.5" customHeight="1">
      <c r="A90" s="201">
        <v>35886</v>
      </c>
      <c r="B90" s="206">
        <v>163.54589999999999</v>
      </c>
      <c r="C90" s="206">
        <v>159.9639</v>
      </c>
      <c r="D90" s="206">
        <v>157.97890000000001</v>
      </c>
      <c r="E90" s="206">
        <v>152.8828</v>
      </c>
      <c r="F90" s="206">
        <v>152.8828</v>
      </c>
      <c r="G90" s="206">
        <v>1.5</v>
      </c>
      <c r="H90" s="206">
        <v>6</v>
      </c>
      <c r="I90" s="206">
        <v>1.5</v>
      </c>
      <c r="J90" s="52"/>
      <c r="K90" s="1"/>
      <c r="L90" s="1"/>
      <c r="M90" s="1"/>
      <c r="N90" s="1"/>
      <c r="O90" s="1"/>
      <c r="P90" s="1"/>
      <c r="Q90" s="1"/>
      <c r="R90" s="1"/>
      <c r="S90" s="1"/>
      <c r="T90" s="1"/>
      <c r="U90" s="1"/>
      <c r="V90" s="1"/>
      <c r="W90" s="1"/>
      <c r="X90" s="1"/>
      <c r="Y90" s="1"/>
      <c r="Z90" s="1"/>
    </row>
    <row r="91" spans="1:26" ht="19.5" customHeight="1">
      <c r="A91" s="201">
        <v>35916</v>
      </c>
      <c r="B91" s="206">
        <v>163.54589999999999</v>
      </c>
      <c r="C91" s="206">
        <v>159.9639</v>
      </c>
      <c r="D91" s="206">
        <v>157.97890000000001</v>
      </c>
      <c r="E91" s="206">
        <v>152.8828</v>
      </c>
      <c r="F91" s="206">
        <v>152.8828</v>
      </c>
      <c r="G91" s="206">
        <v>1.5</v>
      </c>
      <c r="H91" s="206">
        <v>6</v>
      </c>
      <c r="I91" s="206">
        <v>1.5</v>
      </c>
      <c r="J91" s="52"/>
      <c r="K91" s="1"/>
      <c r="L91" s="1"/>
      <c r="M91" s="1"/>
      <c r="N91" s="1"/>
      <c r="O91" s="1"/>
      <c r="P91" s="1"/>
      <c r="Q91" s="1"/>
      <c r="R91" s="1"/>
      <c r="S91" s="1"/>
      <c r="T91" s="1"/>
      <c r="U91" s="1"/>
      <c r="V91" s="1"/>
      <c r="W91" s="1"/>
      <c r="X91" s="1"/>
      <c r="Y91" s="1"/>
      <c r="Z91" s="1"/>
    </row>
    <row r="92" spans="1:26" ht="19.5" customHeight="1">
      <c r="A92" s="201">
        <v>35947</v>
      </c>
      <c r="B92" s="206">
        <v>163.54589999999999</v>
      </c>
      <c r="C92" s="206">
        <v>159.9639</v>
      </c>
      <c r="D92" s="206">
        <v>157.97890000000001</v>
      </c>
      <c r="E92" s="206">
        <v>152.8828</v>
      </c>
      <c r="F92" s="206">
        <v>152.8828</v>
      </c>
      <c r="G92" s="206">
        <v>1.5</v>
      </c>
      <c r="H92" s="206">
        <v>6</v>
      </c>
      <c r="I92" s="206">
        <v>1.5</v>
      </c>
      <c r="J92" s="52"/>
      <c r="K92" s="1"/>
      <c r="L92" s="1"/>
      <c r="M92" s="1"/>
      <c r="N92" s="1"/>
      <c r="O92" s="1"/>
      <c r="P92" s="1"/>
      <c r="Q92" s="1"/>
      <c r="R92" s="1"/>
      <c r="S92" s="1"/>
      <c r="T92" s="1"/>
      <c r="U92" s="1"/>
      <c r="V92" s="1"/>
      <c r="W92" s="1"/>
      <c r="X92" s="1"/>
      <c r="Y92" s="1"/>
      <c r="Z92" s="1"/>
    </row>
    <row r="93" spans="1:26" ht="19.5" customHeight="1">
      <c r="A93" s="201">
        <v>35977</v>
      </c>
      <c r="B93" s="206">
        <v>163.54589999999999</v>
      </c>
      <c r="C93" s="206">
        <v>159.9639</v>
      </c>
      <c r="D93" s="206">
        <v>157.97890000000001</v>
      </c>
      <c r="E93" s="206">
        <v>152.8828</v>
      </c>
      <c r="F93" s="206">
        <v>152.8828</v>
      </c>
      <c r="G93" s="206">
        <v>1.5</v>
      </c>
      <c r="H93" s="206">
        <v>6</v>
      </c>
      <c r="I93" s="206">
        <v>1.5</v>
      </c>
      <c r="J93" s="52"/>
      <c r="K93" s="1"/>
      <c r="L93" s="1"/>
      <c r="M93" s="1"/>
      <c r="N93" s="1"/>
      <c r="O93" s="1"/>
      <c r="P93" s="1"/>
      <c r="Q93" s="1"/>
      <c r="R93" s="1"/>
      <c r="S93" s="1"/>
      <c r="T93" s="1"/>
      <c r="U93" s="1"/>
      <c r="V93" s="1"/>
      <c r="W93" s="1"/>
      <c r="X93" s="1"/>
      <c r="Y93" s="1"/>
      <c r="Z93" s="1"/>
    </row>
    <row r="94" spans="1:26" ht="19.5" customHeight="1">
      <c r="A94" s="201">
        <v>36008</v>
      </c>
      <c r="B94" s="206">
        <v>163.54589999999999</v>
      </c>
      <c r="C94" s="206">
        <v>159.9639</v>
      </c>
      <c r="D94" s="206">
        <v>157.97890000000001</v>
      </c>
      <c r="E94" s="206">
        <v>152.8828</v>
      </c>
      <c r="F94" s="206">
        <v>152.8828</v>
      </c>
      <c r="G94" s="206">
        <v>1.5</v>
      </c>
      <c r="H94" s="206">
        <v>6</v>
      </c>
      <c r="I94" s="206">
        <v>1.5</v>
      </c>
      <c r="J94" s="52"/>
      <c r="K94" s="1"/>
      <c r="L94" s="1"/>
      <c r="M94" s="1"/>
      <c r="N94" s="1"/>
      <c r="O94" s="1"/>
      <c r="P94" s="1"/>
      <c r="Q94" s="1"/>
      <c r="R94" s="1"/>
      <c r="S94" s="1"/>
      <c r="T94" s="1"/>
      <c r="U94" s="1"/>
      <c r="V94" s="1"/>
      <c r="W94" s="1"/>
      <c r="X94" s="1"/>
      <c r="Y94" s="1"/>
      <c r="Z94" s="1"/>
    </row>
    <row r="95" spans="1:26" ht="19.5" customHeight="1">
      <c r="A95" s="201">
        <v>36039</v>
      </c>
      <c r="B95" s="206">
        <v>163.54589999999999</v>
      </c>
      <c r="C95" s="206">
        <v>159.9639</v>
      </c>
      <c r="D95" s="206">
        <v>157.97890000000001</v>
      </c>
      <c r="E95" s="206">
        <v>152.8828</v>
      </c>
      <c r="F95" s="206">
        <v>152.8828</v>
      </c>
      <c r="G95" s="206">
        <v>1.5</v>
      </c>
      <c r="H95" s="206">
        <v>6</v>
      </c>
      <c r="I95" s="206">
        <v>1.5</v>
      </c>
      <c r="J95" s="52"/>
      <c r="K95" s="1"/>
      <c r="L95" s="1"/>
      <c r="M95" s="1"/>
      <c r="N95" s="1"/>
      <c r="O95" s="1"/>
      <c r="P95" s="1"/>
      <c r="Q95" s="1"/>
      <c r="R95" s="1"/>
      <c r="S95" s="1"/>
      <c r="T95" s="1"/>
      <c r="U95" s="1"/>
      <c r="V95" s="1"/>
      <c r="W95" s="1"/>
      <c r="X95" s="1"/>
      <c r="Y95" s="1"/>
      <c r="Z95" s="1"/>
    </row>
    <row r="96" spans="1:26" ht="19.5" customHeight="1">
      <c r="A96" s="201">
        <v>36069</v>
      </c>
      <c r="B96" s="206">
        <v>163.54589999999999</v>
      </c>
      <c r="C96" s="206">
        <v>159.9639</v>
      </c>
      <c r="D96" s="206">
        <v>157.97890000000001</v>
      </c>
      <c r="E96" s="206">
        <v>152.8828</v>
      </c>
      <c r="F96" s="206">
        <v>152.8828</v>
      </c>
      <c r="G96" s="206">
        <v>1.5</v>
      </c>
      <c r="H96" s="206">
        <v>6</v>
      </c>
      <c r="I96" s="206">
        <v>1.5</v>
      </c>
      <c r="J96" s="52"/>
      <c r="K96" s="1"/>
      <c r="L96" s="1"/>
      <c r="M96" s="1"/>
      <c r="N96" s="1"/>
      <c r="O96" s="1"/>
      <c r="P96" s="1"/>
      <c r="Q96" s="1"/>
      <c r="R96" s="1"/>
      <c r="S96" s="1"/>
      <c r="T96" s="1"/>
      <c r="U96" s="1"/>
      <c r="V96" s="1"/>
      <c r="W96" s="1"/>
      <c r="X96" s="1"/>
      <c r="Y96" s="1"/>
      <c r="Z96" s="1"/>
    </row>
    <row r="97" spans="1:26" ht="19.5" customHeight="1">
      <c r="A97" s="201">
        <v>36100</v>
      </c>
      <c r="B97" s="206">
        <v>163.54589999999999</v>
      </c>
      <c r="C97" s="206">
        <v>159.9639</v>
      </c>
      <c r="D97" s="206">
        <v>157.97890000000001</v>
      </c>
      <c r="E97" s="206">
        <v>152.8828</v>
      </c>
      <c r="F97" s="206">
        <v>152.8828</v>
      </c>
      <c r="G97" s="206">
        <v>1.5</v>
      </c>
      <c r="H97" s="206">
        <v>6</v>
      </c>
      <c r="I97" s="206">
        <v>1.5</v>
      </c>
      <c r="J97" s="52"/>
      <c r="K97" s="1"/>
      <c r="L97" s="1"/>
      <c r="M97" s="1"/>
      <c r="N97" s="1"/>
      <c r="O97" s="1"/>
      <c r="P97" s="1"/>
      <c r="Q97" s="1"/>
      <c r="R97" s="1"/>
      <c r="S97" s="1"/>
      <c r="T97" s="1"/>
      <c r="U97" s="1"/>
      <c r="V97" s="1"/>
      <c r="W97" s="1"/>
      <c r="X97" s="1"/>
      <c r="Y97" s="1"/>
      <c r="Z97" s="1"/>
    </row>
    <row r="98" spans="1:26" ht="19.5" customHeight="1">
      <c r="A98" s="201">
        <v>36130</v>
      </c>
      <c r="B98" s="206">
        <v>163.54589999999999</v>
      </c>
      <c r="C98" s="206">
        <v>159.9639</v>
      </c>
      <c r="D98" s="206">
        <v>157.97890000000001</v>
      </c>
      <c r="E98" s="206">
        <v>152.8828</v>
      </c>
      <c r="F98" s="206">
        <v>152.8828</v>
      </c>
      <c r="G98" s="206">
        <v>1.5</v>
      </c>
      <c r="H98" s="206">
        <v>6</v>
      </c>
      <c r="I98" s="206">
        <v>1.5</v>
      </c>
      <c r="J98" s="52"/>
      <c r="K98" s="1"/>
      <c r="L98" s="1"/>
      <c r="M98" s="1"/>
      <c r="N98" s="1"/>
      <c r="O98" s="1"/>
      <c r="P98" s="1"/>
      <c r="Q98" s="1"/>
      <c r="R98" s="1"/>
      <c r="S98" s="1"/>
      <c r="T98" s="1"/>
      <c r="U98" s="1"/>
      <c r="V98" s="1"/>
      <c r="W98" s="1"/>
      <c r="X98" s="1"/>
      <c r="Y98" s="1"/>
      <c r="Z98" s="1"/>
    </row>
    <row r="99" spans="1:26" ht="19.5" customHeight="1">
      <c r="A99" s="201">
        <v>36161</v>
      </c>
      <c r="B99" s="206">
        <v>163.54589999999999</v>
      </c>
      <c r="C99" s="206">
        <v>159.9639</v>
      </c>
      <c r="D99" s="206">
        <v>157.97890000000001</v>
      </c>
      <c r="E99" s="206">
        <v>152.8828</v>
      </c>
      <c r="F99" s="206">
        <v>152.8828</v>
      </c>
      <c r="G99" s="206">
        <v>1.5</v>
      </c>
      <c r="H99" s="206">
        <v>6</v>
      </c>
      <c r="I99" s="206">
        <v>1.5</v>
      </c>
      <c r="J99" s="52"/>
      <c r="K99" s="1"/>
      <c r="L99" s="1"/>
      <c r="M99" s="1"/>
      <c r="N99" s="1"/>
      <c r="O99" s="1"/>
      <c r="P99" s="1"/>
      <c r="Q99" s="1"/>
      <c r="R99" s="1"/>
      <c r="S99" s="1"/>
      <c r="T99" s="1"/>
      <c r="U99" s="1"/>
      <c r="V99" s="1"/>
      <c r="W99" s="1"/>
      <c r="X99" s="1"/>
      <c r="Y99" s="1"/>
      <c r="Z99" s="1"/>
    </row>
    <row r="100" spans="1:26" ht="19.5" customHeight="1">
      <c r="A100" s="201">
        <v>36192</v>
      </c>
      <c r="B100" s="206">
        <v>163.54589999999999</v>
      </c>
      <c r="C100" s="206">
        <v>159.9639</v>
      </c>
      <c r="D100" s="206">
        <v>157.97890000000001</v>
      </c>
      <c r="E100" s="206">
        <v>152.8828</v>
      </c>
      <c r="F100" s="206">
        <v>152.8828</v>
      </c>
      <c r="G100" s="206">
        <v>1.5</v>
      </c>
      <c r="H100" s="206">
        <v>6</v>
      </c>
      <c r="I100" s="206">
        <v>1.5</v>
      </c>
      <c r="J100" s="52"/>
      <c r="K100" s="1"/>
      <c r="L100" s="1"/>
      <c r="M100" s="1"/>
      <c r="N100" s="1"/>
      <c r="O100" s="1"/>
      <c r="P100" s="1"/>
      <c r="Q100" s="1"/>
      <c r="R100" s="1"/>
      <c r="S100" s="1"/>
      <c r="T100" s="1"/>
      <c r="U100" s="1"/>
      <c r="V100" s="1"/>
      <c r="W100" s="1"/>
      <c r="X100" s="1"/>
      <c r="Y100" s="1"/>
      <c r="Z100" s="1"/>
    </row>
    <row r="101" spans="1:26" ht="19.5" customHeight="1">
      <c r="A101" s="201">
        <v>36220</v>
      </c>
      <c r="B101" s="206">
        <v>163.54589999999999</v>
      </c>
      <c r="C101" s="206">
        <v>159.9639</v>
      </c>
      <c r="D101" s="206">
        <v>157.97890000000001</v>
      </c>
      <c r="E101" s="206">
        <v>152.8828</v>
      </c>
      <c r="F101" s="206">
        <v>152.8828</v>
      </c>
      <c r="G101" s="206">
        <v>1.5</v>
      </c>
      <c r="H101" s="206">
        <v>6</v>
      </c>
      <c r="I101" s="206">
        <v>1.5</v>
      </c>
      <c r="J101" s="52"/>
      <c r="K101" s="1"/>
      <c r="L101" s="1"/>
      <c r="M101" s="1"/>
      <c r="N101" s="1"/>
      <c r="O101" s="1"/>
      <c r="P101" s="1"/>
      <c r="Q101" s="1"/>
      <c r="R101" s="1"/>
      <c r="S101" s="1"/>
      <c r="T101" s="1"/>
      <c r="U101" s="1"/>
      <c r="V101" s="1"/>
      <c r="W101" s="1"/>
      <c r="X101" s="1"/>
      <c r="Y101" s="1"/>
      <c r="Z101" s="1"/>
    </row>
    <row r="102" spans="1:26" ht="19.5" customHeight="1">
      <c r="A102" s="201">
        <v>36251</v>
      </c>
      <c r="B102" s="206">
        <v>163.54589999999999</v>
      </c>
      <c r="C102" s="206">
        <v>159.9639</v>
      </c>
      <c r="D102" s="206">
        <v>157.97890000000001</v>
      </c>
      <c r="E102" s="206">
        <v>152.8828</v>
      </c>
      <c r="F102" s="206">
        <v>152.8828</v>
      </c>
      <c r="G102" s="206">
        <v>1.5</v>
      </c>
      <c r="H102" s="206">
        <v>6</v>
      </c>
      <c r="I102" s="206">
        <v>1.5</v>
      </c>
      <c r="J102" s="52"/>
      <c r="K102" s="1"/>
      <c r="L102" s="1"/>
      <c r="M102" s="1"/>
      <c r="N102" s="1"/>
      <c r="O102" s="1"/>
      <c r="P102" s="1"/>
      <c r="Q102" s="1"/>
      <c r="R102" s="1"/>
      <c r="S102" s="1"/>
      <c r="T102" s="1"/>
      <c r="U102" s="1"/>
      <c r="V102" s="1"/>
      <c r="W102" s="1"/>
      <c r="X102" s="1"/>
      <c r="Y102" s="1"/>
      <c r="Z102" s="1"/>
    </row>
    <row r="103" spans="1:26" ht="19.5" customHeight="1">
      <c r="A103" s="201">
        <v>36281</v>
      </c>
      <c r="B103" s="206">
        <v>163.54589999999999</v>
      </c>
      <c r="C103" s="206">
        <v>159.9639</v>
      </c>
      <c r="D103" s="206">
        <v>157.97890000000001</v>
      </c>
      <c r="E103" s="206">
        <v>152.8828</v>
      </c>
      <c r="F103" s="206">
        <v>152.8828</v>
      </c>
      <c r="G103" s="206">
        <v>1.5</v>
      </c>
      <c r="H103" s="206">
        <v>6</v>
      </c>
      <c r="I103" s="206">
        <v>1.5</v>
      </c>
      <c r="J103" s="52"/>
      <c r="K103" s="1"/>
      <c r="L103" s="1"/>
      <c r="M103" s="1"/>
      <c r="N103" s="1"/>
      <c r="O103" s="1"/>
      <c r="P103" s="1"/>
      <c r="Q103" s="1"/>
      <c r="R103" s="1"/>
      <c r="S103" s="1"/>
      <c r="T103" s="1"/>
      <c r="U103" s="1"/>
      <c r="V103" s="1"/>
      <c r="W103" s="1"/>
      <c r="X103" s="1"/>
      <c r="Y103" s="1"/>
      <c r="Z103" s="1"/>
    </row>
    <row r="104" spans="1:26" ht="19.5" customHeight="1">
      <c r="A104" s="201">
        <v>36312</v>
      </c>
      <c r="B104" s="206">
        <v>163.54589999999999</v>
      </c>
      <c r="C104" s="206">
        <v>159.9639</v>
      </c>
      <c r="D104" s="206">
        <v>157.97890000000001</v>
      </c>
      <c r="E104" s="206">
        <v>152.8828</v>
      </c>
      <c r="F104" s="206">
        <v>152.8828</v>
      </c>
      <c r="G104" s="206">
        <v>1.5</v>
      </c>
      <c r="H104" s="206">
        <v>6</v>
      </c>
      <c r="I104" s="206">
        <v>1.5</v>
      </c>
      <c r="J104" s="52"/>
      <c r="K104" s="1"/>
      <c r="L104" s="1"/>
      <c r="M104" s="1"/>
      <c r="N104" s="1"/>
      <c r="O104" s="1"/>
      <c r="P104" s="1"/>
      <c r="Q104" s="1"/>
      <c r="R104" s="1"/>
      <c r="S104" s="1"/>
      <c r="T104" s="1"/>
      <c r="U104" s="1"/>
      <c r="V104" s="1"/>
      <c r="W104" s="1"/>
      <c r="X104" s="1"/>
      <c r="Y104" s="1"/>
      <c r="Z104" s="1"/>
    </row>
    <row r="105" spans="1:26" ht="19.5" customHeight="1">
      <c r="A105" s="201">
        <v>36342</v>
      </c>
      <c r="B105" s="206">
        <v>163.54589999999999</v>
      </c>
      <c r="C105" s="206">
        <v>159.9639</v>
      </c>
      <c r="D105" s="206">
        <v>157.97890000000001</v>
      </c>
      <c r="E105" s="206">
        <v>152.8828</v>
      </c>
      <c r="F105" s="206">
        <v>152.8828</v>
      </c>
      <c r="G105" s="206">
        <v>1.5</v>
      </c>
      <c r="H105" s="206">
        <v>6</v>
      </c>
      <c r="I105" s="206">
        <v>1.5</v>
      </c>
      <c r="J105" s="52"/>
      <c r="K105" s="1"/>
      <c r="L105" s="1"/>
      <c r="M105" s="1"/>
      <c r="N105" s="1"/>
      <c r="O105" s="1"/>
      <c r="P105" s="1"/>
      <c r="Q105" s="1"/>
      <c r="R105" s="1"/>
      <c r="S105" s="1"/>
      <c r="T105" s="1"/>
      <c r="U105" s="1"/>
      <c r="V105" s="1"/>
      <c r="W105" s="1"/>
      <c r="X105" s="1"/>
      <c r="Y105" s="1"/>
      <c r="Z105" s="1"/>
    </row>
    <row r="106" spans="1:26" ht="19.5" customHeight="1">
      <c r="A106" s="201">
        <v>36373</v>
      </c>
      <c r="B106" s="206">
        <v>163.54589999999999</v>
      </c>
      <c r="C106" s="206">
        <v>159.9639</v>
      </c>
      <c r="D106" s="206">
        <v>157.97890000000001</v>
      </c>
      <c r="E106" s="206">
        <v>152.8828</v>
      </c>
      <c r="F106" s="206">
        <v>152.8828</v>
      </c>
      <c r="G106" s="206">
        <v>1.5</v>
      </c>
      <c r="H106" s="206">
        <v>6</v>
      </c>
      <c r="I106" s="206">
        <v>1.5</v>
      </c>
      <c r="J106" s="52"/>
      <c r="K106" s="1"/>
      <c r="L106" s="1"/>
      <c r="M106" s="1"/>
      <c r="N106" s="1"/>
      <c r="O106" s="1"/>
      <c r="P106" s="1"/>
      <c r="Q106" s="1"/>
      <c r="R106" s="1"/>
      <c r="S106" s="1"/>
      <c r="T106" s="1"/>
      <c r="U106" s="1"/>
      <c r="V106" s="1"/>
      <c r="W106" s="1"/>
      <c r="X106" s="1"/>
      <c r="Y106" s="1"/>
      <c r="Z106" s="1"/>
    </row>
    <row r="107" spans="1:26" ht="19.5" customHeight="1">
      <c r="A107" s="201">
        <v>36404</v>
      </c>
      <c r="B107" s="206">
        <v>163.54589999999999</v>
      </c>
      <c r="C107" s="206">
        <v>159.9639</v>
      </c>
      <c r="D107" s="206">
        <v>157.97890000000001</v>
      </c>
      <c r="E107" s="206">
        <v>152.8828</v>
      </c>
      <c r="F107" s="206">
        <v>152.8828</v>
      </c>
      <c r="G107" s="206">
        <v>1.5</v>
      </c>
      <c r="H107" s="206">
        <v>6</v>
      </c>
      <c r="I107" s="206">
        <v>1.5</v>
      </c>
      <c r="J107" s="52"/>
      <c r="K107" s="1"/>
      <c r="L107" s="1"/>
      <c r="M107" s="1"/>
      <c r="N107" s="1"/>
      <c r="O107" s="1"/>
      <c r="P107" s="1"/>
      <c r="Q107" s="1"/>
      <c r="R107" s="1"/>
      <c r="S107" s="1"/>
      <c r="T107" s="1"/>
      <c r="U107" s="1"/>
      <c r="V107" s="1"/>
      <c r="W107" s="1"/>
      <c r="X107" s="1"/>
      <c r="Y107" s="1"/>
      <c r="Z107" s="1"/>
    </row>
    <row r="108" spans="1:26" ht="19.5" customHeight="1">
      <c r="A108" s="201">
        <v>36434</v>
      </c>
      <c r="B108" s="206">
        <v>163.54589999999999</v>
      </c>
      <c r="C108" s="206">
        <v>159.9639</v>
      </c>
      <c r="D108" s="206">
        <v>157.97890000000001</v>
      </c>
      <c r="E108" s="206">
        <v>152.8828</v>
      </c>
      <c r="F108" s="206">
        <v>152.8828</v>
      </c>
      <c r="G108" s="206">
        <v>1.5</v>
      </c>
      <c r="H108" s="206">
        <v>6</v>
      </c>
      <c r="I108" s="206">
        <v>1.5</v>
      </c>
      <c r="J108" s="52"/>
      <c r="K108" s="1"/>
      <c r="L108" s="1"/>
      <c r="M108" s="1"/>
      <c r="N108" s="1"/>
      <c r="O108" s="1"/>
      <c r="P108" s="1"/>
      <c r="Q108" s="1"/>
      <c r="R108" s="1"/>
      <c r="S108" s="1"/>
      <c r="T108" s="1"/>
      <c r="U108" s="1"/>
      <c r="V108" s="1"/>
      <c r="W108" s="1"/>
      <c r="X108" s="1"/>
      <c r="Y108" s="1"/>
      <c r="Z108" s="1"/>
    </row>
    <row r="109" spans="1:26" ht="19.5" customHeight="1">
      <c r="A109" s="201">
        <v>36465</v>
      </c>
      <c r="B109" s="206">
        <v>163.54589999999999</v>
      </c>
      <c r="C109" s="206">
        <v>159.9639</v>
      </c>
      <c r="D109" s="206">
        <v>157.97890000000001</v>
      </c>
      <c r="E109" s="206">
        <v>152.8828</v>
      </c>
      <c r="F109" s="206">
        <v>152.8828</v>
      </c>
      <c r="G109" s="206">
        <v>1.5</v>
      </c>
      <c r="H109" s="206">
        <v>6</v>
      </c>
      <c r="I109" s="206">
        <v>1.5</v>
      </c>
      <c r="J109" s="52"/>
      <c r="K109" s="1"/>
      <c r="L109" s="1"/>
      <c r="M109" s="1"/>
      <c r="N109" s="1"/>
      <c r="O109" s="1"/>
      <c r="P109" s="1"/>
      <c r="Q109" s="1"/>
      <c r="R109" s="1"/>
      <c r="S109" s="1"/>
      <c r="T109" s="1"/>
      <c r="U109" s="1"/>
      <c r="V109" s="1"/>
      <c r="W109" s="1"/>
      <c r="X109" s="1"/>
      <c r="Y109" s="1"/>
      <c r="Z109" s="1"/>
    </row>
    <row r="110" spans="1:26" ht="19.5" customHeight="1">
      <c r="A110" s="201">
        <v>36495</v>
      </c>
      <c r="B110" s="206">
        <v>163.54589999999999</v>
      </c>
      <c r="C110" s="206">
        <v>159.9639</v>
      </c>
      <c r="D110" s="206">
        <v>157.97890000000001</v>
      </c>
      <c r="E110" s="206">
        <v>152.8828</v>
      </c>
      <c r="F110" s="206">
        <v>152.8828</v>
      </c>
      <c r="G110" s="206">
        <v>1.5</v>
      </c>
      <c r="H110" s="206">
        <v>6</v>
      </c>
      <c r="I110" s="206">
        <v>1.5</v>
      </c>
      <c r="J110" s="52"/>
      <c r="K110" s="1"/>
      <c r="L110" s="1"/>
      <c r="M110" s="1"/>
      <c r="N110" s="1"/>
      <c r="O110" s="1"/>
      <c r="P110" s="1"/>
      <c r="Q110" s="1"/>
      <c r="R110" s="1"/>
      <c r="S110" s="1"/>
      <c r="T110" s="1"/>
      <c r="U110" s="1"/>
      <c r="V110" s="1"/>
      <c r="W110" s="1"/>
      <c r="X110" s="1"/>
      <c r="Y110" s="1"/>
      <c r="Z110" s="1"/>
    </row>
    <row r="111" spans="1:26" ht="19.5" customHeight="1">
      <c r="A111" s="201">
        <v>36526</v>
      </c>
      <c r="B111" s="206">
        <v>163.54589999999999</v>
      </c>
      <c r="C111" s="206">
        <v>159.9639</v>
      </c>
      <c r="D111" s="206">
        <v>157.97890000000001</v>
      </c>
      <c r="E111" s="206">
        <v>152.8828</v>
      </c>
      <c r="F111" s="206">
        <v>152.8828</v>
      </c>
      <c r="G111" s="206">
        <v>1.5</v>
      </c>
      <c r="H111" s="206">
        <v>6</v>
      </c>
      <c r="I111" s="206">
        <v>1.5</v>
      </c>
      <c r="J111" s="52"/>
      <c r="K111" s="1"/>
      <c r="L111" s="1"/>
      <c r="M111" s="1"/>
      <c r="N111" s="1"/>
      <c r="O111" s="1"/>
      <c r="P111" s="1"/>
      <c r="Q111" s="1"/>
      <c r="R111" s="1"/>
      <c r="S111" s="1"/>
      <c r="T111" s="1"/>
      <c r="U111" s="1"/>
      <c r="V111" s="1"/>
      <c r="W111" s="1"/>
      <c r="X111" s="1"/>
      <c r="Y111" s="1"/>
      <c r="Z111" s="1"/>
    </row>
    <row r="112" spans="1:26" ht="19.5" customHeight="1">
      <c r="A112" s="201">
        <v>36557</v>
      </c>
      <c r="B112" s="206">
        <v>163.54589999999999</v>
      </c>
      <c r="C112" s="206">
        <v>159.9639</v>
      </c>
      <c r="D112" s="206">
        <v>157.97890000000001</v>
      </c>
      <c r="E112" s="206">
        <v>152.8828</v>
      </c>
      <c r="F112" s="206">
        <v>152.8828</v>
      </c>
      <c r="G112" s="206">
        <v>1.5</v>
      </c>
      <c r="H112" s="206">
        <v>6</v>
      </c>
      <c r="I112" s="206">
        <v>1.5</v>
      </c>
      <c r="J112" s="52"/>
      <c r="K112" s="1"/>
      <c r="L112" s="1"/>
      <c r="M112" s="1"/>
      <c r="N112" s="1"/>
      <c r="O112" s="1"/>
      <c r="P112" s="1"/>
      <c r="Q112" s="1"/>
      <c r="R112" s="1"/>
      <c r="S112" s="1"/>
      <c r="T112" s="1"/>
      <c r="U112" s="1"/>
      <c r="V112" s="1"/>
      <c r="W112" s="1"/>
      <c r="X112" s="1"/>
      <c r="Y112" s="1"/>
      <c r="Z112" s="1"/>
    </row>
    <row r="113" spans="1:26" ht="19.5" customHeight="1">
      <c r="A113" s="201">
        <v>36586</v>
      </c>
      <c r="B113" s="206">
        <v>163.54589999999999</v>
      </c>
      <c r="C113" s="206">
        <v>159.9639</v>
      </c>
      <c r="D113" s="206">
        <v>157.97890000000001</v>
      </c>
      <c r="E113" s="206">
        <v>152.8828</v>
      </c>
      <c r="F113" s="206">
        <v>152.8828</v>
      </c>
      <c r="G113" s="206">
        <v>1.5</v>
      </c>
      <c r="H113" s="206">
        <v>6</v>
      </c>
      <c r="I113" s="206">
        <v>1.5</v>
      </c>
      <c r="J113" s="52"/>
      <c r="K113" s="1"/>
      <c r="L113" s="1"/>
      <c r="M113" s="1"/>
      <c r="N113" s="1"/>
      <c r="O113" s="1"/>
      <c r="P113" s="1"/>
      <c r="Q113" s="1"/>
      <c r="R113" s="1"/>
      <c r="S113" s="1"/>
      <c r="T113" s="1"/>
      <c r="U113" s="1"/>
      <c r="V113" s="1"/>
      <c r="W113" s="1"/>
      <c r="X113" s="1"/>
      <c r="Y113" s="1"/>
      <c r="Z113" s="1"/>
    </row>
    <row r="114" spans="1:26" ht="19.5" customHeight="1">
      <c r="A114" s="201">
        <v>36617</v>
      </c>
      <c r="B114" s="206">
        <v>163.54589999999999</v>
      </c>
      <c r="C114" s="206">
        <v>159.9639</v>
      </c>
      <c r="D114" s="206">
        <v>157.97890000000001</v>
      </c>
      <c r="E114" s="206">
        <v>152.8828</v>
      </c>
      <c r="F114" s="206">
        <v>152.8828</v>
      </c>
      <c r="G114" s="206">
        <v>1.5</v>
      </c>
      <c r="H114" s="206">
        <v>6</v>
      </c>
      <c r="I114" s="206">
        <v>1.5</v>
      </c>
      <c r="J114" s="52"/>
      <c r="K114" s="1"/>
      <c r="L114" s="1"/>
      <c r="M114" s="1"/>
      <c r="N114" s="1"/>
      <c r="O114" s="1"/>
      <c r="P114" s="1"/>
      <c r="Q114" s="1"/>
      <c r="R114" s="1"/>
      <c r="S114" s="1"/>
      <c r="T114" s="1"/>
      <c r="U114" s="1"/>
      <c r="V114" s="1"/>
      <c r="W114" s="1"/>
      <c r="X114" s="1"/>
      <c r="Y114" s="1"/>
      <c r="Z114" s="1"/>
    </row>
    <row r="115" spans="1:26" ht="19.5" customHeight="1">
      <c r="A115" s="201">
        <v>36647</v>
      </c>
      <c r="B115" s="206">
        <v>163.54589999999999</v>
      </c>
      <c r="C115" s="206">
        <v>159.9639</v>
      </c>
      <c r="D115" s="206">
        <v>157.97890000000001</v>
      </c>
      <c r="E115" s="206">
        <v>152.8828</v>
      </c>
      <c r="F115" s="206">
        <v>152.8828</v>
      </c>
      <c r="G115" s="206">
        <v>1.5</v>
      </c>
      <c r="H115" s="206">
        <v>6</v>
      </c>
      <c r="I115" s="206">
        <v>1.5</v>
      </c>
      <c r="J115" s="52"/>
      <c r="K115" s="1"/>
      <c r="L115" s="1"/>
      <c r="M115" s="1"/>
      <c r="N115" s="1"/>
      <c r="O115" s="1"/>
      <c r="P115" s="1"/>
      <c r="Q115" s="1"/>
      <c r="R115" s="1"/>
      <c r="S115" s="1"/>
      <c r="T115" s="1"/>
      <c r="U115" s="1"/>
      <c r="V115" s="1"/>
      <c r="W115" s="1"/>
      <c r="X115" s="1"/>
      <c r="Y115" s="1"/>
      <c r="Z115" s="1"/>
    </row>
    <row r="116" spans="1:26" ht="19.5" customHeight="1">
      <c r="A116" s="201">
        <v>36678</v>
      </c>
      <c r="B116" s="206">
        <v>163.54589999999999</v>
      </c>
      <c r="C116" s="206">
        <v>159.9639</v>
      </c>
      <c r="D116" s="206">
        <v>157.97890000000001</v>
      </c>
      <c r="E116" s="206">
        <v>152.8828</v>
      </c>
      <c r="F116" s="206">
        <v>152.8828</v>
      </c>
      <c r="G116" s="206">
        <v>1.5</v>
      </c>
      <c r="H116" s="206">
        <v>6</v>
      </c>
      <c r="I116" s="206">
        <v>1.5</v>
      </c>
      <c r="J116" s="52"/>
      <c r="K116" s="1"/>
      <c r="L116" s="1"/>
      <c r="M116" s="1"/>
      <c r="N116" s="1"/>
      <c r="O116" s="1"/>
      <c r="P116" s="1"/>
      <c r="Q116" s="1"/>
      <c r="R116" s="1"/>
      <c r="S116" s="1"/>
      <c r="T116" s="1"/>
      <c r="U116" s="1"/>
      <c r="V116" s="1"/>
      <c r="W116" s="1"/>
      <c r="X116" s="1"/>
      <c r="Y116" s="1"/>
      <c r="Z116" s="1"/>
    </row>
    <row r="117" spans="1:26" ht="19.5" customHeight="1">
      <c r="A117" s="201">
        <v>36708</v>
      </c>
      <c r="B117" s="206">
        <v>163.54589999999999</v>
      </c>
      <c r="C117" s="206">
        <v>159.9639</v>
      </c>
      <c r="D117" s="206">
        <v>157.97890000000001</v>
      </c>
      <c r="E117" s="206">
        <v>152.8828</v>
      </c>
      <c r="F117" s="206">
        <v>152.8828</v>
      </c>
      <c r="G117" s="206">
        <v>1.5</v>
      </c>
      <c r="H117" s="206">
        <v>6</v>
      </c>
      <c r="I117" s="206">
        <v>1.5</v>
      </c>
      <c r="J117" s="52"/>
      <c r="K117" s="1"/>
      <c r="L117" s="1"/>
      <c r="M117" s="1"/>
      <c r="N117" s="1"/>
      <c r="O117" s="1"/>
      <c r="P117" s="1"/>
      <c r="Q117" s="1"/>
      <c r="R117" s="1"/>
      <c r="S117" s="1"/>
      <c r="T117" s="1"/>
      <c r="U117" s="1"/>
      <c r="V117" s="1"/>
      <c r="W117" s="1"/>
      <c r="X117" s="1"/>
      <c r="Y117" s="1"/>
      <c r="Z117" s="1"/>
    </row>
    <row r="118" spans="1:26" ht="19.5" customHeight="1">
      <c r="A118" s="201">
        <v>36739</v>
      </c>
      <c r="B118" s="206">
        <v>163.54589999999999</v>
      </c>
      <c r="C118" s="206">
        <v>159.9639</v>
      </c>
      <c r="D118" s="206">
        <v>157.97890000000001</v>
      </c>
      <c r="E118" s="206">
        <v>152.8828</v>
      </c>
      <c r="F118" s="206">
        <v>152.8828</v>
      </c>
      <c r="G118" s="206">
        <v>1.5</v>
      </c>
      <c r="H118" s="206">
        <v>6</v>
      </c>
      <c r="I118" s="206">
        <v>1.5</v>
      </c>
      <c r="J118" s="52"/>
      <c r="K118" s="1"/>
      <c r="L118" s="1"/>
      <c r="M118" s="1"/>
      <c r="N118" s="1"/>
      <c r="O118" s="1"/>
      <c r="P118" s="1"/>
      <c r="Q118" s="1"/>
      <c r="R118" s="1"/>
      <c r="S118" s="1"/>
      <c r="T118" s="1"/>
      <c r="U118" s="1"/>
      <c r="V118" s="1"/>
      <c r="W118" s="1"/>
      <c r="X118" s="1"/>
      <c r="Y118" s="1"/>
      <c r="Z118" s="1"/>
    </row>
    <row r="119" spans="1:26" ht="19.5" customHeight="1">
      <c r="A119" s="201">
        <v>36770</v>
      </c>
      <c r="B119" s="206">
        <v>163.54589999999999</v>
      </c>
      <c r="C119" s="206">
        <v>159.9639</v>
      </c>
      <c r="D119" s="206">
        <v>157.97890000000001</v>
      </c>
      <c r="E119" s="206">
        <v>152.8828</v>
      </c>
      <c r="F119" s="206">
        <v>152.8828</v>
      </c>
      <c r="G119" s="206">
        <v>1.5</v>
      </c>
      <c r="H119" s="206">
        <v>6</v>
      </c>
      <c r="I119" s="206">
        <v>1.5</v>
      </c>
      <c r="J119" s="52"/>
      <c r="K119" s="1"/>
      <c r="L119" s="1"/>
      <c r="M119" s="1"/>
      <c r="N119" s="1"/>
      <c r="O119" s="1"/>
      <c r="P119" s="1"/>
      <c r="Q119" s="1"/>
      <c r="R119" s="1"/>
      <c r="S119" s="1"/>
      <c r="T119" s="1"/>
      <c r="U119" s="1"/>
      <c r="V119" s="1"/>
      <c r="W119" s="1"/>
      <c r="X119" s="1"/>
      <c r="Y119" s="1"/>
      <c r="Z119" s="1"/>
    </row>
    <row r="120" spans="1:26" ht="19.5" customHeight="1">
      <c r="A120" s="201">
        <v>36800</v>
      </c>
      <c r="B120" s="206">
        <v>163.54589999999999</v>
      </c>
      <c r="C120" s="206">
        <v>159.9639</v>
      </c>
      <c r="D120" s="206">
        <v>157.97890000000001</v>
      </c>
      <c r="E120" s="206">
        <v>152.8828</v>
      </c>
      <c r="F120" s="206">
        <v>152.8828</v>
      </c>
      <c r="G120" s="206">
        <v>1.5</v>
      </c>
      <c r="H120" s="206">
        <v>6</v>
      </c>
      <c r="I120" s="206">
        <v>1.5</v>
      </c>
      <c r="J120" s="52"/>
      <c r="K120" s="1"/>
      <c r="L120" s="1"/>
      <c r="M120" s="1"/>
      <c r="N120" s="1"/>
      <c r="O120" s="1"/>
      <c r="P120" s="1"/>
      <c r="Q120" s="1"/>
      <c r="R120" s="1"/>
      <c r="S120" s="1"/>
      <c r="T120" s="1"/>
      <c r="U120" s="1"/>
      <c r="V120" s="1"/>
      <c r="W120" s="1"/>
      <c r="X120" s="1"/>
      <c r="Y120" s="1"/>
      <c r="Z120" s="1"/>
    </row>
    <row r="121" spans="1:26" ht="19.5" customHeight="1">
      <c r="A121" s="201">
        <v>36831</v>
      </c>
      <c r="B121" s="206">
        <v>163.54589999999999</v>
      </c>
      <c r="C121" s="206">
        <v>159.9639</v>
      </c>
      <c r="D121" s="206">
        <v>157.97890000000001</v>
      </c>
      <c r="E121" s="206">
        <v>152.8828</v>
      </c>
      <c r="F121" s="206">
        <v>152.8828</v>
      </c>
      <c r="G121" s="206">
        <v>1.5</v>
      </c>
      <c r="H121" s="206">
        <v>6</v>
      </c>
      <c r="I121" s="206">
        <v>1.5</v>
      </c>
      <c r="J121" s="52"/>
      <c r="K121" s="1"/>
      <c r="L121" s="1"/>
      <c r="M121" s="1"/>
      <c r="N121" s="1"/>
      <c r="O121" s="1"/>
      <c r="P121" s="1"/>
      <c r="Q121" s="1"/>
      <c r="R121" s="1"/>
      <c r="S121" s="1"/>
      <c r="T121" s="1"/>
      <c r="U121" s="1"/>
      <c r="V121" s="1"/>
      <c r="W121" s="1"/>
      <c r="X121" s="1"/>
      <c r="Y121" s="1"/>
      <c r="Z121" s="1"/>
    </row>
    <row r="122" spans="1:26" ht="19.5" customHeight="1">
      <c r="A122" s="201">
        <v>36861</v>
      </c>
      <c r="B122" s="206">
        <v>163.54589999999999</v>
      </c>
      <c r="C122" s="206">
        <v>159.9639</v>
      </c>
      <c r="D122" s="206">
        <v>157.97890000000001</v>
      </c>
      <c r="E122" s="206">
        <v>152.8828</v>
      </c>
      <c r="F122" s="206">
        <v>152.8828</v>
      </c>
      <c r="G122" s="206">
        <v>1.5</v>
      </c>
      <c r="H122" s="206">
        <v>6</v>
      </c>
      <c r="I122" s="206">
        <v>1.5</v>
      </c>
      <c r="J122" s="52"/>
      <c r="K122" s="1"/>
      <c r="L122" s="1"/>
      <c r="M122" s="1"/>
      <c r="N122" s="1"/>
      <c r="O122" s="1"/>
      <c r="P122" s="1"/>
      <c r="Q122" s="1"/>
      <c r="R122" s="1"/>
      <c r="S122" s="1"/>
      <c r="T122" s="1"/>
      <c r="U122" s="1"/>
      <c r="V122" s="1"/>
      <c r="W122" s="1"/>
      <c r="X122" s="1"/>
      <c r="Y122" s="1"/>
      <c r="Z122" s="1"/>
    </row>
    <row r="123" spans="1:26" ht="19.5" customHeight="1">
      <c r="A123" s="201">
        <v>36892</v>
      </c>
      <c r="B123" s="206">
        <v>163.54589999999999</v>
      </c>
      <c r="C123" s="206">
        <v>159.9639</v>
      </c>
      <c r="D123" s="206">
        <v>157.97890000000001</v>
      </c>
      <c r="E123" s="206">
        <v>152.8828</v>
      </c>
      <c r="F123" s="206">
        <v>152.8828</v>
      </c>
      <c r="G123" s="206">
        <v>1.5</v>
      </c>
      <c r="H123" s="206">
        <v>6</v>
      </c>
      <c r="I123" s="206">
        <v>1.5</v>
      </c>
      <c r="J123" s="52"/>
      <c r="K123" s="1"/>
      <c r="L123" s="1"/>
      <c r="M123" s="1"/>
      <c r="N123" s="1"/>
      <c r="O123" s="1"/>
      <c r="P123" s="1"/>
      <c r="Q123" s="1"/>
      <c r="R123" s="1"/>
      <c r="S123" s="1"/>
      <c r="T123" s="1"/>
      <c r="U123" s="1"/>
      <c r="V123" s="1"/>
      <c r="W123" s="1"/>
      <c r="X123" s="1"/>
      <c r="Y123" s="1"/>
      <c r="Z123" s="1"/>
    </row>
    <row r="124" spans="1:26" ht="19.5" customHeight="1">
      <c r="A124" s="201">
        <v>36923</v>
      </c>
      <c r="B124" s="206">
        <v>163.54589999999999</v>
      </c>
      <c r="C124" s="206">
        <v>159.9639</v>
      </c>
      <c r="D124" s="206">
        <v>157.97890000000001</v>
      </c>
      <c r="E124" s="206">
        <v>152.8828</v>
      </c>
      <c r="F124" s="206">
        <v>152.8828</v>
      </c>
      <c r="G124" s="206">
        <v>1.5</v>
      </c>
      <c r="H124" s="206">
        <v>6</v>
      </c>
      <c r="I124" s="206">
        <v>1.5</v>
      </c>
      <c r="J124" s="52"/>
      <c r="K124" s="1"/>
      <c r="L124" s="1"/>
      <c r="M124" s="1"/>
      <c r="N124" s="1"/>
      <c r="O124" s="1"/>
      <c r="P124" s="1"/>
      <c r="Q124" s="1"/>
      <c r="R124" s="1"/>
      <c r="S124" s="1"/>
      <c r="T124" s="1"/>
      <c r="U124" s="1"/>
      <c r="V124" s="1"/>
      <c r="W124" s="1"/>
      <c r="X124" s="1"/>
      <c r="Y124" s="1"/>
      <c r="Z124" s="1"/>
    </row>
    <row r="125" spans="1:26" ht="19.5" customHeight="1">
      <c r="A125" s="201">
        <v>36951</v>
      </c>
      <c r="B125" s="206">
        <v>163.54589999999999</v>
      </c>
      <c r="C125" s="206">
        <v>159.9639</v>
      </c>
      <c r="D125" s="206">
        <v>157.97890000000001</v>
      </c>
      <c r="E125" s="206">
        <v>152.8828</v>
      </c>
      <c r="F125" s="206">
        <v>152.8828</v>
      </c>
      <c r="G125" s="206">
        <v>1.5</v>
      </c>
      <c r="H125" s="206">
        <v>6</v>
      </c>
      <c r="I125" s="206">
        <v>1.5</v>
      </c>
      <c r="J125" s="52"/>
      <c r="K125" s="1"/>
      <c r="L125" s="1"/>
      <c r="M125" s="1"/>
      <c r="N125" s="1"/>
      <c r="O125" s="1"/>
      <c r="P125" s="1"/>
      <c r="Q125" s="1"/>
      <c r="R125" s="1"/>
      <c r="S125" s="1"/>
      <c r="T125" s="1"/>
      <c r="U125" s="1"/>
      <c r="V125" s="1"/>
      <c r="W125" s="1"/>
      <c r="X125" s="1"/>
      <c r="Y125" s="1"/>
      <c r="Z125" s="1"/>
    </row>
    <row r="126" spans="1:26" ht="19.5" customHeight="1">
      <c r="A126" s="201">
        <v>36982</v>
      </c>
      <c r="B126" s="206">
        <v>163.54589999999999</v>
      </c>
      <c r="C126" s="206">
        <v>159.9639</v>
      </c>
      <c r="D126" s="206">
        <v>157.97890000000001</v>
      </c>
      <c r="E126" s="206">
        <v>152.8828</v>
      </c>
      <c r="F126" s="206">
        <v>152.8828</v>
      </c>
      <c r="G126" s="206">
        <v>1.5</v>
      </c>
      <c r="H126" s="206">
        <v>6</v>
      </c>
      <c r="I126" s="206">
        <v>1.5</v>
      </c>
      <c r="J126" s="52"/>
      <c r="K126" s="1"/>
      <c r="L126" s="1"/>
      <c r="M126" s="1"/>
      <c r="N126" s="1"/>
      <c r="O126" s="1"/>
      <c r="P126" s="1"/>
      <c r="Q126" s="1"/>
      <c r="R126" s="1"/>
      <c r="S126" s="1"/>
      <c r="T126" s="1"/>
      <c r="U126" s="1"/>
      <c r="V126" s="1"/>
      <c r="W126" s="1"/>
      <c r="X126" s="1"/>
      <c r="Y126" s="1"/>
      <c r="Z126" s="1"/>
    </row>
    <row r="127" spans="1:26" ht="19.5" customHeight="1">
      <c r="A127" s="201">
        <v>37012</v>
      </c>
      <c r="B127" s="206">
        <v>163.54589999999999</v>
      </c>
      <c r="C127" s="206">
        <v>159.9639</v>
      </c>
      <c r="D127" s="206">
        <v>157.97890000000001</v>
      </c>
      <c r="E127" s="206">
        <v>152.8828</v>
      </c>
      <c r="F127" s="206">
        <v>152.8828</v>
      </c>
      <c r="G127" s="206">
        <v>1.5</v>
      </c>
      <c r="H127" s="206">
        <v>6</v>
      </c>
      <c r="I127" s="206">
        <v>1.5</v>
      </c>
      <c r="J127" s="52"/>
      <c r="K127" s="1"/>
      <c r="L127" s="1"/>
      <c r="M127" s="1"/>
      <c r="N127" s="1"/>
      <c r="O127" s="1"/>
      <c r="P127" s="1"/>
      <c r="Q127" s="1"/>
      <c r="R127" s="1"/>
      <c r="S127" s="1"/>
      <c r="T127" s="1"/>
      <c r="U127" s="1"/>
      <c r="V127" s="1"/>
      <c r="W127" s="1"/>
      <c r="X127" s="1"/>
      <c r="Y127" s="1"/>
      <c r="Z127" s="1"/>
    </row>
    <row r="128" spans="1:26" ht="19.5" customHeight="1">
      <c r="A128" s="201">
        <v>37043</v>
      </c>
      <c r="B128" s="206">
        <v>163.54589999999999</v>
      </c>
      <c r="C128" s="206">
        <v>159.9639</v>
      </c>
      <c r="D128" s="206">
        <v>157.97890000000001</v>
      </c>
      <c r="E128" s="206">
        <v>152.8828</v>
      </c>
      <c r="F128" s="206">
        <v>152.8828</v>
      </c>
      <c r="G128" s="206">
        <v>1.5</v>
      </c>
      <c r="H128" s="206">
        <v>6</v>
      </c>
      <c r="I128" s="206">
        <v>1.5</v>
      </c>
      <c r="J128" s="52"/>
      <c r="K128" s="1"/>
      <c r="L128" s="1"/>
      <c r="M128" s="1"/>
      <c r="N128" s="1"/>
      <c r="O128" s="1"/>
      <c r="P128" s="1"/>
      <c r="Q128" s="1"/>
      <c r="R128" s="1"/>
      <c r="S128" s="1"/>
      <c r="T128" s="1"/>
      <c r="U128" s="1"/>
      <c r="V128" s="1"/>
      <c r="W128" s="1"/>
      <c r="X128" s="1"/>
      <c r="Y128" s="1"/>
      <c r="Z128" s="1"/>
    </row>
    <row r="129" spans="1:26" ht="19.5" customHeight="1">
      <c r="A129" s="201">
        <v>37073</v>
      </c>
      <c r="B129" s="206">
        <v>163.54589999999999</v>
      </c>
      <c r="C129" s="206">
        <v>159.9639</v>
      </c>
      <c r="D129" s="206">
        <v>157.97890000000001</v>
      </c>
      <c r="E129" s="206">
        <v>152.8828</v>
      </c>
      <c r="F129" s="206">
        <v>152.8828</v>
      </c>
      <c r="G129" s="206">
        <v>1.5</v>
      </c>
      <c r="H129" s="206">
        <v>6</v>
      </c>
      <c r="I129" s="206">
        <v>1.5</v>
      </c>
      <c r="J129" s="52"/>
      <c r="K129" s="1"/>
      <c r="L129" s="1"/>
      <c r="M129" s="1"/>
      <c r="N129" s="1"/>
      <c r="O129" s="1"/>
      <c r="P129" s="1"/>
      <c r="Q129" s="1"/>
      <c r="R129" s="1"/>
      <c r="S129" s="1"/>
      <c r="T129" s="1"/>
      <c r="U129" s="1"/>
      <c r="V129" s="1"/>
      <c r="W129" s="1"/>
      <c r="X129" s="1"/>
      <c r="Y129" s="1"/>
      <c r="Z129" s="1"/>
    </row>
    <row r="130" spans="1:26" ht="19.5" customHeight="1">
      <c r="A130" s="201">
        <v>37104</v>
      </c>
      <c r="B130" s="206">
        <v>163.54589999999999</v>
      </c>
      <c r="C130" s="206">
        <v>159.9639</v>
      </c>
      <c r="D130" s="206">
        <v>157.97890000000001</v>
      </c>
      <c r="E130" s="206">
        <v>152.8828</v>
      </c>
      <c r="F130" s="206">
        <v>152.8828</v>
      </c>
      <c r="G130" s="206">
        <v>1.5</v>
      </c>
      <c r="H130" s="206">
        <v>6</v>
      </c>
      <c r="I130" s="206">
        <v>1.5</v>
      </c>
      <c r="J130" s="52"/>
      <c r="K130" s="1"/>
      <c r="L130" s="1"/>
      <c r="M130" s="1"/>
      <c r="N130" s="1"/>
      <c r="O130" s="1"/>
      <c r="P130" s="1"/>
      <c r="Q130" s="1"/>
      <c r="R130" s="1"/>
      <c r="S130" s="1"/>
      <c r="T130" s="1"/>
      <c r="U130" s="1"/>
      <c r="V130" s="1"/>
      <c r="W130" s="1"/>
      <c r="X130" s="1"/>
      <c r="Y130" s="1"/>
      <c r="Z130" s="1"/>
    </row>
    <row r="131" spans="1:26" ht="19.5" customHeight="1">
      <c r="A131" s="201">
        <v>37135</v>
      </c>
      <c r="B131" s="206">
        <v>163.54589999999999</v>
      </c>
      <c r="C131" s="206">
        <v>159.9639</v>
      </c>
      <c r="D131" s="206">
        <v>157.97890000000001</v>
      </c>
      <c r="E131" s="206">
        <v>152.8828</v>
      </c>
      <c r="F131" s="206">
        <v>152.8828</v>
      </c>
      <c r="G131" s="206">
        <v>1.5</v>
      </c>
      <c r="H131" s="206">
        <v>6</v>
      </c>
      <c r="I131" s="206">
        <v>1.5</v>
      </c>
      <c r="J131" s="52"/>
      <c r="K131" s="1"/>
      <c r="L131" s="1"/>
      <c r="M131" s="1"/>
      <c r="N131" s="1"/>
      <c r="O131" s="1"/>
      <c r="P131" s="1"/>
      <c r="Q131" s="1"/>
      <c r="R131" s="1"/>
      <c r="S131" s="1"/>
      <c r="T131" s="1"/>
      <c r="U131" s="1"/>
      <c r="V131" s="1"/>
      <c r="W131" s="1"/>
      <c r="X131" s="1"/>
      <c r="Y131" s="1"/>
      <c r="Z131" s="1"/>
    </row>
    <row r="132" spans="1:26" ht="19.5" customHeight="1">
      <c r="A132" s="201">
        <v>37165</v>
      </c>
      <c r="B132" s="206">
        <v>163.54589999999999</v>
      </c>
      <c r="C132" s="206">
        <v>159.9639</v>
      </c>
      <c r="D132" s="206">
        <v>157.97890000000001</v>
      </c>
      <c r="E132" s="206">
        <v>152.8828</v>
      </c>
      <c r="F132" s="206">
        <v>152.8828</v>
      </c>
      <c r="G132" s="206">
        <v>1.5</v>
      </c>
      <c r="H132" s="206">
        <v>6</v>
      </c>
      <c r="I132" s="206">
        <v>1.5</v>
      </c>
      <c r="J132" s="52"/>
      <c r="K132" s="1"/>
      <c r="L132" s="1"/>
      <c r="M132" s="1"/>
      <c r="N132" s="1"/>
      <c r="O132" s="1"/>
      <c r="P132" s="1"/>
      <c r="Q132" s="1"/>
      <c r="R132" s="1"/>
      <c r="S132" s="1"/>
      <c r="T132" s="1"/>
      <c r="U132" s="1"/>
      <c r="V132" s="1"/>
      <c r="W132" s="1"/>
      <c r="X132" s="1"/>
      <c r="Y132" s="1"/>
      <c r="Z132" s="1"/>
    </row>
    <row r="133" spans="1:26" ht="19.5" customHeight="1">
      <c r="A133" s="201">
        <v>37196</v>
      </c>
      <c r="B133" s="206">
        <v>163.54589999999999</v>
      </c>
      <c r="C133" s="206">
        <v>159.9639</v>
      </c>
      <c r="D133" s="206">
        <v>157.97890000000001</v>
      </c>
      <c r="E133" s="206">
        <v>152.8828</v>
      </c>
      <c r="F133" s="206">
        <v>152.8828</v>
      </c>
      <c r="G133" s="206">
        <v>1.5</v>
      </c>
      <c r="H133" s="206">
        <v>6</v>
      </c>
      <c r="I133" s="206">
        <v>1.5</v>
      </c>
      <c r="J133" s="52"/>
      <c r="K133" s="1"/>
      <c r="L133" s="1"/>
      <c r="M133" s="1"/>
      <c r="N133" s="1"/>
      <c r="O133" s="1"/>
      <c r="P133" s="1"/>
      <c r="Q133" s="1"/>
      <c r="R133" s="1"/>
      <c r="S133" s="1"/>
      <c r="T133" s="1"/>
      <c r="U133" s="1"/>
      <c r="V133" s="1"/>
      <c r="W133" s="1"/>
      <c r="X133" s="1"/>
      <c r="Y133" s="1"/>
      <c r="Z133" s="1"/>
    </row>
    <row r="134" spans="1:26" ht="19.5" customHeight="1">
      <c r="A134" s="201">
        <v>37226</v>
      </c>
      <c r="B134" s="206">
        <v>163.54589999999999</v>
      </c>
      <c r="C134" s="206">
        <v>159.9639</v>
      </c>
      <c r="D134" s="206">
        <v>157.97890000000001</v>
      </c>
      <c r="E134" s="206">
        <v>152.8828</v>
      </c>
      <c r="F134" s="206">
        <v>152.8828</v>
      </c>
      <c r="G134" s="206">
        <v>1.5</v>
      </c>
      <c r="H134" s="206">
        <v>6</v>
      </c>
      <c r="I134" s="206">
        <v>1.5</v>
      </c>
      <c r="J134" s="52"/>
      <c r="K134" s="1"/>
      <c r="L134" s="1"/>
      <c r="M134" s="1"/>
      <c r="N134" s="1"/>
      <c r="O134" s="1"/>
      <c r="P134" s="1"/>
      <c r="Q134" s="1"/>
      <c r="R134" s="1"/>
      <c r="S134" s="1"/>
      <c r="T134" s="1"/>
      <c r="U134" s="1"/>
      <c r="V134" s="1"/>
      <c r="W134" s="1"/>
      <c r="X134" s="1"/>
      <c r="Y134" s="1"/>
      <c r="Z134" s="1"/>
    </row>
    <row r="135" spans="1:26" ht="19.5" customHeight="1">
      <c r="A135" s="201">
        <v>37257</v>
      </c>
      <c r="B135" s="206">
        <v>163.54589999999999</v>
      </c>
      <c r="C135" s="206">
        <v>159.9639</v>
      </c>
      <c r="D135" s="206">
        <v>157.97890000000001</v>
      </c>
      <c r="E135" s="206">
        <v>152.8828</v>
      </c>
      <c r="F135" s="206">
        <v>152.8828</v>
      </c>
      <c r="G135" s="206">
        <v>1.5</v>
      </c>
      <c r="H135" s="206">
        <v>6</v>
      </c>
      <c r="I135" s="206">
        <v>1.5</v>
      </c>
      <c r="J135" s="52"/>
      <c r="K135" s="1"/>
      <c r="L135" s="1"/>
      <c r="M135" s="1"/>
      <c r="N135" s="1"/>
      <c r="O135" s="1"/>
      <c r="P135" s="1"/>
      <c r="Q135" s="1"/>
      <c r="R135" s="1"/>
      <c r="S135" s="1"/>
      <c r="T135" s="1"/>
      <c r="U135" s="1"/>
      <c r="V135" s="1"/>
      <c r="W135" s="1"/>
      <c r="X135" s="1"/>
      <c r="Y135" s="1"/>
      <c r="Z135" s="1"/>
    </row>
    <row r="136" spans="1:26" ht="19.5" customHeight="1">
      <c r="A136" s="201">
        <v>37288</v>
      </c>
      <c r="B136" s="206">
        <v>163.54589999999999</v>
      </c>
      <c r="C136" s="206">
        <v>159.9639</v>
      </c>
      <c r="D136" s="206">
        <v>157.97890000000001</v>
      </c>
      <c r="E136" s="206">
        <v>152.8828</v>
      </c>
      <c r="F136" s="206">
        <v>152.8828</v>
      </c>
      <c r="G136" s="206">
        <v>1.5</v>
      </c>
      <c r="H136" s="206">
        <v>6</v>
      </c>
      <c r="I136" s="206">
        <v>1.5</v>
      </c>
      <c r="J136" s="52"/>
      <c r="K136" s="1"/>
      <c r="L136" s="1"/>
      <c r="M136" s="1"/>
      <c r="N136" s="1"/>
      <c r="O136" s="1"/>
      <c r="P136" s="1"/>
      <c r="Q136" s="1"/>
      <c r="R136" s="1"/>
      <c r="S136" s="1"/>
      <c r="T136" s="1"/>
      <c r="U136" s="1"/>
      <c r="V136" s="1"/>
      <c r="W136" s="1"/>
      <c r="X136" s="1"/>
      <c r="Y136" s="1"/>
      <c r="Z136" s="1"/>
    </row>
    <row r="137" spans="1:26" ht="19.5" customHeight="1">
      <c r="A137" s="201">
        <v>37316</v>
      </c>
      <c r="B137" s="206">
        <v>163.54589999999999</v>
      </c>
      <c r="C137" s="206">
        <v>159.9639</v>
      </c>
      <c r="D137" s="206">
        <v>157.97890000000001</v>
      </c>
      <c r="E137" s="206">
        <v>152.8828</v>
      </c>
      <c r="F137" s="206">
        <v>152.8828</v>
      </c>
      <c r="G137" s="206">
        <v>1.5</v>
      </c>
      <c r="H137" s="206">
        <v>6</v>
      </c>
      <c r="I137" s="206">
        <v>1.5</v>
      </c>
      <c r="J137" s="52"/>
      <c r="K137" s="1"/>
      <c r="L137" s="1"/>
      <c r="M137" s="1"/>
      <c r="N137" s="1"/>
      <c r="O137" s="1"/>
      <c r="P137" s="1"/>
      <c r="Q137" s="1"/>
      <c r="R137" s="1"/>
      <c r="S137" s="1"/>
      <c r="T137" s="1"/>
      <c r="U137" s="1"/>
      <c r="V137" s="1"/>
      <c r="W137" s="1"/>
      <c r="X137" s="1"/>
      <c r="Y137" s="1"/>
      <c r="Z137" s="1"/>
    </row>
    <row r="138" spans="1:26" ht="19.5" customHeight="1">
      <c r="A138" s="201">
        <v>37347</v>
      </c>
      <c r="B138" s="206">
        <v>163.54589999999999</v>
      </c>
      <c r="C138" s="206">
        <v>159.9639</v>
      </c>
      <c r="D138" s="206">
        <v>157.97890000000001</v>
      </c>
      <c r="E138" s="206">
        <v>152.8828</v>
      </c>
      <c r="F138" s="206">
        <v>152.8828</v>
      </c>
      <c r="G138" s="206">
        <v>1.5</v>
      </c>
      <c r="H138" s="206">
        <v>6</v>
      </c>
      <c r="I138" s="206">
        <v>1.5</v>
      </c>
      <c r="J138" s="52"/>
      <c r="K138" s="1"/>
      <c r="L138" s="1"/>
      <c r="M138" s="1"/>
      <c r="N138" s="1"/>
      <c r="O138" s="1"/>
      <c r="P138" s="1"/>
      <c r="Q138" s="1"/>
      <c r="R138" s="1"/>
      <c r="S138" s="1"/>
      <c r="T138" s="1"/>
      <c r="U138" s="1"/>
      <c r="V138" s="1"/>
      <c r="W138" s="1"/>
      <c r="X138" s="1"/>
      <c r="Y138" s="1"/>
      <c r="Z138" s="1"/>
    </row>
    <row r="139" spans="1:26" ht="19.5" customHeight="1">
      <c r="A139" s="201">
        <v>37377</v>
      </c>
      <c r="B139" s="206">
        <v>163.54589999999999</v>
      </c>
      <c r="C139" s="206">
        <v>159.9639</v>
      </c>
      <c r="D139" s="206">
        <v>157.97890000000001</v>
      </c>
      <c r="E139" s="206">
        <v>152.8828</v>
      </c>
      <c r="F139" s="206">
        <v>152.8828</v>
      </c>
      <c r="G139" s="206">
        <v>1.5</v>
      </c>
      <c r="H139" s="206">
        <v>6</v>
      </c>
      <c r="I139" s="206">
        <v>1.5</v>
      </c>
      <c r="J139" s="52"/>
      <c r="K139" s="1"/>
      <c r="L139" s="1"/>
      <c r="M139" s="1"/>
      <c r="N139" s="1"/>
      <c r="O139" s="1"/>
      <c r="P139" s="1"/>
      <c r="Q139" s="1"/>
      <c r="R139" s="1"/>
      <c r="S139" s="1"/>
      <c r="T139" s="1"/>
      <c r="U139" s="1"/>
      <c r="V139" s="1"/>
      <c r="W139" s="1"/>
      <c r="X139" s="1"/>
      <c r="Y139" s="1"/>
      <c r="Z139" s="1"/>
    </row>
    <row r="140" spans="1:26" ht="19.5" customHeight="1">
      <c r="A140" s="201">
        <v>37408</v>
      </c>
      <c r="B140" s="206">
        <v>163.54589999999999</v>
      </c>
      <c r="C140" s="206">
        <v>159.9639</v>
      </c>
      <c r="D140" s="206">
        <v>157.97890000000001</v>
      </c>
      <c r="E140" s="206">
        <v>152.8828</v>
      </c>
      <c r="F140" s="206">
        <v>152.8828</v>
      </c>
      <c r="G140" s="206">
        <v>1.5</v>
      </c>
      <c r="H140" s="206">
        <v>6</v>
      </c>
      <c r="I140" s="206">
        <v>1.5</v>
      </c>
      <c r="J140" s="52"/>
      <c r="K140" s="1"/>
      <c r="L140" s="1"/>
      <c r="M140" s="1"/>
      <c r="N140" s="1"/>
      <c r="O140" s="1"/>
      <c r="P140" s="1"/>
      <c r="Q140" s="1"/>
      <c r="R140" s="1"/>
      <c r="S140" s="1"/>
      <c r="T140" s="1"/>
      <c r="U140" s="1"/>
      <c r="V140" s="1"/>
      <c r="W140" s="1"/>
      <c r="X140" s="1"/>
      <c r="Y140" s="1"/>
      <c r="Z140" s="1"/>
    </row>
    <row r="141" spans="1:26" ht="19.5" customHeight="1">
      <c r="A141" s="201">
        <v>37438</v>
      </c>
      <c r="B141" s="206">
        <v>163.54589999999999</v>
      </c>
      <c r="C141" s="206">
        <v>159.9639</v>
      </c>
      <c r="D141" s="206">
        <v>157.97890000000001</v>
      </c>
      <c r="E141" s="206">
        <v>152.8828</v>
      </c>
      <c r="F141" s="206">
        <v>152.8828</v>
      </c>
      <c r="G141" s="206">
        <v>1.5</v>
      </c>
      <c r="H141" s="206">
        <v>6</v>
      </c>
      <c r="I141" s="206">
        <v>1.5</v>
      </c>
      <c r="J141" s="52"/>
      <c r="K141" s="1"/>
      <c r="L141" s="1"/>
      <c r="M141" s="1"/>
      <c r="N141" s="1"/>
      <c r="O141" s="1"/>
      <c r="P141" s="1"/>
      <c r="Q141" s="1"/>
      <c r="R141" s="1"/>
      <c r="S141" s="1"/>
      <c r="T141" s="1"/>
      <c r="U141" s="1"/>
      <c r="V141" s="1"/>
      <c r="W141" s="1"/>
      <c r="X141" s="1"/>
      <c r="Y141" s="1"/>
      <c r="Z141" s="1"/>
    </row>
    <row r="142" spans="1:26" ht="19.5" customHeight="1">
      <c r="A142" s="201">
        <v>37469</v>
      </c>
      <c r="B142" s="206">
        <v>163.54589999999999</v>
      </c>
      <c r="C142" s="206">
        <v>159.9639</v>
      </c>
      <c r="D142" s="206">
        <v>157.97890000000001</v>
      </c>
      <c r="E142" s="206">
        <v>152.8828</v>
      </c>
      <c r="F142" s="206">
        <v>152.8828</v>
      </c>
      <c r="G142" s="206">
        <v>1.5</v>
      </c>
      <c r="H142" s="206">
        <v>6</v>
      </c>
      <c r="I142" s="206">
        <v>1.5</v>
      </c>
      <c r="J142" s="52"/>
      <c r="K142" s="1"/>
      <c r="L142" s="1"/>
      <c r="M142" s="1"/>
      <c r="N142" s="1"/>
      <c r="O142" s="1"/>
      <c r="P142" s="1"/>
      <c r="Q142" s="1"/>
      <c r="R142" s="1"/>
      <c r="S142" s="1"/>
      <c r="T142" s="1"/>
      <c r="U142" s="1"/>
      <c r="V142" s="1"/>
      <c r="W142" s="1"/>
      <c r="X142" s="1"/>
      <c r="Y142" s="1"/>
      <c r="Z142" s="1"/>
    </row>
    <row r="143" spans="1:26" ht="19.5" customHeight="1">
      <c r="A143" s="201">
        <v>37500</v>
      </c>
      <c r="B143" s="206">
        <v>380</v>
      </c>
      <c r="C143" s="206">
        <v>350</v>
      </c>
      <c r="D143" s="206">
        <v>340</v>
      </c>
      <c r="E143" s="206">
        <v>300</v>
      </c>
      <c r="F143" s="206">
        <v>300</v>
      </c>
      <c r="G143" s="206">
        <v>2.4</v>
      </c>
      <c r="H143" s="206">
        <v>150</v>
      </c>
      <c r="I143" s="206">
        <v>2.4</v>
      </c>
      <c r="J143" s="52"/>
      <c r="K143" s="1"/>
      <c r="L143" s="1"/>
      <c r="M143" s="1"/>
      <c r="N143" s="1"/>
      <c r="O143" s="1"/>
      <c r="P143" s="1"/>
      <c r="Q143" s="1"/>
      <c r="R143" s="1"/>
      <c r="S143" s="1"/>
      <c r="T143" s="1"/>
      <c r="U143" s="1"/>
      <c r="V143" s="1"/>
      <c r="W143" s="1"/>
      <c r="X143" s="1"/>
      <c r="Y143" s="1"/>
      <c r="Z143" s="1"/>
    </row>
    <row r="144" spans="1:26" ht="19.5" customHeight="1">
      <c r="A144" s="201">
        <v>37530</v>
      </c>
      <c r="B144" s="206">
        <v>380</v>
      </c>
      <c r="C144" s="206">
        <v>350</v>
      </c>
      <c r="D144" s="206">
        <v>340</v>
      </c>
      <c r="E144" s="206">
        <v>300</v>
      </c>
      <c r="F144" s="206">
        <v>300</v>
      </c>
      <c r="G144" s="206">
        <v>2.4</v>
      </c>
      <c r="H144" s="206">
        <v>150</v>
      </c>
      <c r="I144" s="206">
        <v>2.4</v>
      </c>
      <c r="J144" s="52"/>
      <c r="K144" s="1"/>
      <c r="L144" s="1"/>
      <c r="M144" s="1"/>
      <c r="N144" s="1"/>
      <c r="O144" s="1"/>
      <c r="P144" s="1"/>
      <c r="Q144" s="1"/>
      <c r="R144" s="1"/>
      <c r="S144" s="1"/>
      <c r="T144" s="1"/>
      <c r="U144" s="1"/>
      <c r="V144" s="1"/>
      <c r="W144" s="1"/>
      <c r="X144" s="1"/>
      <c r="Y144" s="1"/>
      <c r="Z144" s="1"/>
    </row>
    <row r="145" spans="1:26" ht="19.5" customHeight="1">
      <c r="A145" s="201">
        <v>37561</v>
      </c>
      <c r="B145" s="206">
        <v>380</v>
      </c>
      <c r="C145" s="206">
        <v>350</v>
      </c>
      <c r="D145" s="206">
        <v>340</v>
      </c>
      <c r="E145" s="206">
        <v>300</v>
      </c>
      <c r="F145" s="206">
        <v>300</v>
      </c>
      <c r="G145" s="206">
        <v>2.4</v>
      </c>
      <c r="H145" s="206">
        <v>150</v>
      </c>
      <c r="I145" s="206">
        <v>2.4</v>
      </c>
      <c r="J145" s="52"/>
      <c r="K145" s="1"/>
      <c r="L145" s="1"/>
      <c r="M145" s="1"/>
      <c r="N145" s="1"/>
      <c r="O145" s="1"/>
      <c r="P145" s="1"/>
      <c r="Q145" s="1"/>
      <c r="R145" s="1"/>
      <c r="S145" s="1"/>
      <c r="T145" s="1"/>
      <c r="U145" s="1"/>
      <c r="V145" s="1"/>
      <c r="W145" s="1"/>
      <c r="X145" s="1"/>
      <c r="Y145" s="1"/>
      <c r="Z145" s="1"/>
    </row>
    <row r="146" spans="1:26" ht="19.5" customHeight="1">
      <c r="A146" s="201">
        <v>37591</v>
      </c>
      <c r="B146" s="206">
        <v>380</v>
      </c>
      <c r="C146" s="206">
        <v>350</v>
      </c>
      <c r="D146" s="206">
        <v>340</v>
      </c>
      <c r="E146" s="206">
        <v>300</v>
      </c>
      <c r="F146" s="206">
        <v>300</v>
      </c>
      <c r="G146" s="206">
        <v>2.4</v>
      </c>
      <c r="H146" s="206">
        <v>150</v>
      </c>
      <c r="I146" s="206">
        <v>2.4</v>
      </c>
      <c r="J146" s="52"/>
      <c r="K146" s="1"/>
      <c r="L146" s="1"/>
      <c r="M146" s="1"/>
      <c r="N146" s="1"/>
      <c r="O146" s="1"/>
      <c r="P146" s="1"/>
      <c r="Q146" s="1"/>
      <c r="R146" s="1"/>
      <c r="S146" s="1"/>
      <c r="T146" s="1"/>
      <c r="U146" s="1"/>
      <c r="V146" s="1"/>
      <c r="W146" s="1"/>
      <c r="X146" s="1"/>
      <c r="Y146" s="1"/>
      <c r="Z146" s="1"/>
    </row>
    <row r="147" spans="1:26" ht="19.5" customHeight="1">
      <c r="A147" s="201">
        <v>37622</v>
      </c>
      <c r="B147" s="206">
        <v>410</v>
      </c>
      <c r="C147" s="206">
        <v>380</v>
      </c>
      <c r="D147" s="206">
        <v>370</v>
      </c>
      <c r="E147" s="206">
        <v>330</v>
      </c>
      <c r="F147" s="206">
        <v>330</v>
      </c>
      <c r="G147" s="206">
        <v>2.5499999999999998</v>
      </c>
      <c r="H147" s="206">
        <v>165</v>
      </c>
      <c r="I147" s="206">
        <v>2.5499999999999998</v>
      </c>
      <c r="J147" s="52"/>
      <c r="K147" s="1"/>
      <c r="L147" s="1"/>
      <c r="M147" s="1"/>
      <c r="N147" s="1"/>
      <c r="O147" s="1"/>
      <c r="P147" s="1"/>
      <c r="Q147" s="1"/>
      <c r="R147" s="1"/>
      <c r="S147" s="1"/>
      <c r="T147" s="1"/>
      <c r="U147" s="1"/>
      <c r="V147" s="1"/>
      <c r="W147" s="1"/>
      <c r="X147" s="1"/>
      <c r="Y147" s="1"/>
      <c r="Z147" s="1"/>
    </row>
    <row r="148" spans="1:26" ht="19.5" customHeight="1">
      <c r="A148" s="201">
        <v>37653</v>
      </c>
      <c r="B148" s="206">
        <v>410</v>
      </c>
      <c r="C148" s="206">
        <v>380</v>
      </c>
      <c r="D148" s="206">
        <v>370</v>
      </c>
      <c r="E148" s="206">
        <v>330</v>
      </c>
      <c r="F148" s="206">
        <v>330</v>
      </c>
      <c r="G148" s="206">
        <v>2.5499999999999998</v>
      </c>
      <c r="H148" s="206">
        <v>165</v>
      </c>
      <c r="I148" s="206">
        <v>2.5499999999999998</v>
      </c>
      <c r="J148" s="52"/>
      <c r="K148" s="1"/>
      <c r="L148" s="1"/>
      <c r="M148" s="1"/>
      <c r="N148" s="1"/>
      <c r="O148" s="1"/>
      <c r="P148" s="1"/>
      <c r="Q148" s="1"/>
      <c r="R148" s="1"/>
      <c r="S148" s="1"/>
      <c r="T148" s="1"/>
      <c r="U148" s="1"/>
      <c r="V148" s="1"/>
      <c r="W148" s="1"/>
      <c r="X148" s="1"/>
      <c r="Y148" s="1"/>
      <c r="Z148" s="1"/>
    </row>
    <row r="149" spans="1:26" ht="19.5" customHeight="1">
      <c r="A149" s="201">
        <v>37681</v>
      </c>
      <c r="B149" s="206">
        <v>410</v>
      </c>
      <c r="C149" s="206">
        <v>380</v>
      </c>
      <c r="D149" s="206">
        <v>370</v>
      </c>
      <c r="E149" s="206">
        <v>330</v>
      </c>
      <c r="F149" s="206">
        <v>330</v>
      </c>
      <c r="G149" s="206">
        <v>2.5499999999999998</v>
      </c>
      <c r="H149" s="206">
        <v>165</v>
      </c>
      <c r="I149" s="206">
        <v>2.5499999999999998</v>
      </c>
      <c r="J149" s="52"/>
      <c r="K149" s="1"/>
      <c r="L149" s="1"/>
      <c r="M149" s="1"/>
      <c r="N149" s="1"/>
      <c r="O149" s="1"/>
      <c r="P149" s="1"/>
      <c r="Q149" s="1"/>
      <c r="R149" s="1"/>
      <c r="S149" s="1"/>
      <c r="T149" s="1"/>
      <c r="U149" s="1"/>
      <c r="V149" s="1"/>
      <c r="W149" s="1"/>
      <c r="X149" s="1"/>
      <c r="Y149" s="1"/>
      <c r="Z149" s="1"/>
    </row>
    <row r="150" spans="1:26" ht="19.5" customHeight="1">
      <c r="A150" s="201">
        <v>37712</v>
      </c>
      <c r="B150" s="206">
        <v>410</v>
      </c>
      <c r="C150" s="206">
        <v>380</v>
      </c>
      <c r="D150" s="206">
        <v>370</v>
      </c>
      <c r="E150" s="206">
        <v>330</v>
      </c>
      <c r="F150" s="206">
        <v>330</v>
      </c>
      <c r="G150" s="206">
        <v>2.5499999999999998</v>
      </c>
      <c r="H150" s="206">
        <v>165</v>
      </c>
      <c r="I150" s="206">
        <v>2.5499999999999998</v>
      </c>
      <c r="J150" s="52"/>
      <c r="K150" s="1"/>
      <c r="L150" s="1"/>
      <c r="M150" s="1"/>
      <c r="N150" s="1"/>
      <c r="O150" s="1"/>
      <c r="P150" s="1"/>
      <c r="Q150" s="1"/>
      <c r="R150" s="1"/>
      <c r="S150" s="1"/>
      <c r="T150" s="1"/>
      <c r="U150" s="1"/>
      <c r="V150" s="1"/>
      <c r="W150" s="1"/>
      <c r="X150" s="1"/>
      <c r="Y150" s="1"/>
      <c r="Z150" s="1"/>
    </row>
    <row r="151" spans="1:26" ht="19.5" customHeight="1">
      <c r="A151" s="201">
        <v>37742</v>
      </c>
      <c r="B151" s="206">
        <v>410</v>
      </c>
      <c r="C151" s="206">
        <v>380</v>
      </c>
      <c r="D151" s="206">
        <v>370</v>
      </c>
      <c r="E151" s="206">
        <v>330</v>
      </c>
      <c r="F151" s="206">
        <v>330</v>
      </c>
      <c r="G151" s="206">
        <v>2.5499999999999998</v>
      </c>
      <c r="H151" s="206">
        <v>165</v>
      </c>
      <c r="I151" s="206">
        <v>2.5499999999999998</v>
      </c>
      <c r="J151" s="52"/>
      <c r="K151" s="1"/>
      <c r="L151" s="1"/>
      <c r="M151" s="1"/>
      <c r="N151" s="1"/>
      <c r="O151" s="1"/>
      <c r="P151" s="1"/>
      <c r="Q151" s="1"/>
      <c r="R151" s="1"/>
      <c r="S151" s="1"/>
      <c r="T151" s="1"/>
      <c r="U151" s="1"/>
      <c r="V151" s="1"/>
      <c r="W151" s="1"/>
      <c r="X151" s="1"/>
      <c r="Y151" s="1"/>
      <c r="Z151" s="1"/>
    </row>
    <row r="152" spans="1:26" ht="19.5" customHeight="1">
      <c r="A152" s="201">
        <v>37773</v>
      </c>
      <c r="B152" s="206">
        <v>410</v>
      </c>
      <c r="C152" s="206">
        <v>380</v>
      </c>
      <c r="D152" s="206">
        <v>370</v>
      </c>
      <c r="E152" s="206">
        <v>330</v>
      </c>
      <c r="F152" s="206">
        <v>330</v>
      </c>
      <c r="G152" s="206">
        <v>2.5499999999999998</v>
      </c>
      <c r="H152" s="206">
        <v>165</v>
      </c>
      <c r="I152" s="206">
        <v>2.5499999999999998</v>
      </c>
      <c r="J152" s="52"/>
      <c r="K152" s="1"/>
      <c r="L152" s="1"/>
      <c r="M152" s="1"/>
      <c r="N152" s="1"/>
      <c r="O152" s="1"/>
      <c r="P152" s="1"/>
      <c r="Q152" s="1"/>
      <c r="R152" s="1"/>
      <c r="S152" s="1"/>
      <c r="T152" s="1"/>
      <c r="U152" s="1"/>
      <c r="V152" s="1"/>
      <c r="W152" s="1"/>
      <c r="X152" s="1"/>
      <c r="Y152" s="1"/>
      <c r="Z152" s="1"/>
    </row>
    <row r="153" spans="1:26" ht="19.5" customHeight="1">
      <c r="A153" s="201">
        <v>37803</v>
      </c>
      <c r="B153" s="206">
        <v>410</v>
      </c>
      <c r="C153" s="206">
        <v>380</v>
      </c>
      <c r="D153" s="206">
        <v>370</v>
      </c>
      <c r="E153" s="206">
        <v>330</v>
      </c>
      <c r="F153" s="206">
        <v>330</v>
      </c>
      <c r="G153" s="206">
        <v>2.5499999999999998</v>
      </c>
      <c r="H153" s="206">
        <v>165</v>
      </c>
      <c r="I153" s="206">
        <v>2.5499999999999998</v>
      </c>
      <c r="J153" s="52"/>
      <c r="K153" s="1"/>
      <c r="L153" s="1"/>
      <c r="M153" s="1"/>
      <c r="N153" s="1"/>
      <c r="O153" s="1"/>
      <c r="P153" s="1"/>
      <c r="Q153" s="1"/>
      <c r="R153" s="1"/>
      <c r="S153" s="1"/>
      <c r="T153" s="1"/>
      <c r="U153" s="1"/>
      <c r="V153" s="1"/>
      <c r="W153" s="1"/>
      <c r="X153" s="1"/>
      <c r="Y153" s="1"/>
      <c r="Z153" s="1"/>
    </row>
    <row r="154" spans="1:26" ht="19.5" customHeight="1">
      <c r="A154" s="201">
        <v>37834</v>
      </c>
      <c r="B154" s="206">
        <v>410</v>
      </c>
      <c r="C154" s="206">
        <v>380</v>
      </c>
      <c r="D154" s="206">
        <v>370</v>
      </c>
      <c r="E154" s="206">
        <v>330</v>
      </c>
      <c r="F154" s="206">
        <v>330</v>
      </c>
      <c r="G154" s="206">
        <v>2.5499999999999998</v>
      </c>
      <c r="H154" s="206">
        <v>165</v>
      </c>
      <c r="I154" s="206">
        <v>2.5499999999999998</v>
      </c>
      <c r="J154" s="52"/>
      <c r="K154" s="1"/>
      <c r="L154" s="1"/>
      <c r="M154" s="1"/>
      <c r="N154" s="1"/>
      <c r="O154" s="1"/>
      <c r="P154" s="1"/>
      <c r="Q154" s="1"/>
      <c r="R154" s="1"/>
      <c r="S154" s="1"/>
      <c r="T154" s="1"/>
      <c r="U154" s="1"/>
      <c r="V154" s="1"/>
      <c r="W154" s="1"/>
      <c r="X154" s="1"/>
      <c r="Y154" s="1"/>
      <c r="Z154" s="1"/>
    </row>
    <row r="155" spans="1:26" ht="19.5" customHeight="1">
      <c r="A155" s="201">
        <v>37865</v>
      </c>
      <c r="B155" s="206">
        <v>410</v>
      </c>
      <c r="C155" s="206">
        <v>380</v>
      </c>
      <c r="D155" s="206">
        <v>370</v>
      </c>
      <c r="E155" s="206">
        <v>330</v>
      </c>
      <c r="F155" s="206">
        <v>330</v>
      </c>
      <c r="G155" s="206">
        <v>2.5499999999999998</v>
      </c>
      <c r="H155" s="206">
        <v>165</v>
      </c>
      <c r="I155" s="206">
        <v>2.5499999999999998</v>
      </c>
      <c r="J155" s="52"/>
      <c r="K155" s="1"/>
      <c r="L155" s="1"/>
      <c r="M155" s="1"/>
      <c r="N155" s="1"/>
      <c r="O155" s="1"/>
      <c r="P155" s="1"/>
      <c r="Q155" s="1"/>
      <c r="R155" s="1"/>
      <c r="S155" s="1"/>
      <c r="T155" s="1"/>
      <c r="U155" s="1"/>
      <c r="V155" s="1"/>
      <c r="W155" s="1"/>
      <c r="X155" s="1"/>
      <c r="Y155" s="1"/>
      <c r="Z155" s="1"/>
    </row>
    <row r="156" spans="1:26" ht="19.5" customHeight="1">
      <c r="A156" s="201">
        <v>37895</v>
      </c>
      <c r="B156" s="206">
        <v>410</v>
      </c>
      <c r="C156" s="206">
        <v>380</v>
      </c>
      <c r="D156" s="206">
        <v>370</v>
      </c>
      <c r="E156" s="206">
        <v>330</v>
      </c>
      <c r="F156" s="206">
        <v>330</v>
      </c>
      <c r="G156" s="206">
        <v>2.5499999999999998</v>
      </c>
      <c r="H156" s="206">
        <v>165</v>
      </c>
      <c r="I156" s="206">
        <v>2.5499999999999998</v>
      </c>
      <c r="J156" s="52"/>
      <c r="K156" s="1"/>
      <c r="L156" s="1"/>
      <c r="M156" s="1"/>
      <c r="N156" s="1"/>
      <c r="O156" s="1"/>
      <c r="P156" s="1"/>
      <c r="Q156" s="1"/>
      <c r="R156" s="1"/>
      <c r="S156" s="1"/>
      <c r="T156" s="1"/>
      <c r="U156" s="1"/>
      <c r="V156" s="1"/>
      <c r="W156" s="1"/>
      <c r="X156" s="1"/>
      <c r="Y156" s="1"/>
      <c r="Z156" s="1"/>
    </row>
    <row r="157" spans="1:26" ht="19.5" customHeight="1">
      <c r="A157" s="201">
        <v>37926</v>
      </c>
      <c r="B157" s="206">
        <v>410</v>
      </c>
      <c r="C157" s="206">
        <v>380</v>
      </c>
      <c r="D157" s="206">
        <v>370</v>
      </c>
      <c r="E157" s="206">
        <v>330</v>
      </c>
      <c r="F157" s="206">
        <v>330</v>
      </c>
      <c r="G157" s="206">
        <v>2.5499999999999998</v>
      </c>
      <c r="H157" s="206">
        <v>165</v>
      </c>
      <c r="I157" s="206">
        <v>2.5499999999999998</v>
      </c>
      <c r="J157" s="52"/>
      <c r="K157" s="1"/>
      <c r="L157" s="1"/>
      <c r="M157" s="1"/>
      <c r="N157" s="1"/>
      <c r="O157" s="1"/>
      <c r="P157" s="1"/>
      <c r="Q157" s="1"/>
      <c r="R157" s="1"/>
      <c r="S157" s="1"/>
      <c r="T157" s="1"/>
      <c r="U157" s="1"/>
      <c r="V157" s="1"/>
      <c r="W157" s="1"/>
      <c r="X157" s="1"/>
      <c r="Y157" s="1"/>
      <c r="Z157" s="1"/>
    </row>
    <row r="158" spans="1:26" ht="19.5" customHeight="1">
      <c r="A158" s="201">
        <v>37956</v>
      </c>
      <c r="B158" s="206">
        <v>410</v>
      </c>
      <c r="C158" s="206">
        <v>380</v>
      </c>
      <c r="D158" s="206">
        <v>370</v>
      </c>
      <c r="E158" s="206">
        <v>330</v>
      </c>
      <c r="F158" s="206">
        <v>330</v>
      </c>
      <c r="G158" s="206">
        <v>2.5499999999999998</v>
      </c>
      <c r="H158" s="206">
        <v>165</v>
      </c>
      <c r="I158" s="206">
        <v>2.5499999999999998</v>
      </c>
      <c r="J158" s="52"/>
      <c r="K158" s="1"/>
      <c r="L158" s="1"/>
      <c r="M158" s="1"/>
      <c r="N158" s="1"/>
      <c r="O158" s="1"/>
      <c r="P158" s="1"/>
      <c r="Q158" s="1"/>
      <c r="R158" s="1"/>
      <c r="S158" s="1"/>
      <c r="T158" s="1"/>
      <c r="U158" s="1"/>
      <c r="V158" s="1"/>
      <c r="W158" s="1"/>
      <c r="X158" s="1"/>
      <c r="Y158" s="1"/>
      <c r="Z158" s="1"/>
    </row>
    <row r="159" spans="1:26" ht="19.5" customHeight="1">
      <c r="A159" s="201">
        <v>37987</v>
      </c>
      <c r="B159" s="206">
        <v>410</v>
      </c>
      <c r="C159" s="206">
        <v>380</v>
      </c>
      <c r="D159" s="206">
        <v>370</v>
      </c>
      <c r="E159" s="206">
        <v>330</v>
      </c>
      <c r="F159" s="206">
        <v>330</v>
      </c>
      <c r="G159" s="206">
        <v>2.5499999999999998</v>
      </c>
      <c r="H159" s="206">
        <v>165</v>
      </c>
      <c r="I159" s="206">
        <v>2.5499999999999998</v>
      </c>
      <c r="J159" s="52"/>
      <c r="K159" s="1"/>
      <c r="L159" s="1"/>
      <c r="M159" s="1"/>
      <c r="N159" s="1"/>
      <c r="O159" s="1"/>
      <c r="P159" s="1"/>
      <c r="Q159" s="1"/>
      <c r="R159" s="1"/>
      <c r="S159" s="1"/>
      <c r="T159" s="1"/>
      <c r="U159" s="1"/>
      <c r="V159" s="1"/>
      <c r="W159" s="1"/>
      <c r="X159" s="1"/>
      <c r="Y159" s="1"/>
      <c r="Z159" s="1"/>
    </row>
    <row r="160" spans="1:26" ht="19.5" customHeight="1">
      <c r="A160" s="201">
        <v>38018</v>
      </c>
      <c r="B160" s="206">
        <v>410</v>
      </c>
      <c r="C160" s="206">
        <v>380</v>
      </c>
      <c r="D160" s="206">
        <v>370</v>
      </c>
      <c r="E160" s="206">
        <v>330</v>
      </c>
      <c r="F160" s="206">
        <v>330</v>
      </c>
      <c r="G160" s="206">
        <v>2.5499999999999998</v>
      </c>
      <c r="H160" s="206">
        <v>165</v>
      </c>
      <c r="I160" s="206">
        <v>2.5499999999999998</v>
      </c>
      <c r="J160" s="52"/>
      <c r="K160" s="1"/>
      <c r="L160" s="1"/>
      <c r="M160" s="1"/>
      <c r="N160" s="1"/>
      <c r="O160" s="1"/>
      <c r="P160" s="1"/>
      <c r="Q160" s="1"/>
      <c r="R160" s="1"/>
      <c r="S160" s="1"/>
      <c r="T160" s="1"/>
      <c r="U160" s="1"/>
      <c r="V160" s="1"/>
      <c r="W160" s="1"/>
      <c r="X160" s="1"/>
      <c r="Y160" s="1"/>
      <c r="Z160" s="1"/>
    </row>
    <row r="161" spans="1:26" ht="19.5" customHeight="1">
      <c r="A161" s="201">
        <v>38047</v>
      </c>
      <c r="B161" s="206">
        <v>492</v>
      </c>
      <c r="C161" s="206">
        <v>457</v>
      </c>
      <c r="D161" s="206">
        <v>446</v>
      </c>
      <c r="E161" s="206">
        <v>400</v>
      </c>
      <c r="F161" s="206">
        <v>400</v>
      </c>
      <c r="G161" s="206">
        <v>3</v>
      </c>
      <c r="H161" s="206">
        <v>200</v>
      </c>
      <c r="I161" s="206">
        <v>3</v>
      </c>
      <c r="J161" s="52"/>
      <c r="K161" s="1"/>
      <c r="L161" s="1"/>
      <c r="M161" s="1"/>
      <c r="N161" s="1"/>
      <c r="O161" s="1"/>
      <c r="P161" s="1"/>
      <c r="Q161" s="1"/>
      <c r="R161" s="1"/>
      <c r="S161" s="1"/>
      <c r="T161" s="1"/>
      <c r="U161" s="1"/>
      <c r="V161" s="1"/>
      <c r="W161" s="1"/>
      <c r="X161" s="1"/>
      <c r="Y161" s="1"/>
      <c r="Z161" s="1"/>
    </row>
    <row r="162" spans="1:26" ht="19.5" customHeight="1">
      <c r="A162" s="201">
        <v>38078</v>
      </c>
      <c r="B162" s="206">
        <v>492</v>
      </c>
      <c r="C162" s="206">
        <v>457</v>
      </c>
      <c r="D162" s="206">
        <v>446</v>
      </c>
      <c r="E162" s="206">
        <v>400</v>
      </c>
      <c r="F162" s="206">
        <v>400</v>
      </c>
      <c r="G162" s="206">
        <v>3</v>
      </c>
      <c r="H162" s="206">
        <v>200</v>
      </c>
      <c r="I162" s="206">
        <v>3</v>
      </c>
      <c r="J162" s="52"/>
      <c r="K162" s="1"/>
      <c r="L162" s="1"/>
      <c r="M162" s="1"/>
      <c r="N162" s="1"/>
      <c r="O162" s="1"/>
      <c r="P162" s="1"/>
      <c r="Q162" s="1"/>
      <c r="R162" s="1"/>
      <c r="S162" s="1"/>
      <c r="T162" s="1"/>
      <c r="U162" s="1"/>
      <c r="V162" s="1"/>
      <c r="W162" s="1"/>
      <c r="X162" s="1"/>
      <c r="Y162" s="1"/>
      <c r="Z162" s="1"/>
    </row>
    <row r="163" spans="1:26" ht="19.5" customHeight="1">
      <c r="A163" s="201">
        <v>38108</v>
      </c>
      <c r="B163" s="206">
        <v>492</v>
      </c>
      <c r="C163" s="206">
        <v>457</v>
      </c>
      <c r="D163" s="206">
        <v>446</v>
      </c>
      <c r="E163" s="206">
        <v>400</v>
      </c>
      <c r="F163" s="206">
        <v>400</v>
      </c>
      <c r="G163" s="206">
        <v>3</v>
      </c>
      <c r="H163" s="206">
        <v>200</v>
      </c>
      <c r="I163" s="206">
        <v>3</v>
      </c>
      <c r="J163" s="52"/>
      <c r="K163" s="1"/>
      <c r="L163" s="1"/>
      <c r="M163" s="1"/>
      <c r="N163" s="1"/>
      <c r="O163" s="1"/>
      <c r="P163" s="1"/>
      <c r="Q163" s="1"/>
      <c r="R163" s="1"/>
      <c r="S163" s="1"/>
      <c r="T163" s="1"/>
      <c r="U163" s="1"/>
      <c r="V163" s="1"/>
      <c r="W163" s="1"/>
      <c r="X163" s="1"/>
      <c r="Y163" s="1"/>
      <c r="Z163" s="1"/>
    </row>
    <row r="164" spans="1:26" ht="19.5" customHeight="1">
      <c r="A164" s="201">
        <v>38139</v>
      </c>
      <c r="B164" s="206">
        <v>492</v>
      </c>
      <c r="C164" s="206">
        <v>457</v>
      </c>
      <c r="D164" s="206">
        <v>446</v>
      </c>
      <c r="E164" s="206">
        <v>400</v>
      </c>
      <c r="F164" s="206">
        <v>400</v>
      </c>
      <c r="G164" s="206">
        <v>3</v>
      </c>
      <c r="H164" s="206">
        <v>200</v>
      </c>
      <c r="I164" s="206">
        <v>3</v>
      </c>
      <c r="J164" s="52"/>
      <c r="K164" s="1"/>
      <c r="L164" s="1"/>
      <c r="M164" s="1"/>
      <c r="N164" s="1"/>
      <c r="O164" s="1"/>
      <c r="P164" s="1"/>
      <c r="Q164" s="1"/>
      <c r="R164" s="1"/>
      <c r="S164" s="1"/>
      <c r="T164" s="1"/>
      <c r="U164" s="1"/>
      <c r="V164" s="1"/>
      <c r="W164" s="1"/>
      <c r="X164" s="1"/>
      <c r="Y164" s="1"/>
      <c r="Z164" s="1"/>
    </row>
    <row r="165" spans="1:26" ht="19.5" customHeight="1">
      <c r="A165" s="201">
        <v>38169</v>
      </c>
      <c r="B165" s="206">
        <v>492</v>
      </c>
      <c r="C165" s="206">
        <v>457</v>
      </c>
      <c r="D165" s="206">
        <v>446</v>
      </c>
      <c r="E165" s="206">
        <v>400</v>
      </c>
      <c r="F165" s="206">
        <v>400</v>
      </c>
      <c r="G165" s="206">
        <v>3</v>
      </c>
      <c r="H165" s="206">
        <v>200</v>
      </c>
      <c r="I165" s="206">
        <v>3</v>
      </c>
      <c r="J165" s="52"/>
      <c r="K165" s="1"/>
      <c r="L165" s="1"/>
      <c r="M165" s="1"/>
      <c r="N165" s="1"/>
      <c r="O165" s="1"/>
      <c r="P165" s="1"/>
      <c r="Q165" s="1"/>
      <c r="R165" s="1"/>
      <c r="S165" s="1"/>
      <c r="T165" s="1"/>
      <c r="U165" s="1"/>
      <c r="V165" s="1"/>
      <c r="W165" s="1"/>
      <c r="X165" s="1"/>
      <c r="Y165" s="1"/>
      <c r="Z165" s="1"/>
    </row>
    <row r="166" spans="1:26" ht="19.5" customHeight="1">
      <c r="A166" s="201">
        <v>38200</v>
      </c>
      <c r="B166" s="206">
        <v>492</v>
      </c>
      <c r="C166" s="206">
        <v>457</v>
      </c>
      <c r="D166" s="206">
        <v>446</v>
      </c>
      <c r="E166" s="206">
        <v>400</v>
      </c>
      <c r="F166" s="206">
        <v>400</v>
      </c>
      <c r="G166" s="206">
        <v>3</v>
      </c>
      <c r="H166" s="206">
        <v>200</v>
      </c>
      <c r="I166" s="206">
        <v>3</v>
      </c>
      <c r="J166" s="52"/>
      <c r="K166" s="1"/>
      <c r="L166" s="1"/>
      <c r="M166" s="1"/>
      <c r="N166" s="1"/>
      <c r="O166" s="1"/>
      <c r="P166" s="1"/>
      <c r="Q166" s="1"/>
      <c r="R166" s="1"/>
      <c r="S166" s="1"/>
      <c r="T166" s="1"/>
      <c r="U166" s="1"/>
      <c r="V166" s="1"/>
      <c r="W166" s="1"/>
      <c r="X166" s="1"/>
      <c r="Y166" s="1"/>
      <c r="Z166" s="1"/>
    </row>
    <row r="167" spans="1:26" ht="19.5" customHeight="1">
      <c r="A167" s="201">
        <v>38231</v>
      </c>
      <c r="B167" s="206">
        <v>492</v>
      </c>
      <c r="C167" s="206">
        <v>457</v>
      </c>
      <c r="D167" s="206">
        <v>446</v>
      </c>
      <c r="E167" s="206">
        <v>400</v>
      </c>
      <c r="F167" s="206">
        <v>400</v>
      </c>
      <c r="G167" s="206">
        <v>3</v>
      </c>
      <c r="H167" s="206">
        <v>200</v>
      </c>
      <c r="I167" s="206">
        <v>3</v>
      </c>
      <c r="J167" s="52"/>
      <c r="K167" s="1"/>
      <c r="L167" s="1"/>
      <c r="M167" s="1"/>
      <c r="N167" s="1"/>
      <c r="O167" s="1"/>
      <c r="P167" s="1"/>
      <c r="Q167" s="1"/>
      <c r="R167" s="1"/>
      <c r="S167" s="1"/>
      <c r="T167" s="1"/>
      <c r="U167" s="1"/>
      <c r="V167" s="1"/>
      <c r="W167" s="1"/>
      <c r="X167" s="1"/>
      <c r="Y167" s="1"/>
      <c r="Z167" s="1"/>
    </row>
    <row r="168" spans="1:26" ht="19.5" customHeight="1">
      <c r="A168" s="201">
        <v>38261</v>
      </c>
      <c r="B168" s="206">
        <v>492</v>
      </c>
      <c r="C168" s="206">
        <v>457</v>
      </c>
      <c r="D168" s="206">
        <v>446</v>
      </c>
      <c r="E168" s="206">
        <v>400</v>
      </c>
      <c r="F168" s="206">
        <v>400</v>
      </c>
      <c r="G168" s="206">
        <v>3</v>
      </c>
      <c r="H168" s="206">
        <v>200</v>
      </c>
      <c r="I168" s="206">
        <v>3</v>
      </c>
      <c r="J168" s="52"/>
      <c r="K168" s="1"/>
      <c r="L168" s="1"/>
      <c r="M168" s="1"/>
      <c r="N168" s="1"/>
      <c r="O168" s="1"/>
      <c r="P168" s="1"/>
      <c r="Q168" s="1"/>
      <c r="R168" s="1"/>
      <c r="S168" s="1"/>
      <c r="T168" s="1"/>
      <c r="U168" s="1"/>
      <c r="V168" s="1"/>
      <c r="W168" s="1"/>
      <c r="X168" s="1"/>
      <c r="Y168" s="1"/>
      <c r="Z168" s="1"/>
    </row>
    <row r="169" spans="1:26" ht="19.5" customHeight="1">
      <c r="A169" s="201">
        <v>38292</v>
      </c>
      <c r="B169" s="206">
        <v>492</v>
      </c>
      <c r="C169" s="206">
        <v>457</v>
      </c>
      <c r="D169" s="206">
        <v>446</v>
      </c>
      <c r="E169" s="206">
        <v>400</v>
      </c>
      <c r="F169" s="206">
        <v>400</v>
      </c>
      <c r="G169" s="206">
        <v>3</v>
      </c>
      <c r="H169" s="206">
        <v>200</v>
      </c>
      <c r="I169" s="206">
        <v>3</v>
      </c>
      <c r="J169" s="52"/>
      <c r="K169" s="1"/>
      <c r="L169" s="1"/>
      <c r="M169" s="1"/>
      <c r="N169" s="1"/>
      <c r="O169" s="1"/>
      <c r="P169" s="1"/>
      <c r="Q169" s="1"/>
      <c r="R169" s="1"/>
      <c r="S169" s="1"/>
      <c r="T169" s="1"/>
      <c r="U169" s="1"/>
      <c r="V169" s="1"/>
      <c r="W169" s="1"/>
      <c r="X169" s="1"/>
      <c r="Y169" s="1"/>
      <c r="Z169" s="1"/>
    </row>
    <row r="170" spans="1:26" ht="19.5" customHeight="1">
      <c r="A170" s="201">
        <v>38322</v>
      </c>
      <c r="B170" s="206">
        <v>492</v>
      </c>
      <c r="C170" s="206">
        <v>457</v>
      </c>
      <c r="D170" s="206">
        <v>446</v>
      </c>
      <c r="E170" s="206">
        <v>400</v>
      </c>
      <c r="F170" s="206">
        <v>400</v>
      </c>
      <c r="G170" s="206">
        <v>3</v>
      </c>
      <c r="H170" s="206">
        <v>200</v>
      </c>
      <c r="I170" s="206">
        <v>3</v>
      </c>
      <c r="J170" s="52"/>
      <c r="K170" s="1"/>
      <c r="L170" s="1"/>
      <c r="M170" s="1"/>
      <c r="N170" s="1"/>
      <c r="O170" s="1"/>
      <c r="P170" s="1"/>
      <c r="Q170" s="1"/>
      <c r="R170" s="1"/>
      <c r="S170" s="1"/>
      <c r="T170" s="1"/>
      <c r="U170" s="1"/>
      <c r="V170" s="1"/>
      <c r="W170" s="1"/>
      <c r="X170" s="1"/>
      <c r="Y170" s="1"/>
      <c r="Z170" s="1"/>
    </row>
    <row r="171" spans="1:26" ht="19.5" customHeight="1">
      <c r="A171" s="201">
        <v>38353</v>
      </c>
      <c r="B171" s="206">
        <v>554</v>
      </c>
      <c r="C171" s="206">
        <v>514</v>
      </c>
      <c r="D171" s="206">
        <v>502</v>
      </c>
      <c r="E171" s="206">
        <v>450</v>
      </c>
      <c r="F171" s="206">
        <v>450</v>
      </c>
      <c r="G171" s="206">
        <v>3.4</v>
      </c>
      <c r="H171" s="206">
        <v>225</v>
      </c>
      <c r="I171" s="206">
        <v>3.4</v>
      </c>
      <c r="J171" s="52"/>
      <c r="K171" s="1"/>
      <c r="L171" s="1"/>
      <c r="M171" s="1"/>
      <c r="N171" s="1"/>
      <c r="O171" s="1"/>
      <c r="P171" s="1"/>
      <c r="Q171" s="1"/>
      <c r="R171" s="1"/>
      <c r="S171" s="1"/>
      <c r="T171" s="1"/>
      <c r="U171" s="1"/>
      <c r="V171" s="1"/>
      <c r="W171" s="1"/>
      <c r="X171" s="1"/>
      <c r="Y171" s="1"/>
      <c r="Z171" s="1"/>
    </row>
    <row r="172" spans="1:26" ht="19.5" customHeight="1">
      <c r="A172" s="201">
        <v>38384</v>
      </c>
      <c r="B172" s="206">
        <v>554</v>
      </c>
      <c r="C172" s="206">
        <v>514</v>
      </c>
      <c r="D172" s="206">
        <v>502</v>
      </c>
      <c r="E172" s="206">
        <v>450</v>
      </c>
      <c r="F172" s="206">
        <v>450</v>
      </c>
      <c r="G172" s="206">
        <v>3.4</v>
      </c>
      <c r="H172" s="206">
        <v>225</v>
      </c>
      <c r="I172" s="206">
        <v>3.4</v>
      </c>
      <c r="J172" s="52"/>
      <c r="K172" s="1"/>
      <c r="L172" s="1"/>
      <c r="M172" s="1"/>
      <c r="N172" s="1"/>
      <c r="O172" s="1"/>
      <c r="P172" s="1"/>
      <c r="Q172" s="1"/>
      <c r="R172" s="1"/>
      <c r="S172" s="1"/>
      <c r="T172" s="1"/>
      <c r="U172" s="1"/>
      <c r="V172" s="1"/>
      <c r="W172" s="1"/>
      <c r="X172" s="1"/>
      <c r="Y172" s="1"/>
      <c r="Z172" s="1"/>
    </row>
    <row r="173" spans="1:26" ht="19.5" customHeight="1">
      <c r="A173" s="201">
        <v>38412</v>
      </c>
      <c r="B173" s="206">
        <v>554</v>
      </c>
      <c r="C173" s="206">
        <v>514</v>
      </c>
      <c r="D173" s="206">
        <v>502</v>
      </c>
      <c r="E173" s="206">
        <v>450</v>
      </c>
      <c r="F173" s="206">
        <v>450</v>
      </c>
      <c r="G173" s="206">
        <v>3.4</v>
      </c>
      <c r="H173" s="206">
        <v>225</v>
      </c>
      <c r="I173" s="206">
        <v>3.4</v>
      </c>
      <c r="J173" s="52"/>
      <c r="K173" s="1"/>
      <c r="L173" s="1"/>
      <c r="M173" s="1"/>
      <c r="N173" s="1"/>
      <c r="O173" s="1"/>
      <c r="P173" s="1"/>
      <c r="Q173" s="1"/>
      <c r="R173" s="1"/>
      <c r="S173" s="1"/>
      <c r="T173" s="1"/>
      <c r="U173" s="1"/>
      <c r="V173" s="1"/>
      <c r="W173" s="1"/>
      <c r="X173" s="1"/>
      <c r="Y173" s="1"/>
      <c r="Z173" s="1"/>
    </row>
    <row r="174" spans="1:26" ht="19.5" customHeight="1">
      <c r="A174" s="201">
        <v>38443</v>
      </c>
      <c r="B174" s="206">
        <v>554</v>
      </c>
      <c r="C174" s="206">
        <v>514</v>
      </c>
      <c r="D174" s="206">
        <v>502</v>
      </c>
      <c r="E174" s="206">
        <v>450</v>
      </c>
      <c r="F174" s="206">
        <v>450</v>
      </c>
      <c r="G174" s="206">
        <v>3.4</v>
      </c>
      <c r="H174" s="206">
        <v>225</v>
      </c>
      <c r="I174" s="206">
        <v>3.4</v>
      </c>
      <c r="J174" s="52"/>
      <c r="K174" s="1"/>
      <c r="L174" s="1"/>
      <c r="M174" s="1"/>
      <c r="N174" s="1"/>
      <c r="O174" s="1"/>
      <c r="P174" s="1"/>
      <c r="Q174" s="1"/>
      <c r="R174" s="1"/>
      <c r="S174" s="1"/>
      <c r="T174" s="1"/>
      <c r="U174" s="1"/>
      <c r="V174" s="1"/>
      <c r="W174" s="1"/>
      <c r="X174" s="1"/>
      <c r="Y174" s="1"/>
      <c r="Z174" s="1"/>
    </row>
    <row r="175" spans="1:26" ht="19.5" customHeight="1">
      <c r="A175" s="201">
        <v>38473</v>
      </c>
      <c r="B175" s="206">
        <v>554</v>
      </c>
      <c r="C175" s="206">
        <v>514</v>
      </c>
      <c r="D175" s="206">
        <v>502</v>
      </c>
      <c r="E175" s="206">
        <v>450</v>
      </c>
      <c r="F175" s="206">
        <v>450</v>
      </c>
      <c r="G175" s="206">
        <v>3.4</v>
      </c>
      <c r="H175" s="206">
        <v>225</v>
      </c>
      <c r="I175" s="206">
        <v>3.4</v>
      </c>
      <c r="J175" s="52"/>
      <c r="K175" s="1"/>
      <c r="L175" s="1"/>
      <c r="M175" s="1"/>
      <c r="N175" s="1"/>
      <c r="O175" s="1"/>
      <c r="P175" s="1"/>
      <c r="Q175" s="1"/>
      <c r="R175" s="1"/>
      <c r="S175" s="1"/>
      <c r="T175" s="1"/>
      <c r="U175" s="1"/>
      <c r="V175" s="1"/>
      <c r="W175" s="1"/>
      <c r="X175" s="1"/>
      <c r="Y175" s="1"/>
      <c r="Z175" s="1"/>
    </row>
    <row r="176" spans="1:26" ht="19.5" customHeight="1">
      <c r="A176" s="201">
        <v>38504</v>
      </c>
      <c r="B176" s="206">
        <v>554</v>
      </c>
      <c r="C176" s="206">
        <v>514</v>
      </c>
      <c r="D176" s="206">
        <v>502</v>
      </c>
      <c r="E176" s="206">
        <v>450</v>
      </c>
      <c r="F176" s="206">
        <v>450</v>
      </c>
      <c r="G176" s="206">
        <v>3.4</v>
      </c>
      <c r="H176" s="206">
        <v>225</v>
      </c>
      <c r="I176" s="206">
        <v>3.4</v>
      </c>
      <c r="J176" s="52"/>
      <c r="K176" s="1"/>
      <c r="L176" s="1"/>
      <c r="M176" s="1"/>
      <c r="N176" s="1"/>
      <c r="O176" s="1"/>
      <c r="P176" s="1"/>
      <c r="Q176" s="1"/>
      <c r="R176" s="1"/>
      <c r="S176" s="1"/>
      <c r="T176" s="1"/>
      <c r="U176" s="1"/>
      <c r="V176" s="1"/>
      <c r="W176" s="1"/>
      <c r="X176" s="1"/>
      <c r="Y176" s="1"/>
      <c r="Z176" s="1"/>
    </row>
    <row r="177" spans="1:26" ht="19.5" customHeight="1">
      <c r="A177" s="201">
        <v>38534</v>
      </c>
      <c r="B177" s="206">
        <v>554</v>
      </c>
      <c r="C177" s="206">
        <v>514</v>
      </c>
      <c r="D177" s="206">
        <v>502</v>
      </c>
      <c r="E177" s="206">
        <v>450</v>
      </c>
      <c r="F177" s="206">
        <v>450</v>
      </c>
      <c r="G177" s="206">
        <v>3.4</v>
      </c>
      <c r="H177" s="206">
        <v>225</v>
      </c>
      <c r="I177" s="206">
        <v>3.4</v>
      </c>
      <c r="J177" s="52"/>
      <c r="K177" s="1"/>
      <c r="L177" s="1"/>
      <c r="M177" s="1"/>
      <c r="N177" s="1"/>
      <c r="O177" s="1"/>
      <c r="P177" s="1"/>
      <c r="Q177" s="1"/>
      <c r="R177" s="1"/>
      <c r="S177" s="1"/>
      <c r="T177" s="1"/>
      <c r="U177" s="1"/>
      <c r="V177" s="1"/>
      <c r="W177" s="1"/>
      <c r="X177" s="1"/>
      <c r="Y177" s="1"/>
      <c r="Z177" s="1"/>
    </row>
    <row r="178" spans="1:26" ht="19.5" customHeight="1">
      <c r="A178" s="201">
        <v>38565</v>
      </c>
      <c r="B178" s="206">
        <v>554</v>
      </c>
      <c r="C178" s="206">
        <v>514</v>
      </c>
      <c r="D178" s="206">
        <v>502</v>
      </c>
      <c r="E178" s="206">
        <v>450</v>
      </c>
      <c r="F178" s="206">
        <v>450</v>
      </c>
      <c r="G178" s="206">
        <v>3.4</v>
      </c>
      <c r="H178" s="206">
        <v>225</v>
      </c>
      <c r="I178" s="206">
        <v>3.4</v>
      </c>
      <c r="J178" s="52"/>
      <c r="K178" s="1"/>
      <c r="L178" s="1"/>
      <c r="M178" s="1"/>
      <c r="N178" s="1"/>
      <c r="O178" s="1"/>
      <c r="P178" s="1"/>
      <c r="Q178" s="1"/>
      <c r="R178" s="1"/>
      <c r="S178" s="1"/>
      <c r="T178" s="1"/>
      <c r="U178" s="1"/>
      <c r="V178" s="1"/>
      <c r="W178" s="1"/>
      <c r="X178" s="1"/>
      <c r="Y178" s="1"/>
      <c r="Z178" s="1"/>
    </row>
    <row r="179" spans="1:26" ht="19.5" customHeight="1">
      <c r="A179" s="201">
        <v>38596</v>
      </c>
      <c r="B179" s="206">
        <v>554</v>
      </c>
      <c r="C179" s="206">
        <v>514</v>
      </c>
      <c r="D179" s="206">
        <v>502</v>
      </c>
      <c r="E179" s="206">
        <v>450</v>
      </c>
      <c r="F179" s="206">
        <v>450</v>
      </c>
      <c r="G179" s="206">
        <v>3.4</v>
      </c>
      <c r="H179" s="206">
        <v>225</v>
      </c>
      <c r="I179" s="206">
        <v>3.4</v>
      </c>
      <c r="J179" s="52"/>
      <c r="K179" s="1"/>
      <c r="L179" s="1"/>
      <c r="M179" s="1"/>
      <c r="N179" s="1"/>
      <c r="O179" s="1"/>
      <c r="P179" s="1"/>
      <c r="Q179" s="1"/>
      <c r="R179" s="1"/>
      <c r="S179" s="1"/>
      <c r="T179" s="1"/>
      <c r="U179" s="1"/>
      <c r="V179" s="1"/>
      <c r="W179" s="1"/>
      <c r="X179" s="1"/>
      <c r="Y179" s="1"/>
      <c r="Z179" s="1"/>
    </row>
    <row r="180" spans="1:26" ht="19.5" customHeight="1">
      <c r="A180" s="201">
        <v>38626</v>
      </c>
      <c r="B180" s="206">
        <v>554</v>
      </c>
      <c r="C180" s="206">
        <v>514</v>
      </c>
      <c r="D180" s="206">
        <v>502</v>
      </c>
      <c r="E180" s="206">
        <v>450</v>
      </c>
      <c r="F180" s="206">
        <v>450</v>
      </c>
      <c r="G180" s="206">
        <v>3.4</v>
      </c>
      <c r="H180" s="206">
        <v>225</v>
      </c>
      <c r="I180" s="206">
        <v>3.4</v>
      </c>
      <c r="J180" s="52"/>
      <c r="K180" s="1"/>
      <c r="L180" s="1"/>
      <c r="M180" s="1"/>
      <c r="N180" s="1"/>
      <c r="O180" s="1"/>
      <c r="P180" s="1"/>
      <c r="Q180" s="1"/>
      <c r="R180" s="1"/>
      <c r="S180" s="1"/>
      <c r="T180" s="1"/>
      <c r="U180" s="1"/>
      <c r="V180" s="1"/>
      <c r="W180" s="1"/>
      <c r="X180" s="1"/>
      <c r="Y180" s="1"/>
      <c r="Z180" s="1"/>
    </row>
    <row r="181" spans="1:26" ht="19.5" customHeight="1">
      <c r="A181" s="201">
        <v>38657</v>
      </c>
      <c r="B181" s="206">
        <v>554</v>
      </c>
      <c r="C181" s="206">
        <v>514</v>
      </c>
      <c r="D181" s="206">
        <v>502</v>
      </c>
      <c r="E181" s="206">
        <v>450</v>
      </c>
      <c r="F181" s="206">
        <v>450</v>
      </c>
      <c r="G181" s="206">
        <v>3.4</v>
      </c>
      <c r="H181" s="206">
        <v>225</v>
      </c>
      <c r="I181" s="206">
        <v>3.4</v>
      </c>
      <c r="J181" s="52"/>
      <c r="K181" s="1"/>
      <c r="L181" s="1"/>
      <c r="M181" s="1"/>
      <c r="N181" s="1"/>
      <c r="O181" s="1"/>
      <c r="P181" s="1"/>
      <c r="Q181" s="1"/>
      <c r="R181" s="1"/>
      <c r="S181" s="1"/>
      <c r="T181" s="1"/>
      <c r="U181" s="1"/>
      <c r="V181" s="1"/>
      <c r="W181" s="1"/>
      <c r="X181" s="1"/>
      <c r="Y181" s="1"/>
      <c r="Z181" s="1"/>
    </row>
    <row r="182" spans="1:26" ht="19.5" customHeight="1">
      <c r="A182" s="201">
        <v>38687</v>
      </c>
      <c r="B182" s="206">
        <v>554</v>
      </c>
      <c r="C182" s="206">
        <v>514</v>
      </c>
      <c r="D182" s="206">
        <v>502</v>
      </c>
      <c r="E182" s="206">
        <v>450</v>
      </c>
      <c r="F182" s="206">
        <v>450</v>
      </c>
      <c r="G182" s="206">
        <v>3.4</v>
      </c>
      <c r="H182" s="206">
        <v>225</v>
      </c>
      <c r="I182" s="206">
        <v>3.4</v>
      </c>
      <c r="J182" s="52"/>
      <c r="K182" s="1"/>
      <c r="L182" s="1"/>
      <c r="M182" s="1"/>
      <c r="N182" s="1"/>
      <c r="O182" s="1"/>
      <c r="P182" s="1"/>
      <c r="Q182" s="1"/>
      <c r="R182" s="1"/>
      <c r="S182" s="1"/>
      <c r="T182" s="1"/>
      <c r="U182" s="1"/>
      <c r="V182" s="1"/>
      <c r="W182" s="1"/>
      <c r="X182" s="1"/>
      <c r="Y182" s="1"/>
      <c r="Z182" s="1"/>
    </row>
    <row r="183" spans="1:26" ht="19.5" customHeight="1">
      <c r="A183" s="201">
        <v>38718</v>
      </c>
      <c r="B183" s="206">
        <v>554</v>
      </c>
      <c r="C183" s="206">
        <v>514</v>
      </c>
      <c r="D183" s="206">
        <v>502</v>
      </c>
      <c r="E183" s="206">
        <v>450</v>
      </c>
      <c r="F183" s="206">
        <v>450</v>
      </c>
      <c r="G183" s="206">
        <v>3.4</v>
      </c>
      <c r="H183" s="206">
        <v>225</v>
      </c>
      <c r="I183" s="206">
        <v>3.4</v>
      </c>
      <c r="J183" s="52"/>
      <c r="K183" s="1"/>
      <c r="L183" s="1"/>
      <c r="M183" s="1"/>
      <c r="N183" s="1"/>
      <c r="O183" s="1"/>
      <c r="P183" s="1"/>
      <c r="Q183" s="1"/>
      <c r="R183" s="1"/>
      <c r="S183" s="1"/>
      <c r="T183" s="1"/>
      <c r="U183" s="1"/>
      <c r="V183" s="1"/>
      <c r="W183" s="1"/>
      <c r="X183" s="1"/>
      <c r="Y183" s="1"/>
      <c r="Z183" s="1"/>
    </row>
    <row r="184" spans="1:26" ht="19.5" customHeight="1">
      <c r="A184" s="201">
        <v>38749</v>
      </c>
      <c r="B184" s="206">
        <v>554</v>
      </c>
      <c r="C184" s="206">
        <v>514</v>
      </c>
      <c r="D184" s="206">
        <v>502</v>
      </c>
      <c r="E184" s="206">
        <v>450</v>
      </c>
      <c r="F184" s="206">
        <v>450</v>
      </c>
      <c r="G184" s="206">
        <v>3.4</v>
      </c>
      <c r="H184" s="206">
        <v>225</v>
      </c>
      <c r="I184" s="206">
        <v>3.4</v>
      </c>
      <c r="J184" s="52"/>
      <c r="K184" s="1"/>
      <c r="L184" s="1"/>
      <c r="M184" s="1"/>
      <c r="N184" s="1"/>
      <c r="O184" s="1"/>
      <c r="P184" s="1"/>
      <c r="Q184" s="1"/>
      <c r="R184" s="1"/>
      <c r="S184" s="1"/>
      <c r="T184" s="1"/>
      <c r="U184" s="1"/>
      <c r="V184" s="1"/>
      <c r="W184" s="1"/>
      <c r="X184" s="1"/>
      <c r="Y184" s="1"/>
      <c r="Z184" s="1"/>
    </row>
    <row r="185" spans="1:26" ht="19.5" customHeight="1">
      <c r="A185" s="201">
        <v>38777</v>
      </c>
      <c r="B185" s="206">
        <v>554</v>
      </c>
      <c r="C185" s="206">
        <v>514</v>
      </c>
      <c r="D185" s="206">
        <v>502</v>
      </c>
      <c r="E185" s="206">
        <v>450</v>
      </c>
      <c r="F185" s="206">
        <v>450</v>
      </c>
      <c r="G185" s="206">
        <v>3.4</v>
      </c>
      <c r="H185" s="206">
        <v>225</v>
      </c>
      <c r="I185" s="206">
        <v>3.4</v>
      </c>
      <c r="J185" s="52"/>
      <c r="K185" s="1"/>
      <c r="L185" s="1"/>
      <c r="M185" s="1"/>
      <c r="N185" s="1"/>
      <c r="O185" s="1"/>
      <c r="P185" s="1"/>
      <c r="Q185" s="1"/>
      <c r="R185" s="1"/>
      <c r="S185" s="1"/>
      <c r="T185" s="1"/>
      <c r="U185" s="1"/>
      <c r="V185" s="1"/>
      <c r="W185" s="1"/>
      <c r="X185" s="1"/>
      <c r="Y185" s="1"/>
      <c r="Z185" s="1"/>
    </row>
    <row r="186" spans="1:26" ht="19.5" customHeight="1">
      <c r="A186" s="201">
        <v>38808</v>
      </c>
      <c r="B186" s="206">
        <v>630</v>
      </c>
      <c r="C186" s="206">
        <v>585</v>
      </c>
      <c r="D186" s="206">
        <v>571</v>
      </c>
      <c r="E186" s="206">
        <v>512</v>
      </c>
      <c r="F186" s="206">
        <v>512</v>
      </c>
      <c r="G186" s="206">
        <v>3.9</v>
      </c>
      <c r="H186" s="206">
        <v>256</v>
      </c>
      <c r="I186" s="206">
        <v>3.9</v>
      </c>
      <c r="J186" s="52"/>
      <c r="K186" s="1"/>
      <c r="L186" s="1"/>
      <c r="M186" s="1"/>
      <c r="N186" s="1"/>
      <c r="O186" s="1"/>
      <c r="P186" s="1"/>
      <c r="Q186" s="1"/>
      <c r="R186" s="1"/>
      <c r="S186" s="1"/>
      <c r="T186" s="1"/>
      <c r="U186" s="1"/>
      <c r="V186" s="1"/>
      <c r="W186" s="1"/>
      <c r="X186" s="1"/>
      <c r="Y186" s="1"/>
      <c r="Z186" s="1"/>
    </row>
    <row r="187" spans="1:26" ht="19.5" customHeight="1">
      <c r="A187" s="201">
        <v>38838</v>
      </c>
      <c r="B187" s="206">
        <v>630</v>
      </c>
      <c r="C187" s="206">
        <v>585</v>
      </c>
      <c r="D187" s="206">
        <v>571</v>
      </c>
      <c r="E187" s="206">
        <v>512</v>
      </c>
      <c r="F187" s="206">
        <v>512</v>
      </c>
      <c r="G187" s="206">
        <v>3.9</v>
      </c>
      <c r="H187" s="206">
        <v>256</v>
      </c>
      <c r="I187" s="206">
        <v>3.9</v>
      </c>
      <c r="J187" s="52"/>
      <c r="K187" s="1"/>
      <c r="L187" s="1"/>
      <c r="M187" s="1"/>
      <c r="N187" s="1"/>
      <c r="O187" s="1"/>
      <c r="P187" s="1"/>
      <c r="Q187" s="1"/>
      <c r="R187" s="1"/>
      <c r="S187" s="1"/>
      <c r="T187" s="1"/>
      <c r="U187" s="1"/>
      <c r="V187" s="1"/>
      <c r="W187" s="1"/>
      <c r="X187" s="1"/>
      <c r="Y187" s="1"/>
      <c r="Z187" s="1"/>
    </row>
    <row r="188" spans="1:26" ht="19.5" customHeight="1">
      <c r="A188" s="201">
        <v>38869</v>
      </c>
      <c r="B188" s="206">
        <v>630</v>
      </c>
      <c r="C188" s="206">
        <v>585</v>
      </c>
      <c r="D188" s="206">
        <v>571</v>
      </c>
      <c r="E188" s="206">
        <v>512</v>
      </c>
      <c r="F188" s="206">
        <v>512</v>
      </c>
      <c r="G188" s="206">
        <v>3.9</v>
      </c>
      <c r="H188" s="206">
        <v>256</v>
      </c>
      <c r="I188" s="206">
        <v>3.9</v>
      </c>
      <c r="J188" s="52"/>
      <c r="K188" s="1"/>
      <c r="L188" s="1"/>
      <c r="M188" s="1"/>
      <c r="N188" s="1"/>
      <c r="O188" s="1"/>
      <c r="P188" s="1"/>
      <c r="Q188" s="1"/>
      <c r="R188" s="1"/>
      <c r="S188" s="1"/>
      <c r="T188" s="1"/>
      <c r="U188" s="1"/>
      <c r="V188" s="1"/>
      <c r="W188" s="1"/>
      <c r="X188" s="1"/>
      <c r="Y188" s="1"/>
      <c r="Z188" s="1"/>
    </row>
    <row r="189" spans="1:26" ht="19.5" customHeight="1">
      <c r="A189" s="201">
        <v>38899</v>
      </c>
      <c r="B189" s="206">
        <v>630</v>
      </c>
      <c r="C189" s="206">
        <v>585</v>
      </c>
      <c r="D189" s="206">
        <v>571</v>
      </c>
      <c r="E189" s="206">
        <v>512</v>
      </c>
      <c r="F189" s="206">
        <v>512</v>
      </c>
      <c r="G189" s="206">
        <v>3.9</v>
      </c>
      <c r="H189" s="206">
        <v>256</v>
      </c>
      <c r="I189" s="206">
        <v>3.9</v>
      </c>
      <c r="J189" s="52"/>
      <c r="K189" s="1"/>
      <c r="L189" s="1"/>
      <c r="M189" s="1"/>
      <c r="N189" s="1"/>
      <c r="O189" s="1"/>
      <c r="P189" s="1"/>
      <c r="Q189" s="1"/>
      <c r="R189" s="1"/>
      <c r="S189" s="1"/>
      <c r="T189" s="1"/>
      <c r="U189" s="1"/>
      <c r="V189" s="1"/>
      <c r="W189" s="1"/>
      <c r="X189" s="1"/>
      <c r="Y189" s="1"/>
      <c r="Z189" s="1"/>
    </row>
    <row r="190" spans="1:26" ht="19.5" customHeight="1">
      <c r="A190" s="201">
        <v>38930</v>
      </c>
      <c r="B190" s="206">
        <v>630</v>
      </c>
      <c r="C190" s="206">
        <v>585</v>
      </c>
      <c r="D190" s="206">
        <v>571</v>
      </c>
      <c r="E190" s="206">
        <v>512</v>
      </c>
      <c r="F190" s="206">
        <v>512</v>
      </c>
      <c r="G190" s="206">
        <v>3.9</v>
      </c>
      <c r="H190" s="206">
        <v>256</v>
      </c>
      <c r="I190" s="206">
        <v>3.9</v>
      </c>
      <c r="J190" s="52"/>
      <c r="K190" s="1"/>
      <c r="L190" s="1"/>
      <c r="M190" s="1"/>
      <c r="N190" s="1"/>
      <c r="O190" s="1"/>
      <c r="P190" s="1"/>
      <c r="Q190" s="1"/>
      <c r="R190" s="1"/>
      <c r="S190" s="1"/>
      <c r="T190" s="1"/>
      <c r="U190" s="1"/>
      <c r="V190" s="1"/>
      <c r="W190" s="1"/>
      <c r="X190" s="1"/>
      <c r="Y190" s="1"/>
      <c r="Z190" s="1"/>
    </row>
    <row r="191" spans="1:26" ht="19.5" customHeight="1">
      <c r="A191" s="201">
        <v>38961</v>
      </c>
      <c r="B191" s="206">
        <v>750</v>
      </c>
      <c r="C191" s="206">
        <v>696</v>
      </c>
      <c r="D191" s="206">
        <v>680</v>
      </c>
      <c r="E191" s="206">
        <v>610</v>
      </c>
      <c r="F191" s="206">
        <v>610</v>
      </c>
      <c r="G191" s="206">
        <v>4.6500000000000004</v>
      </c>
      <c r="H191" s="206">
        <v>305</v>
      </c>
      <c r="I191" s="206">
        <v>4.6500000000000004</v>
      </c>
      <c r="J191" s="52"/>
      <c r="K191" s="1"/>
      <c r="L191" s="1"/>
      <c r="M191" s="1"/>
      <c r="N191" s="1"/>
      <c r="O191" s="1"/>
      <c r="P191" s="1"/>
      <c r="Q191" s="1"/>
      <c r="R191" s="1"/>
      <c r="S191" s="1"/>
      <c r="T191" s="1"/>
      <c r="U191" s="1"/>
      <c r="V191" s="1"/>
      <c r="W191" s="1"/>
      <c r="X191" s="1"/>
      <c r="Y191" s="1"/>
      <c r="Z191" s="1"/>
    </row>
    <row r="192" spans="1:26" ht="19.5" customHeight="1">
      <c r="A192" s="201">
        <v>38991</v>
      </c>
      <c r="B192" s="206">
        <v>750</v>
      </c>
      <c r="C192" s="206">
        <v>696</v>
      </c>
      <c r="D192" s="206">
        <v>680</v>
      </c>
      <c r="E192" s="206">
        <v>610</v>
      </c>
      <c r="F192" s="206">
        <v>610</v>
      </c>
      <c r="G192" s="206">
        <v>4.6500000000000004</v>
      </c>
      <c r="H192" s="206">
        <v>305</v>
      </c>
      <c r="I192" s="206">
        <v>4.6500000000000004</v>
      </c>
      <c r="J192" s="52"/>
      <c r="K192" s="1"/>
      <c r="L192" s="1"/>
      <c r="M192" s="1"/>
      <c r="N192" s="1"/>
      <c r="O192" s="1"/>
      <c r="P192" s="1"/>
      <c r="Q192" s="1"/>
      <c r="R192" s="1"/>
      <c r="S192" s="1"/>
      <c r="T192" s="1"/>
      <c r="U192" s="1"/>
      <c r="V192" s="1"/>
      <c r="W192" s="1"/>
      <c r="X192" s="1"/>
      <c r="Y192" s="1"/>
      <c r="Z192" s="1"/>
    </row>
    <row r="193" spans="1:26" ht="19.5" customHeight="1">
      <c r="A193" s="201">
        <v>39022</v>
      </c>
      <c r="B193" s="206">
        <v>750</v>
      </c>
      <c r="C193" s="206">
        <v>696</v>
      </c>
      <c r="D193" s="206">
        <v>680</v>
      </c>
      <c r="E193" s="206">
        <v>610</v>
      </c>
      <c r="F193" s="206">
        <v>610</v>
      </c>
      <c r="G193" s="206">
        <v>4.6500000000000004</v>
      </c>
      <c r="H193" s="206">
        <v>305</v>
      </c>
      <c r="I193" s="206">
        <v>4.6500000000000004</v>
      </c>
      <c r="J193" s="52"/>
      <c r="K193" s="1"/>
      <c r="L193" s="1"/>
      <c r="M193" s="1"/>
      <c r="N193" s="1"/>
      <c r="O193" s="1"/>
      <c r="P193" s="1"/>
      <c r="Q193" s="1"/>
      <c r="R193" s="1"/>
      <c r="S193" s="1"/>
      <c r="T193" s="1"/>
      <c r="U193" s="1"/>
      <c r="V193" s="1"/>
      <c r="W193" s="1"/>
      <c r="X193" s="1"/>
      <c r="Y193" s="1"/>
      <c r="Z193" s="1"/>
    </row>
    <row r="194" spans="1:26" ht="19.5" customHeight="1">
      <c r="A194" s="201">
        <v>39052</v>
      </c>
      <c r="B194" s="206">
        <v>750</v>
      </c>
      <c r="C194" s="206">
        <v>696</v>
      </c>
      <c r="D194" s="206">
        <v>680</v>
      </c>
      <c r="E194" s="206">
        <v>610</v>
      </c>
      <c r="F194" s="206">
        <v>610</v>
      </c>
      <c r="G194" s="206">
        <v>4.6500000000000004</v>
      </c>
      <c r="H194" s="206">
        <v>305</v>
      </c>
      <c r="I194" s="206">
        <v>4.6500000000000004</v>
      </c>
      <c r="J194" s="52"/>
      <c r="K194" s="1"/>
      <c r="L194" s="1"/>
      <c r="M194" s="1"/>
      <c r="N194" s="1"/>
      <c r="O194" s="1"/>
      <c r="P194" s="1"/>
      <c r="Q194" s="1"/>
      <c r="R194" s="1"/>
      <c r="S194" s="1"/>
      <c r="T194" s="1"/>
      <c r="U194" s="1"/>
      <c r="V194" s="1"/>
      <c r="W194" s="1"/>
      <c r="X194" s="1"/>
      <c r="Y194" s="1"/>
      <c r="Z194" s="1"/>
    </row>
    <row r="195" spans="1:26" ht="19.5" customHeight="1">
      <c r="A195" s="201">
        <v>39083</v>
      </c>
      <c r="B195" s="206">
        <v>750</v>
      </c>
      <c r="C195" s="206">
        <v>696</v>
      </c>
      <c r="D195" s="206">
        <v>680</v>
      </c>
      <c r="E195" s="206">
        <v>610</v>
      </c>
      <c r="F195" s="206">
        <v>610</v>
      </c>
      <c r="G195" s="206">
        <v>4.6500000000000004</v>
      </c>
      <c r="H195" s="206">
        <v>305</v>
      </c>
      <c r="I195" s="206">
        <v>4.6500000000000004</v>
      </c>
      <c r="J195" s="52"/>
      <c r="K195" s="1"/>
      <c r="L195" s="1"/>
      <c r="M195" s="1"/>
      <c r="N195" s="1"/>
      <c r="O195" s="1"/>
      <c r="P195" s="1"/>
      <c r="Q195" s="1"/>
      <c r="R195" s="1"/>
      <c r="S195" s="1"/>
      <c r="T195" s="1"/>
      <c r="U195" s="1"/>
      <c r="V195" s="1"/>
      <c r="W195" s="1"/>
      <c r="X195" s="1"/>
      <c r="Y195" s="1"/>
      <c r="Z195" s="1"/>
    </row>
    <row r="196" spans="1:26" ht="19.5" customHeight="1">
      <c r="A196" s="201">
        <v>39114</v>
      </c>
      <c r="B196" s="206">
        <v>750</v>
      </c>
      <c r="C196" s="206">
        <v>696</v>
      </c>
      <c r="D196" s="206">
        <v>680</v>
      </c>
      <c r="E196" s="206">
        <v>610</v>
      </c>
      <c r="F196" s="206">
        <v>610</v>
      </c>
      <c r="G196" s="206">
        <v>4.6500000000000004</v>
      </c>
      <c r="H196" s="206">
        <v>305</v>
      </c>
      <c r="I196" s="206">
        <v>4.6500000000000004</v>
      </c>
      <c r="J196" s="52"/>
      <c r="K196" s="1"/>
      <c r="L196" s="1"/>
      <c r="M196" s="1"/>
      <c r="N196" s="1"/>
      <c r="O196" s="1"/>
      <c r="P196" s="1"/>
      <c r="Q196" s="1"/>
      <c r="R196" s="1"/>
      <c r="S196" s="1"/>
      <c r="T196" s="1"/>
      <c r="U196" s="1"/>
      <c r="V196" s="1"/>
      <c r="W196" s="1"/>
      <c r="X196" s="1"/>
      <c r="Y196" s="1"/>
      <c r="Z196" s="1"/>
    </row>
    <row r="197" spans="1:26" ht="19.5" customHeight="1">
      <c r="A197" s="201">
        <v>39142</v>
      </c>
      <c r="B197" s="206">
        <v>750</v>
      </c>
      <c r="C197" s="206">
        <v>696</v>
      </c>
      <c r="D197" s="206">
        <v>680</v>
      </c>
      <c r="E197" s="206">
        <v>610</v>
      </c>
      <c r="F197" s="206">
        <v>610</v>
      </c>
      <c r="G197" s="206">
        <v>4.6500000000000004</v>
      </c>
      <c r="H197" s="206">
        <v>305</v>
      </c>
      <c r="I197" s="206">
        <v>4.6500000000000004</v>
      </c>
      <c r="J197" s="52"/>
      <c r="K197" s="1"/>
      <c r="L197" s="1"/>
      <c r="M197" s="1"/>
      <c r="N197" s="1"/>
      <c r="O197" s="1"/>
      <c r="P197" s="1"/>
      <c r="Q197" s="1"/>
      <c r="R197" s="1"/>
      <c r="S197" s="1"/>
      <c r="T197" s="1"/>
      <c r="U197" s="1"/>
      <c r="V197" s="1"/>
      <c r="W197" s="1"/>
      <c r="X197" s="1"/>
      <c r="Y197" s="1"/>
      <c r="Z197" s="1"/>
    </row>
    <row r="198" spans="1:26" ht="19.5" customHeight="1">
      <c r="A198" s="201">
        <v>39173</v>
      </c>
      <c r="B198" s="206">
        <v>750</v>
      </c>
      <c r="C198" s="206">
        <v>696</v>
      </c>
      <c r="D198" s="206">
        <v>680</v>
      </c>
      <c r="E198" s="206">
        <v>610</v>
      </c>
      <c r="F198" s="206">
        <v>610</v>
      </c>
      <c r="G198" s="206">
        <v>4.6500000000000004</v>
      </c>
      <c r="H198" s="206">
        <v>305</v>
      </c>
      <c r="I198" s="206">
        <v>4.6500000000000004</v>
      </c>
      <c r="J198" s="52"/>
      <c r="K198" s="1"/>
      <c r="L198" s="1"/>
      <c r="M198" s="1"/>
      <c r="N198" s="1"/>
      <c r="O198" s="1"/>
      <c r="P198" s="1"/>
      <c r="Q198" s="1"/>
      <c r="R198" s="1"/>
      <c r="S198" s="1"/>
      <c r="T198" s="1"/>
      <c r="U198" s="1"/>
      <c r="V198" s="1"/>
      <c r="W198" s="1"/>
      <c r="X198" s="1"/>
      <c r="Y198" s="1"/>
      <c r="Z198" s="1"/>
    </row>
    <row r="199" spans="1:26" ht="19.5" customHeight="1">
      <c r="A199" s="201">
        <v>39203</v>
      </c>
      <c r="B199" s="206">
        <v>750</v>
      </c>
      <c r="C199" s="206">
        <v>696</v>
      </c>
      <c r="D199" s="206">
        <v>680</v>
      </c>
      <c r="E199" s="206">
        <v>610</v>
      </c>
      <c r="F199" s="206">
        <v>610</v>
      </c>
      <c r="G199" s="206">
        <v>4.6500000000000004</v>
      </c>
      <c r="H199" s="206">
        <v>305</v>
      </c>
      <c r="I199" s="206">
        <v>4.6500000000000004</v>
      </c>
      <c r="J199" s="52"/>
      <c r="K199" s="1"/>
      <c r="L199" s="1"/>
      <c r="M199" s="1"/>
      <c r="N199" s="1"/>
      <c r="O199" s="1"/>
      <c r="P199" s="1"/>
      <c r="Q199" s="1"/>
      <c r="R199" s="1"/>
      <c r="S199" s="1"/>
      <c r="T199" s="1"/>
      <c r="U199" s="1"/>
      <c r="V199" s="1"/>
      <c r="W199" s="1"/>
      <c r="X199" s="1"/>
      <c r="Y199" s="1"/>
      <c r="Z199" s="1"/>
    </row>
    <row r="200" spans="1:26" ht="19.5" customHeight="1">
      <c r="A200" s="201">
        <v>39234</v>
      </c>
      <c r="B200" s="206">
        <v>750</v>
      </c>
      <c r="C200" s="206">
        <v>696</v>
      </c>
      <c r="D200" s="206">
        <v>680</v>
      </c>
      <c r="E200" s="206">
        <v>610</v>
      </c>
      <c r="F200" s="206">
        <v>610</v>
      </c>
      <c r="G200" s="206">
        <v>4.6500000000000004</v>
      </c>
      <c r="H200" s="206">
        <v>305</v>
      </c>
      <c r="I200" s="206">
        <v>4.6500000000000004</v>
      </c>
      <c r="J200" s="52"/>
      <c r="K200" s="1"/>
      <c r="L200" s="1"/>
      <c r="M200" s="1"/>
      <c r="N200" s="1"/>
      <c r="O200" s="1"/>
      <c r="P200" s="1"/>
      <c r="Q200" s="1"/>
      <c r="R200" s="1"/>
      <c r="S200" s="1"/>
      <c r="T200" s="1"/>
      <c r="U200" s="1"/>
      <c r="V200" s="1"/>
      <c r="W200" s="1"/>
      <c r="X200" s="1"/>
      <c r="Y200" s="1"/>
      <c r="Z200" s="1"/>
    </row>
    <row r="201" spans="1:26" ht="19.5" customHeight="1">
      <c r="A201" s="201">
        <v>39264</v>
      </c>
      <c r="B201" s="206">
        <v>750</v>
      </c>
      <c r="C201" s="206">
        <v>696</v>
      </c>
      <c r="D201" s="206">
        <v>680</v>
      </c>
      <c r="E201" s="206">
        <v>610</v>
      </c>
      <c r="F201" s="206">
        <v>610</v>
      </c>
      <c r="G201" s="206">
        <v>4.6500000000000004</v>
      </c>
      <c r="H201" s="206">
        <v>305</v>
      </c>
      <c r="I201" s="206">
        <v>4.6500000000000004</v>
      </c>
      <c r="J201" s="52"/>
      <c r="K201" s="1"/>
      <c r="L201" s="1"/>
      <c r="M201" s="1"/>
      <c r="N201" s="1"/>
      <c r="O201" s="1"/>
      <c r="P201" s="1"/>
      <c r="Q201" s="1"/>
      <c r="R201" s="1"/>
      <c r="S201" s="1"/>
      <c r="T201" s="1"/>
      <c r="U201" s="1"/>
      <c r="V201" s="1"/>
      <c r="W201" s="1"/>
      <c r="X201" s="1"/>
      <c r="Y201" s="1"/>
      <c r="Z201" s="1"/>
    </row>
    <row r="202" spans="1:26" ht="19.5" customHeight="1">
      <c r="A202" s="201">
        <v>39295</v>
      </c>
      <c r="B202" s="206">
        <v>750</v>
      </c>
      <c r="C202" s="206">
        <v>696</v>
      </c>
      <c r="D202" s="206">
        <v>680</v>
      </c>
      <c r="E202" s="206">
        <v>610</v>
      </c>
      <c r="F202" s="206">
        <v>610</v>
      </c>
      <c r="G202" s="206">
        <v>4.6500000000000004</v>
      </c>
      <c r="H202" s="206">
        <v>305</v>
      </c>
      <c r="I202" s="206">
        <v>4.6500000000000004</v>
      </c>
      <c r="J202" s="52"/>
      <c r="K202" s="1"/>
      <c r="L202" s="1"/>
      <c r="M202" s="1"/>
      <c r="N202" s="1"/>
      <c r="O202" s="1"/>
      <c r="P202" s="1"/>
      <c r="Q202" s="1"/>
      <c r="R202" s="1"/>
      <c r="S202" s="1"/>
      <c r="T202" s="1"/>
      <c r="U202" s="1"/>
      <c r="V202" s="1"/>
      <c r="W202" s="1"/>
      <c r="X202" s="1"/>
      <c r="Y202" s="1"/>
      <c r="Z202" s="1"/>
    </row>
    <row r="203" spans="1:26" ht="19.5" customHeight="1">
      <c r="A203" s="201">
        <v>39326</v>
      </c>
      <c r="B203" s="206">
        <v>750</v>
      </c>
      <c r="C203" s="206">
        <v>696</v>
      </c>
      <c r="D203" s="206">
        <v>680</v>
      </c>
      <c r="E203" s="206">
        <v>610</v>
      </c>
      <c r="F203" s="206">
        <v>610</v>
      </c>
      <c r="G203" s="206">
        <v>4.6500000000000004</v>
      </c>
      <c r="H203" s="206">
        <v>305</v>
      </c>
      <c r="I203" s="206">
        <v>4.6500000000000004</v>
      </c>
      <c r="J203" s="52"/>
      <c r="K203" s="1"/>
      <c r="L203" s="1"/>
      <c r="M203" s="1"/>
      <c r="N203" s="1"/>
      <c r="O203" s="1"/>
      <c r="P203" s="1"/>
      <c r="Q203" s="1"/>
      <c r="R203" s="1"/>
      <c r="S203" s="1"/>
      <c r="T203" s="1"/>
      <c r="U203" s="1"/>
      <c r="V203" s="1"/>
      <c r="W203" s="1"/>
      <c r="X203" s="1"/>
      <c r="Y203" s="1"/>
      <c r="Z203" s="1"/>
    </row>
    <row r="204" spans="1:26" ht="19.5" customHeight="1">
      <c r="A204" s="201">
        <v>39356</v>
      </c>
      <c r="B204" s="206">
        <v>750</v>
      </c>
      <c r="C204" s="206">
        <v>696</v>
      </c>
      <c r="D204" s="206">
        <v>680</v>
      </c>
      <c r="E204" s="206">
        <v>610</v>
      </c>
      <c r="F204" s="206">
        <v>610</v>
      </c>
      <c r="G204" s="206">
        <v>4.6500000000000004</v>
      </c>
      <c r="H204" s="206">
        <v>305</v>
      </c>
      <c r="I204" s="206">
        <v>4.6500000000000004</v>
      </c>
      <c r="J204" s="52"/>
      <c r="K204" s="1"/>
      <c r="L204" s="1"/>
      <c r="M204" s="1"/>
      <c r="N204" s="1"/>
      <c r="O204" s="1"/>
      <c r="P204" s="1"/>
      <c r="Q204" s="1"/>
      <c r="R204" s="1"/>
      <c r="S204" s="1"/>
      <c r="T204" s="1"/>
      <c r="U204" s="1"/>
      <c r="V204" s="1"/>
      <c r="W204" s="1"/>
      <c r="X204" s="1"/>
      <c r="Y204" s="1"/>
      <c r="Z204" s="1"/>
    </row>
    <row r="205" spans="1:26" ht="19.5" customHeight="1">
      <c r="A205" s="201">
        <v>39387</v>
      </c>
      <c r="B205" s="206">
        <v>1021</v>
      </c>
      <c r="C205" s="206">
        <v>947</v>
      </c>
      <c r="D205" s="206">
        <v>925</v>
      </c>
      <c r="E205" s="206">
        <v>830</v>
      </c>
      <c r="F205" s="206">
        <v>830</v>
      </c>
      <c r="G205" s="206">
        <v>6.3</v>
      </c>
      <c r="H205" s="206">
        <v>415</v>
      </c>
      <c r="I205" s="206">
        <v>6.3</v>
      </c>
      <c r="J205" s="52"/>
      <c r="K205" s="1"/>
      <c r="L205" s="1"/>
      <c r="M205" s="1"/>
      <c r="N205" s="1"/>
      <c r="O205" s="1"/>
      <c r="P205" s="1"/>
      <c r="Q205" s="1"/>
      <c r="R205" s="1"/>
      <c r="S205" s="1"/>
      <c r="T205" s="1"/>
      <c r="U205" s="1"/>
      <c r="V205" s="1"/>
      <c r="W205" s="1"/>
      <c r="X205" s="1"/>
      <c r="Y205" s="1"/>
      <c r="Z205" s="1"/>
    </row>
    <row r="206" spans="1:26" ht="19.5" customHeight="1">
      <c r="A206" s="201">
        <v>39417</v>
      </c>
      <c r="B206" s="206">
        <v>1021</v>
      </c>
      <c r="C206" s="206">
        <v>947</v>
      </c>
      <c r="D206" s="206">
        <v>925</v>
      </c>
      <c r="E206" s="206">
        <v>830</v>
      </c>
      <c r="F206" s="206">
        <v>830</v>
      </c>
      <c r="G206" s="206">
        <v>6.3</v>
      </c>
      <c r="H206" s="206">
        <v>415</v>
      </c>
      <c r="I206" s="206">
        <v>6.3</v>
      </c>
      <c r="J206" s="52"/>
      <c r="K206" s="1"/>
      <c r="L206" s="1"/>
      <c r="M206" s="1"/>
      <c r="N206" s="1"/>
      <c r="O206" s="1"/>
      <c r="P206" s="1"/>
      <c r="Q206" s="1"/>
      <c r="R206" s="1"/>
      <c r="S206" s="1"/>
      <c r="T206" s="1"/>
      <c r="U206" s="1"/>
      <c r="V206" s="1"/>
      <c r="W206" s="1"/>
      <c r="X206" s="1"/>
      <c r="Y206" s="1"/>
      <c r="Z206" s="1"/>
    </row>
    <row r="207" spans="1:26" ht="19.5" customHeight="1">
      <c r="A207" s="201">
        <v>39448</v>
      </c>
      <c r="B207" s="206">
        <v>1021</v>
      </c>
      <c r="C207" s="206">
        <v>947</v>
      </c>
      <c r="D207" s="206">
        <v>925</v>
      </c>
      <c r="E207" s="206">
        <v>830</v>
      </c>
      <c r="F207" s="206">
        <v>830</v>
      </c>
      <c r="G207" s="206">
        <v>6.3</v>
      </c>
      <c r="H207" s="206">
        <v>415</v>
      </c>
      <c r="I207" s="206">
        <v>6.3</v>
      </c>
      <c r="J207" s="52"/>
      <c r="K207" s="1"/>
      <c r="L207" s="1"/>
      <c r="M207" s="1"/>
      <c r="N207" s="1"/>
      <c r="O207" s="1"/>
      <c r="P207" s="1"/>
      <c r="Q207" s="1"/>
      <c r="R207" s="1"/>
      <c r="S207" s="1"/>
      <c r="T207" s="1"/>
      <c r="U207" s="1"/>
      <c r="V207" s="1"/>
      <c r="W207" s="1"/>
      <c r="X207" s="1"/>
      <c r="Y207" s="1"/>
      <c r="Z207" s="1"/>
    </row>
    <row r="208" spans="1:26" ht="19.5" customHeight="1">
      <c r="A208" s="201">
        <v>39479</v>
      </c>
      <c r="B208" s="206">
        <v>1021</v>
      </c>
      <c r="C208" s="206">
        <v>947</v>
      </c>
      <c r="D208" s="206">
        <v>925</v>
      </c>
      <c r="E208" s="206">
        <v>830</v>
      </c>
      <c r="F208" s="206">
        <v>830</v>
      </c>
      <c r="G208" s="206">
        <v>6.3</v>
      </c>
      <c r="H208" s="206">
        <v>415</v>
      </c>
      <c r="I208" s="206">
        <v>6.3</v>
      </c>
      <c r="J208" s="52"/>
      <c r="K208" s="1"/>
      <c r="L208" s="1"/>
      <c r="M208" s="1"/>
      <c r="N208" s="1"/>
      <c r="O208" s="1"/>
      <c r="P208" s="1"/>
      <c r="Q208" s="1"/>
      <c r="R208" s="1"/>
      <c r="S208" s="1"/>
      <c r="T208" s="1"/>
      <c r="U208" s="1"/>
      <c r="V208" s="1"/>
      <c r="W208" s="1"/>
      <c r="X208" s="1"/>
      <c r="Y208" s="1"/>
      <c r="Z208" s="1"/>
    </row>
    <row r="209" spans="1:26" ht="19.5" customHeight="1">
      <c r="A209" s="201">
        <v>39508</v>
      </c>
      <c r="B209" s="206">
        <v>1114</v>
      </c>
      <c r="C209" s="206">
        <v>1034</v>
      </c>
      <c r="D209" s="206">
        <v>1010</v>
      </c>
      <c r="E209" s="206">
        <v>906</v>
      </c>
      <c r="F209" s="206">
        <v>906</v>
      </c>
      <c r="G209" s="206">
        <v>6.9</v>
      </c>
      <c r="H209" s="206">
        <v>453</v>
      </c>
      <c r="I209" s="206">
        <v>6.9</v>
      </c>
      <c r="J209" s="52"/>
      <c r="K209" s="1"/>
      <c r="L209" s="1"/>
      <c r="M209" s="1"/>
      <c r="N209" s="1"/>
      <c r="O209" s="1"/>
      <c r="P209" s="1"/>
      <c r="Q209" s="1"/>
      <c r="R209" s="1"/>
      <c r="S209" s="1"/>
      <c r="T209" s="1"/>
      <c r="U209" s="1"/>
      <c r="V209" s="1"/>
      <c r="W209" s="1"/>
      <c r="X209" s="1"/>
      <c r="Y209" s="1"/>
      <c r="Z209" s="1"/>
    </row>
    <row r="210" spans="1:26" ht="19.5" customHeight="1">
      <c r="A210" s="201">
        <v>39539</v>
      </c>
      <c r="B210" s="206">
        <v>1114</v>
      </c>
      <c r="C210" s="206">
        <v>1034</v>
      </c>
      <c r="D210" s="206">
        <v>1010</v>
      </c>
      <c r="E210" s="206">
        <v>906</v>
      </c>
      <c r="F210" s="206">
        <v>906</v>
      </c>
      <c r="G210" s="206">
        <v>6.9</v>
      </c>
      <c r="H210" s="206">
        <v>453</v>
      </c>
      <c r="I210" s="206">
        <v>6.9</v>
      </c>
      <c r="J210" s="52"/>
      <c r="K210" s="1"/>
      <c r="L210" s="1"/>
      <c r="M210" s="1"/>
      <c r="N210" s="1"/>
      <c r="O210" s="1"/>
      <c r="P210" s="1"/>
      <c r="Q210" s="1"/>
      <c r="R210" s="1"/>
      <c r="S210" s="1"/>
      <c r="T210" s="1"/>
      <c r="U210" s="1"/>
      <c r="V210" s="1"/>
      <c r="W210" s="1"/>
      <c r="X210" s="1"/>
      <c r="Y210" s="1"/>
      <c r="Z210" s="1"/>
    </row>
    <row r="211" spans="1:26" ht="19.5" customHeight="1">
      <c r="A211" s="201">
        <v>39569</v>
      </c>
      <c r="B211" s="206">
        <v>1114</v>
      </c>
      <c r="C211" s="206">
        <v>1034</v>
      </c>
      <c r="D211" s="206">
        <v>1010</v>
      </c>
      <c r="E211" s="206">
        <v>906</v>
      </c>
      <c r="F211" s="206">
        <v>906</v>
      </c>
      <c r="G211" s="206">
        <v>6.9</v>
      </c>
      <c r="H211" s="206">
        <v>453</v>
      </c>
      <c r="I211" s="206">
        <v>6.9</v>
      </c>
      <c r="J211" s="52"/>
      <c r="K211" s="1"/>
      <c r="L211" s="1"/>
      <c r="M211" s="1"/>
      <c r="N211" s="1"/>
      <c r="O211" s="1"/>
      <c r="P211" s="1"/>
      <c r="Q211" s="1"/>
      <c r="R211" s="1"/>
      <c r="S211" s="1"/>
      <c r="T211" s="1"/>
      <c r="U211" s="1"/>
      <c r="V211" s="1"/>
      <c r="W211" s="1"/>
      <c r="X211" s="1"/>
      <c r="Y211" s="1"/>
      <c r="Z211" s="1"/>
    </row>
    <row r="212" spans="1:26" ht="19.5" customHeight="1">
      <c r="A212" s="201">
        <v>39600</v>
      </c>
      <c r="B212" s="206">
        <v>1114</v>
      </c>
      <c r="C212" s="206">
        <v>1034</v>
      </c>
      <c r="D212" s="206">
        <v>1010</v>
      </c>
      <c r="E212" s="206">
        <v>906</v>
      </c>
      <c r="F212" s="206">
        <v>906</v>
      </c>
      <c r="G212" s="206">
        <v>6.9</v>
      </c>
      <c r="H212" s="206">
        <v>453</v>
      </c>
      <c r="I212" s="206">
        <v>6.9</v>
      </c>
      <c r="J212" s="52"/>
      <c r="K212" s="1"/>
      <c r="L212" s="1"/>
      <c r="M212" s="1"/>
      <c r="N212" s="1"/>
      <c r="O212" s="1"/>
      <c r="P212" s="1"/>
      <c r="Q212" s="1"/>
      <c r="R212" s="1"/>
      <c r="S212" s="1"/>
      <c r="T212" s="1"/>
      <c r="U212" s="1"/>
      <c r="V212" s="1"/>
      <c r="W212" s="1"/>
      <c r="X212" s="1"/>
      <c r="Y212" s="1"/>
      <c r="Z212" s="1"/>
    </row>
    <row r="213" spans="1:26" ht="19.5" customHeight="1">
      <c r="A213" s="201">
        <v>39630</v>
      </c>
      <c r="B213" s="206">
        <v>1114</v>
      </c>
      <c r="C213" s="206">
        <v>1034</v>
      </c>
      <c r="D213" s="206">
        <v>1010</v>
      </c>
      <c r="E213" s="206">
        <v>906</v>
      </c>
      <c r="F213" s="206">
        <v>906</v>
      </c>
      <c r="G213" s="206">
        <v>6.9</v>
      </c>
      <c r="H213" s="206">
        <v>453</v>
      </c>
      <c r="I213" s="206">
        <v>6.9</v>
      </c>
      <c r="J213" s="52"/>
      <c r="K213" s="1"/>
      <c r="L213" s="1"/>
      <c r="M213" s="1"/>
      <c r="N213" s="1"/>
      <c r="O213" s="1"/>
      <c r="P213" s="1"/>
      <c r="Q213" s="1"/>
      <c r="R213" s="1"/>
      <c r="S213" s="1"/>
      <c r="T213" s="1"/>
      <c r="U213" s="1"/>
      <c r="V213" s="1"/>
      <c r="W213" s="1"/>
      <c r="X213" s="1"/>
      <c r="Y213" s="1"/>
      <c r="Z213" s="1"/>
    </row>
    <row r="214" spans="1:26" ht="19.5" customHeight="1">
      <c r="A214" s="201">
        <v>39661</v>
      </c>
      <c r="B214" s="206">
        <v>1114</v>
      </c>
      <c r="C214" s="206">
        <v>1034</v>
      </c>
      <c r="D214" s="206">
        <v>1010</v>
      </c>
      <c r="E214" s="206">
        <v>906</v>
      </c>
      <c r="F214" s="206">
        <v>906</v>
      </c>
      <c r="G214" s="206">
        <v>6.9</v>
      </c>
      <c r="H214" s="206">
        <v>453</v>
      </c>
      <c r="I214" s="206">
        <v>6.9</v>
      </c>
      <c r="J214" s="52"/>
      <c r="K214" s="1"/>
      <c r="L214" s="1"/>
      <c r="M214" s="1"/>
      <c r="N214" s="1"/>
      <c r="O214" s="1"/>
      <c r="P214" s="1"/>
      <c r="Q214" s="1"/>
      <c r="R214" s="1"/>
      <c r="S214" s="1"/>
      <c r="T214" s="1"/>
      <c r="U214" s="1"/>
      <c r="V214" s="1"/>
      <c r="W214" s="1"/>
      <c r="X214" s="1"/>
      <c r="Y214" s="1"/>
      <c r="Z214" s="1"/>
    </row>
    <row r="215" spans="1:26" ht="19.5" customHeight="1">
      <c r="A215" s="201">
        <v>39692</v>
      </c>
      <c r="B215" s="206">
        <v>1114</v>
      </c>
      <c r="C215" s="206">
        <v>1034</v>
      </c>
      <c r="D215" s="206">
        <v>1010</v>
      </c>
      <c r="E215" s="206">
        <v>906</v>
      </c>
      <c r="F215" s="206">
        <v>906</v>
      </c>
      <c r="G215" s="206">
        <v>6.9</v>
      </c>
      <c r="H215" s="206">
        <v>453</v>
      </c>
      <c r="I215" s="206">
        <v>6.9</v>
      </c>
      <c r="J215" s="52"/>
      <c r="K215" s="1"/>
      <c r="L215" s="1"/>
      <c r="M215" s="1"/>
      <c r="N215" s="1"/>
      <c r="O215" s="1"/>
      <c r="P215" s="1"/>
      <c r="Q215" s="1"/>
      <c r="R215" s="1"/>
      <c r="S215" s="1"/>
      <c r="T215" s="1"/>
      <c r="U215" s="1"/>
      <c r="V215" s="1"/>
      <c r="W215" s="1"/>
      <c r="X215" s="1"/>
      <c r="Y215" s="1"/>
      <c r="Z215" s="1"/>
    </row>
    <row r="216" spans="1:26" ht="19.5" customHeight="1">
      <c r="A216" s="201">
        <v>39722</v>
      </c>
      <c r="B216" s="206">
        <v>1114</v>
      </c>
      <c r="C216" s="206">
        <v>1034</v>
      </c>
      <c r="D216" s="206">
        <v>1010</v>
      </c>
      <c r="E216" s="206">
        <v>906</v>
      </c>
      <c r="F216" s="206">
        <v>906</v>
      </c>
      <c r="G216" s="206">
        <v>6.9</v>
      </c>
      <c r="H216" s="206">
        <v>453</v>
      </c>
      <c r="I216" s="206">
        <v>6.9</v>
      </c>
      <c r="J216" s="52"/>
      <c r="K216" s="1"/>
      <c r="L216" s="1"/>
      <c r="M216" s="1"/>
      <c r="N216" s="1"/>
      <c r="O216" s="1"/>
      <c r="P216" s="1"/>
      <c r="Q216" s="1"/>
      <c r="R216" s="1"/>
      <c r="S216" s="1"/>
      <c r="T216" s="1"/>
      <c r="U216" s="1"/>
      <c r="V216" s="1"/>
      <c r="W216" s="1"/>
      <c r="X216" s="1"/>
      <c r="Y216" s="1"/>
      <c r="Z216" s="1"/>
    </row>
    <row r="217" spans="1:26" ht="19.5" customHeight="1">
      <c r="A217" s="201">
        <v>39753</v>
      </c>
      <c r="B217" s="206">
        <v>1404</v>
      </c>
      <c r="C217" s="206">
        <v>1303</v>
      </c>
      <c r="D217" s="206">
        <v>1273</v>
      </c>
      <c r="E217" s="206">
        <v>1142</v>
      </c>
      <c r="F217" s="206">
        <v>1142</v>
      </c>
      <c r="G217" s="206">
        <v>8.6999999999999993</v>
      </c>
      <c r="H217" s="206">
        <v>571</v>
      </c>
      <c r="I217" s="206">
        <v>8.6999999999999993</v>
      </c>
      <c r="J217" s="52"/>
      <c r="K217" s="1"/>
      <c r="L217" s="1"/>
      <c r="M217" s="1"/>
      <c r="N217" s="1"/>
      <c r="O217" s="1"/>
      <c r="P217" s="1"/>
      <c r="Q217" s="1"/>
      <c r="R217" s="1"/>
      <c r="S217" s="1"/>
      <c r="T217" s="1"/>
      <c r="U217" s="1"/>
      <c r="V217" s="1"/>
      <c r="W217" s="1"/>
      <c r="X217" s="1"/>
      <c r="Y217" s="1"/>
      <c r="Z217" s="1"/>
    </row>
    <row r="218" spans="1:26" ht="19.5" customHeight="1">
      <c r="A218" s="201">
        <v>39783</v>
      </c>
      <c r="B218" s="206">
        <v>1404</v>
      </c>
      <c r="C218" s="206">
        <v>1303</v>
      </c>
      <c r="D218" s="206">
        <v>1273</v>
      </c>
      <c r="E218" s="206">
        <v>1142</v>
      </c>
      <c r="F218" s="206">
        <v>1142</v>
      </c>
      <c r="G218" s="206">
        <v>8.6999999999999993</v>
      </c>
      <c r="H218" s="206">
        <v>571</v>
      </c>
      <c r="I218" s="206">
        <v>8.6999999999999993</v>
      </c>
      <c r="J218" s="52"/>
      <c r="K218" s="1"/>
      <c r="L218" s="1"/>
      <c r="M218" s="1"/>
      <c r="N218" s="1"/>
      <c r="O218" s="1"/>
      <c r="P218" s="1"/>
      <c r="Q218" s="1"/>
      <c r="R218" s="1"/>
      <c r="S218" s="1"/>
      <c r="T218" s="1"/>
      <c r="U218" s="1"/>
      <c r="V218" s="1"/>
      <c r="W218" s="1"/>
      <c r="X218" s="1"/>
      <c r="Y218" s="1"/>
      <c r="Z218" s="1"/>
    </row>
    <row r="219" spans="1:26" ht="19.5" customHeight="1">
      <c r="A219" s="201">
        <v>39814</v>
      </c>
      <c r="B219" s="206">
        <v>1404</v>
      </c>
      <c r="C219" s="206">
        <v>1303</v>
      </c>
      <c r="D219" s="206">
        <v>1273</v>
      </c>
      <c r="E219" s="206">
        <v>1142</v>
      </c>
      <c r="F219" s="206">
        <v>1142</v>
      </c>
      <c r="G219" s="206">
        <v>8.6999999999999993</v>
      </c>
      <c r="H219" s="206">
        <v>571</v>
      </c>
      <c r="I219" s="206">
        <v>8.6999999999999993</v>
      </c>
      <c r="J219" s="52"/>
      <c r="K219" s="1"/>
      <c r="L219" s="1"/>
      <c r="M219" s="1"/>
      <c r="N219" s="1"/>
      <c r="O219" s="1"/>
      <c r="P219" s="1"/>
      <c r="Q219" s="1"/>
      <c r="R219" s="1"/>
      <c r="S219" s="1"/>
      <c r="T219" s="1"/>
      <c r="U219" s="1"/>
      <c r="V219" s="1"/>
      <c r="W219" s="1"/>
      <c r="X219" s="1"/>
      <c r="Y219" s="1"/>
      <c r="Z219" s="1"/>
    </row>
    <row r="220" spans="1:26" ht="19.5" customHeight="1">
      <c r="A220" s="201">
        <v>39845</v>
      </c>
      <c r="B220" s="206">
        <v>1404</v>
      </c>
      <c r="C220" s="206">
        <v>1303</v>
      </c>
      <c r="D220" s="206">
        <v>1273</v>
      </c>
      <c r="E220" s="206">
        <v>1142</v>
      </c>
      <c r="F220" s="206">
        <v>1142</v>
      </c>
      <c r="G220" s="206">
        <v>8.6999999999999993</v>
      </c>
      <c r="H220" s="206">
        <v>571</v>
      </c>
      <c r="I220" s="206">
        <v>8.6999999999999993</v>
      </c>
      <c r="J220" s="52"/>
      <c r="K220" s="1"/>
      <c r="L220" s="1"/>
      <c r="M220" s="1"/>
      <c r="N220" s="1"/>
      <c r="O220" s="1"/>
      <c r="P220" s="1"/>
      <c r="Q220" s="1"/>
      <c r="R220" s="1"/>
      <c r="S220" s="1"/>
      <c r="T220" s="1"/>
      <c r="U220" s="1"/>
      <c r="V220" s="1"/>
      <c r="W220" s="1"/>
      <c r="X220" s="1"/>
      <c r="Y220" s="1"/>
      <c r="Z220" s="1"/>
    </row>
    <row r="221" spans="1:26" ht="19.5" customHeight="1">
      <c r="A221" s="201">
        <v>39873</v>
      </c>
      <c r="B221" s="206">
        <v>1404</v>
      </c>
      <c r="C221" s="206">
        <v>1303</v>
      </c>
      <c r="D221" s="206">
        <v>1273</v>
      </c>
      <c r="E221" s="206">
        <v>1142</v>
      </c>
      <c r="F221" s="206">
        <v>1142</v>
      </c>
      <c r="G221" s="206">
        <v>8.6999999999999993</v>
      </c>
      <c r="H221" s="206">
        <v>571</v>
      </c>
      <c r="I221" s="206">
        <v>8.6999999999999993</v>
      </c>
      <c r="J221" s="52"/>
      <c r="K221" s="1"/>
      <c r="L221" s="1"/>
      <c r="M221" s="1"/>
      <c r="N221" s="1"/>
      <c r="O221" s="1"/>
      <c r="P221" s="1"/>
      <c r="Q221" s="1"/>
      <c r="R221" s="1"/>
      <c r="S221" s="1"/>
      <c r="T221" s="1"/>
      <c r="U221" s="1"/>
      <c r="V221" s="1"/>
      <c r="W221" s="1"/>
      <c r="X221" s="1"/>
      <c r="Y221" s="1"/>
      <c r="Z221" s="1"/>
    </row>
    <row r="222" spans="1:26" ht="19.5" customHeight="1">
      <c r="A222" s="201">
        <v>39904</v>
      </c>
      <c r="B222" s="206">
        <v>1404</v>
      </c>
      <c r="C222" s="206">
        <v>1303</v>
      </c>
      <c r="D222" s="206">
        <v>1273</v>
      </c>
      <c r="E222" s="206">
        <v>1142</v>
      </c>
      <c r="F222" s="206">
        <v>1142</v>
      </c>
      <c r="G222" s="206">
        <v>8.6999999999999993</v>
      </c>
      <c r="H222" s="206">
        <v>571</v>
      </c>
      <c r="I222" s="206">
        <v>8.6999999999999993</v>
      </c>
      <c r="J222" s="52"/>
      <c r="K222" s="1"/>
      <c r="L222" s="1"/>
      <c r="M222" s="1"/>
      <c r="N222" s="1"/>
      <c r="O222" s="1"/>
      <c r="P222" s="1"/>
      <c r="Q222" s="1"/>
      <c r="R222" s="1"/>
      <c r="S222" s="1"/>
      <c r="T222" s="1"/>
      <c r="U222" s="1"/>
      <c r="V222" s="1"/>
      <c r="W222" s="1"/>
      <c r="X222" s="1"/>
      <c r="Y222" s="1"/>
      <c r="Z222" s="1"/>
    </row>
    <row r="223" spans="1:26" ht="19.5" customHeight="1">
      <c r="A223" s="201">
        <v>39934</v>
      </c>
      <c r="B223" s="206">
        <v>1404</v>
      </c>
      <c r="C223" s="206">
        <v>1303</v>
      </c>
      <c r="D223" s="206">
        <v>1273</v>
      </c>
      <c r="E223" s="206">
        <v>1142</v>
      </c>
      <c r="F223" s="206">
        <v>1142</v>
      </c>
      <c r="G223" s="206">
        <v>8.6999999999999993</v>
      </c>
      <c r="H223" s="206">
        <v>571</v>
      </c>
      <c r="I223" s="206">
        <v>8.6999999999999993</v>
      </c>
      <c r="J223" s="52"/>
      <c r="K223" s="1"/>
      <c r="L223" s="1"/>
      <c r="M223" s="1"/>
      <c r="N223" s="1"/>
      <c r="O223" s="1"/>
      <c r="P223" s="1"/>
      <c r="Q223" s="1"/>
      <c r="R223" s="1"/>
      <c r="S223" s="1"/>
      <c r="T223" s="1"/>
      <c r="U223" s="1"/>
      <c r="V223" s="1"/>
      <c r="W223" s="1"/>
      <c r="X223" s="1"/>
      <c r="Y223" s="1"/>
      <c r="Z223" s="1"/>
    </row>
    <row r="224" spans="1:26" ht="19.5" customHeight="1">
      <c r="A224" s="201">
        <v>39965</v>
      </c>
      <c r="B224" s="206">
        <v>1404</v>
      </c>
      <c r="C224" s="206">
        <v>1303</v>
      </c>
      <c r="D224" s="206">
        <v>1273</v>
      </c>
      <c r="E224" s="206">
        <v>1142</v>
      </c>
      <c r="F224" s="206">
        <v>1142</v>
      </c>
      <c r="G224" s="206">
        <v>8.6999999999999993</v>
      </c>
      <c r="H224" s="206">
        <v>571</v>
      </c>
      <c r="I224" s="206">
        <v>8.6999999999999993</v>
      </c>
      <c r="J224" s="52"/>
      <c r="K224" s="1"/>
      <c r="L224" s="1"/>
      <c r="M224" s="1"/>
      <c r="N224" s="1"/>
      <c r="O224" s="1"/>
      <c r="P224" s="1"/>
      <c r="Q224" s="1"/>
      <c r="R224" s="1"/>
      <c r="S224" s="1"/>
      <c r="T224" s="1"/>
      <c r="U224" s="1"/>
      <c r="V224" s="1"/>
      <c r="W224" s="1"/>
      <c r="X224" s="1"/>
      <c r="Y224" s="1"/>
      <c r="Z224" s="1"/>
    </row>
    <row r="225" spans="1:26" ht="19.5" customHeight="1">
      <c r="A225" s="201">
        <v>39995</v>
      </c>
      <c r="B225" s="206">
        <v>1404</v>
      </c>
      <c r="C225" s="206">
        <v>1303</v>
      </c>
      <c r="D225" s="206">
        <v>1273</v>
      </c>
      <c r="E225" s="206">
        <v>1142</v>
      </c>
      <c r="F225" s="206">
        <v>1142</v>
      </c>
      <c r="G225" s="206">
        <v>8.6999999999999993</v>
      </c>
      <c r="H225" s="206">
        <v>571</v>
      </c>
      <c r="I225" s="206">
        <v>8.6999999999999993</v>
      </c>
      <c r="J225" s="52"/>
      <c r="K225" s="1"/>
      <c r="L225" s="1"/>
      <c r="M225" s="1"/>
      <c r="N225" s="1"/>
      <c r="O225" s="1"/>
      <c r="P225" s="1"/>
      <c r="Q225" s="1"/>
      <c r="R225" s="1"/>
      <c r="S225" s="1"/>
      <c r="T225" s="1"/>
      <c r="U225" s="1"/>
      <c r="V225" s="1"/>
      <c r="W225" s="1"/>
      <c r="X225" s="1"/>
      <c r="Y225" s="1"/>
      <c r="Z225" s="1"/>
    </row>
    <row r="226" spans="1:26" ht="19.5" customHeight="1">
      <c r="A226" s="201">
        <v>40026</v>
      </c>
      <c r="B226" s="206">
        <v>1404</v>
      </c>
      <c r="C226" s="206">
        <v>1303</v>
      </c>
      <c r="D226" s="206">
        <v>1273</v>
      </c>
      <c r="E226" s="206">
        <v>1142</v>
      </c>
      <c r="F226" s="206">
        <v>1142</v>
      </c>
      <c r="G226" s="206">
        <v>8.6999999999999993</v>
      </c>
      <c r="H226" s="206">
        <v>571</v>
      </c>
      <c r="I226" s="206">
        <v>8.6999999999999993</v>
      </c>
      <c r="J226" s="52"/>
      <c r="K226" s="1"/>
      <c r="L226" s="1"/>
      <c r="M226" s="1"/>
      <c r="N226" s="1"/>
      <c r="O226" s="1"/>
      <c r="P226" s="1"/>
      <c r="Q226" s="1"/>
      <c r="R226" s="1"/>
      <c r="S226" s="1"/>
      <c r="T226" s="1"/>
      <c r="U226" s="1"/>
      <c r="V226" s="1"/>
      <c r="W226" s="1"/>
      <c r="X226" s="1"/>
      <c r="Y226" s="1"/>
      <c r="Z226" s="1"/>
    </row>
    <row r="227" spans="1:26" ht="19.5" customHeight="1">
      <c r="A227" s="201">
        <v>40057</v>
      </c>
      <c r="B227" s="206">
        <v>1404</v>
      </c>
      <c r="C227" s="206">
        <v>1303</v>
      </c>
      <c r="D227" s="206">
        <v>1273</v>
      </c>
      <c r="E227" s="206">
        <v>1142</v>
      </c>
      <c r="F227" s="206">
        <v>1142</v>
      </c>
      <c r="G227" s="206">
        <v>8.6999999999999993</v>
      </c>
      <c r="H227" s="206">
        <v>571</v>
      </c>
      <c r="I227" s="206">
        <v>8.6999999999999993</v>
      </c>
      <c r="J227" s="52"/>
      <c r="K227" s="1"/>
      <c r="L227" s="1"/>
      <c r="M227" s="1"/>
      <c r="N227" s="1"/>
      <c r="O227" s="1"/>
      <c r="P227" s="1"/>
      <c r="Q227" s="1"/>
      <c r="R227" s="1"/>
      <c r="S227" s="1"/>
      <c r="T227" s="1"/>
      <c r="U227" s="1"/>
      <c r="V227" s="1"/>
      <c r="W227" s="1"/>
      <c r="X227" s="1"/>
      <c r="Y227" s="1"/>
      <c r="Z227" s="1"/>
    </row>
    <row r="228" spans="1:26" ht="19.5" customHeight="1">
      <c r="A228" s="201">
        <v>40087</v>
      </c>
      <c r="B228" s="206">
        <v>1404</v>
      </c>
      <c r="C228" s="206">
        <v>1303</v>
      </c>
      <c r="D228" s="206">
        <v>1273</v>
      </c>
      <c r="E228" s="206">
        <v>1142</v>
      </c>
      <c r="F228" s="206">
        <v>1142</v>
      </c>
      <c r="G228" s="206">
        <v>8.6999999999999993</v>
      </c>
      <c r="H228" s="206">
        <v>571</v>
      </c>
      <c r="I228" s="206">
        <v>8.6999999999999993</v>
      </c>
      <c r="J228" s="52"/>
      <c r="K228" s="1"/>
      <c r="L228" s="1"/>
      <c r="M228" s="1"/>
      <c r="N228" s="1"/>
      <c r="O228" s="1"/>
      <c r="P228" s="1"/>
      <c r="Q228" s="1"/>
      <c r="R228" s="1"/>
      <c r="S228" s="1"/>
      <c r="T228" s="1"/>
      <c r="U228" s="1"/>
      <c r="V228" s="1"/>
      <c r="W228" s="1"/>
      <c r="X228" s="1"/>
      <c r="Y228" s="1"/>
      <c r="Z228" s="1"/>
    </row>
    <row r="229" spans="1:26" ht="19.5" customHeight="1">
      <c r="A229" s="201">
        <v>40118</v>
      </c>
      <c r="B229" s="206">
        <v>1656.72</v>
      </c>
      <c r="C229" s="206">
        <v>1537.54</v>
      </c>
      <c r="D229" s="206">
        <v>1502.14</v>
      </c>
      <c r="E229" s="206">
        <v>1347.56</v>
      </c>
      <c r="F229" s="206">
        <v>1347.56</v>
      </c>
      <c r="G229" s="206">
        <v>10.27</v>
      </c>
      <c r="H229" s="206">
        <v>673.78</v>
      </c>
      <c r="I229" s="206">
        <v>10.27</v>
      </c>
      <c r="J229" s="52"/>
      <c r="K229" s="1"/>
      <c r="L229" s="1"/>
      <c r="M229" s="1"/>
      <c r="N229" s="1"/>
      <c r="O229" s="1"/>
      <c r="P229" s="1"/>
      <c r="Q229" s="1"/>
      <c r="R229" s="1"/>
      <c r="S229" s="1"/>
      <c r="T229" s="1"/>
      <c r="U229" s="1"/>
      <c r="V229" s="1"/>
      <c r="W229" s="1"/>
      <c r="X229" s="1"/>
      <c r="Y229" s="1"/>
      <c r="Z229" s="1"/>
    </row>
    <row r="230" spans="1:26" ht="19.5" customHeight="1">
      <c r="A230" s="201">
        <v>40148</v>
      </c>
      <c r="B230" s="206">
        <v>1656.72</v>
      </c>
      <c r="C230" s="206">
        <v>1537.54</v>
      </c>
      <c r="D230" s="206">
        <v>1502.14</v>
      </c>
      <c r="E230" s="206">
        <v>1347.56</v>
      </c>
      <c r="F230" s="206">
        <v>1347.56</v>
      </c>
      <c r="G230" s="206">
        <v>10.27</v>
      </c>
      <c r="H230" s="206">
        <v>673.78</v>
      </c>
      <c r="I230" s="206">
        <v>10.27</v>
      </c>
      <c r="J230" s="52"/>
      <c r="K230" s="1"/>
      <c r="L230" s="1"/>
      <c r="M230" s="1"/>
      <c r="N230" s="1"/>
      <c r="O230" s="1"/>
      <c r="P230" s="1"/>
      <c r="Q230" s="1"/>
      <c r="R230" s="1"/>
      <c r="S230" s="1"/>
      <c r="T230" s="1"/>
      <c r="U230" s="1"/>
      <c r="V230" s="1"/>
      <c r="W230" s="1"/>
      <c r="X230" s="1"/>
      <c r="Y230" s="1"/>
      <c r="Z230" s="1"/>
    </row>
    <row r="231" spans="1:26" ht="19.5" customHeight="1">
      <c r="A231" s="201">
        <v>40179</v>
      </c>
      <c r="B231" s="206">
        <v>1656.72</v>
      </c>
      <c r="C231" s="206">
        <v>1537.54</v>
      </c>
      <c r="D231" s="206">
        <v>1502.14</v>
      </c>
      <c r="E231" s="206">
        <v>1347.56</v>
      </c>
      <c r="F231" s="206">
        <v>1347.56</v>
      </c>
      <c r="G231" s="206">
        <v>10.27</v>
      </c>
      <c r="H231" s="206">
        <v>673.78</v>
      </c>
      <c r="I231" s="206">
        <v>10.27</v>
      </c>
      <c r="J231" s="52"/>
      <c r="K231" s="1"/>
      <c r="L231" s="1"/>
      <c r="M231" s="1"/>
      <c r="N231" s="1"/>
      <c r="O231" s="1"/>
      <c r="P231" s="1"/>
      <c r="Q231" s="1"/>
      <c r="R231" s="1"/>
      <c r="S231" s="1"/>
      <c r="T231" s="1"/>
      <c r="U231" s="1"/>
      <c r="V231" s="1"/>
      <c r="W231" s="1"/>
      <c r="X231" s="1"/>
      <c r="Y231" s="1"/>
      <c r="Z231" s="1"/>
    </row>
    <row r="232" spans="1:26" ht="19.5" customHeight="1">
      <c r="A232" s="201">
        <v>40210</v>
      </c>
      <c r="B232" s="206">
        <v>1656.72</v>
      </c>
      <c r="C232" s="206">
        <v>1537.54</v>
      </c>
      <c r="D232" s="206">
        <v>1502.14</v>
      </c>
      <c r="E232" s="206">
        <v>1347.56</v>
      </c>
      <c r="F232" s="206">
        <v>1347.56</v>
      </c>
      <c r="G232" s="206">
        <v>10.27</v>
      </c>
      <c r="H232" s="206">
        <v>673.78</v>
      </c>
      <c r="I232" s="206">
        <v>10.27</v>
      </c>
      <c r="J232" s="52"/>
      <c r="K232" s="1"/>
      <c r="L232" s="1"/>
      <c r="M232" s="1"/>
      <c r="N232" s="1"/>
      <c r="O232" s="1"/>
      <c r="P232" s="1"/>
      <c r="Q232" s="1"/>
      <c r="R232" s="1"/>
      <c r="S232" s="1"/>
      <c r="T232" s="1"/>
      <c r="U232" s="1"/>
      <c r="V232" s="1"/>
      <c r="W232" s="1"/>
      <c r="X232" s="1"/>
      <c r="Y232" s="1"/>
      <c r="Z232" s="1"/>
    </row>
    <row r="233" spans="1:26" ht="19.5" customHeight="1">
      <c r="A233" s="201">
        <v>40238</v>
      </c>
      <c r="B233" s="206">
        <v>1656.72</v>
      </c>
      <c r="C233" s="206">
        <v>1537.54</v>
      </c>
      <c r="D233" s="206">
        <v>1502.14</v>
      </c>
      <c r="E233" s="206">
        <v>1347.56</v>
      </c>
      <c r="F233" s="206">
        <v>1347.56</v>
      </c>
      <c r="G233" s="206">
        <v>10.27</v>
      </c>
      <c r="H233" s="206">
        <v>673.78</v>
      </c>
      <c r="I233" s="206">
        <v>10.27</v>
      </c>
      <c r="J233" s="52"/>
      <c r="K233" s="1"/>
      <c r="L233" s="1"/>
      <c r="M233" s="1"/>
      <c r="N233" s="1"/>
      <c r="O233" s="1"/>
      <c r="P233" s="1"/>
      <c r="Q233" s="1"/>
      <c r="R233" s="1"/>
      <c r="S233" s="1"/>
      <c r="T233" s="1"/>
      <c r="U233" s="1"/>
      <c r="V233" s="1"/>
      <c r="W233" s="1"/>
      <c r="X233" s="1"/>
      <c r="Y233" s="1"/>
      <c r="Z233" s="1"/>
    </row>
    <row r="234" spans="1:26" ht="19.5" customHeight="1">
      <c r="A234" s="201">
        <v>40269</v>
      </c>
      <c r="B234" s="206">
        <v>1656.72</v>
      </c>
      <c r="C234" s="206">
        <v>1537.54</v>
      </c>
      <c r="D234" s="206">
        <v>1502.14</v>
      </c>
      <c r="E234" s="206">
        <v>1347.56</v>
      </c>
      <c r="F234" s="206">
        <v>1347.56</v>
      </c>
      <c r="G234" s="206">
        <v>10.27</v>
      </c>
      <c r="H234" s="206">
        <v>673.78</v>
      </c>
      <c r="I234" s="206">
        <v>10.27</v>
      </c>
      <c r="J234" s="52"/>
      <c r="K234" s="1"/>
      <c r="L234" s="1"/>
      <c r="M234" s="1"/>
      <c r="N234" s="1"/>
      <c r="O234" s="1"/>
      <c r="P234" s="1"/>
      <c r="Q234" s="1"/>
      <c r="R234" s="1"/>
      <c r="S234" s="1"/>
      <c r="T234" s="1"/>
      <c r="U234" s="1"/>
      <c r="V234" s="1"/>
      <c r="W234" s="1"/>
      <c r="X234" s="1"/>
      <c r="Y234" s="1"/>
      <c r="Z234" s="1"/>
    </row>
    <row r="235" spans="1:26" ht="19.5" customHeight="1">
      <c r="A235" s="201">
        <v>40299</v>
      </c>
      <c r="B235" s="206">
        <v>1656.72</v>
      </c>
      <c r="C235" s="206">
        <v>1537.54</v>
      </c>
      <c r="D235" s="206">
        <v>1502.14</v>
      </c>
      <c r="E235" s="206">
        <v>1347.56</v>
      </c>
      <c r="F235" s="206">
        <v>1347.56</v>
      </c>
      <c r="G235" s="206">
        <v>10.27</v>
      </c>
      <c r="H235" s="206">
        <v>673.78</v>
      </c>
      <c r="I235" s="206">
        <v>10.27</v>
      </c>
      <c r="J235" s="52"/>
      <c r="K235" s="1"/>
      <c r="L235" s="1"/>
      <c r="M235" s="1"/>
      <c r="N235" s="1"/>
      <c r="O235" s="1"/>
      <c r="P235" s="1"/>
      <c r="Q235" s="1"/>
      <c r="R235" s="1"/>
      <c r="S235" s="1"/>
      <c r="T235" s="1"/>
      <c r="U235" s="1"/>
      <c r="V235" s="1"/>
      <c r="W235" s="1"/>
      <c r="X235" s="1"/>
      <c r="Y235" s="1"/>
      <c r="Z235" s="1"/>
    </row>
    <row r="236" spans="1:26" ht="19.5" customHeight="1">
      <c r="A236" s="201">
        <v>40330</v>
      </c>
      <c r="B236" s="206">
        <v>1656.72</v>
      </c>
      <c r="C236" s="206">
        <v>1537.54</v>
      </c>
      <c r="D236" s="206">
        <v>1502.14</v>
      </c>
      <c r="E236" s="206">
        <v>1347.56</v>
      </c>
      <c r="F236" s="206">
        <v>1347.56</v>
      </c>
      <c r="G236" s="206">
        <v>10.27</v>
      </c>
      <c r="H236" s="206">
        <v>673.78</v>
      </c>
      <c r="I236" s="206">
        <v>10.27</v>
      </c>
      <c r="J236" s="52"/>
      <c r="K236" s="1"/>
      <c r="L236" s="1"/>
      <c r="M236" s="1"/>
      <c r="N236" s="1"/>
      <c r="O236" s="1"/>
      <c r="P236" s="1"/>
      <c r="Q236" s="1"/>
      <c r="R236" s="1"/>
      <c r="S236" s="1"/>
      <c r="T236" s="1"/>
      <c r="U236" s="1"/>
      <c r="V236" s="1"/>
      <c r="W236" s="1"/>
      <c r="X236" s="1"/>
      <c r="Y236" s="1"/>
      <c r="Z236" s="1"/>
    </row>
    <row r="237" spans="1:26" ht="19.5" customHeight="1">
      <c r="A237" s="201">
        <v>40360</v>
      </c>
      <c r="B237" s="206">
        <v>1656.72</v>
      </c>
      <c r="C237" s="206">
        <v>1537.54</v>
      </c>
      <c r="D237" s="206">
        <v>1502.14</v>
      </c>
      <c r="E237" s="206">
        <v>1347.56</v>
      </c>
      <c r="F237" s="206">
        <v>1347.56</v>
      </c>
      <c r="G237" s="206">
        <v>10.27</v>
      </c>
      <c r="H237" s="206">
        <v>673.78</v>
      </c>
      <c r="I237" s="206">
        <v>10.27</v>
      </c>
      <c r="J237" s="52"/>
      <c r="K237" s="1"/>
      <c r="L237" s="1"/>
      <c r="M237" s="1"/>
      <c r="N237" s="1"/>
      <c r="O237" s="1"/>
      <c r="P237" s="1"/>
      <c r="Q237" s="1"/>
      <c r="R237" s="1"/>
      <c r="S237" s="1"/>
      <c r="T237" s="1"/>
      <c r="U237" s="1"/>
      <c r="V237" s="1"/>
      <c r="W237" s="1"/>
      <c r="X237" s="1"/>
      <c r="Y237" s="1"/>
      <c r="Z237" s="1"/>
    </row>
    <row r="238" spans="1:26" ht="19.5" customHeight="1">
      <c r="A238" s="201">
        <v>40391</v>
      </c>
      <c r="B238" s="206">
        <v>1656.72</v>
      </c>
      <c r="C238" s="206">
        <v>1537.54</v>
      </c>
      <c r="D238" s="206">
        <v>1502.14</v>
      </c>
      <c r="E238" s="206">
        <v>1347.56</v>
      </c>
      <c r="F238" s="206">
        <v>1347.56</v>
      </c>
      <c r="G238" s="206">
        <v>10.27</v>
      </c>
      <c r="H238" s="206">
        <v>673.78</v>
      </c>
      <c r="I238" s="206">
        <v>10.27</v>
      </c>
      <c r="J238" s="52"/>
      <c r="K238" s="1"/>
      <c r="L238" s="1"/>
      <c r="M238" s="1"/>
      <c r="N238" s="1"/>
      <c r="O238" s="1"/>
      <c r="P238" s="1"/>
      <c r="Q238" s="1"/>
      <c r="R238" s="1"/>
      <c r="S238" s="1"/>
      <c r="T238" s="1"/>
      <c r="U238" s="1"/>
      <c r="V238" s="1"/>
      <c r="W238" s="1"/>
      <c r="X238" s="1"/>
      <c r="Y238" s="1"/>
      <c r="Z238" s="1"/>
    </row>
    <row r="239" spans="1:26" ht="19.5" customHeight="1">
      <c r="A239" s="201">
        <v>40422</v>
      </c>
      <c r="B239" s="206">
        <v>1656.72</v>
      </c>
      <c r="C239" s="206">
        <v>1537.54</v>
      </c>
      <c r="D239" s="206">
        <v>1502.14</v>
      </c>
      <c r="E239" s="206">
        <v>1347.56</v>
      </c>
      <c r="F239" s="206">
        <v>1347.56</v>
      </c>
      <c r="G239" s="206">
        <v>10.27</v>
      </c>
      <c r="H239" s="206">
        <v>673.78</v>
      </c>
      <c r="I239" s="206">
        <v>10.27</v>
      </c>
      <c r="J239" s="52"/>
      <c r="K239" s="1"/>
      <c r="L239" s="1"/>
      <c r="M239" s="1"/>
      <c r="N239" s="1"/>
      <c r="O239" s="1"/>
      <c r="P239" s="1"/>
      <c r="Q239" s="1"/>
      <c r="R239" s="1"/>
      <c r="S239" s="1"/>
      <c r="T239" s="1"/>
      <c r="U239" s="1"/>
      <c r="V239" s="1"/>
      <c r="W239" s="1"/>
      <c r="X239" s="1"/>
      <c r="Y239" s="1"/>
      <c r="Z239" s="1"/>
    </row>
    <row r="240" spans="1:26" ht="19.5" customHeight="1">
      <c r="A240" s="201">
        <v>40452</v>
      </c>
      <c r="B240" s="206">
        <v>1656.72</v>
      </c>
      <c r="C240" s="206">
        <v>1537.54</v>
      </c>
      <c r="D240" s="206">
        <v>1502.14</v>
      </c>
      <c r="E240" s="206">
        <v>1347.56</v>
      </c>
      <c r="F240" s="206">
        <v>1347.56</v>
      </c>
      <c r="G240" s="206">
        <v>10.27</v>
      </c>
      <c r="H240" s="206">
        <v>673.78</v>
      </c>
      <c r="I240" s="206">
        <v>10.27</v>
      </c>
      <c r="J240" s="52"/>
      <c r="K240" s="1"/>
      <c r="L240" s="1"/>
      <c r="M240" s="1"/>
      <c r="N240" s="1"/>
      <c r="O240" s="1"/>
      <c r="P240" s="1"/>
      <c r="Q240" s="1"/>
      <c r="R240" s="1"/>
      <c r="S240" s="1"/>
      <c r="T240" s="1"/>
      <c r="U240" s="1"/>
      <c r="V240" s="1"/>
      <c r="W240" s="1"/>
      <c r="X240" s="1"/>
      <c r="Y240" s="1"/>
      <c r="Z240" s="1"/>
    </row>
    <row r="241" spans="1:26" ht="19.5" customHeight="1">
      <c r="A241" s="201">
        <v>40483</v>
      </c>
      <c r="B241" s="206">
        <v>2037.77</v>
      </c>
      <c r="C241" s="206">
        <v>1891.17</v>
      </c>
      <c r="D241" s="206">
        <v>1847.63</v>
      </c>
      <c r="E241" s="206">
        <v>1657.5</v>
      </c>
      <c r="F241" s="206">
        <v>1657.5</v>
      </c>
      <c r="G241" s="206">
        <v>12.55</v>
      </c>
      <c r="H241" s="206">
        <v>828.75</v>
      </c>
      <c r="I241" s="206">
        <v>12.55</v>
      </c>
      <c r="J241" s="52"/>
      <c r="K241" s="1"/>
      <c r="L241" s="1"/>
      <c r="M241" s="1"/>
      <c r="N241" s="1"/>
      <c r="O241" s="1"/>
      <c r="P241" s="1"/>
      <c r="Q241" s="1"/>
      <c r="R241" s="1"/>
      <c r="S241" s="1"/>
      <c r="T241" s="1"/>
      <c r="U241" s="1"/>
      <c r="V241" s="1"/>
      <c r="W241" s="1"/>
      <c r="X241" s="1"/>
      <c r="Y241" s="1"/>
      <c r="Z241" s="1"/>
    </row>
    <row r="242" spans="1:26" ht="19.5" customHeight="1">
      <c r="A242" s="201">
        <v>40513</v>
      </c>
      <c r="B242" s="206">
        <v>2037.77</v>
      </c>
      <c r="C242" s="206">
        <v>1891.17</v>
      </c>
      <c r="D242" s="206">
        <v>1847.63</v>
      </c>
      <c r="E242" s="206">
        <v>1657.5</v>
      </c>
      <c r="F242" s="206">
        <v>1657.5</v>
      </c>
      <c r="G242" s="206">
        <v>12.55</v>
      </c>
      <c r="H242" s="206">
        <v>828.75</v>
      </c>
      <c r="I242" s="206">
        <v>12.55</v>
      </c>
      <c r="J242" s="52"/>
      <c r="K242" s="1"/>
      <c r="L242" s="1"/>
      <c r="M242" s="1"/>
      <c r="N242" s="1"/>
      <c r="O242" s="1"/>
      <c r="P242" s="1"/>
      <c r="Q242" s="1"/>
      <c r="R242" s="1"/>
      <c r="S242" s="1"/>
      <c r="T242" s="1"/>
      <c r="U242" s="1"/>
      <c r="V242" s="1"/>
      <c r="W242" s="1"/>
      <c r="X242" s="1"/>
      <c r="Y242" s="1"/>
      <c r="Z242" s="1"/>
    </row>
    <row r="243" spans="1:26" ht="19.5" customHeight="1">
      <c r="A243" s="201">
        <v>40544</v>
      </c>
      <c r="B243" s="206">
        <v>2037.77</v>
      </c>
      <c r="C243" s="206">
        <v>1891.17</v>
      </c>
      <c r="D243" s="206">
        <v>1847.63</v>
      </c>
      <c r="E243" s="206">
        <v>1657.5</v>
      </c>
      <c r="F243" s="206">
        <v>1657.5</v>
      </c>
      <c r="G243" s="206">
        <v>12.55</v>
      </c>
      <c r="H243" s="206">
        <v>828.75</v>
      </c>
      <c r="I243" s="206">
        <v>12.55</v>
      </c>
      <c r="J243" s="52"/>
      <c r="K243" s="1"/>
      <c r="L243" s="1"/>
      <c r="M243" s="1"/>
      <c r="N243" s="1"/>
      <c r="O243" s="1"/>
      <c r="P243" s="1"/>
      <c r="Q243" s="1"/>
      <c r="R243" s="1"/>
      <c r="S243" s="1"/>
      <c r="T243" s="1"/>
      <c r="U243" s="1"/>
      <c r="V243" s="1"/>
      <c r="W243" s="1"/>
      <c r="X243" s="1"/>
      <c r="Y243" s="1"/>
      <c r="Z243" s="1"/>
    </row>
    <row r="244" spans="1:26" ht="19.5" customHeight="1">
      <c r="A244" s="201">
        <v>40575</v>
      </c>
      <c r="B244" s="206">
        <v>2037.77</v>
      </c>
      <c r="C244" s="206">
        <v>1891.17</v>
      </c>
      <c r="D244" s="206">
        <v>1847.63</v>
      </c>
      <c r="E244" s="206">
        <v>1657.5</v>
      </c>
      <c r="F244" s="206">
        <v>1657.5</v>
      </c>
      <c r="G244" s="206">
        <v>12.55</v>
      </c>
      <c r="H244" s="206">
        <v>828.75</v>
      </c>
      <c r="I244" s="206">
        <v>12.55</v>
      </c>
      <c r="J244" s="52"/>
      <c r="K244" s="1"/>
      <c r="L244" s="1"/>
      <c r="M244" s="1"/>
      <c r="N244" s="1"/>
      <c r="O244" s="1"/>
      <c r="P244" s="1"/>
      <c r="Q244" s="1"/>
      <c r="R244" s="1"/>
      <c r="S244" s="1"/>
      <c r="T244" s="1"/>
      <c r="U244" s="1"/>
      <c r="V244" s="1"/>
      <c r="W244" s="1"/>
      <c r="X244" s="1"/>
      <c r="Y244" s="1"/>
      <c r="Z244" s="1"/>
    </row>
    <row r="245" spans="1:26" ht="19.5" customHeight="1">
      <c r="A245" s="201">
        <v>40603</v>
      </c>
      <c r="B245" s="206">
        <v>2037.77</v>
      </c>
      <c r="C245" s="206">
        <v>1891.17</v>
      </c>
      <c r="D245" s="206">
        <v>1847.63</v>
      </c>
      <c r="E245" s="206">
        <v>1657.5</v>
      </c>
      <c r="F245" s="206">
        <v>1657.5</v>
      </c>
      <c r="G245" s="206">
        <v>12.55</v>
      </c>
      <c r="H245" s="206">
        <v>828.75</v>
      </c>
      <c r="I245" s="206">
        <v>12.55</v>
      </c>
      <c r="J245" s="52"/>
      <c r="K245" s="1"/>
      <c r="L245" s="1"/>
      <c r="M245" s="1"/>
      <c r="N245" s="1"/>
      <c r="O245" s="1"/>
      <c r="P245" s="1"/>
      <c r="Q245" s="1"/>
      <c r="R245" s="1"/>
      <c r="S245" s="1"/>
      <c r="T245" s="1"/>
      <c r="U245" s="1"/>
      <c r="V245" s="1"/>
      <c r="W245" s="1"/>
      <c r="X245" s="1"/>
      <c r="Y245" s="1"/>
      <c r="Z245" s="1"/>
    </row>
    <row r="246" spans="1:26" ht="19.5" customHeight="1">
      <c r="A246" s="201">
        <v>40634</v>
      </c>
      <c r="B246" s="206">
        <v>2037.77</v>
      </c>
      <c r="C246" s="206">
        <v>1891.17</v>
      </c>
      <c r="D246" s="206">
        <v>1847.63</v>
      </c>
      <c r="E246" s="206">
        <v>1657.5</v>
      </c>
      <c r="F246" s="206">
        <v>1657.5</v>
      </c>
      <c r="G246" s="206">
        <v>12.55</v>
      </c>
      <c r="H246" s="206">
        <v>828.75</v>
      </c>
      <c r="I246" s="206">
        <v>12.55</v>
      </c>
      <c r="J246" s="52"/>
      <c r="K246" s="1"/>
      <c r="L246" s="1"/>
      <c r="M246" s="1"/>
      <c r="N246" s="1"/>
      <c r="O246" s="1"/>
      <c r="P246" s="1"/>
      <c r="Q246" s="1"/>
      <c r="R246" s="1"/>
      <c r="S246" s="1"/>
      <c r="T246" s="1"/>
      <c r="U246" s="1"/>
      <c r="V246" s="1"/>
      <c r="W246" s="1"/>
      <c r="X246" s="1"/>
      <c r="Y246" s="1"/>
      <c r="Z246" s="1"/>
    </row>
    <row r="247" spans="1:26" ht="19.5" customHeight="1">
      <c r="A247" s="201">
        <v>40664</v>
      </c>
      <c r="B247" s="206">
        <v>2037.77</v>
      </c>
      <c r="C247" s="206">
        <v>1891.17</v>
      </c>
      <c r="D247" s="206">
        <v>1847.63</v>
      </c>
      <c r="E247" s="206">
        <v>1657.5</v>
      </c>
      <c r="F247" s="206">
        <v>1657.5</v>
      </c>
      <c r="G247" s="206">
        <v>12.55</v>
      </c>
      <c r="H247" s="206">
        <v>828.75</v>
      </c>
      <c r="I247" s="206">
        <v>12.55</v>
      </c>
      <c r="J247" s="52"/>
      <c r="K247" s="1"/>
      <c r="L247" s="1"/>
      <c r="M247" s="1"/>
      <c r="N247" s="1"/>
      <c r="O247" s="1"/>
      <c r="P247" s="1"/>
      <c r="Q247" s="1"/>
      <c r="R247" s="1"/>
      <c r="S247" s="1"/>
      <c r="T247" s="1"/>
      <c r="U247" s="1"/>
      <c r="V247" s="1"/>
      <c r="W247" s="1"/>
      <c r="X247" s="1"/>
      <c r="Y247" s="1"/>
      <c r="Z247" s="1"/>
    </row>
    <row r="248" spans="1:26" ht="19.5" customHeight="1">
      <c r="A248" s="201">
        <v>40695</v>
      </c>
      <c r="B248" s="206">
        <v>2037.77</v>
      </c>
      <c r="C248" s="206">
        <v>1891.17</v>
      </c>
      <c r="D248" s="206">
        <v>1847.63</v>
      </c>
      <c r="E248" s="206">
        <v>1657.5</v>
      </c>
      <c r="F248" s="206">
        <v>1657.5</v>
      </c>
      <c r="G248" s="206">
        <v>12.55</v>
      </c>
      <c r="H248" s="206">
        <v>828.75</v>
      </c>
      <c r="I248" s="206">
        <v>12.55</v>
      </c>
      <c r="J248" s="52"/>
      <c r="K248" s="1"/>
      <c r="L248" s="1"/>
      <c r="M248" s="1"/>
      <c r="N248" s="1"/>
      <c r="O248" s="1"/>
      <c r="P248" s="1"/>
      <c r="Q248" s="1"/>
      <c r="R248" s="1"/>
      <c r="S248" s="1"/>
      <c r="T248" s="1"/>
      <c r="U248" s="1"/>
      <c r="V248" s="1"/>
      <c r="W248" s="1"/>
      <c r="X248" s="1"/>
      <c r="Y248" s="1"/>
      <c r="Z248" s="1"/>
    </row>
    <row r="249" spans="1:26" ht="19.5" customHeight="1">
      <c r="A249" s="201">
        <v>40725</v>
      </c>
      <c r="B249" s="206">
        <v>2037.77</v>
      </c>
      <c r="C249" s="206">
        <v>1891.17</v>
      </c>
      <c r="D249" s="206">
        <v>1847.63</v>
      </c>
      <c r="E249" s="206">
        <v>1657.5</v>
      </c>
      <c r="F249" s="206">
        <v>1657.5</v>
      </c>
      <c r="G249" s="206">
        <v>12.55</v>
      </c>
      <c r="H249" s="206">
        <v>828.75</v>
      </c>
      <c r="I249" s="206">
        <v>12.55</v>
      </c>
      <c r="J249" s="52"/>
      <c r="K249" s="1"/>
      <c r="L249" s="1"/>
      <c r="M249" s="1"/>
      <c r="N249" s="1"/>
      <c r="O249" s="1"/>
      <c r="P249" s="1"/>
      <c r="Q249" s="1"/>
      <c r="R249" s="1"/>
      <c r="S249" s="1"/>
      <c r="T249" s="1"/>
      <c r="U249" s="1"/>
      <c r="V249" s="1"/>
      <c r="W249" s="1"/>
      <c r="X249" s="1"/>
      <c r="Y249" s="1"/>
      <c r="Z249" s="1"/>
    </row>
    <row r="250" spans="1:26" ht="19.5" customHeight="1">
      <c r="A250" s="201">
        <v>40756</v>
      </c>
      <c r="B250" s="206">
        <v>2037.77</v>
      </c>
      <c r="C250" s="206">
        <v>1891.17</v>
      </c>
      <c r="D250" s="206">
        <v>1847.63</v>
      </c>
      <c r="E250" s="206">
        <v>1657.5</v>
      </c>
      <c r="F250" s="206">
        <v>1657.5</v>
      </c>
      <c r="G250" s="206">
        <v>12.55</v>
      </c>
      <c r="H250" s="206">
        <v>828.75</v>
      </c>
      <c r="I250" s="206">
        <v>12.55</v>
      </c>
      <c r="J250" s="52"/>
      <c r="K250" s="1"/>
      <c r="L250" s="1"/>
      <c r="M250" s="1"/>
      <c r="N250" s="1"/>
      <c r="O250" s="1"/>
      <c r="P250" s="1"/>
      <c r="Q250" s="1"/>
      <c r="R250" s="1"/>
      <c r="S250" s="1"/>
      <c r="T250" s="1"/>
      <c r="U250" s="1"/>
      <c r="V250" s="1"/>
      <c r="W250" s="1"/>
      <c r="X250" s="1"/>
      <c r="Y250" s="1"/>
      <c r="Z250" s="1"/>
    </row>
    <row r="251" spans="1:26" ht="19.5" customHeight="1">
      <c r="A251" s="201">
        <v>40787</v>
      </c>
      <c r="B251" s="206">
        <v>2037.77</v>
      </c>
      <c r="C251" s="206">
        <v>1891.17</v>
      </c>
      <c r="D251" s="206">
        <v>1847.63</v>
      </c>
      <c r="E251" s="206">
        <v>1657.5</v>
      </c>
      <c r="F251" s="206">
        <v>1657.5</v>
      </c>
      <c r="G251" s="206">
        <v>12.55</v>
      </c>
      <c r="H251" s="206">
        <v>828.75</v>
      </c>
      <c r="I251" s="206">
        <v>12.55</v>
      </c>
      <c r="J251" s="52"/>
      <c r="K251" s="1"/>
      <c r="L251" s="1"/>
      <c r="M251" s="1"/>
      <c r="N251" s="1"/>
      <c r="O251" s="1"/>
      <c r="P251" s="1"/>
      <c r="Q251" s="1"/>
      <c r="R251" s="1"/>
      <c r="S251" s="1"/>
      <c r="T251" s="1"/>
      <c r="U251" s="1"/>
      <c r="V251" s="1"/>
      <c r="W251" s="1"/>
      <c r="X251" s="1"/>
      <c r="Y251" s="1"/>
      <c r="Z251" s="1"/>
    </row>
    <row r="252" spans="1:26" ht="19.5" customHeight="1">
      <c r="A252" s="201">
        <v>40817</v>
      </c>
      <c r="B252" s="206">
        <v>2037.77</v>
      </c>
      <c r="C252" s="206">
        <v>1891.17</v>
      </c>
      <c r="D252" s="206">
        <v>1847.63</v>
      </c>
      <c r="E252" s="206">
        <v>1657.5</v>
      </c>
      <c r="F252" s="206">
        <v>1657.5</v>
      </c>
      <c r="G252" s="206">
        <v>12.55</v>
      </c>
      <c r="H252" s="206">
        <v>828.75</v>
      </c>
      <c r="I252" s="206">
        <v>12.55</v>
      </c>
      <c r="J252" s="52"/>
      <c r="K252" s="1"/>
      <c r="L252" s="1"/>
      <c r="M252" s="1"/>
      <c r="N252" s="1"/>
      <c r="O252" s="1"/>
      <c r="P252" s="1"/>
      <c r="Q252" s="1"/>
      <c r="R252" s="1"/>
      <c r="S252" s="1"/>
      <c r="T252" s="1"/>
      <c r="U252" s="1"/>
      <c r="V252" s="1"/>
      <c r="W252" s="1"/>
      <c r="X252" s="1"/>
      <c r="Y252" s="1"/>
      <c r="Z252" s="1"/>
    </row>
    <row r="253" spans="1:26" ht="19.5" customHeight="1">
      <c r="A253" s="201">
        <v>40848</v>
      </c>
      <c r="B253" s="206">
        <v>2547.21</v>
      </c>
      <c r="C253" s="206">
        <v>2363.96</v>
      </c>
      <c r="D253" s="206">
        <v>2309.54</v>
      </c>
      <c r="E253" s="206">
        <v>2071.88</v>
      </c>
      <c r="F253" s="206">
        <v>2071.88</v>
      </c>
      <c r="G253" s="206">
        <v>15.79</v>
      </c>
      <c r="H253" s="206">
        <v>1035.94</v>
      </c>
      <c r="I253" s="206">
        <v>15.79</v>
      </c>
      <c r="J253" s="52"/>
      <c r="K253" s="1"/>
      <c r="L253" s="1"/>
      <c r="M253" s="1"/>
      <c r="N253" s="1"/>
      <c r="O253" s="1"/>
      <c r="P253" s="1"/>
      <c r="Q253" s="1"/>
      <c r="R253" s="1"/>
      <c r="S253" s="1"/>
      <c r="T253" s="1"/>
      <c r="U253" s="1"/>
      <c r="V253" s="1"/>
      <c r="W253" s="1"/>
      <c r="X253" s="1"/>
      <c r="Y253" s="1"/>
      <c r="Z253" s="1"/>
    </row>
    <row r="254" spans="1:26" ht="19.5" customHeight="1">
      <c r="A254" s="201">
        <v>40878</v>
      </c>
      <c r="B254" s="206">
        <v>2547.21</v>
      </c>
      <c r="C254" s="206">
        <v>2363.96</v>
      </c>
      <c r="D254" s="206">
        <v>2309.54</v>
      </c>
      <c r="E254" s="206">
        <v>2071.88</v>
      </c>
      <c r="F254" s="206">
        <v>2071.88</v>
      </c>
      <c r="G254" s="206">
        <v>15.79</v>
      </c>
      <c r="H254" s="206">
        <v>1035.94</v>
      </c>
      <c r="I254" s="206">
        <v>15.79</v>
      </c>
      <c r="J254" s="52"/>
      <c r="K254" s="1"/>
      <c r="L254" s="1"/>
      <c r="M254" s="1"/>
      <c r="N254" s="1"/>
      <c r="O254" s="1"/>
      <c r="P254" s="1"/>
      <c r="Q254" s="1"/>
      <c r="R254" s="1"/>
      <c r="S254" s="1"/>
      <c r="T254" s="1"/>
      <c r="U254" s="1"/>
      <c r="V254" s="1"/>
      <c r="W254" s="1"/>
      <c r="X254" s="1"/>
      <c r="Y254" s="1"/>
      <c r="Z254" s="1"/>
    </row>
    <row r="255" spans="1:26" ht="19.5" customHeight="1">
      <c r="A255" s="201">
        <v>40909</v>
      </c>
      <c r="B255" s="206">
        <v>2547.21</v>
      </c>
      <c r="C255" s="206">
        <v>2363.96</v>
      </c>
      <c r="D255" s="206">
        <v>2309.54</v>
      </c>
      <c r="E255" s="206">
        <v>2071.88</v>
      </c>
      <c r="F255" s="206">
        <v>2071.88</v>
      </c>
      <c r="G255" s="206">
        <v>15.79</v>
      </c>
      <c r="H255" s="206">
        <v>1035.94</v>
      </c>
      <c r="I255" s="206">
        <v>15.79</v>
      </c>
      <c r="J255" s="52"/>
      <c r="K255" s="1"/>
      <c r="L255" s="1"/>
      <c r="M255" s="1"/>
      <c r="N255" s="1"/>
      <c r="O255" s="1"/>
      <c r="P255" s="1"/>
      <c r="Q255" s="1"/>
      <c r="R255" s="1"/>
      <c r="S255" s="1"/>
      <c r="T255" s="1"/>
      <c r="U255" s="1"/>
      <c r="V255" s="1"/>
      <c r="W255" s="1"/>
      <c r="X255" s="1"/>
      <c r="Y255" s="1"/>
      <c r="Z255" s="1"/>
    </row>
    <row r="256" spans="1:26" ht="19.5" customHeight="1">
      <c r="A256" s="201">
        <v>40940</v>
      </c>
      <c r="B256" s="206">
        <v>2547.21</v>
      </c>
      <c r="C256" s="206">
        <v>2363.96</v>
      </c>
      <c r="D256" s="206">
        <v>2309.54</v>
      </c>
      <c r="E256" s="206">
        <v>2071.88</v>
      </c>
      <c r="F256" s="206">
        <v>2071.88</v>
      </c>
      <c r="G256" s="206">
        <v>15.79</v>
      </c>
      <c r="H256" s="206">
        <v>1035.94</v>
      </c>
      <c r="I256" s="206">
        <v>15.79</v>
      </c>
      <c r="J256" s="52"/>
      <c r="K256" s="1"/>
      <c r="L256" s="1"/>
      <c r="M256" s="1"/>
      <c r="N256" s="1"/>
      <c r="O256" s="1"/>
      <c r="P256" s="1"/>
      <c r="Q256" s="1"/>
      <c r="R256" s="1"/>
      <c r="S256" s="1"/>
      <c r="T256" s="1"/>
      <c r="U256" s="1"/>
      <c r="V256" s="1"/>
      <c r="W256" s="1"/>
      <c r="X256" s="1"/>
      <c r="Y256" s="1"/>
      <c r="Z256" s="1"/>
    </row>
    <row r="257" spans="1:26" ht="19.5" customHeight="1">
      <c r="A257" s="201">
        <v>40969</v>
      </c>
      <c r="B257" s="206">
        <v>2547.21</v>
      </c>
      <c r="C257" s="206">
        <v>2363.96</v>
      </c>
      <c r="D257" s="206">
        <v>2309.54</v>
      </c>
      <c r="E257" s="206">
        <v>2071.88</v>
      </c>
      <c r="F257" s="206">
        <v>2071.88</v>
      </c>
      <c r="G257" s="206">
        <v>15.79</v>
      </c>
      <c r="H257" s="206">
        <v>1035.94</v>
      </c>
      <c r="I257" s="206">
        <v>15.79</v>
      </c>
      <c r="J257" s="52"/>
      <c r="K257" s="1"/>
      <c r="L257" s="1"/>
      <c r="M257" s="1"/>
      <c r="N257" s="1"/>
      <c r="O257" s="1"/>
      <c r="P257" s="1"/>
      <c r="Q257" s="1"/>
      <c r="R257" s="1"/>
      <c r="S257" s="1"/>
      <c r="T257" s="1"/>
      <c r="U257" s="1"/>
      <c r="V257" s="1"/>
      <c r="W257" s="1"/>
      <c r="X257" s="1"/>
      <c r="Y257" s="1"/>
      <c r="Z257" s="1"/>
    </row>
    <row r="258" spans="1:26" ht="19.5" customHeight="1">
      <c r="A258" s="201">
        <v>41000</v>
      </c>
      <c r="B258" s="206">
        <v>2547.21</v>
      </c>
      <c r="C258" s="206">
        <v>2363.96</v>
      </c>
      <c r="D258" s="206">
        <v>2309.54</v>
      </c>
      <c r="E258" s="206">
        <v>2071.88</v>
      </c>
      <c r="F258" s="206">
        <v>2071.88</v>
      </c>
      <c r="G258" s="206">
        <v>15.79</v>
      </c>
      <c r="H258" s="206">
        <v>1035.94</v>
      </c>
      <c r="I258" s="206">
        <v>15.79</v>
      </c>
      <c r="J258" s="52"/>
      <c r="K258" s="1"/>
      <c r="L258" s="1"/>
      <c r="M258" s="1"/>
      <c r="N258" s="1"/>
      <c r="O258" s="1"/>
      <c r="P258" s="1"/>
      <c r="Q258" s="1"/>
      <c r="R258" s="1"/>
      <c r="S258" s="1"/>
      <c r="T258" s="1"/>
      <c r="U258" s="1"/>
      <c r="V258" s="1"/>
      <c r="W258" s="1"/>
      <c r="X258" s="1"/>
      <c r="Y258" s="1"/>
      <c r="Z258" s="1"/>
    </row>
    <row r="259" spans="1:26" ht="19.5" customHeight="1">
      <c r="A259" s="201">
        <v>41030</v>
      </c>
      <c r="B259" s="206">
        <v>2547.21</v>
      </c>
      <c r="C259" s="206">
        <v>2363.96</v>
      </c>
      <c r="D259" s="206">
        <v>2309.54</v>
      </c>
      <c r="E259" s="206">
        <v>2071.88</v>
      </c>
      <c r="F259" s="206">
        <v>2071.88</v>
      </c>
      <c r="G259" s="206">
        <v>15.79</v>
      </c>
      <c r="H259" s="206">
        <v>1035.94</v>
      </c>
      <c r="I259" s="206">
        <v>15.79</v>
      </c>
      <c r="J259" s="52"/>
      <c r="K259" s="1"/>
      <c r="L259" s="1"/>
      <c r="M259" s="1"/>
      <c r="N259" s="1"/>
      <c r="O259" s="1"/>
      <c r="P259" s="1"/>
      <c r="Q259" s="1"/>
      <c r="R259" s="1"/>
      <c r="S259" s="1"/>
      <c r="T259" s="1"/>
      <c r="U259" s="1"/>
      <c r="V259" s="1"/>
      <c r="W259" s="1"/>
      <c r="X259" s="1"/>
      <c r="Y259" s="1"/>
      <c r="Z259" s="1"/>
    </row>
    <row r="260" spans="1:26" ht="19.5" customHeight="1">
      <c r="A260" s="201">
        <v>41061</v>
      </c>
      <c r="B260" s="206">
        <v>2547.21</v>
      </c>
      <c r="C260" s="206">
        <v>2363.96</v>
      </c>
      <c r="D260" s="206">
        <v>2309.54</v>
      </c>
      <c r="E260" s="206">
        <v>2071.88</v>
      </c>
      <c r="F260" s="206">
        <v>2071.88</v>
      </c>
      <c r="G260" s="206">
        <v>15.79</v>
      </c>
      <c r="H260" s="206">
        <v>1035.94</v>
      </c>
      <c r="I260" s="206">
        <v>15.79</v>
      </c>
      <c r="J260" s="52"/>
      <c r="K260" s="1"/>
      <c r="L260" s="1"/>
      <c r="M260" s="1"/>
      <c r="N260" s="1"/>
      <c r="O260" s="1"/>
      <c r="P260" s="1"/>
      <c r="Q260" s="1"/>
      <c r="R260" s="1"/>
      <c r="S260" s="1"/>
      <c r="T260" s="1"/>
      <c r="U260" s="1"/>
      <c r="V260" s="1"/>
      <c r="W260" s="1"/>
      <c r="X260" s="1"/>
      <c r="Y260" s="1"/>
      <c r="Z260" s="1"/>
    </row>
    <row r="261" spans="1:26" ht="19.5" customHeight="1">
      <c r="A261" s="201">
        <v>41091</v>
      </c>
      <c r="B261" s="206">
        <v>2547.21</v>
      </c>
      <c r="C261" s="206">
        <v>2363.96</v>
      </c>
      <c r="D261" s="206">
        <v>2309.54</v>
      </c>
      <c r="E261" s="206">
        <v>2071.88</v>
      </c>
      <c r="F261" s="206">
        <v>2071.88</v>
      </c>
      <c r="G261" s="206">
        <v>15.79</v>
      </c>
      <c r="H261" s="206">
        <v>1035.94</v>
      </c>
      <c r="I261" s="206">
        <v>15.79</v>
      </c>
      <c r="J261" s="52"/>
      <c r="K261" s="1"/>
      <c r="L261" s="1"/>
      <c r="M261" s="1"/>
      <c r="N261" s="1"/>
      <c r="O261" s="1"/>
      <c r="P261" s="1"/>
      <c r="Q261" s="1"/>
      <c r="R261" s="1"/>
      <c r="S261" s="1"/>
      <c r="T261" s="1"/>
      <c r="U261" s="1"/>
      <c r="V261" s="1"/>
      <c r="W261" s="1"/>
      <c r="X261" s="1"/>
      <c r="Y261" s="1"/>
      <c r="Z261" s="1"/>
    </row>
    <row r="262" spans="1:26" ht="19.5" customHeight="1">
      <c r="A262" s="201">
        <v>41122</v>
      </c>
      <c r="B262" s="206">
        <v>2547.21</v>
      </c>
      <c r="C262" s="206">
        <v>2363.96</v>
      </c>
      <c r="D262" s="206">
        <v>2309.54</v>
      </c>
      <c r="E262" s="206">
        <v>2071.88</v>
      </c>
      <c r="F262" s="206">
        <v>2071.88</v>
      </c>
      <c r="G262" s="206">
        <v>15.79</v>
      </c>
      <c r="H262" s="206">
        <v>1035.94</v>
      </c>
      <c r="I262" s="206">
        <v>15.79</v>
      </c>
      <c r="J262" s="52"/>
      <c r="K262" s="1"/>
      <c r="L262" s="1"/>
      <c r="M262" s="1"/>
      <c r="N262" s="1"/>
      <c r="O262" s="1"/>
      <c r="P262" s="1"/>
      <c r="Q262" s="1"/>
      <c r="R262" s="1"/>
      <c r="S262" s="1"/>
      <c r="T262" s="1"/>
      <c r="U262" s="1"/>
      <c r="V262" s="1"/>
      <c r="W262" s="1"/>
      <c r="X262" s="1"/>
      <c r="Y262" s="1"/>
      <c r="Z262" s="1"/>
    </row>
    <row r="263" spans="1:26" ht="19.5" customHeight="1">
      <c r="A263" s="201">
        <v>41153</v>
      </c>
      <c r="B263" s="206">
        <v>2547.21</v>
      </c>
      <c r="C263" s="206">
        <v>2363.96</v>
      </c>
      <c r="D263" s="206">
        <v>2309.54</v>
      </c>
      <c r="E263" s="206">
        <v>2071.88</v>
      </c>
      <c r="F263" s="206">
        <v>2071.88</v>
      </c>
      <c r="G263" s="206">
        <v>15.79</v>
      </c>
      <c r="H263" s="206">
        <v>1035.94</v>
      </c>
      <c r="I263" s="206">
        <v>15.79</v>
      </c>
      <c r="J263" s="52"/>
      <c r="K263" s="1"/>
      <c r="L263" s="1"/>
      <c r="M263" s="1"/>
      <c r="N263" s="1"/>
      <c r="O263" s="1"/>
      <c r="P263" s="1"/>
      <c r="Q263" s="1"/>
      <c r="R263" s="1"/>
      <c r="S263" s="1"/>
      <c r="T263" s="1"/>
      <c r="U263" s="1"/>
      <c r="V263" s="1"/>
      <c r="W263" s="1"/>
      <c r="X263" s="1"/>
      <c r="Y263" s="1"/>
      <c r="Z263" s="1"/>
    </row>
    <row r="264" spans="1:26" ht="19.5" customHeight="1">
      <c r="A264" s="201">
        <v>41183</v>
      </c>
      <c r="B264" s="206">
        <v>2547.21</v>
      </c>
      <c r="C264" s="206">
        <v>2363.96</v>
      </c>
      <c r="D264" s="206">
        <v>2309.54</v>
      </c>
      <c r="E264" s="206">
        <v>2071.88</v>
      </c>
      <c r="F264" s="206">
        <v>2071.88</v>
      </c>
      <c r="G264" s="206">
        <v>15.79</v>
      </c>
      <c r="H264" s="206">
        <v>1035.94</v>
      </c>
      <c r="I264" s="206">
        <v>15.79</v>
      </c>
      <c r="J264" s="52"/>
      <c r="K264" s="1"/>
      <c r="L264" s="1"/>
      <c r="M264" s="1"/>
      <c r="N264" s="1"/>
      <c r="O264" s="1"/>
      <c r="P264" s="1"/>
      <c r="Q264" s="1"/>
      <c r="R264" s="1"/>
      <c r="S264" s="1"/>
      <c r="T264" s="1"/>
      <c r="U264" s="1"/>
      <c r="V264" s="1"/>
      <c r="W264" s="1"/>
      <c r="X264" s="1"/>
      <c r="Y264" s="1"/>
      <c r="Z264" s="1"/>
    </row>
    <row r="265" spans="1:26" ht="19.5" customHeight="1">
      <c r="A265" s="201">
        <v>41214</v>
      </c>
      <c r="B265" s="206">
        <v>3184.01</v>
      </c>
      <c r="C265" s="206">
        <v>2954.95</v>
      </c>
      <c r="D265" s="206">
        <v>2886.93</v>
      </c>
      <c r="E265" s="206">
        <v>2589.85</v>
      </c>
      <c r="F265" s="206">
        <v>2589.85</v>
      </c>
      <c r="G265" s="206">
        <v>19.739999999999998</v>
      </c>
      <c r="H265" s="206">
        <v>1294.925</v>
      </c>
      <c r="I265" s="206">
        <v>19.739999999999998</v>
      </c>
      <c r="J265" s="52"/>
      <c r="K265" s="1"/>
      <c r="L265" s="1"/>
      <c r="M265" s="1"/>
      <c r="N265" s="1"/>
      <c r="O265" s="1"/>
      <c r="P265" s="1"/>
      <c r="Q265" s="1"/>
      <c r="R265" s="1"/>
      <c r="S265" s="1"/>
      <c r="T265" s="1"/>
      <c r="U265" s="1"/>
      <c r="V265" s="1"/>
      <c r="W265" s="1"/>
      <c r="X265" s="1"/>
      <c r="Y265" s="1"/>
      <c r="Z265" s="1"/>
    </row>
    <row r="266" spans="1:26" ht="19.5" customHeight="1">
      <c r="A266" s="201">
        <v>41244</v>
      </c>
      <c r="B266" s="206">
        <v>3184.01</v>
      </c>
      <c r="C266" s="206">
        <v>2954.95</v>
      </c>
      <c r="D266" s="206">
        <v>2886.93</v>
      </c>
      <c r="E266" s="206">
        <v>2589.85</v>
      </c>
      <c r="F266" s="206">
        <v>2589.85</v>
      </c>
      <c r="G266" s="206">
        <v>19.739999999999998</v>
      </c>
      <c r="H266" s="206">
        <v>1294.925</v>
      </c>
      <c r="I266" s="206">
        <v>19.739999999999998</v>
      </c>
      <c r="J266" s="52"/>
      <c r="K266" s="1"/>
      <c r="L266" s="1"/>
      <c r="M266" s="1"/>
      <c r="N266" s="1"/>
      <c r="O266" s="1"/>
      <c r="P266" s="1"/>
      <c r="Q266" s="1"/>
      <c r="R266" s="1"/>
      <c r="S266" s="1"/>
      <c r="T266" s="1"/>
      <c r="U266" s="1"/>
      <c r="V266" s="1"/>
      <c r="W266" s="1"/>
      <c r="X266" s="1"/>
      <c r="Y266" s="1"/>
      <c r="Z266" s="1"/>
    </row>
    <row r="267" spans="1:26" ht="19.5" customHeight="1">
      <c r="A267" s="201">
        <v>41275</v>
      </c>
      <c r="B267" s="206">
        <v>3184.01</v>
      </c>
      <c r="C267" s="206">
        <v>2954.95</v>
      </c>
      <c r="D267" s="206">
        <v>2886.93</v>
      </c>
      <c r="E267" s="206">
        <v>2589.85</v>
      </c>
      <c r="F267" s="206">
        <v>2589.85</v>
      </c>
      <c r="G267" s="206">
        <v>19.739999999999998</v>
      </c>
      <c r="H267" s="206">
        <v>1294.925</v>
      </c>
      <c r="I267" s="206">
        <v>19.739999999999998</v>
      </c>
      <c r="J267" s="52"/>
      <c r="K267" s="1"/>
      <c r="L267" s="1"/>
      <c r="M267" s="1"/>
      <c r="N267" s="1"/>
      <c r="O267" s="1"/>
      <c r="P267" s="1"/>
      <c r="Q267" s="1"/>
      <c r="R267" s="1"/>
      <c r="S267" s="1"/>
      <c r="T267" s="1"/>
      <c r="U267" s="1"/>
      <c r="V267" s="1"/>
      <c r="W267" s="1"/>
      <c r="X267" s="1"/>
      <c r="Y267" s="1"/>
      <c r="Z267" s="1"/>
    </row>
    <row r="268" spans="1:26" ht="19.5" customHeight="1">
      <c r="A268" s="201">
        <v>41306</v>
      </c>
      <c r="B268" s="206">
        <v>3184.01</v>
      </c>
      <c r="C268" s="206">
        <v>2954.95</v>
      </c>
      <c r="D268" s="206">
        <v>2886.93</v>
      </c>
      <c r="E268" s="206">
        <v>2589.85</v>
      </c>
      <c r="F268" s="206">
        <v>2589.85</v>
      </c>
      <c r="G268" s="206">
        <v>19.739999999999998</v>
      </c>
      <c r="H268" s="206">
        <v>1294.925</v>
      </c>
      <c r="I268" s="206">
        <v>19.739999999999998</v>
      </c>
      <c r="J268" s="52"/>
      <c r="K268" s="1"/>
      <c r="L268" s="1"/>
      <c r="M268" s="1"/>
      <c r="N268" s="1"/>
      <c r="O268" s="1"/>
      <c r="P268" s="1"/>
      <c r="Q268" s="1"/>
      <c r="R268" s="1"/>
      <c r="S268" s="1"/>
      <c r="T268" s="1"/>
      <c r="U268" s="1"/>
      <c r="V268" s="1"/>
      <c r="W268" s="1"/>
      <c r="X268" s="1"/>
      <c r="Y268" s="1"/>
      <c r="Z268" s="1"/>
    </row>
    <row r="269" spans="1:26" ht="19.5" customHeight="1">
      <c r="A269" s="201">
        <v>41334</v>
      </c>
      <c r="B269" s="206">
        <v>3184.01</v>
      </c>
      <c r="C269" s="206">
        <v>2954.95</v>
      </c>
      <c r="D269" s="206">
        <v>2886.93</v>
      </c>
      <c r="E269" s="206">
        <v>2589.85</v>
      </c>
      <c r="F269" s="206">
        <v>2589.85</v>
      </c>
      <c r="G269" s="206">
        <v>19.739999999999998</v>
      </c>
      <c r="H269" s="206">
        <v>1294.925</v>
      </c>
      <c r="I269" s="206">
        <v>19.739999999999998</v>
      </c>
      <c r="J269" s="52"/>
      <c r="K269" s="1"/>
      <c r="L269" s="1"/>
      <c r="M269" s="1"/>
      <c r="N269" s="1"/>
      <c r="O269" s="1"/>
      <c r="P269" s="1"/>
      <c r="Q269" s="1"/>
      <c r="R269" s="1"/>
      <c r="S269" s="1"/>
      <c r="T269" s="1"/>
      <c r="U269" s="1"/>
      <c r="V269" s="1"/>
      <c r="W269" s="1"/>
      <c r="X269" s="1"/>
      <c r="Y269" s="1"/>
      <c r="Z269" s="1"/>
    </row>
    <row r="270" spans="1:26" ht="19.5" customHeight="1">
      <c r="A270" s="201">
        <v>41365</v>
      </c>
      <c r="B270" s="206">
        <v>3184.01</v>
      </c>
      <c r="C270" s="206">
        <v>2954.95</v>
      </c>
      <c r="D270" s="206">
        <v>2886.93</v>
      </c>
      <c r="E270" s="206">
        <v>2589.85</v>
      </c>
      <c r="F270" s="206">
        <v>2589.85</v>
      </c>
      <c r="G270" s="206">
        <v>19.739999999999998</v>
      </c>
      <c r="H270" s="206">
        <v>1294.925</v>
      </c>
      <c r="I270" s="206">
        <v>19.739999999999998</v>
      </c>
      <c r="J270" s="52"/>
      <c r="K270" s="1"/>
      <c r="L270" s="1"/>
      <c r="M270" s="1"/>
      <c r="N270" s="1"/>
      <c r="O270" s="1"/>
      <c r="P270" s="1"/>
      <c r="Q270" s="1"/>
      <c r="R270" s="1"/>
      <c r="S270" s="1"/>
      <c r="T270" s="1"/>
      <c r="U270" s="1"/>
      <c r="V270" s="1"/>
      <c r="W270" s="1"/>
      <c r="X270" s="1"/>
      <c r="Y270" s="1"/>
      <c r="Z270" s="1"/>
    </row>
    <row r="271" spans="1:26" ht="19.5" customHeight="1">
      <c r="A271" s="201">
        <v>41395</v>
      </c>
      <c r="B271" s="206">
        <v>3184.01</v>
      </c>
      <c r="C271" s="206">
        <v>2954.95</v>
      </c>
      <c r="D271" s="206">
        <v>2886.93</v>
      </c>
      <c r="E271" s="206">
        <v>2589.85</v>
      </c>
      <c r="F271" s="206">
        <v>2589.85</v>
      </c>
      <c r="G271" s="206">
        <v>19.739999999999998</v>
      </c>
      <c r="H271" s="206">
        <v>1294.925</v>
      </c>
      <c r="I271" s="206">
        <v>19.739999999999998</v>
      </c>
      <c r="J271" s="52"/>
      <c r="K271" s="1"/>
      <c r="L271" s="1"/>
      <c r="M271" s="1"/>
      <c r="N271" s="1"/>
      <c r="O271" s="1"/>
      <c r="P271" s="1"/>
      <c r="Q271" s="1"/>
      <c r="R271" s="1"/>
      <c r="S271" s="1"/>
      <c r="T271" s="1"/>
      <c r="U271" s="1"/>
      <c r="V271" s="1"/>
      <c r="W271" s="1"/>
      <c r="X271" s="1"/>
      <c r="Y271" s="1"/>
      <c r="Z271" s="1"/>
    </row>
    <row r="272" spans="1:26" ht="19.5" customHeight="1">
      <c r="A272" s="201">
        <v>41426</v>
      </c>
      <c r="B272" s="206">
        <v>3184.01</v>
      </c>
      <c r="C272" s="206">
        <v>2954.95</v>
      </c>
      <c r="D272" s="206">
        <v>2886.93</v>
      </c>
      <c r="E272" s="206">
        <v>2589.85</v>
      </c>
      <c r="F272" s="206">
        <v>2589.85</v>
      </c>
      <c r="G272" s="206">
        <v>19.739999999999998</v>
      </c>
      <c r="H272" s="206">
        <v>1294.925</v>
      </c>
      <c r="I272" s="206">
        <v>19.739999999999998</v>
      </c>
      <c r="J272" s="52"/>
      <c r="K272" s="1"/>
      <c r="L272" s="1"/>
      <c r="M272" s="1"/>
      <c r="N272" s="1"/>
      <c r="O272" s="1"/>
      <c r="P272" s="1"/>
      <c r="Q272" s="1"/>
      <c r="R272" s="1"/>
      <c r="S272" s="1"/>
      <c r="T272" s="1"/>
      <c r="U272" s="1"/>
      <c r="V272" s="1"/>
      <c r="W272" s="1"/>
      <c r="X272" s="1"/>
      <c r="Y272" s="1"/>
      <c r="Z272" s="1"/>
    </row>
    <row r="273" spans="1:26" ht="19.5" customHeight="1">
      <c r="A273" s="201">
        <v>41456</v>
      </c>
      <c r="B273" s="206">
        <v>3184.01</v>
      </c>
      <c r="C273" s="206">
        <v>2954.95</v>
      </c>
      <c r="D273" s="206">
        <v>2886.93</v>
      </c>
      <c r="E273" s="206">
        <v>2589.85</v>
      </c>
      <c r="F273" s="206">
        <v>2589.85</v>
      </c>
      <c r="G273" s="206">
        <v>19.739999999999998</v>
      </c>
      <c r="H273" s="206">
        <v>1294.925</v>
      </c>
      <c r="I273" s="206">
        <v>19.739999999999998</v>
      </c>
      <c r="J273" s="52"/>
      <c r="K273" s="1"/>
      <c r="L273" s="1"/>
      <c r="M273" s="1"/>
      <c r="N273" s="1"/>
      <c r="O273" s="1"/>
      <c r="P273" s="1"/>
      <c r="Q273" s="1"/>
      <c r="R273" s="1"/>
      <c r="S273" s="1"/>
      <c r="T273" s="1"/>
      <c r="U273" s="1"/>
      <c r="V273" s="1"/>
      <c r="W273" s="1"/>
      <c r="X273" s="1"/>
      <c r="Y273" s="1"/>
      <c r="Z273" s="1"/>
    </row>
    <row r="274" spans="1:26" ht="19.5" customHeight="1">
      <c r="A274" s="202">
        <v>41487</v>
      </c>
      <c r="B274" s="207">
        <v>3184.01</v>
      </c>
      <c r="C274" s="207">
        <v>2954.95</v>
      </c>
      <c r="D274" s="207">
        <v>2886.93</v>
      </c>
      <c r="E274" s="207">
        <v>2589.85</v>
      </c>
      <c r="F274" s="207">
        <v>2589.85</v>
      </c>
      <c r="G274" s="207">
        <v>19.739999999999998</v>
      </c>
      <c r="H274" s="207">
        <v>1294.925</v>
      </c>
      <c r="I274" s="207">
        <v>19.739999999999998</v>
      </c>
      <c r="J274" s="52"/>
      <c r="K274" s="1"/>
      <c r="L274" s="1"/>
      <c r="M274" s="1"/>
      <c r="N274" s="1"/>
      <c r="O274" s="1"/>
      <c r="P274" s="1"/>
      <c r="Q274" s="1"/>
      <c r="R274" s="1"/>
      <c r="S274" s="1"/>
      <c r="T274" s="1"/>
      <c r="U274" s="1"/>
      <c r="V274" s="1"/>
      <c r="W274" s="1"/>
      <c r="X274" s="1"/>
      <c r="Y274" s="1"/>
      <c r="Z274" s="1"/>
    </row>
    <row r="275" spans="1:26" ht="15.75" customHeight="1">
      <c r="A275" s="53"/>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32.25" customHeight="1">
      <c r="A276" s="272" t="s">
        <v>266</v>
      </c>
      <c r="B276" s="338"/>
      <c r="C276" s="338"/>
      <c r="D276" s="338"/>
      <c r="E276" s="338"/>
      <c r="F276" s="338"/>
      <c r="G276" s="338"/>
      <c r="H276" s="338"/>
      <c r="I276" s="338"/>
      <c r="J276" s="209"/>
      <c r="K276" s="209"/>
      <c r="L276" s="209"/>
      <c r="M276" s="209"/>
      <c r="N276" s="209"/>
      <c r="O276" s="209"/>
      <c r="P276" s="209"/>
      <c r="Q276" s="16"/>
      <c r="R276" s="16"/>
      <c r="S276" s="16"/>
      <c r="T276" s="16"/>
      <c r="U276" s="16"/>
      <c r="V276" s="16"/>
      <c r="W276" s="16"/>
      <c r="X276" s="16"/>
      <c r="Y276" s="16"/>
      <c r="Z276" s="16"/>
    </row>
    <row r="277" spans="1:26" ht="15.75" hidden="1"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hidden="1"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hidden="1"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hidden="1"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hidden="1"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hidden="1"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hidden="1"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hidden="1"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hidden="1"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hidden="1"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hidden="1"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hidden="1"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hidden="1"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hidden="1"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hidden="1"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hidden="1"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hidden="1"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hidden="1"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hidden="1"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hidden="1"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hidden="1"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hidden="1"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hidden="1"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hidden="1"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hidden="1"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hidden="1"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hidden="1"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hidden="1"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hidden="1"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hidden="1"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hidden="1"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hidden="1"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hidden="1"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hidden="1"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hidden="1"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hidden="1"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hidden="1"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hidden="1"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hidden="1"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hidden="1"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hidden="1"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hidden="1"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hidden="1"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hidden="1"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hidden="1"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hidden="1"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hidden="1"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hidden="1"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hidden="1"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hidden="1"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hidden="1"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hidden="1"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hidden="1"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hidden="1"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hidden="1"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hidden="1"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hidden="1"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hidden="1"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hidden="1"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hidden="1"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hidden="1"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hidden="1"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hidden="1"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hidden="1"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hidden="1"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hidden="1"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hidden="1"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hidden="1"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hidden="1"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hidden="1"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hidden="1"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hidden="1"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hidden="1"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hidden="1"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hidden="1"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hidden="1"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hidden="1"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hidden="1"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hidden="1"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hidden="1"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hidden="1"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hidden="1"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hidden="1"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hidden="1"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hidden="1"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hidden="1"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hidden="1"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hidden="1"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hidden="1"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hidden="1"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hidden="1"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hidden="1"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hidden="1"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hidden="1"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hidden="1"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hidden="1"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hidden="1"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hidden="1"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hidden="1"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hidden="1"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hidden="1"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hidden="1"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hidden="1"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hidden="1"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hidden="1"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hidden="1"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hidden="1"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hidden="1"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hidden="1"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hidden="1"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hidden="1"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hidden="1"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hidden="1"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hidden="1"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hidden="1"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hidden="1"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hidden="1"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hidden="1"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hidden="1"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hidden="1"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hidden="1"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hidden="1"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hidden="1"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hidden="1"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hidden="1"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hidden="1"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hidden="1"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hidden="1"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hidden="1"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hidden="1"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hidden="1"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hidden="1"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hidden="1"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hidden="1"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hidden="1"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hidden="1"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hidden="1"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hidden="1"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hidden="1"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hidden="1"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hidden="1"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hidden="1"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hidden="1"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hidden="1"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hidden="1"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hidden="1"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hidden="1"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hidden="1"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hidden="1"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hidden="1"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hidden="1"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hidden="1"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hidden="1"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hidden="1"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hidden="1"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hidden="1"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hidden="1"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hidden="1"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hidden="1"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hidden="1"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hidden="1"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hidden="1"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hidden="1"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hidden="1"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hidden="1"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hidden="1"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hidden="1"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hidden="1"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hidden="1"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hidden="1"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hidden="1"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hidden="1"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hidden="1"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hidden="1"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hidden="1"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hidden="1"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hidden="1"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hidden="1"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hidden="1"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hidden="1"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hidden="1"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hidden="1"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hidden="1"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hidden="1"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hidden="1"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hidden="1"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hidden="1"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hidden="1"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hidden="1"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hidden="1"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hidden="1"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hidden="1"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hidden="1"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hidden="1"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hidden="1"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hidden="1"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hidden="1"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hidden="1"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hidden="1" customHeight="1"/>
    <row r="476" spans="1:26" ht="15.75" hidden="1" customHeight="1"/>
    <row r="477" spans="1:26" ht="15.75" hidden="1" customHeight="1"/>
    <row r="478" spans="1:26" ht="15.75" hidden="1" customHeight="1"/>
    <row r="479" spans="1:26" ht="15.75" hidden="1" customHeight="1"/>
    <row r="480" spans="1:26" ht="15.75" hidden="1" customHeight="1"/>
    <row r="481" ht="15.75" hidden="1" customHeight="1"/>
    <row r="482" ht="15.75" hidden="1" customHeight="1"/>
    <row r="483" ht="15.75" hidden="1" customHeight="1"/>
    <row r="484" ht="15.75" hidden="1" customHeight="1"/>
    <row r="485" ht="15.75" hidden="1" customHeight="1"/>
    <row r="486" ht="15.75" hidden="1" customHeight="1"/>
    <row r="487" ht="15.75" hidden="1" customHeight="1"/>
    <row r="488" ht="15.75" hidden="1" customHeight="1"/>
    <row r="489" ht="15.75" hidden="1" customHeight="1"/>
    <row r="490" ht="15.75" hidden="1" customHeight="1"/>
    <row r="491" ht="15.75" hidden="1" customHeight="1"/>
    <row r="492" ht="15.75" hidden="1" customHeight="1"/>
    <row r="493" ht="15.75" hidden="1" customHeight="1"/>
    <row r="494" ht="15.75" hidden="1" customHeight="1"/>
    <row r="495" ht="15.75" hidden="1" customHeight="1"/>
    <row r="496" ht="15.75" hidden="1" customHeight="1"/>
    <row r="497" ht="15.75" hidden="1" customHeight="1"/>
    <row r="498" ht="15.75" hidden="1" customHeight="1"/>
    <row r="499" ht="15.75" hidden="1" customHeight="1"/>
    <row r="500" ht="15.75" hidden="1" customHeight="1"/>
    <row r="501" ht="15.75" hidden="1" customHeight="1"/>
    <row r="502" ht="15.75" hidden="1" customHeight="1"/>
    <row r="503" ht="15.75" hidden="1" customHeight="1"/>
    <row r="504" ht="15.75" hidden="1" customHeight="1"/>
    <row r="505" ht="15.75" hidden="1" customHeight="1"/>
    <row r="506" ht="15.75" hidden="1" customHeight="1"/>
    <row r="507" ht="15.75" hidden="1" customHeight="1"/>
    <row r="508" ht="15.75" hidden="1" customHeight="1"/>
    <row r="509" ht="15.75" hidden="1" customHeight="1"/>
    <row r="510" ht="15.75" hidden="1" customHeight="1"/>
    <row r="511" ht="15.75" hidden="1" customHeight="1"/>
    <row r="512" ht="15.75" hidden="1" customHeight="1"/>
    <row r="513" ht="15.75" hidden="1" customHeight="1"/>
    <row r="514" ht="15.75" hidden="1" customHeight="1"/>
    <row r="515" ht="15.75" hidden="1" customHeight="1"/>
    <row r="516" ht="15.75" hidden="1" customHeight="1"/>
    <row r="517" ht="15.75" hidden="1" customHeight="1"/>
    <row r="518" ht="15.75" hidden="1" customHeight="1"/>
    <row r="519" ht="15.75" hidden="1" customHeight="1"/>
    <row r="520" ht="15.75" hidden="1" customHeight="1"/>
    <row r="521" ht="15.75" hidden="1" customHeight="1"/>
    <row r="522" ht="15.75" hidden="1" customHeight="1"/>
    <row r="523" ht="15.75" hidden="1" customHeight="1"/>
    <row r="524" ht="15.75" hidden="1" customHeight="1"/>
    <row r="525" ht="15.75" hidden="1" customHeight="1"/>
    <row r="526" ht="15.75" hidden="1" customHeight="1"/>
    <row r="527" ht="15.75" hidden="1" customHeight="1"/>
    <row r="528" ht="15.75" hidden="1" customHeight="1"/>
    <row r="529" ht="15.75" hidden="1" customHeight="1"/>
    <row r="530" ht="15.75" hidden="1" customHeight="1"/>
    <row r="531" ht="15.75" hidden="1" customHeight="1"/>
    <row r="532" ht="15.75" hidden="1" customHeight="1"/>
    <row r="533" ht="15.75" hidden="1" customHeight="1"/>
    <row r="534" ht="15.75" hidden="1" customHeight="1"/>
    <row r="535" ht="15.75" hidden="1" customHeight="1"/>
    <row r="536" ht="15.75" hidden="1" customHeight="1"/>
    <row r="537" ht="15.75" hidden="1" customHeight="1"/>
    <row r="538" ht="15.75" hidden="1" customHeight="1"/>
    <row r="539" ht="15.75" hidden="1" customHeight="1"/>
    <row r="540" ht="15.75" hidden="1" customHeight="1"/>
    <row r="541" ht="15.75" hidden="1" customHeight="1"/>
    <row r="542" ht="15.75" hidden="1" customHeight="1"/>
    <row r="543" ht="15.75" hidden="1" customHeight="1"/>
    <row r="544" ht="15.75" hidden="1" customHeight="1"/>
    <row r="545" ht="15.75" hidden="1" customHeight="1"/>
    <row r="546" ht="15.75" hidden="1" customHeight="1"/>
    <row r="547" ht="15.75" hidden="1" customHeight="1"/>
    <row r="548" ht="15.75" hidden="1" customHeight="1"/>
    <row r="549" ht="15.75" hidden="1" customHeight="1"/>
    <row r="550" ht="15.75" hidden="1" customHeight="1"/>
    <row r="551" ht="15.75" hidden="1" customHeight="1"/>
    <row r="552" ht="15.75" hidden="1" customHeight="1"/>
    <row r="553" ht="15.75" hidden="1" customHeight="1"/>
    <row r="554" ht="15.75" hidden="1" customHeight="1"/>
    <row r="555" ht="15.75" hidden="1" customHeight="1"/>
    <row r="556" ht="15.75" hidden="1" customHeight="1"/>
    <row r="557" ht="15.75" hidden="1" customHeight="1"/>
    <row r="558" ht="15.75" hidden="1" customHeight="1"/>
    <row r="559" ht="15.75" hidden="1" customHeight="1"/>
    <row r="560" ht="15.75" hidden="1" customHeight="1"/>
    <row r="561" ht="15.75" hidden="1" customHeight="1"/>
    <row r="562" ht="15.75" hidden="1" customHeight="1"/>
    <row r="563" ht="15.75" hidden="1" customHeight="1"/>
    <row r="564" ht="15.75" hidden="1" customHeight="1"/>
    <row r="565" ht="15.75" hidden="1" customHeight="1"/>
    <row r="566" ht="15.75" hidden="1" customHeight="1"/>
    <row r="567" ht="15.75" hidden="1" customHeight="1"/>
    <row r="568" ht="15.75" hidden="1" customHeight="1"/>
    <row r="569" ht="15.75" hidden="1" customHeight="1"/>
    <row r="570" ht="15.75" hidden="1" customHeight="1"/>
    <row r="571" ht="15.75" hidden="1" customHeight="1"/>
    <row r="572" ht="15.75" hidden="1" customHeight="1"/>
    <row r="573" ht="15.75" hidden="1" customHeight="1"/>
    <row r="574" ht="15.75" hidden="1" customHeight="1"/>
    <row r="575" ht="15.75" hidden="1" customHeight="1"/>
    <row r="576" ht="15.75" hidden="1" customHeight="1"/>
    <row r="577" ht="15.75" hidden="1" customHeight="1"/>
    <row r="578" ht="15.75" hidden="1" customHeight="1"/>
    <row r="579" ht="15.75" hidden="1" customHeight="1"/>
    <row r="580" ht="15.75" hidden="1" customHeight="1"/>
    <row r="581" ht="15.75" hidden="1" customHeight="1"/>
    <row r="582" ht="15.75" hidden="1" customHeight="1"/>
    <row r="583" ht="15.75" hidden="1" customHeight="1"/>
    <row r="584" ht="15.75" hidden="1" customHeight="1"/>
    <row r="585" ht="15.75" hidden="1" customHeight="1"/>
    <row r="586" ht="15.75" hidden="1" customHeight="1"/>
    <row r="587" ht="15.75" hidden="1" customHeight="1"/>
    <row r="588" ht="15.75" hidden="1" customHeight="1"/>
    <row r="589" ht="15.75" hidden="1" customHeight="1"/>
    <row r="590" ht="15.75" hidden="1" customHeight="1"/>
    <row r="591" ht="15.75" hidden="1" customHeight="1"/>
    <row r="592" ht="15.75" hidden="1" customHeight="1"/>
    <row r="593" ht="15.75" hidden="1" customHeight="1"/>
    <row r="594" ht="15.75" hidden="1" customHeight="1"/>
    <row r="595" ht="15.75" hidden="1" customHeight="1"/>
    <row r="596" ht="15.75" hidden="1" customHeight="1"/>
    <row r="597" ht="15.75" hidden="1" customHeight="1"/>
    <row r="598" ht="15.75" hidden="1" customHeight="1"/>
    <row r="599" ht="15.75" hidden="1" customHeight="1"/>
    <row r="600" ht="15.75" hidden="1" customHeight="1"/>
    <row r="601" ht="15.75" hidden="1" customHeight="1"/>
    <row r="602" ht="15.75" hidden="1" customHeight="1"/>
    <row r="603" ht="15.75" hidden="1" customHeight="1"/>
    <row r="604" ht="15.75" hidden="1" customHeight="1"/>
    <row r="605" ht="15.75" hidden="1" customHeight="1"/>
    <row r="606" ht="15.75" hidden="1" customHeight="1"/>
    <row r="607" ht="15.75" hidden="1" customHeight="1"/>
    <row r="608" ht="15.75" hidden="1" customHeight="1"/>
    <row r="609" ht="15.75" hidden="1" customHeight="1"/>
    <row r="610" ht="15.75" hidden="1" customHeight="1"/>
    <row r="611" ht="15.75" hidden="1" customHeight="1"/>
    <row r="612" ht="15.75" hidden="1" customHeight="1"/>
    <row r="613" ht="15.75" hidden="1" customHeight="1"/>
    <row r="614" ht="15.75" hidden="1" customHeight="1"/>
    <row r="615" ht="15.75" hidden="1" customHeight="1"/>
    <row r="616" ht="15.75" hidden="1" customHeight="1"/>
    <row r="617" ht="15.75" hidden="1" customHeight="1"/>
    <row r="618" ht="15.75" hidden="1" customHeight="1"/>
    <row r="619" ht="15.75" hidden="1" customHeight="1"/>
    <row r="620" ht="15.75" hidden="1" customHeight="1"/>
    <row r="621" ht="15.75" hidden="1" customHeight="1"/>
    <row r="622" ht="15.75" hidden="1" customHeight="1"/>
    <row r="623" ht="15.75" hidden="1" customHeight="1"/>
    <row r="624" ht="15.75" hidden="1" customHeight="1"/>
    <row r="625" ht="15.75" hidden="1" customHeight="1"/>
    <row r="626" ht="15.75" hidden="1" customHeight="1"/>
    <row r="627" ht="15.75" hidden="1" customHeight="1"/>
    <row r="628" ht="15.75" hidden="1" customHeight="1"/>
    <row r="629" ht="15.75" hidden="1" customHeight="1"/>
    <row r="630" ht="15.75" hidden="1" customHeight="1"/>
    <row r="631" ht="15.75" hidden="1" customHeight="1"/>
    <row r="632" ht="15.75" hidden="1" customHeight="1"/>
    <row r="633" ht="15.75" hidden="1" customHeight="1"/>
    <row r="634" ht="15.75" hidden="1" customHeight="1"/>
    <row r="635" ht="15.75" hidden="1" customHeight="1"/>
    <row r="636" ht="15.75" hidden="1" customHeight="1"/>
    <row r="637" ht="15.75" hidden="1" customHeight="1"/>
    <row r="638" ht="15.75" hidden="1" customHeight="1"/>
    <row r="639" ht="15.75" hidden="1" customHeight="1"/>
    <row r="640" ht="15.75" hidden="1" customHeight="1"/>
    <row r="641" ht="15.75" hidden="1" customHeight="1"/>
    <row r="642" ht="15.75" hidden="1" customHeight="1"/>
    <row r="643" ht="15.75" hidden="1" customHeight="1"/>
    <row r="644" ht="15.75" hidden="1" customHeight="1"/>
    <row r="645" ht="15.75" hidden="1" customHeight="1"/>
    <row r="646" ht="15.75" hidden="1" customHeight="1"/>
    <row r="647" ht="15.75" hidden="1" customHeight="1"/>
    <row r="648" ht="15.75" hidden="1" customHeight="1"/>
    <row r="649" ht="15.75" hidden="1" customHeight="1"/>
    <row r="650" ht="15.75" hidden="1" customHeight="1"/>
    <row r="651" ht="15.75" hidden="1" customHeight="1"/>
    <row r="652" ht="15.75" hidden="1" customHeight="1"/>
    <row r="653" ht="15.75" hidden="1" customHeight="1"/>
    <row r="654" ht="15.75" hidden="1" customHeight="1"/>
    <row r="655" ht="15.75" hidden="1" customHeight="1"/>
    <row r="656" ht="15.75" hidden="1" customHeight="1"/>
    <row r="657" ht="15.75" hidden="1" customHeight="1"/>
    <row r="658" ht="15.75" hidden="1" customHeight="1"/>
    <row r="659" ht="15.75" hidden="1" customHeight="1"/>
    <row r="660" ht="15.75" hidden="1" customHeight="1"/>
    <row r="661" ht="15.75" hidden="1" customHeight="1"/>
    <row r="662" ht="15.75" hidden="1" customHeight="1"/>
    <row r="663" ht="15.75" hidden="1" customHeight="1"/>
    <row r="664" ht="15.75" hidden="1" customHeight="1"/>
    <row r="665" ht="15.75" hidden="1" customHeight="1"/>
    <row r="666" ht="15.75" hidden="1" customHeight="1"/>
    <row r="667" ht="15.75" hidden="1" customHeight="1"/>
    <row r="668" ht="15.75" hidden="1" customHeight="1"/>
    <row r="669" ht="15.75" hidden="1" customHeight="1"/>
    <row r="670" ht="15.75" hidden="1" customHeight="1"/>
    <row r="671" ht="15.75" hidden="1" customHeight="1"/>
    <row r="672" ht="15.75" hidden="1" customHeight="1"/>
    <row r="673" ht="15.75" hidden="1" customHeight="1"/>
    <row r="674" ht="15.75" hidden="1" customHeight="1"/>
    <row r="675" ht="15.75" hidden="1" customHeight="1"/>
    <row r="676" ht="15.75" hidden="1" customHeight="1"/>
    <row r="677" ht="15.75" hidden="1" customHeight="1"/>
    <row r="678" ht="15.75" hidden="1" customHeight="1"/>
    <row r="679" ht="15.75" hidden="1" customHeight="1"/>
    <row r="680" ht="15.75" hidden="1" customHeight="1"/>
    <row r="681" ht="15.75" hidden="1" customHeight="1"/>
    <row r="682" ht="15.75" hidden="1" customHeight="1"/>
    <row r="683" ht="15.75" hidden="1" customHeight="1"/>
    <row r="684" ht="15.75" hidden="1" customHeight="1"/>
    <row r="685" ht="15.75" hidden="1" customHeight="1"/>
    <row r="686" ht="15.75" hidden="1" customHeight="1"/>
    <row r="687" ht="15.75" hidden="1" customHeight="1"/>
    <row r="688" ht="15.75" hidden="1" customHeight="1"/>
    <row r="689" ht="15.75" hidden="1" customHeight="1"/>
    <row r="690" ht="15.75" hidden="1" customHeight="1"/>
    <row r="691" ht="15.75" hidden="1" customHeight="1"/>
    <row r="692" ht="15.75" hidden="1" customHeight="1"/>
    <row r="693" ht="15.75" hidden="1" customHeight="1"/>
    <row r="694" ht="15.75" hidden="1" customHeight="1"/>
    <row r="695" ht="15.75" hidden="1" customHeight="1"/>
    <row r="696" ht="15.75" hidden="1" customHeight="1"/>
    <row r="697" ht="15.75" hidden="1" customHeight="1"/>
    <row r="698" ht="15.75" hidden="1" customHeight="1"/>
    <row r="699" ht="15.75" hidden="1" customHeight="1"/>
    <row r="700" ht="15.75" hidden="1" customHeight="1"/>
    <row r="701" ht="15.75" hidden="1" customHeight="1"/>
    <row r="702" ht="15.75" hidden="1" customHeight="1"/>
    <row r="703" ht="15.75" hidden="1" customHeight="1"/>
    <row r="704" ht="15.75" hidden="1" customHeight="1"/>
    <row r="705" ht="15.75" hidden="1" customHeight="1"/>
    <row r="706" ht="15.75" hidden="1" customHeight="1"/>
    <row r="707" ht="15.75" hidden="1" customHeight="1"/>
    <row r="708" ht="15.75" hidden="1" customHeight="1"/>
    <row r="709" ht="15.75" hidden="1" customHeight="1"/>
    <row r="710" ht="15.75" hidden="1" customHeight="1"/>
    <row r="711" ht="15.75" hidden="1" customHeight="1"/>
    <row r="712" ht="15.75" hidden="1" customHeight="1"/>
    <row r="713" ht="15.75" hidden="1" customHeight="1"/>
    <row r="714" ht="15.75" hidden="1" customHeight="1"/>
    <row r="715" ht="15.75" hidden="1" customHeight="1"/>
    <row r="716" ht="15.75" hidden="1" customHeight="1"/>
    <row r="717" ht="15.75" hidden="1" customHeight="1"/>
    <row r="718" ht="15.75" hidden="1" customHeight="1"/>
    <row r="719" ht="15.75" hidden="1" customHeight="1"/>
    <row r="720" ht="15.75" hidden="1" customHeight="1"/>
    <row r="721" ht="15.75" hidden="1" customHeight="1"/>
    <row r="722" ht="15.75" hidden="1" customHeight="1"/>
    <row r="723" ht="15.75" hidden="1" customHeight="1"/>
    <row r="724" ht="15.75" hidden="1" customHeight="1"/>
    <row r="725" ht="15.75" hidden="1" customHeight="1"/>
    <row r="726" ht="15.75" hidden="1" customHeight="1"/>
    <row r="727" ht="15.75" hidden="1" customHeight="1"/>
    <row r="728" ht="15.75" hidden="1" customHeight="1"/>
    <row r="729" ht="15.75" hidden="1" customHeight="1"/>
    <row r="730" ht="15.75" hidden="1" customHeight="1"/>
    <row r="731" ht="15.75" hidden="1" customHeight="1"/>
    <row r="732" ht="15.75" hidden="1" customHeight="1"/>
    <row r="733" ht="15.75" hidden="1" customHeight="1"/>
    <row r="734" ht="15.75" hidden="1" customHeight="1"/>
    <row r="735" ht="15.75" hidden="1" customHeight="1"/>
    <row r="736" ht="15.75" hidden="1" customHeight="1"/>
    <row r="737" ht="15.75" hidden="1" customHeight="1"/>
    <row r="738" ht="15.75" hidden="1" customHeight="1"/>
    <row r="739" ht="15.75" hidden="1" customHeight="1"/>
    <row r="740" ht="15.75" hidden="1" customHeight="1"/>
    <row r="741" ht="15.75" hidden="1" customHeight="1"/>
    <row r="742" ht="15.75" hidden="1" customHeight="1"/>
    <row r="743" ht="15.75" hidden="1" customHeight="1"/>
    <row r="744" ht="15.75" hidden="1" customHeight="1"/>
    <row r="745" ht="15.75" hidden="1" customHeight="1"/>
    <row r="746" ht="15.75" hidden="1" customHeight="1"/>
    <row r="747" ht="15.75" hidden="1" customHeight="1"/>
    <row r="748" ht="15.75" hidden="1" customHeight="1"/>
    <row r="749" ht="15.75" hidden="1" customHeight="1"/>
    <row r="750" ht="15.75" hidden="1" customHeight="1"/>
    <row r="751" ht="15.75" hidden="1" customHeight="1"/>
    <row r="752" ht="15.75" hidden="1" customHeight="1"/>
    <row r="753" ht="15.75" hidden="1" customHeight="1"/>
    <row r="754" ht="15.75" hidden="1" customHeight="1"/>
    <row r="755" ht="15.75" hidden="1" customHeight="1"/>
    <row r="756" ht="15.75" hidden="1" customHeight="1"/>
    <row r="757" ht="15.75" hidden="1" customHeight="1"/>
    <row r="758" ht="15.75" hidden="1" customHeight="1"/>
    <row r="759" ht="15.75" hidden="1" customHeight="1"/>
    <row r="760" ht="15.75" hidden="1" customHeight="1"/>
    <row r="761" ht="15.75" hidden="1" customHeight="1"/>
    <row r="762" ht="15.75" hidden="1" customHeight="1"/>
    <row r="763" ht="15.75" hidden="1" customHeight="1"/>
    <row r="764" ht="15.75" hidden="1" customHeight="1"/>
    <row r="765" ht="15.75" hidden="1" customHeight="1"/>
    <row r="766" ht="15.75" hidden="1" customHeight="1"/>
    <row r="767" ht="15.75" hidden="1" customHeight="1"/>
    <row r="768" ht="15.75" hidden="1" customHeight="1"/>
    <row r="769" ht="15.75" hidden="1" customHeight="1"/>
    <row r="770" ht="15.75" hidden="1" customHeight="1"/>
    <row r="771" ht="15.75" hidden="1" customHeight="1"/>
    <row r="772" ht="15.75" hidden="1" customHeight="1"/>
    <row r="773" ht="15.75" hidden="1" customHeight="1"/>
    <row r="774" ht="15.75" hidden="1" customHeight="1"/>
    <row r="775" ht="15.75" hidden="1" customHeight="1"/>
    <row r="776" ht="15.75" hidden="1" customHeight="1"/>
    <row r="777" ht="15.75" hidden="1" customHeight="1"/>
    <row r="778" ht="15.75" hidden="1" customHeight="1"/>
    <row r="779" ht="15.75" hidden="1" customHeight="1"/>
    <row r="780" ht="15.75" hidden="1" customHeight="1"/>
    <row r="781" ht="15.75" hidden="1" customHeight="1"/>
    <row r="782" ht="15.75" hidden="1" customHeight="1"/>
    <row r="783" ht="15.75" hidden="1" customHeight="1"/>
    <row r="784" ht="15.75" hidden="1" customHeight="1"/>
    <row r="785" ht="15.75" hidden="1" customHeight="1"/>
    <row r="786" ht="15.75" hidden="1" customHeight="1"/>
    <row r="787" ht="15.75" hidden="1" customHeight="1"/>
    <row r="788" ht="15.75" hidden="1" customHeight="1"/>
    <row r="789" ht="15.75" hidden="1" customHeight="1"/>
    <row r="790" ht="15.75" hidden="1" customHeight="1"/>
    <row r="791" ht="15.75" hidden="1" customHeight="1"/>
    <row r="792" ht="15.75" hidden="1" customHeight="1"/>
    <row r="793" ht="15.75" hidden="1" customHeight="1"/>
    <row r="794" ht="15.75" hidden="1" customHeight="1"/>
    <row r="795" ht="15.75" hidden="1" customHeight="1"/>
    <row r="796" ht="15.75" hidden="1" customHeight="1"/>
    <row r="797" ht="15.75" hidden="1" customHeight="1"/>
    <row r="798" ht="15.75" hidden="1" customHeight="1"/>
    <row r="799" ht="15.75" hidden="1" customHeight="1"/>
    <row r="800" ht="15.75" hidden="1" customHeight="1"/>
    <row r="801" ht="15.75" hidden="1" customHeight="1"/>
    <row r="802" ht="15.75" hidden="1" customHeight="1"/>
    <row r="803" ht="15.75" hidden="1" customHeight="1"/>
    <row r="804" ht="15.75" hidden="1" customHeight="1"/>
    <row r="805" ht="15.75" hidden="1" customHeight="1"/>
    <row r="806" ht="15.75" hidden="1" customHeight="1"/>
    <row r="807" ht="15.75" hidden="1" customHeight="1"/>
    <row r="808" ht="15.75" hidden="1" customHeight="1"/>
    <row r="809" ht="15.75" hidden="1" customHeight="1"/>
    <row r="810" ht="15.75" hidden="1" customHeight="1"/>
    <row r="811" ht="15.75" hidden="1" customHeight="1"/>
    <row r="812" ht="15.75" hidden="1" customHeight="1"/>
    <row r="813" ht="15.75" hidden="1" customHeight="1"/>
    <row r="814" ht="15.75" hidden="1" customHeight="1"/>
    <row r="815" ht="15.75" hidden="1" customHeight="1"/>
    <row r="816" ht="15.75" hidden="1" customHeight="1"/>
    <row r="817" ht="15.75" hidden="1" customHeight="1"/>
    <row r="818" ht="15.75" hidden="1" customHeight="1"/>
    <row r="819" ht="15.75" hidden="1" customHeight="1"/>
    <row r="820" ht="15.75" hidden="1" customHeight="1"/>
    <row r="821" ht="15.75" hidden="1" customHeight="1"/>
    <row r="822" ht="15.75" hidden="1" customHeight="1"/>
    <row r="823" ht="15.75" hidden="1" customHeight="1"/>
    <row r="824" ht="15.75" hidden="1" customHeight="1"/>
    <row r="825" ht="15.75" hidden="1" customHeight="1"/>
    <row r="826" ht="15.75" hidden="1" customHeight="1"/>
    <row r="827" ht="15.75" hidden="1" customHeight="1"/>
    <row r="828" ht="15.75" hidden="1" customHeight="1"/>
    <row r="829" ht="15.75" hidden="1" customHeight="1"/>
    <row r="830" ht="15.75" hidden="1" customHeight="1"/>
    <row r="831" ht="15.75" hidden="1" customHeight="1"/>
    <row r="832" ht="15.75" hidden="1" customHeight="1"/>
    <row r="833" ht="15.75" hidden="1" customHeight="1"/>
    <row r="834" ht="15.75" hidden="1" customHeight="1"/>
    <row r="835" ht="15.75" hidden="1" customHeight="1"/>
    <row r="836" ht="15.75" hidden="1" customHeight="1"/>
    <row r="837" ht="15.75" hidden="1" customHeight="1"/>
    <row r="838" ht="15.75" hidden="1" customHeight="1"/>
    <row r="839" ht="15.75" hidden="1" customHeight="1"/>
    <row r="840" ht="15.75" hidden="1" customHeight="1"/>
    <row r="841" ht="15.75" hidden="1" customHeight="1"/>
    <row r="842" ht="15.75" hidden="1" customHeight="1"/>
    <row r="843" ht="15.75" hidden="1" customHeight="1"/>
    <row r="844" ht="15.75" hidden="1" customHeight="1"/>
    <row r="845" ht="15.75" hidden="1" customHeight="1"/>
    <row r="846" ht="15.75" hidden="1" customHeight="1"/>
    <row r="847" ht="15.75" hidden="1" customHeight="1"/>
    <row r="848" ht="15.75" hidden="1" customHeight="1"/>
    <row r="849" ht="15.75" hidden="1" customHeight="1"/>
    <row r="850" ht="15.75" hidden="1" customHeight="1"/>
    <row r="851" ht="15.75" hidden="1" customHeight="1"/>
    <row r="852" ht="15.75" hidden="1" customHeight="1"/>
    <row r="853" ht="15.75" hidden="1" customHeight="1"/>
    <row r="854" ht="15.75" hidden="1" customHeight="1"/>
    <row r="855" ht="15.75" hidden="1" customHeight="1"/>
    <row r="856" ht="15.75" hidden="1" customHeight="1"/>
    <row r="857" ht="15.75" hidden="1" customHeight="1"/>
    <row r="858" ht="15.75" hidden="1" customHeight="1"/>
    <row r="859" ht="15.75" hidden="1" customHeight="1"/>
    <row r="860" ht="15.75" hidden="1" customHeight="1"/>
    <row r="861" ht="15.75" hidden="1" customHeight="1"/>
    <row r="862" ht="15.75" hidden="1" customHeight="1"/>
    <row r="863" ht="15.75" hidden="1" customHeight="1"/>
    <row r="864" ht="15.75" hidden="1" customHeight="1"/>
    <row r="865" ht="15.75" hidden="1" customHeight="1"/>
    <row r="866" ht="15.75" hidden="1" customHeight="1"/>
    <row r="867" ht="15.75" hidden="1" customHeight="1"/>
    <row r="868" ht="15.75" hidden="1" customHeight="1"/>
    <row r="869" ht="15.75" hidden="1" customHeight="1"/>
    <row r="870" ht="15.75" hidden="1" customHeight="1"/>
    <row r="871" ht="15.75" hidden="1" customHeight="1"/>
    <row r="872" ht="15.75" hidden="1" customHeight="1"/>
    <row r="873" ht="15.75" hidden="1" customHeight="1"/>
    <row r="874" ht="15.75" hidden="1" customHeight="1"/>
    <row r="875" ht="15.75" hidden="1" customHeight="1"/>
    <row r="876" ht="15.75" hidden="1" customHeight="1"/>
    <row r="877" ht="15.75" hidden="1" customHeight="1"/>
    <row r="878" ht="15.75" hidden="1" customHeight="1"/>
    <row r="879" ht="15.75" hidden="1" customHeight="1"/>
    <row r="880" ht="15.75" hidden="1" customHeight="1"/>
    <row r="881" ht="15.75" hidden="1" customHeight="1"/>
    <row r="882" ht="15.75" hidden="1" customHeight="1"/>
    <row r="883" ht="15.75" hidden="1" customHeight="1"/>
    <row r="884" ht="15.75" hidden="1" customHeight="1"/>
    <row r="885" ht="15.75" hidden="1" customHeight="1"/>
    <row r="886" ht="15.75" hidden="1" customHeight="1"/>
    <row r="887" ht="15.75" hidden="1" customHeight="1"/>
    <row r="888" ht="15.75" hidden="1" customHeight="1"/>
    <row r="889" ht="15.75" hidden="1" customHeight="1"/>
    <row r="890" ht="15.75" hidden="1" customHeight="1"/>
    <row r="891" ht="15.75" hidden="1" customHeight="1"/>
    <row r="892" ht="15.75" hidden="1" customHeight="1"/>
    <row r="893" ht="15.75" hidden="1" customHeight="1"/>
    <row r="894" ht="15.75" hidden="1" customHeight="1"/>
    <row r="895" ht="15.75" hidden="1" customHeight="1"/>
    <row r="896" ht="15.75" hidden="1" customHeight="1"/>
    <row r="897" ht="15.75" hidden="1" customHeight="1"/>
    <row r="898" ht="15.75" hidden="1" customHeight="1"/>
    <row r="899" ht="15.75" hidden="1" customHeight="1"/>
    <row r="900" ht="15.75" hidden="1" customHeight="1"/>
    <row r="901" ht="15.75" hidden="1" customHeight="1"/>
    <row r="902" ht="15.75" hidden="1" customHeight="1"/>
    <row r="903" ht="15.75" hidden="1" customHeight="1"/>
    <row r="904" ht="15.75" hidden="1" customHeight="1"/>
    <row r="905" ht="15.75" hidden="1" customHeight="1"/>
    <row r="906" ht="15.75" hidden="1" customHeight="1"/>
    <row r="907" ht="15.75" hidden="1" customHeight="1"/>
    <row r="908" ht="15.75" hidden="1" customHeight="1"/>
    <row r="909" ht="15.75" hidden="1" customHeight="1"/>
    <row r="910" ht="15.75" hidden="1" customHeight="1"/>
    <row r="911" ht="15.75" hidden="1" customHeight="1"/>
    <row r="912" ht="15.75" hidden="1" customHeight="1"/>
    <row r="913" ht="15.75" hidden="1" customHeight="1"/>
    <row r="914" ht="15.75" hidden="1" customHeight="1"/>
    <row r="915" ht="15.75" hidden="1" customHeight="1"/>
    <row r="916" ht="15.75" hidden="1" customHeight="1"/>
    <row r="917" ht="15.75" hidden="1" customHeight="1"/>
    <row r="918" ht="15.75" hidden="1" customHeight="1"/>
    <row r="919" ht="15.75" hidden="1" customHeight="1"/>
    <row r="920" ht="15.75" hidden="1" customHeight="1"/>
    <row r="921" ht="15.75" hidden="1" customHeight="1"/>
    <row r="922" ht="15.75" hidden="1" customHeight="1"/>
    <row r="923" ht="15.75" hidden="1" customHeight="1"/>
    <row r="924" ht="15.75" hidden="1" customHeight="1"/>
    <row r="925" ht="15.75" hidden="1" customHeight="1"/>
    <row r="926" ht="15.75" hidden="1" customHeight="1"/>
    <row r="927" ht="15.75" hidden="1" customHeight="1"/>
    <row r="928" ht="15.75" hidden="1" customHeight="1"/>
    <row r="929" ht="15.75" hidden="1" customHeight="1"/>
    <row r="930" ht="15.75" hidden="1" customHeight="1"/>
    <row r="931" ht="15.75" hidden="1" customHeight="1"/>
    <row r="932" ht="15.75" hidden="1" customHeight="1"/>
    <row r="933" ht="15.75" hidden="1" customHeight="1"/>
    <row r="934" ht="15.75" hidden="1" customHeight="1"/>
    <row r="935" ht="15.75" hidden="1" customHeight="1"/>
    <row r="936" ht="15.75" hidden="1" customHeight="1"/>
    <row r="937" ht="15.75" hidden="1" customHeight="1"/>
    <row r="938" ht="15.75" hidden="1" customHeight="1"/>
    <row r="939" ht="15.75" hidden="1" customHeight="1"/>
    <row r="940" ht="15.75" hidden="1" customHeight="1"/>
    <row r="941" ht="15.75" hidden="1" customHeight="1"/>
    <row r="942" ht="15.75" hidden="1" customHeight="1"/>
    <row r="943" ht="15.75" hidden="1" customHeight="1"/>
    <row r="944" ht="15.75" hidden="1" customHeight="1"/>
    <row r="945" ht="15.75" hidden="1" customHeight="1"/>
    <row r="946" ht="15.75" hidden="1" customHeight="1"/>
    <row r="947" ht="15.75" hidden="1" customHeight="1"/>
    <row r="948" ht="15.75" hidden="1" customHeight="1"/>
    <row r="949" ht="15.75" hidden="1" customHeight="1"/>
    <row r="950" ht="15.75" hidden="1" customHeight="1"/>
    <row r="951" ht="15.75" hidden="1" customHeight="1"/>
    <row r="952" ht="15.75" hidden="1" customHeight="1"/>
    <row r="953" ht="15.75" hidden="1" customHeight="1"/>
    <row r="954" ht="15.75" hidden="1" customHeight="1"/>
    <row r="955" ht="15.75" hidden="1" customHeight="1"/>
    <row r="956" ht="15.75" hidden="1" customHeight="1"/>
    <row r="957" ht="15.75" hidden="1" customHeight="1"/>
    <row r="958" ht="15.75" hidden="1" customHeight="1"/>
    <row r="959" ht="15.75" hidden="1" customHeight="1"/>
    <row r="960" ht="15.75" hidden="1" customHeight="1"/>
    <row r="961" ht="15.75" hidden="1" customHeight="1"/>
    <row r="962" ht="15.75" hidden="1" customHeight="1"/>
    <row r="963" ht="15.75" hidden="1" customHeight="1"/>
    <row r="964" ht="15.75" hidden="1" customHeight="1"/>
    <row r="965" ht="15.75" hidden="1" customHeight="1"/>
    <row r="966" ht="15.75" hidden="1" customHeight="1"/>
    <row r="967" ht="15.75" hidden="1" customHeight="1"/>
    <row r="968" ht="15.75" hidden="1" customHeight="1"/>
    <row r="969" ht="15.75" hidden="1" customHeight="1"/>
    <row r="970" ht="15.75" hidden="1" customHeight="1"/>
    <row r="971" ht="15.75" hidden="1" customHeight="1"/>
    <row r="972" ht="15.75" hidden="1" customHeight="1"/>
    <row r="973" ht="15.75" hidden="1" customHeight="1"/>
    <row r="974" ht="15.75" hidden="1" customHeight="1"/>
    <row r="975" ht="15.75" hidden="1" customHeight="1"/>
    <row r="976" ht="15.75" hidden="1" customHeight="1"/>
    <row r="977" ht="15.75" hidden="1" customHeight="1"/>
    <row r="978" ht="15.75" hidden="1" customHeight="1"/>
    <row r="979" ht="15.75" hidden="1" customHeight="1"/>
    <row r="980" ht="15.75" hidden="1" customHeight="1"/>
    <row r="981" ht="15.75" hidden="1" customHeight="1"/>
    <row r="982" ht="15.75" hidden="1" customHeight="1"/>
    <row r="983" ht="15.75" hidden="1" customHeight="1"/>
    <row r="984" ht="15.75" hidden="1" customHeight="1"/>
    <row r="985" ht="15.75" hidden="1" customHeight="1"/>
    <row r="986" ht="15.75" hidden="1" customHeight="1"/>
    <row r="987" ht="15.75" hidden="1" customHeight="1"/>
    <row r="988" ht="15.75" hidden="1" customHeight="1"/>
    <row r="989" ht="15.75" hidden="1" customHeight="1"/>
    <row r="990" ht="15.75" hidden="1" customHeight="1"/>
    <row r="991" ht="15.75" hidden="1" customHeight="1"/>
    <row r="992" ht="15.75" hidden="1" customHeight="1"/>
    <row r="993" ht="15.75" hidden="1" customHeight="1"/>
    <row r="994" ht="15.75" hidden="1" customHeight="1"/>
    <row r="995" ht="15.75" hidden="1" customHeight="1"/>
    <row r="996" ht="15.75" hidden="1" customHeight="1"/>
    <row r="997" ht="15.75" hidden="1" customHeight="1"/>
    <row r="998" ht="15.75" hidden="1" customHeight="1"/>
    <row r="999" ht="15" hidden="1" customHeight="1"/>
    <row r="1000" ht="15" hidden="1" customHeight="1"/>
  </sheetData>
  <mergeCells count="8">
    <mergeCell ref="A276:I276"/>
    <mergeCell ref="J3:J4"/>
    <mergeCell ref="B4:F4"/>
    <mergeCell ref="A1:I1"/>
    <mergeCell ref="A2:A4"/>
    <mergeCell ref="B2:I2"/>
    <mergeCell ref="F3:G3"/>
    <mergeCell ref="H3:I3"/>
  </mergeCells>
  <hyperlinks>
    <hyperlink ref="J1" location="'Índice'!A1" display="Volver al Indice"/>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dimension ref="A1:AA163"/>
  <sheetViews>
    <sheetView showGridLines="0" workbookViewId="0">
      <selection activeCell="M154" sqref="M154"/>
    </sheetView>
  </sheetViews>
  <sheetFormatPr baseColWidth="10" defaultColWidth="0" defaultRowHeight="15" customHeight="1" zeroHeight="1"/>
  <cols>
    <col min="1" max="9" width="15.7109375" customWidth="1"/>
    <col min="10" max="19" width="12.7109375" customWidth="1"/>
    <col min="20" max="20" width="18" customWidth="1"/>
    <col min="21" max="21" width="0.140625" hidden="1" customWidth="1"/>
    <col min="22" max="27" width="10.7109375" hidden="1" customWidth="1"/>
    <col min="28" max="16384" width="14.42578125" hidden="1"/>
  </cols>
  <sheetData>
    <row r="1" spans="1:27" ht="34.5" customHeight="1">
      <c r="A1" s="349" t="s">
        <v>376</v>
      </c>
      <c r="B1" s="350"/>
      <c r="C1" s="350"/>
      <c r="D1" s="350"/>
      <c r="E1" s="350"/>
      <c r="F1" s="350"/>
      <c r="G1" s="350"/>
      <c r="H1" s="350"/>
      <c r="I1" s="350"/>
      <c r="J1" s="350"/>
      <c r="K1" s="350"/>
      <c r="L1" s="350"/>
      <c r="M1" s="350"/>
      <c r="N1" s="350"/>
      <c r="O1" s="350"/>
      <c r="P1" s="350"/>
      <c r="Q1" s="350"/>
      <c r="R1" s="350"/>
      <c r="S1" s="351"/>
      <c r="T1" s="15" t="s">
        <v>263</v>
      </c>
      <c r="U1" s="11"/>
      <c r="V1" s="11"/>
      <c r="W1" s="11"/>
      <c r="X1" s="11"/>
      <c r="Y1" s="11"/>
      <c r="Z1" s="11"/>
      <c r="AA1" s="11"/>
    </row>
    <row r="2" spans="1:27" ht="19.5" customHeight="1">
      <c r="A2" s="341" t="s">
        <v>101</v>
      </c>
      <c r="B2" s="341" t="s">
        <v>292</v>
      </c>
      <c r="C2" s="342"/>
      <c r="D2" s="342"/>
      <c r="E2" s="342"/>
      <c r="F2" s="342"/>
      <c r="G2" s="342"/>
      <c r="H2" s="342"/>
      <c r="I2" s="342"/>
      <c r="J2" s="342"/>
      <c r="K2" s="342"/>
      <c r="L2" s="342"/>
      <c r="M2" s="342"/>
      <c r="N2" s="342"/>
      <c r="O2" s="342"/>
      <c r="P2" s="342"/>
      <c r="Q2" s="342"/>
      <c r="R2" s="342"/>
      <c r="S2" s="342"/>
      <c r="T2" s="1"/>
      <c r="U2" s="11"/>
      <c r="V2" s="11"/>
      <c r="W2" s="11"/>
      <c r="X2" s="11"/>
      <c r="Y2" s="11"/>
      <c r="Z2" s="11"/>
      <c r="AA2" s="11"/>
    </row>
    <row r="3" spans="1:27" ht="19.5" customHeight="1">
      <c r="A3" s="342"/>
      <c r="B3" s="341" t="s">
        <v>234</v>
      </c>
      <c r="C3" s="342"/>
      <c r="D3" s="342"/>
      <c r="E3" s="342"/>
      <c r="F3" s="342"/>
      <c r="G3" s="342"/>
      <c r="H3" s="342"/>
      <c r="I3" s="342"/>
      <c r="J3" s="341" t="s">
        <v>235</v>
      </c>
      <c r="K3" s="342"/>
      <c r="L3" s="342"/>
      <c r="M3" s="342"/>
      <c r="N3" s="342"/>
      <c r="O3" s="342"/>
      <c r="P3" s="342"/>
      <c r="Q3" s="342"/>
      <c r="R3" s="342"/>
      <c r="S3" s="342"/>
      <c r="T3" s="347"/>
      <c r="U3" s="11"/>
      <c r="V3" s="11"/>
      <c r="W3" s="11"/>
      <c r="X3" s="11"/>
      <c r="Y3" s="11"/>
      <c r="Z3" s="11"/>
      <c r="AA3" s="11"/>
    </row>
    <row r="4" spans="1:27" ht="39" customHeight="1">
      <c r="A4" s="342"/>
      <c r="B4" s="341" t="s">
        <v>236</v>
      </c>
      <c r="C4" s="342"/>
      <c r="D4" s="341" t="s">
        <v>237</v>
      </c>
      <c r="E4" s="342"/>
      <c r="F4" s="341" t="s">
        <v>238</v>
      </c>
      <c r="G4" s="342"/>
      <c r="H4" s="341" t="s">
        <v>239</v>
      </c>
      <c r="I4" s="342"/>
      <c r="J4" s="341" t="s">
        <v>236</v>
      </c>
      <c r="K4" s="342"/>
      <c r="L4" s="341" t="s">
        <v>237</v>
      </c>
      <c r="M4" s="342"/>
      <c r="N4" s="341" t="s">
        <v>240</v>
      </c>
      <c r="O4" s="342"/>
      <c r="P4" s="341" t="s">
        <v>238</v>
      </c>
      <c r="Q4" s="342"/>
      <c r="R4" s="341" t="s">
        <v>239</v>
      </c>
      <c r="S4" s="342"/>
      <c r="T4" s="273"/>
      <c r="U4" s="11"/>
      <c r="V4" s="11"/>
      <c r="W4" s="11"/>
      <c r="X4" s="11"/>
      <c r="Y4" s="11"/>
      <c r="Z4" s="11"/>
      <c r="AA4" s="11"/>
    </row>
    <row r="5" spans="1:27" ht="25.5" customHeight="1">
      <c r="A5" s="342"/>
      <c r="B5" s="155" t="s">
        <v>105</v>
      </c>
      <c r="C5" s="155" t="s">
        <v>241</v>
      </c>
      <c r="D5" s="155" t="s">
        <v>105</v>
      </c>
      <c r="E5" s="155" t="s">
        <v>241</v>
      </c>
      <c r="F5" s="155" t="s">
        <v>105</v>
      </c>
      <c r="G5" s="155" t="s">
        <v>241</v>
      </c>
      <c r="H5" s="155" t="s">
        <v>105</v>
      </c>
      <c r="I5" s="155" t="s">
        <v>241</v>
      </c>
      <c r="J5" s="155" t="s">
        <v>105</v>
      </c>
      <c r="K5" s="155" t="s">
        <v>241</v>
      </c>
      <c r="L5" s="155" t="s">
        <v>105</v>
      </c>
      <c r="M5" s="155" t="s">
        <v>241</v>
      </c>
      <c r="N5" s="155" t="s">
        <v>105</v>
      </c>
      <c r="O5" s="155" t="s">
        <v>241</v>
      </c>
      <c r="P5" s="155" t="s">
        <v>105</v>
      </c>
      <c r="Q5" s="155" t="s">
        <v>241</v>
      </c>
      <c r="R5" s="155" t="s">
        <v>105</v>
      </c>
      <c r="S5" s="155" t="s">
        <v>241</v>
      </c>
      <c r="T5" s="52"/>
      <c r="U5" s="11"/>
      <c r="V5" s="11"/>
      <c r="W5" s="11"/>
      <c r="X5" s="11"/>
      <c r="Y5" s="11"/>
      <c r="Z5" s="11"/>
      <c r="AA5" s="11"/>
    </row>
    <row r="6" spans="1:27" ht="19.5" customHeight="1">
      <c r="A6" s="210">
        <v>41518</v>
      </c>
      <c r="B6" s="211">
        <v>3950</v>
      </c>
      <c r="C6" s="211">
        <v>31</v>
      </c>
      <c r="D6" s="211">
        <v>3670</v>
      </c>
      <c r="E6" s="211">
        <v>29</v>
      </c>
      <c r="F6" s="211">
        <v>3580</v>
      </c>
      <c r="G6" s="211">
        <v>28</v>
      </c>
      <c r="H6" s="211">
        <v>3220</v>
      </c>
      <c r="I6" s="211">
        <v>25</v>
      </c>
      <c r="J6" s="211">
        <v>4400</v>
      </c>
      <c r="K6" s="211">
        <v>34</v>
      </c>
      <c r="L6" s="211">
        <v>4085</v>
      </c>
      <c r="M6" s="211">
        <v>32</v>
      </c>
      <c r="N6" s="211">
        <v>3580</v>
      </c>
      <c r="O6" s="211">
        <v>28</v>
      </c>
      <c r="P6" s="211">
        <v>3990</v>
      </c>
      <c r="Q6" s="211">
        <v>31</v>
      </c>
      <c r="R6" s="211">
        <v>3580</v>
      </c>
      <c r="S6" s="211">
        <v>28</v>
      </c>
      <c r="T6" s="54"/>
      <c r="U6" s="11"/>
      <c r="V6" s="11"/>
      <c r="W6" s="11"/>
      <c r="X6" s="11"/>
      <c r="Y6" s="11"/>
      <c r="Z6" s="11"/>
      <c r="AA6" s="11"/>
    </row>
    <row r="7" spans="1:27" ht="19.5" customHeight="1">
      <c r="A7" s="201">
        <v>41548</v>
      </c>
      <c r="B7" s="160">
        <v>3950</v>
      </c>
      <c r="C7" s="160">
        <v>31</v>
      </c>
      <c r="D7" s="160">
        <v>3670</v>
      </c>
      <c r="E7" s="160">
        <v>29</v>
      </c>
      <c r="F7" s="160">
        <v>3580</v>
      </c>
      <c r="G7" s="160">
        <v>28</v>
      </c>
      <c r="H7" s="160">
        <v>3220</v>
      </c>
      <c r="I7" s="160">
        <v>25</v>
      </c>
      <c r="J7" s="160">
        <v>4400</v>
      </c>
      <c r="K7" s="160">
        <v>34</v>
      </c>
      <c r="L7" s="160">
        <v>4085</v>
      </c>
      <c r="M7" s="160">
        <v>32</v>
      </c>
      <c r="N7" s="160">
        <v>3580</v>
      </c>
      <c r="O7" s="160">
        <v>28</v>
      </c>
      <c r="P7" s="160">
        <v>3990</v>
      </c>
      <c r="Q7" s="160">
        <v>31</v>
      </c>
      <c r="R7" s="160">
        <v>3580</v>
      </c>
      <c r="S7" s="160">
        <v>28</v>
      </c>
      <c r="T7" s="54"/>
      <c r="U7" s="11"/>
      <c r="V7" s="11"/>
      <c r="W7" s="11"/>
      <c r="X7" s="11"/>
      <c r="Y7" s="11"/>
      <c r="Z7" s="11"/>
      <c r="AA7" s="11"/>
    </row>
    <row r="8" spans="1:27" ht="19.5" customHeight="1">
      <c r="A8" s="201">
        <v>41579</v>
      </c>
      <c r="B8" s="160">
        <v>3950</v>
      </c>
      <c r="C8" s="160">
        <v>31</v>
      </c>
      <c r="D8" s="160">
        <v>3670</v>
      </c>
      <c r="E8" s="160">
        <v>29</v>
      </c>
      <c r="F8" s="160">
        <v>3580</v>
      </c>
      <c r="G8" s="160">
        <v>28</v>
      </c>
      <c r="H8" s="160">
        <v>3220</v>
      </c>
      <c r="I8" s="160">
        <v>25</v>
      </c>
      <c r="J8" s="160">
        <v>4400</v>
      </c>
      <c r="K8" s="160">
        <v>34</v>
      </c>
      <c r="L8" s="160">
        <v>4085</v>
      </c>
      <c r="M8" s="160">
        <v>32</v>
      </c>
      <c r="N8" s="160">
        <v>3580</v>
      </c>
      <c r="O8" s="160">
        <v>28</v>
      </c>
      <c r="P8" s="160">
        <v>3990</v>
      </c>
      <c r="Q8" s="160">
        <v>31</v>
      </c>
      <c r="R8" s="160">
        <v>3580</v>
      </c>
      <c r="S8" s="160">
        <v>28</v>
      </c>
      <c r="T8" s="54"/>
      <c r="U8" s="11"/>
      <c r="V8" s="11"/>
      <c r="W8" s="11"/>
      <c r="X8" s="11"/>
      <c r="Y8" s="11"/>
      <c r="Z8" s="11"/>
      <c r="AA8" s="11"/>
    </row>
    <row r="9" spans="1:27" ht="19.5" customHeight="1">
      <c r="A9" s="201">
        <v>41609</v>
      </c>
      <c r="B9" s="160">
        <v>3950</v>
      </c>
      <c r="C9" s="160">
        <v>31</v>
      </c>
      <c r="D9" s="160">
        <v>3670</v>
      </c>
      <c r="E9" s="160">
        <v>29</v>
      </c>
      <c r="F9" s="160">
        <v>3580</v>
      </c>
      <c r="G9" s="160">
        <v>28</v>
      </c>
      <c r="H9" s="160">
        <v>3220</v>
      </c>
      <c r="I9" s="160">
        <v>25</v>
      </c>
      <c r="J9" s="160">
        <v>4400</v>
      </c>
      <c r="K9" s="160">
        <v>34</v>
      </c>
      <c r="L9" s="160">
        <v>4085</v>
      </c>
      <c r="M9" s="160">
        <v>32</v>
      </c>
      <c r="N9" s="160">
        <v>3580</v>
      </c>
      <c r="O9" s="160">
        <v>28</v>
      </c>
      <c r="P9" s="160">
        <v>3990</v>
      </c>
      <c r="Q9" s="160">
        <v>31</v>
      </c>
      <c r="R9" s="160">
        <v>3580</v>
      </c>
      <c r="S9" s="160">
        <v>28</v>
      </c>
      <c r="T9" s="54"/>
      <c r="U9" s="11"/>
      <c r="V9" s="11"/>
      <c r="W9" s="11"/>
      <c r="X9" s="11"/>
      <c r="Y9" s="11"/>
      <c r="Z9" s="11"/>
      <c r="AA9" s="11"/>
    </row>
    <row r="10" spans="1:27" ht="19.5" customHeight="1">
      <c r="A10" s="201">
        <v>41640</v>
      </c>
      <c r="B10" s="160">
        <v>3950</v>
      </c>
      <c r="C10" s="160">
        <v>31</v>
      </c>
      <c r="D10" s="160">
        <v>3670</v>
      </c>
      <c r="E10" s="160">
        <v>29</v>
      </c>
      <c r="F10" s="160">
        <v>3580</v>
      </c>
      <c r="G10" s="160">
        <v>28</v>
      </c>
      <c r="H10" s="160">
        <v>3220</v>
      </c>
      <c r="I10" s="160">
        <v>25</v>
      </c>
      <c r="J10" s="160">
        <v>4400</v>
      </c>
      <c r="K10" s="160">
        <v>34</v>
      </c>
      <c r="L10" s="160">
        <v>4085</v>
      </c>
      <c r="M10" s="160">
        <v>32</v>
      </c>
      <c r="N10" s="160">
        <v>3580</v>
      </c>
      <c r="O10" s="160">
        <v>28</v>
      </c>
      <c r="P10" s="160">
        <v>3990</v>
      </c>
      <c r="Q10" s="160">
        <v>31</v>
      </c>
      <c r="R10" s="160">
        <v>3580</v>
      </c>
      <c r="S10" s="160">
        <v>28</v>
      </c>
      <c r="T10" s="54"/>
      <c r="U10" s="11"/>
      <c r="V10" s="11"/>
      <c r="W10" s="11"/>
      <c r="X10" s="11"/>
      <c r="Y10" s="11"/>
      <c r="Z10" s="11"/>
      <c r="AA10" s="11"/>
    </row>
    <row r="11" spans="1:27" ht="19.5" customHeight="1">
      <c r="A11" s="201">
        <v>41671</v>
      </c>
      <c r="B11" s="160">
        <v>3950</v>
      </c>
      <c r="C11" s="160">
        <v>31</v>
      </c>
      <c r="D11" s="160">
        <v>3670</v>
      </c>
      <c r="E11" s="160">
        <v>29</v>
      </c>
      <c r="F11" s="160">
        <v>3580</v>
      </c>
      <c r="G11" s="160">
        <v>28</v>
      </c>
      <c r="H11" s="160">
        <v>3220</v>
      </c>
      <c r="I11" s="160">
        <v>25</v>
      </c>
      <c r="J11" s="160">
        <v>4400</v>
      </c>
      <c r="K11" s="160">
        <v>34</v>
      </c>
      <c r="L11" s="160">
        <v>4085</v>
      </c>
      <c r="M11" s="160">
        <v>32</v>
      </c>
      <c r="N11" s="160">
        <v>3580</v>
      </c>
      <c r="O11" s="160">
        <v>28</v>
      </c>
      <c r="P11" s="160">
        <v>3990</v>
      </c>
      <c r="Q11" s="160">
        <v>31</v>
      </c>
      <c r="R11" s="160">
        <v>3580</v>
      </c>
      <c r="S11" s="160">
        <v>28</v>
      </c>
      <c r="T11" s="54"/>
      <c r="U11" s="11"/>
      <c r="V11" s="11"/>
      <c r="W11" s="11"/>
      <c r="X11" s="11"/>
      <c r="Y11" s="11"/>
      <c r="Z11" s="11"/>
      <c r="AA11" s="11"/>
    </row>
    <row r="12" spans="1:27" ht="19.5" customHeight="1">
      <c r="A12" s="201">
        <v>41699</v>
      </c>
      <c r="B12" s="160">
        <v>3950</v>
      </c>
      <c r="C12" s="160">
        <v>31</v>
      </c>
      <c r="D12" s="160">
        <v>3670</v>
      </c>
      <c r="E12" s="160">
        <v>29</v>
      </c>
      <c r="F12" s="160">
        <v>3580</v>
      </c>
      <c r="G12" s="160">
        <v>28</v>
      </c>
      <c r="H12" s="160">
        <v>3220</v>
      </c>
      <c r="I12" s="160">
        <v>25</v>
      </c>
      <c r="J12" s="160">
        <v>4400</v>
      </c>
      <c r="K12" s="160">
        <v>34</v>
      </c>
      <c r="L12" s="160">
        <v>4085</v>
      </c>
      <c r="M12" s="160">
        <v>32</v>
      </c>
      <c r="N12" s="160">
        <v>3580</v>
      </c>
      <c r="O12" s="160">
        <v>28</v>
      </c>
      <c r="P12" s="160">
        <v>3990</v>
      </c>
      <c r="Q12" s="160">
        <v>31</v>
      </c>
      <c r="R12" s="160">
        <v>3580</v>
      </c>
      <c r="S12" s="160">
        <v>28</v>
      </c>
      <c r="T12" s="54"/>
      <c r="U12" s="11"/>
      <c r="V12" s="11"/>
      <c r="W12" s="11"/>
      <c r="X12" s="11"/>
      <c r="Y12" s="11"/>
      <c r="Z12" s="11"/>
      <c r="AA12" s="11"/>
    </row>
    <row r="13" spans="1:27" ht="19.5" customHeight="1">
      <c r="A13" s="201">
        <v>41730</v>
      </c>
      <c r="B13" s="160">
        <v>3950</v>
      </c>
      <c r="C13" s="160">
        <v>31</v>
      </c>
      <c r="D13" s="160">
        <v>3670</v>
      </c>
      <c r="E13" s="160">
        <v>29</v>
      </c>
      <c r="F13" s="160">
        <v>3580</v>
      </c>
      <c r="G13" s="160">
        <v>28</v>
      </c>
      <c r="H13" s="160">
        <v>3220</v>
      </c>
      <c r="I13" s="160">
        <v>25</v>
      </c>
      <c r="J13" s="160">
        <v>4400</v>
      </c>
      <c r="K13" s="160">
        <v>34</v>
      </c>
      <c r="L13" s="160">
        <v>4085</v>
      </c>
      <c r="M13" s="160">
        <v>32</v>
      </c>
      <c r="N13" s="160">
        <v>3580</v>
      </c>
      <c r="O13" s="160">
        <v>28</v>
      </c>
      <c r="P13" s="160">
        <v>3990</v>
      </c>
      <c r="Q13" s="160">
        <v>31</v>
      </c>
      <c r="R13" s="160">
        <v>3580</v>
      </c>
      <c r="S13" s="160">
        <v>28</v>
      </c>
      <c r="T13" s="54"/>
      <c r="U13" s="11"/>
      <c r="V13" s="11"/>
      <c r="W13" s="11"/>
      <c r="X13" s="11"/>
      <c r="Y13" s="11"/>
      <c r="Z13" s="11"/>
      <c r="AA13" s="11"/>
    </row>
    <row r="14" spans="1:27" ht="19.5" customHeight="1">
      <c r="A14" s="201">
        <v>41760</v>
      </c>
      <c r="B14" s="160">
        <v>3950</v>
      </c>
      <c r="C14" s="160">
        <v>31</v>
      </c>
      <c r="D14" s="160">
        <v>3670</v>
      </c>
      <c r="E14" s="160">
        <v>29</v>
      </c>
      <c r="F14" s="160">
        <v>3580</v>
      </c>
      <c r="G14" s="160">
        <v>28</v>
      </c>
      <c r="H14" s="160">
        <v>3220</v>
      </c>
      <c r="I14" s="160">
        <v>25</v>
      </c>
      <c r="J14" s="160">
        <v>4400</v>
      </c>
      <c r="K14" s="160">
        <v>34</v>
      </c>
      <c r="L14" s="160">
        <v>4085</v>
      </c>
      <c r="M14" s="160">
        <v>32</v>
      </c>
      <c r="N14" s="160">
        <v>3580</v>
      </c>
      <c r="O14" s="160">
        <v>28</v>
      </c>
      <c r="P14" s="160">
        <v>3990</v>
      </c>
      <c r="Q14" s="160">
        <v>31</v>
      </c>
      <c r="R14" s="160">
        <v>3580</v>
      </c>
      <c r="S14" s="160">
        <v>28</v>
      </c>
      <c r="T14" s="54"/>
      <c r="U14" s="11"/>
      <c r="V14" s="11"/>
      <c r="W14" s="11"/>
      <c r="X14" s="11"/>
      <c r="Y14" s="11"/>
      <c r="Z14" s="11"/>
      <c r="AA14" s="11"/>
    </row>
    <row r="15" spans="1:27" ht="19.5" customHeight="1">
      <c r="A15" s="201">
        <v>41791</v>
      </c>
      <c r="B15" s="160">
        <v>3950</v>
      </c>
      <c r="C15" s="160">
        <v>31</v>
      </c>
      <c r="D15" s="160">
        <v>3670</v>
      </c>
      <c r="E15" s="160">
        <v>29</v>
      </c>
      <c r="F15" s="160">
        <v>3580</v>
      </c>
      <c r="G15" s="160">
        <v>28</v>
      </c>
      <c r="H15" s="160">
        <v>3220</v>
      </c>
      <c r="I15" s="160">
        <v>25</v>
      </c>
      <c r="J15" s="160">
        <v>4400</v>
      </c>
      <c r="K15" s="160">
        <v>34</v>
      </c>
      <c r="L15" s="160">
        <v>4085</v>
      </c>
      <c r="M15" s="160">
        <v>32</v>
      </c>
      <c r="N15" s="160">
        <v>3580</v>
      </c>
      <c r="O15" s="160">
        <v>28</v>
      </c>
      <c r="P15" s="160">
        <v>3990</v>
      </c>
      <c r="Q15" s="160">
        <v>31</v>
      </c>
      <c r="R15" s="160">
        <v>3580</v>
      </c>
      <c r="S15" s="160">
        <v>28</v>
      </c>
      <c r="T15" s="54"/>
      <c r="U15" s="11"/>
      <c r="V15" s="11"/>
      <c r="W15" s="11"/>
      <c r="X15" s="11"/>
      <c r="Y15" s="11"/>
      <c r="Z15" s="11"/>
      <c r="AA15" s="11"/>
    </row>
    <row r="16" spans="1:27" ht="19.5" customHeight="1">
      <c r="A16" s="201">
        <v>41821</v>
      </c>
      <c r="B16" s="160">
        <v>3950</v>
      </c>
      <c r="C16" s="160">
        <v>31</v>
      </c>
      <c r="D16" s="160">
        <v>3670</v>
      </c>
      <c r="E16" s="160">
        <v>29</v>
      </c>
      <c r="F16" s="160">
        <v>3580</v>
      </c>
      <c r="G16" s="160">
        <v>28</v>
      </c>
      <c r="H16" s="160">
        <v>3220</v>
      </c>
      <c r="I16" s="160">
        <v>25</v>
      </c>
      <c r="J16" s="160">
        <v>4400</v>
      </c>
      <c r="K16" s="160">
        <v>34</v>
      </c>
      <c r="L16" s="160">
        <v>4085</v>
      </c>
      <c r="M16" s="160">
        <v>32</v>
      </c>
      <c r="N16" s="160">
        <v>3580</v>
      </c>
      <c r="O16" s="160">
        <v>28</v>
      </c>
      <c r="P16" s="160">
        <v>3990</v>
      </c>
      <c r="Q16" s="160">
        <v>31</v>
      </c>
      <c r="R16" s="160">
        <v>3580</v>
      </c>
      <c r="S16" s="160">
        <v>28</v>
      </c>
      <c r="T16" s="54"/>
      <c r="U16" s="11"/>
      <c r="V16" s="11"/>
      <c r="W16" s="11"/>
      <c r="X16" s="11"/>
      <c r="Y16" s="11"/>
      <c r="Z16" s="11"/>
      <c r="AA16" s="11"/>
    </row>
    <row r="17" spans="1:27" ht="19.5" customHeight="1">
      <c r="A17" s="201">
        <v>41852</v>
      </c>
      <c r="B17" s="160">
        <v>3950</v>
      </c>
      <c r="C17" s="160">
        <v>31</v>
      </c>
      <c r="D17" s="160">
        <v>3670</v>
      </c>
      <c r="E17" s="160">
        <v>29</v>
      </c>
      <c r="F17" s="160">
        <v>3580</v>
      </c>
      <c r="G17" s="160">
        <v>28</v>
      </c>
      <c r="H17" s="160">
        <v>3220</v>
      </c>
      <c r="I17" s="160">
        <v>25</v>
      </c>
      <c r="J17" s="160">
        <v>4400</v>
      </c>
      <c r="K17" s="160">
        <v>34</v>
      </c>
      <c r="L17" s="160">
        <v>4085</v>
      </c>
      <c r="M17" s="160">
        <v>32</v>
      </c>
      <c r="N17" s="160">
        <v>3580</v>
      </c>
      <c r="O17" s="160">
        <v>28</v>
      </c>
      <c r="P17" s="160">
        <v>3990</v>
      </c>
      <c r="Q17" s="160">
        <v>31</v>
      </c>
      <c r="R17" s="160">
        <v>3580</v>
      </c>
      <c r="S17" s="160">
        <v>28</v>
      </c>
      <c r="T17" s="54"/>
      <c r="U17" s="11"/>
      <c r="V17" s="11"/>
      <c r="W17" s="11"/>
      <c r="X17" s="11"/>
      <c r="Y17" s="11"/>
      <c r="Z17" s="11"/>
      <c r="AA17" s="11"/>
    </row>
    <row r="18" spans="1:27" ht="19.5" customHeight="1">
      <c r="A18" s="201">
        <v>41883</v>
      </c>
      <c r="B18" s="160">
        <v>4740</v>
      </c>
      <c r="C18" s="160">
        <v>37</v>
      </c>
      <c r="D18" s="160">
        <v>4404</v>
      </c>
      <c r="E18" s="160">
        <v>35</v>
      </c>
      <c r="F18" s="160">
        <v>4296</v>
      </c>
      <c r="G18" s="160">
        <v>34</v>
      </c>
      <c r="H18" s="160">
        <v>3864</v>
      </c>
      <c r="I18" s="160">
        <v>30</v>
      </c>
      <c r="J18" s="160">
        <v>5280</v>
      </c>
      <c r="K18" s="160">
        <v>41</v>
      </c>
      <c r="L18" s="160">
        <v>4902</v>
      </c>
      <c r="M18" s="160">
        <v>38</v>
      </c>
      <c r="N18" s="160">
        <v>4296</v>
      </c>
      <c r="O18" s="160">
        <v>34</v>
      </c>
      <c r="P18" s="160">
        <v>4788</v>
      </c>
      <c r="Q18" s="160">
        <v>37</v>
      </c>
      <c r="R18" s="160">
        <v>4296</v>
      </c>
      <c r="S18" s="160">
        <v>34</v>
      </c>
      <c r="T18" s="54"/>
      <c r="U18" s="11"/>
      <c r="V18" s="11"/>
      <c r="W18" s="11"/>
      <c r="X18" s="11"/>
      <c r="Y18" s="11"/>
      <c r="Z18" s="11"/>
      <c r="AA18" s="11"/>
    </row>
    <row r="19" spans="1:27" ht="19.5" customHeight="1">
      <c r="A19" s="201">
        <v>41913</v>
      </c>
      <c r="B19" s="160">
        <v>4740</v>
      </c>
      <c r="C19" s="160">
        <v>37</v>
      </c>
      <c r="D19" s="160">
        <v>4404</v>
      </c>
      <c r="E19" s="160">
        <v>35</v>
      </c>
      <c r="F19" s="160">
        <v>4296</v>
      </c>
      <c r="G19" s="160">
        <v>34</v>
      </c>
      <c r="H19" s="160">
        <v>3864</v>
      </c>
      <c r="I19" s="160">
        <v>30</v>
      </c>
      <c r="J19" s="160">
        <v>5280</v>
      </c>
      <c r="K19" s="160">
        <v>41</v>
      </c>
      <c r="L19" s="160">
        <v>4902</v>
      </c>
      <c r="M19" s="160">
        <v>38</v>
      </c>
      <c r="N19" s="160">
        <v>4296</v>
      </c>
      <c r="O19" s="160">
        <v>34</v>
      </c>
      <c r="P19" s="160">
        <v>4788</v>
      </c>
      <c r="Q19" s="160">
        <v>37</v>
      </c>
      <c r="R19" s="160">
        <v>4296</v>
      </c>
      <c r="S19" s="160">
        <v>34</v>
      </c>
      <c r="T19" s="54"/>
      <c r="U19" s="11"/>
      <c r="V19" s="11"/>
      <c r="W19" s="11"/>
      <c r="X19" s="11"/>
      <c r="Y19" s="11"/>
      <c r="Z19" s="11"/>
      <c r="AA19" s="11"/>
    </row>
    <row r="20" spans="1:27" ht="19.5" customHeight="1">
      <c r="A20" s="201">
        <v>41944</v>
      </c>
      <c r="B20" s="160">
        <v>4740</v>
      </c>
      <c r="C20" s="160">
        <v>37</v>
      </c>
      <c r="D20" s="160">
        <v>4404</v>
      </c>
      <c r="E20" s="160">
        <v>35</v>
      </c>
      <c r="F20" s="160">
        <v>4296</v>
      </c>
      <c r="G20" s="160">
        <v>34</v>
      </c>
      <c r="H20" s="160">
        <v>3864</v>
      </c>
      <c r="I20" s="160">
        <v>30</v>
      </c>
      <c r="J20" s="160">
        <v>5280</v>
      </c>
      <c r="K20" s="160">
        <v>41</v>
      </c>
      <c r="L20" s="160">
        <v>4902</v>
      </c>
      <c r="M20" s="160">
        <v>38</v>
      </c>
      <c r="N20" s="160">
        <v>4296</v>
      </c>
      <c r="O20" s="160">
        <v>34</v>
      </c>
      <c r="P20" s="160">
        <v>4788</v>
      </c>
      <c r="Q20" s="160">
        <v>37</v>
      </c>
      <c r="R20" s="160">
        <v>4296</v>
      </c>
      <c r="S20" s="160">
        <v>34</v>
      </c>
      <c r="T20" s="54"/>
      <c r="U20" s="11"/>
      <c r="V20" s="11"/>
      <c r="W20" s="11"/>
      <c r="X20" s="11"/>
      <c r="Y20" s="11"/>
      <c r="Z20" s="11"/>
      <c r="AA20" s="11"/>
    </row>
    <row r="21" spans="1:27" ht="19.5" customHeight="1">
      <c r="A21" s="201">
        <v>41974</v>
      </c>
      <c r="B21" s="160">
        <v>4740</v>
      </c>
      <c r="C21" s="160">
        <v>37</v>
      </c>
      <c r="D21" s="160">
        <v>4404</v>
      </c>
      <c r="E21" s="160">
        <v>35</v>
      </c>
      <c r="F21" s="160">
        <v>4296</v>
      </c>
      <c r="G21" s="160">
        <v>34</v>
      </c>
      <c r="H21" s="160">
        <v>3864</v>
      </c>
      <c r="I21" s="160">
        <v>30</v>
      </c>
      <c r="J21" s="160">
        <v>5280</v>
      </c>
      <c r="K21" s="160">
        <v>41</v>
      </c>
      <c r="L21" s="160">
        <v>4902</v>
      </c>
      <c r="M21" s="160">
        <v>38</v>
      </c>
      <c r="N21" s="160">
        <v>4296</v>
      </c>
      <c r="O21" s="160">
        <v>34</v>
      </c>
      <c r="P21" s="160">
        <v>4788</v>
      </c>
      <c r="Q21" s="160">
        <v>37</v>
      </c>
      <c r="R21" s="160">
        <v>4296</v>
      </c>
      <c r="S21" s="160">
        <v>34</v>
      </c>
      <c r="T21" s="54"/>
      <c r="U21" s="11"/>
      <c r="V21" s="11"/>
      <c r="W21" s="11"/>
      <c r="X21" s="11"/>
      <c r="Y21" s="11"/>
      <c r="Z21" s="11"/>
      <c r="AA21" s="11"/>
    </row>
    <row r="22" spans="1:27" ht="19.5" customHeight="1">
      <c r="A22" s="201">
        <v>42005</v>
      </c>
      <c r="B22" s="160">
        <v>5135</v>
      </c>
      <c r="C22" s="160">
        <v>40</v>
      </c>
      <c r="D22" s="160">
        <v>4771</v>
      </c>
      <c r="E22" s="160">
        <v>38</v>
      </c>
      <c r="F22" s="160">
        <v>4654</v>
      </c>
      <c r="G22" s="160">
        <v>36</v>
      </c>
      <c r="H22" s="160">
        <v>4186</v>
      </c>
      <c r="I22" s="160">
        <v>33</v>
      </c>
      <c r="J22" s="160">
        <v>5720</v>
      </c>
      <c r="K22" s="160">
        <v>44</v>
      </c>
      <c r="L22" s="160">
        <v>5311</v>
      </c>
      <c r="M22" s="160">
        <v>42</v>
      </c>
      <c r="N22" s="160">
        <v>4654</v>
      </c>
      <c r="O22" s="160">
        <v>36</v>
      </c>
      <c r="P22" s="160">
        <v>5187</v>
      </c>
      <c r="Q22" s="160">
        <v>40</v>
      </c>
      <c r="R22" s="160">
        <v>4654</v>
      </c>
      <c r="S22" s="160">
        <v>36</v>
      </c>
      <c r="T22" s="54"/>
      <c r="U22" s="11"/>
      <c r="V22" s="11"/>
      <c r="W22" s="11"/>
      <c r="X22" s="11"/>
      <c r="Y22" s="11"/>
      <c r="Z22" s="11"/>
      <c r="AA22" s="11"/>
    </row>
    <row r="23" spans="1:27" ht="19.5" customHeight="1">
      <c r="A23" s="201">
        <v>42036</v>
      </c>
      <c r="B23" s="160">
        <v>5135</v>
      </c>
      <c r="C23" s="160">
        <v>40</v>
      </c>
      <c r="D23" s="160">
        <v>4771</v>
      </c>
      <c r="E23" s="160">
        <v>38</v>
      </c>
      <c r="F23" s="160">
        <v>4654</v>
      </c>
      <c r="G23" s="160">
        <v>36</v>
      </c>
      <c r="H23" s="160">
        <v>4186</v>
      </c>
      <c r="I23" s="160">
        <v>33</v>
      </c>
      <c r="J23" s="160">
        <v>5720</v>
      </c>
      <c r="K23" s="160">
        <v>44</v>
      </c>
      <c r="L23" s="160">
        <v>5311</v>
      </c>
      <c r="M23" s="160">
        <v>42</v>
      </c>
      <c r="N23" s="160">
        <v>4654</v>
      </c>
      <c r="O23" s="160">
        <v>36</v>
      </c>
      <c r="P23" s="160">
        <v>5187</v>
      </c>
      <c r="Q23" s="160">
        <v>40</v>
      </c>
      <c r="R23" s="160">
        <v>4654</v>
      </c>
      <c r="S23" s="160">
        <v>36</v>
      </c>
      <c r="T23" s="54"/>
      <c r="U23" s="11"/>
      <c r="V23" s="11"/>
      <c r="W23" s="11"/>
      <c r="X23" s="11"/>
      <c r="Y23" s="11"/>
      <c r="Z23" s="11"/>
      <c r="AA23" s="11"/>
    </row>
    <row r="24" spans="1:27" ht="19.5" customHeight="1">
      <c r="A24" s="201">
        <v>42064</v>
      </c>
      <c r="B24" s="160">
        <v>5135</v>
      </c>
      <c r="C24" s="160">
        <v>40</v>
      </c>
      <c r="D24" s="160">
        <v>4771</v>
      </c>
      <c r="E24" s="160">
        <v>38</v>
      </c>
      <c r="F24" s="160">
        <v>4654</v>
      </c>
      <c r="G24" s="160">
        <v>36</v>
      </c>
      <c r="H24" s="160">
        <v>4186</v>
      </c>
      <c r="I24" s="160">
        <v>33</v>
      </c>
      <c r="J24" s="160">
        <v>5720</v>
      </c>
      <c r="K24" s="160">
        <v>44</v>
      </c>
      <c r="L24" s="160">
        <v>5311</v>
      </c>
      <c r="M24" s="160">
        <v>42</v>
      </c>
      <c r="N24" s="160">
        <v>4654</v>
      </c>
      <c r="O24" s="160">
        <v>36</v>
      </c>
      <c r="P24" s="160">
        <v>5187</v>
      </c>
      <c r="Q24" s="160">
        <v>40</v>
      </c>
      <c r="R24" s="160">
        <v>4654</v>
      </c>
      <c r="S24" s="160">
        <v>36</v>
      </c>
      <c r="T24" s="54"/>
      <c r="U24" s="11"/>
      <c r="V24" s="11"/>
      <c r="W24" s="11"/>
      <c r="X24" s="11"/>
      <c r="Y24" s="11"/>
      <c r="Z24" s="11"/>
      <c r="AA24" s="11"/>
    </row>
    <row r="25" spans="1:27" ht="19.5" customHeight="1">
      <c r="A25" s="201">
        <v>42095</v>
      </c>
      <c r="B25" s="160">
        <v>5135</v>
      </c>
      <c r="C25" s="160">
        <v>40</v>
      </c>
      <c r="D25" s="160">
        <v>4771</v>
      </c>
      <c r="E25" s="160">
        <v>38</v>
      </c>
      <c r="F25" s="160">
        <v>4654</v>
      </c>
      <c r="G25" s="160">
        <v>36</v>
      </c>
      <c r="H25" s="160">
        <v>4186</v>
      </c>
      <c r="I25" s="160">
        <v>33</v>
      </c>
      <c r="J25" s="160">
        <v>5720</v>
      </c>
      <c r="K25" s="160">
        <v>44</v>
      </c>
      <c r="L25" s="160">
        <v>5311</v>
      </c>
      <c r="M25" s="160">
        <v>42</v>
      </c>
      <c r="N25" s="160">
        <v>4654</v>
      </c>
      <c r="O25" s="160">
        <v>36</v>
      </c>
      <c r="P25" s="160">
        <v>5187</v>
      </c>
      <c r="Q25" s="160">
        <v>40</v>
      </c>
      <c r="R25" s="160">
        <v>4654</v>
      </c>
      <c r="S25" s="160">
        <v>36</v>
      </c>
      <c r="T25" s="54"/>
      <c r="U25" s="11"/>
      <c r="V25" s="11"/>
      <c r="W25" s="11"/>
      <c r="X25" s="11"/>
      <c r="Y25" s="11"/>
      <c r="Z25" s="11"/>
      <c r="AA25" s="11"/>
    </row>
    <row r="26" spans="1:27" ht="19.5" customHeight="1">
      <c r="A26" s="201">
        <v>42125</v>
      </c>
      <c r="B26" s="160">
        <v>5135</v>
      </c>
      <c r="C26" s="160">
        <v>40</v>
      </c>
      <c r="D26" s="160">
        <v>4771</v>
      </c>
      <c r="E26" s="160">
        <v>38</v>
      </c>
      <c r="F26" s="160">
        <v>4654</v>
      </c>
      <c r="G26" s="160">
        <v>36</v>
      </c>
      <c r="H26" s="160">
        <v>4186</v>
      </c>
      <c r="I26" s="160">
        <v>33</v>
      </c>
      <c r="J26" s="160">
        <v>5720</v>
      </c>
      <c r="K26" s="160">
        <v>44</v>
      </c>
      <c r="L26" s="160">
        <v>5311</v>
      </c>
      <c r="M26" s="160">
        <v>42</v>
      </c>
      <c r="N26" s="160">
        <v>4654</v>
      </c>
      <c r="O26" s="160">
        <v>36</v>
      </c>
      <c r="P26" s="160">
        <v>5187</v>
      </c>
      <c r="Q26" s="160">
        <v>40</v>
      </c>
      <c r="R26" s="160">
        <v>4654</v>
      </c>
      <c r="S26" s="160">
        <v>36</v>
      </c>
      <c r="T26" s="54"/>
      <c r="U26" s="11"/>
      <c r="V26" s="11"/>
      <c r="W26" s="11"/>
      <c r="X26" s="11"/>
      <c r="Y26" s="11"/>
      <c r="Z26" s="11"/>
      <c r="AA26" s="11"/>
    </row>
    <row r="27" spans="1:27" ht="19.5" customHeight="1">
      <c r="A27" s="201">
        <v>42156</v>
      </c>
      <c r="B27" s="160">
        <v>5135</v>
      </c>
      <c r="C27" s="160">
        <v>40</v>
      </c>
      <c r="D27" s="160">
        <v>4771</v>
      </c>
      <c r="E27" s="160">
        <v>38</v>
      </c>
      <c r="F27" s="160">
        <v>4654</v>
      </c>
      <c r="G27" s="160">
        <v>36</v>
      </c>
      <c r="H27" s="160">
        <v>4186</v>
      </c>
      <c r="I27" s="160">
        <v>33</v>
      </c>
      <c r="J27" s="160">
        <v>5720</v>
      </c>
      <c r="K27" s="160">
        <v>44</v>
      </c>
      <c r="L27" s="160">
        <v>5311</v>
      </c>
      <c r="M27" s="160">
        <v>42</v>
      </c>
      <c r="N27" s="160">
        <v>4654</v>
      </c>
      <c r="O27" s="160">
        <v>36</v>
      </c>
      <c r="P27" s="160">
        <v>5187</v>
      </c>
      <c r="Q27" s="160">
        <v>40</v>
      </c>
      <c r="R27" s="160">
        <v>4654</v>
      </c>
      <c r="S27" s="160">
        <v>36</v>
      </c>
      <c r="T27" s="54"/>
      <c r="U27" s="11"/>
      <c r="V27" s="11"/>
      <c r="W27" s="11"/>
      <c r="X27" s="11"/>
      <c r="Y27" s="11"/>
      <c r="Z27" s="11"/>
      <c r="AA27" s="11"/>
    </row>
    <row r="28" spans="1:27" ht="19.5" customHeight="1">
      <c r="A28" s="201">
        <v>42186</v>
      </c>
      <c r="B28" s="160">
        <v>5135</v>
      </c>
      <c r="C28" s="160">
        <v>40</v>
      </c>
      <c r="D28" s="160">
        <v>4771</v>
      </c>
      <c r="E28" s="160">
        <v>38</v>
      </c>
      <c r="F28" s="160">
        <v>4654</v>
      </c>
      <c r="G28" s="160">
        <v>36</v>
      </c>
      <c r="H28" s="160">
        <v>4186</v>
      </c>
      <c r="I28" s="160">
        <v>33</v>
      </c>
      <c r="J28" s="160">
        <v>5720</v>
      </c>
      <c r="K28" s="160">
        <v>44</v>
      </c>
      <c r="L28" s="160">
        <v>5311</v>
      </c>
      <c r="M28" s="160">
        <v>42</v>
      </c>
      <c r="N28" s="160">
        <v>4654</v>
      </c>
      <c r="O28" s="160">
        <v>36</v>
      </c>
      <c r="P28" s="160">
        <v>5187</v>
      </c>
      <c r="Q28" s="160">
        <v>40</v>
      </c>
      <c r="R28" s="160">
        <v>4654</v>
      </c>
      <c r="S28" s="160">
        <v>36</v>
      </c>
      <c r="T28" s="54"/>
      <c r="U28" s="11"/>
      <c r="V28" s="11"/>
      <c r="W28" s="11"/>
      <c r="X28" s="11"/>
      <c r="Y28" s="11"/>
      <c r="Z28" s="11"/>
      <c r="AA28" s="11"/>
    </row>
    <row r="29" spans="1:27" ht="19.5" customHeight="1">
      <c r="A29" s="201">
        <v>42217</v>
      </c>
      <c r="B29" s="160">
        <v>5135</v>
      </c>
      <c r="C29" s="160">
        <v>40</v>
      </c>
      <c r="D29" s="160">
        <v>4771</v>
      </c>
      <c r="E29" s="160">
        <v>38</v>
      </c>
      <c r="F29" s="160">
        <v>4654</v>
      </c>
      <c r="G29" s="160">
        <v>36</v>
      </c>
      <c r="H29" s="160">
        <v>4186</v>
      </c>
      <c r="I29" s="160">
        <v>33</v>
      </c>
      <c r="J29" s="160">
        <v>5720</v>
      </c>
      <c r="K29" s="160">
        <v>44</v>
      </c>
      <c r="L29" s="160">
        <v>5311</v>
      </c>
      <c r="M29" s="160">
        <v>42</v>
      </c>
      <c r="N29" s="160">
        <v>4654</v>
      </c>
      <c r="O29" s="160">
        <v>36</v>
      </c>
      <c r="P29" s="160">
        <v>5187</v>
      </c>
      <c r="Q29" s="160">
        <v>40</v>
      </c>
      <c r="R29" s="160">
        <v>4654</v>
      </c>
      <c r="S29" s="160">
        <v>36</v>
      </c>
      <c r="T29" s="54"/>
      <c r="U29" s="11"/>
      <c r="V29" s="11"/>
      <c r="W29" s="11"/>
      <c r="X29" s="11"/>
      <c r="Y29" s="11"/>
      <c r="Z29" s="11"/>
      <c r="AA29" s="11"/>
    </row>
    <row r="30" spans="1:27" ht="19.5" customHeight="1">
      <c r="A30" s="201">
        <v>42248</v>
      </c>
      <c r="B30" s="160">
        <v>6214</v>
      </c>
      <c r="C30" s="160">
        <v>49</v>
      </c>
      <c r="D30" s="160">
        <v>5773</v>
      </c>
      <c r="E30" s="160">
        <v>46</v>
      </c>
      <c r="F30" s="160">
        <v>5632</v>
      </c>
      <c r="G30" s="160">
        <v>44</v>
      </c>
      <c r="H30" s="160">
        <v>5065</v>
      </c>
      <c r="I30" s="160">
        <v>40</v>
      </c>
      <c r="J30" s="160">
        <v>6922</v>
      </c>
      <c r="K30" s="160">
        <v>54</v>
      </c>
      <c r="L30" s="160">
        <v>6427</v>
      </c>
      <c r="M30" s="160">
        <v>51</v>
      </c>
      <c r="N30" s="160">
        <v>5632</v>
      </c>
      <c r="O30" s="160">
        <v>44</v>
      </c>
      <c r="P30" s="160">
        <v>6277</v>
      </c>
      <c r="Q30" s="160">
        <v>49</v>
      </c>
      <c r="R30" s="160">
        <v>5632</v>
      </c>
      <c r="S30" s="160">
        <v>44</v>
      </c>
      <c r="T30" s="54"/>
      <c r="U30" s="11"/>
      <c r="V30" s="11"/>
      <c r="W30" s="11"/>
      <c r="X30" s="11"/>
      <c r="Y30" s="11"/>
      <c r="Z30" s="11"/>
      <c r="AA30" s="11"/>
    </row>
    <row r="31" spans="1:27" ht="19.5" customHeight="1">
      <c r="A31" s="201">
        <v>42278</v>
      </c>
      <c r="B31" s="160">
        <v>6214</v>
      </c>
      <c r="C31" s="160">
        <v>49</v>
      </c>
      <c r="D31" s="160">
        <v>5773</v>
      </c>
      <c r="E31" s="160">
        <v>46</v>
      </c>
      <c r="F31" s="160">
        <v>5632</v>
      </c>
      <c r="G31" s="160">
        <v>44</v>
      </c>
      <c r="H31" s="160">
        <v>5065</v>
      </c>
      <c r="I31" s="160">
        <v>40</v>
      </c>
      <c r="J31" s="160">
        <v>6922</v>
      </c>
      <c r="K31" s="160">
        <v>54</v>
      </c>
      <c r="L31" s="160">
        <v>6427</v>
      </c>
      <c r="M31" s="160">
        <v>51</v>
      </c>
      <c r="N31" s="160">
        <v>5632</v>
      </c>
      <c r="O31" s="160">
        <v>44</v>
      </c>
      <c r="P31" s="160">
        <v>6277</v>
      </c>
      <c r="Q31" s="160">
        <v>49</v>
      </c>
      <c r="R31" s="160">
        <v>5632</v>
      </c>
      <c r="S31" s="160">
        <v>44</v>
      </c>
      <c r="T31" s="54"/>
      <c r="U31" s="11"/>
      <c r="V31" s="11"/>
      <c r="W31" s="11"/>
      <c r="X31" s="11"/>
      <c r="Y31" s="11"/>
      <c r="Z31" s="11"/>
      <c r="AA31" s="11"/>
    </row>
    <row r="32" spans="1:27" ht="19.5" customHeight="1">
      <c r="A32" s="201">
        <v>42309</v>
      </c>
      <c r="B32" s="160">
        <v>6214</v>
      </c>
      <c r="C32" s="160">
        <v>49</v>
      </c>
      <c r="D32" s="160">
        <v>5773</v>
      </c>
      <c r="E32" s="160">
        <v>46</v>
      </c>
      <c r="F32" s="160">
        <v>5632</v>
      </c>
      <c r="G32" s="160">
        <v>44</v>
      </c>
      <c r="H32" s="160">
        <v>5065</v>
      </c>
      <c r="I32" s="160">
        <v>40</v>
      </c>
      <c r="J32" s="160">
        <v>6922</v>
      </c>
      <c r="K32" s="160">
        <v>54</v>
      </c>
      <c r="L32" s="160">
        <v>6427</v>
      </c>
      <c r="M32" s="160">
        <v>51</v>
      </c>
      <c r="N32" s="160">
        <v>5632</v>
      </c>
      <c r="O32" s="160">
        <v>44</v>
      </c>
      <c r="P32" s="160">
        <v>6277</v>
      </c>
      <c r="Q32" s="160">
        <v>49</v>
      </c>
      <c r="R32" s="160">
        <v>5632</v>
      </c>
      <c r="S32" s="160">
        <v>44</v>
      </c>
      <c r="T32" s="54"/>
      <c r="U32" s="11"/>
      <c r="V32" s="11"/>
      <c r="W32" s="11"/>
      <c r="X32" s="11"/>
      <c r="Y32" s="11"/>
      <c r="Z32" s="11"/>
      <c r="AA32" s="11"/>
    </row>
    <row r="33" spans="1:27" ht="19.5" customHeight="1">
      <c r="A33" s="201">
        <v>42339</v>
      </c>
      <c r="B33" s="160">
        <v>6573</v>
      </c>
      <c r="C33" s="160">
        <v>52</v>
      </c>
      <c r="D33" s="160">
        <v>6107</v>
      </c>
      <c r="E33" s="160">
        <v>49</v>
      </c>
      <c r="F33" s="160">
        <v>5958</v>
      </c>
      <c r="G33" s="160">
        <v>46</v>
      </c>
      <c r="H33" s="160">
        <v>5358</v>
      </c>
      <c r="I33" s="160">
        <v>43</v>
      </c>
      <c r="J33" s="160">
        <v>7322</v>
      </c>
      <c r="K33" s="160">
        <v>57</v>
      </c>
      <c r="L33" s="160">
        <v>6798</v>
      </c>
      <c r="M33" s="160">
        <v>54</v>
      </c>
      <c r="N33" s="160">
        <v>5958</v>
      </c>
      <c r="O33" s="160">
        <v>46</v>
      </c>
      <c r="P33" s="160">
        <v>6640</v>
      </c>
      <c r="Q33" s="160">
        <v>52</v>
      </c>
      <c r="R33" s="160">
        <v>5958</v>
      </c>
      <c r="S33" s="160">
        <v>46</v>
      </c>
      <c r="T33" s="54"/>
      <c r="U33" s="11"/>
      <c r="V33" s="11"/>
      <c r="W33" s="11"/>
      <c r="X33" s="11"/>
      <c r="Y33" s="11"/>
      <c r="Z33" s="11"/>
      <c r="AA33" s="11"/>
    </row>
    <row r="34" spans="1:27" ht="19.5" customHeight="1">
      <c r="A34" s="201">
        <v>42370</v>
      </c>
      <c r="B34" s="160">
        <v>6573</v>
      </c>
      <c r="C34" s="160">
        <v>52</v>
      </c>
      <c r="D34" s="160">
        <v>6107</v>
      </c>
      <c r="E34" s="160">
        <v>49</v>
      </c>
      <c r="F34" s="160">
        <v>5958</v>
      </c>
      <c r="G34" s="160">
        <v>46</v>
      </c>
      <c r="H34" s="160">
        <v>5358</v>
      </c>
      <c r="I34" s="160">
        <v>43</v>
      </c>
      <c r="J34" s="160">
        <v>7322</v>
      </c>
      <c r="K34" s="160">
        <v>57</v>
      </c>
      <c r="L34" s="160">
        <v>6798</v>
      </c>
      <c r="M34" s="160">
        <v>54</v>
      </c>
      <c r="N34" s="160">
        <v>5958</v>
      </c>
      <c r="O34" s="160">
        <v>46</v>
      </c>
      <c r="P34" s="160">
        <v>6640</v>
      </c>
      <c r="Q34" s="160">
        <v>52</v>
      </c>
      <c r="R34" s="160">
        <v>5958</v>
      </c>
      <c r="S34" s="160">
        <v>46</v>
      </c>
      <c r="T34" s="54"/>
      <c r="U34" s="11"/>
      <c r="V34" s="11"/>
      <c r="W34" s="11"/>
      <c r="X34" s="11"/>
      <c r="Y34" s="11"/>
      <c r="Z34" s="11"/>
      <c r="AA34" s="11"/>
    </row>
    <row r="35" spans="1:27" ht="19.5" customHeight="1">
      <c r="A35" s="201">
        <v>42401</v>
      </c>
      <c r="B35" s="160">
        <v>6573</v>
      </c>
      <c r="C35" s="160">
        <v>52</v>
      </c>
      <c r="D35" s="160">
        <v>6107</v>
      </c>
      <c r="E35" s="160">
        <v>49</v>
      </c>
      <c r="F35" s="160">
        <v>5958</v>
      </c>
      <c r="G35" s="160">
        <v>46</v>
      </c>
      <c r="H35" s="160">
        <v>5358</v>
      </c>
      <c r="I35" s="160">
        <v>43</v>
      </c>
      <c r="J35" s="160">
        <v>7322</v>
      </c>
      <c r="K35" s="160">
        <v>57</v>
      </c>
      <c r="L35" s="160">
        <v>6798</v>
      </c>
      <c r="M35" s="160">
        <v>54</v>
      </c>
      <c r="N35" s="160">
        <v>5958</v>
      </c>
      <c r="O35" s="160">
        <v>46</v>
      </c>
      <c r="P35" s="160">
        <v>6640</v>
      </c>
      <c r="Q35" s="160">
        <v>52</v>
      </c>
      <c r="R35" s="160">
        <v>5958</v>
      </c>
      <c r="S35" s="160">
        <v>46</v>
      </c>
      <c r="T35" s="54"/>
      <c r="U35" s="11"/>
      <c r="V35" s="11"/>
      <c r="W35" s="11"/>
      <c r="X35" s="11"/>
      <c r="Y35" s="11"/>
      <c r="Z35" s="11"/>
      <c r="AA35" s="11"/>
    </row>
    <row r="36" spans="1:27" ht="19.5" customHeight="1">
      <c r="A36" s="201">
        <v>42430</v>
      </c>
      <c r="B36" s="160">
        <v>6573</v>
      </c>
      <c r="C36" s="160">
        <v>52</v>
      </c>
      <c r="D36" s="160">
        <v>6107</v>
      </c>
      <c r="E36" s="160">
        <v>49</v>
      </c>
      <c r="F36" s="160">
        <v>5958</v>
      </c>
      <c r="G36" s="160">
        <v>46</v>
      </c>
      <c r="H36" s="160">
        <v>5358</v>
      </c>
      <c r="I36" s="160">
        <v>43</v>
      </c>
      <c r="J36" s="160">
        <v>7322</v>
      </c>
      <c r="K36" s="160">
        <v>57</v>
      </c>
      <c r="L36" s="160">
        <v>6798</v>
      </c>
      <c r="M36" s="160">
        <v>54</v>
      </c>
      <c r="N36" s="160">
        <v>5958</v>
      </c>
      <c r="O36" s="160">
        <v>46</v>
      </c>
      <c r="P36" s="160">
        <v>6640</v>
      </c>
      <c r="Q36" s="160">
        <v>52</v>
      </c>
      <c r="R36" s="160">
        <v>5958</v>
      </c>
      <c r="S36" s="160">
        <v>46</v>
      </c>
      <c r="T36" s="54"/>
      <c r="U36" s="11"/>
      <c r="V36" s="11"/>
      <c r="W36" s="11"/>
      <c r="X36" s="11"/>
      <c r="Y36" s="11"/>
      <c r="Z36" s="11"/>
      <c r="AA36" s="11"/>
    </row>
    <row r="37" spans="1:27" ht="19.5" customHeight="1">
      <c r="A37" s="201">
        <v>42461</v>
      </c>
      <c r="B37" s="160">
        <v>6573</v>
      </c>
      <c r="C37" s="160">
        <v>52</v>
      </c>
      <c r="D37" s="160">
        <v>6107</v>
      </c>
      <c r="E37" s="160">
        <v>49</v>
      </c>
      <c r="F37" s="160">
        <v>5958</v>
      </c>
      <c r="G37" s="160">
        <v>46</v>
      </c>
      <c r="H37" s="160">
        <v>5358</v>
      </c>
      <c r="I37" s="160">
        <v>43</v>
      </c>
      <c r="J37" s="160">
        <v>7322</v>
      </c>
      <c r="K37" s="160">
        <v>57</v>
      </c>
      <c r="L37" s="160">
        <v>6798</v>
      </c>
      <c r="M37" s="160">
        <v>54</v>
      </c>
      <c r="N37" s="160">
        <v>5958</v>
      </c>
      <c r="O37" s="160">
        <v>46</v>
      </c>
      <c r="P37" s="160">
        <v>6640</v>
      </c>
      <c r="Q37" s="160">
        <v>52</v>
      </c>
      <c r="R37" s="160">
        <v>5958</v>
      </c>
      <c r="S37" s="160">
        <v>46</v>
      </c>
      <c r="T37" s="54"/>
      <c r="U37" s="11"/>
      <c r="V37" s="11"/>
      <c r="W37" s="11"/>
      <c r="X37" s="11"/>
      <c r="Y37" s="11"/>
      <c r="Z37" s="11"/>
      <c r="AA37" s="11"/>
    </row>
    <row r="38" spans="1:27" ht="19.5" customHeight="1">
      <c r="A38" s="201">
        <v>42491</v>
      </c>
      <c r="B38" s="160">
        <v>6573</v>
      </c>
      <c r="C38" s="160">
        <v>52</v>
      </c>
      <c r="D38" s="160">
        <v>6107</v>
      </c>
      <c r="E38" s="160">
        <v>49</v>
      </c>
      <c r="F38" s="160">
        <v>5958</v>
      </c>
      <c r="G38" s="160">
        <v>46</v>
      </c>
      <c r="H38" s="160">
        <v>5358</v>
      </c>
      <c r="I38" s="160">
        <v>43</v>
      </c>
      <c r="J38" s="160">
        <v>7322</v>
      </c>
      <c r="K38" s="160">
        <v>57</v>
      </c>
      <c r="L38" s="160">
        <v>6798</v>
      </c>
      <c r="M38" s="160">
        <v>54</v>
      </c>
      <c r="N38" s="160">
        <v>5958</v>
      </c>
      <c r="O38" s="160">
        <v>46</v>
      </c>
      <c r="P38" s="160">
        <v>6640</v>
      </c>
      <c r="Q38" s="160">
        <v>52</v>
      </c>
      <c r="R38" s="160">
        <v>5958</v>
      </c>
      <c r="S38" s="160">
        <v>46</v>
      </c>
      <c r="T38" s="54"/>
      <c r="U38" s="11"/>
      <c r="V38" s="11"/>
      <c r="W38" s="11"/>
      <c r="X38" s="11"/>
      <c r="Y38" s="11"/>
      <c r="Z38" s="11"/>
      <c r="AA38" s="11"/>
    </row>
    <row r="39" spans="1:27" ht="19.5" customHeight="1">
      <c r="A39" s="201">
        <v>42522</v>
      </c>
      <c r="B39" s="160">
        <v>7756</v>
      </c>
      <c r="C39" s="160">
        <v>61.5</v>
      </c>
      <c r="D39" s="160">
        <v>7206.5</v>
      </c>
      <c r="E39" s="160">
        <v>58</v>
      </c>
      <c r="F39" s="160">
        <v>7030.5</v>
      </c>
      <c r="G39" s="160">
        <v>54.5</v>
      </c>
      <c r="H39" s="160">
        <v>6322.5</v>
      </c>
      <c r="I39" s="160">
        <v>51</v>
      </c>
      <c r="J39" s="160">
        <v>8640</v>
      </c>
      <c r="K39" s="160">
        <v>67.5</v>
      </c>
      <c r="L39" s="160">
        <v>8022</v>
      </c>
      <c r="M39" s="160">
        <v>64</v>
      </c>
      <c r="N39" s="160">
        <v>7030.5</v>
      </c>
      <c r="O39" s="160">
        <v>54.5</v>
      </c>
      <c r="P39" s="160">
        <v>7835.5</v>
      </c>
      <c r="Q39" s="160">
        <v>61.5</v>
      </c>
      <c r="R39" s="160">
        <v>7030.5</v>
      </c>
      <c r="S39" s="160">
        <v>54.5</v>
      </c>
      <c r="T39" s="54"/>
      <c r="U39" s="11"/>
      <c r="V39" s="11"/>
      <c r="W39" s="11"/>
      <c r="X39" s="11"/>
      <c r="Y39" s="11"/>
      <c r="Z39" s="11"/>
      <c r="AA39" s="11"/>
    </row>
    <row r="40" spans="1:27" ht="19.5" customHeight="1">
      <c r="A40" s="201">
        <v>42552</v>
      </c>
      <c r="B40" s="160">
        <v>7756</v>
      </c>
      <c r="C40" s="160">
        <v>61.5</v>
      </c>
      <c r="D40" s="160">
        <v>7206.5</v>
      </c>
      <c r="E40" s="160">
        <v>58</v>
      </c>
      <c r="F40" s="160">
        <v>7030.5</v>
      </c>
      <c r="G40" s="160">
        <v>54.5</v>
      </c>
      <c r="H40" s="160">
        <v>6322.5</v>
      </c>
      <c r="I40" s="160">
        <v>51</v>
      </c>
      <c r="J40" s="160">
        <v>8640</v>
      </c>
      <c r="K40" s="160">
        <v>67.5</v>
      </c>
      <c r="L40" s="160">
        <v>8022</v>
      </c>
      <c r="M40" s="160">
        <v>64</v>
      </c>
      <c r="N40" s="160">
        <v>7030.5</v>
      </c>
      <c r="O40" s="160">
        <v>54.5</v>
      </c>
      <c r="P40" s="160">
        <v>7835.5</v>
      </c>
      <c r="Q40" s="160">
        <v>61.5</v>
      </c>
      <c r="R40" s="160">
        <v>7030.5</v>
      </c>
      <c r="S40" s="160">
        <v>54.5</v>
      </c>
      <c r="T40" s="54"/>
      <c r="U40" s="11"/>
      <c r="V40" s="11"/>
      <c r="W40" s="11"/>
      <c r="X40" s="11"/>
      <c r="Y40" s="11"/>
      <c r="Z40" s="11"/>
      <c r="AA40" s="11"/>
    </row>
    <row r="41" spans="1:27" ht="19.5" customHeight="1">
      <c r="A41" s="201">
        <v>42583</v>
      </c>
      <c r="B41" s="160">
        <v>7756</v>
      </c>
      <c r="C41" s="160">
        <v>61.5</v>
      </c>
      <c r="D41" s="160">
        <v>7206.5</v>
      </c>
      <c r="E41" s="160">
        <v>58</v>
      </c>
      <c r="F41" s="160">
        <v>7030.5</v>
      </c>
      <c r="G41" s="160">
        <v>54.5</v>
      </c>
      <c r="H41" s="160">
        <v>6322.5</v>
      </c>
      <c r="I41" s="160">
        <v>51</v>
      </c>
      <c r="J41" s="160">
        <v>8640</v>
      </c>
      <c r="K41" s="160">
        <v>67.5</v>
      </c>
      <c r="L41" s="160">
        <v>8022</v>
      </c>
      <c r="M41" s="160">
        <v>64</v>
      </c>
      <c r="N41" s="160">
        <v>7030.5</v>
      </c>
      <c r="O41" s="160">
        <v>54.5</v>
      </c>
      <c r="P41" s="160">
        <v>7835.5</v>
      </c>
      <c r="Q41" s="160">
        <v>61.5</v>
      </c>
      <c r="R41" s="160">
        <v>7030.5</v>
      </c>
      <c r="S41" s="160">
        <v>54.5</v>
      </c>
      <c r="T41" s="54"/>
      <c r="U41" s="11"/>
      <c r="V41" s="11"/>
      <c r="W41" s="11"/>
      <c r="X41" s="11"/>
      <c r="Y41" s="11"/>
      <c r="Z41" s="11"/>
      <c r="AA41" s="11"/>
    </row>
    <row r="42" spans="1:27" ht="19.5" customHeight="1">
      <c r="A42" s="201">
        <v>42614</v>
      </c>
      <c r="B42" s="160">
        <v>7756</v>
      </c>
      <c r="C42" s="160">
        <v>61.5</v>
      </c>
      <c r="D42" s="160">
        <v>7206.5</v>
      </c>
      <c r="E42" s="160">
        <v>58</v>
      </c>
      <c r="F42" s="160">
        <v>7030.5</v>
      </c>
      <c r="G42" s="160">
        <v>54.5</v>
      </c>
      <c r="H42" s="160">
        <v>6322.5</v>
      </c>
      <c r="I42" s="160">
        <v>51</v>
      </c>
      <c r="J42" s="160">
        <v>8640</v>
      </c>
      <c r="K42" s="160">
        <v>67.5</v>
      </c>
      <c r="L42" s="160">
        <v>8022</v>
      </c>
      <c r="M42" s="160">
        <v>64</v>
      </c>
      <c r="N42" s="160">
        <v>7030.5</v>
      </c>
      <c r="O42" s="160">
        <v>54.5</v>
      </c>
      <c r="P42" s="160">
        <v>7835.5</v>
      </c>
      <c r="Q42" s="160">
        <v>61.5</v>
      </c>
      <c r="R42" s="160">
        <v>7030.5</v>
      </c>
      <c r="S42" s="160">
        <v>54.5</v>
      </c>
      <c r="T42" s="54"/>
      <c r="U42" s="11"/>
      <c r="V42" s="11"/>
      <c r="W42" s="11"/>
      <c r="X42" s="11"/>
      <c r="Y42" s="11"/>
      <c r="Z42" s="11"/>
      <c r="AA42" s="11"/>
    </row>
    <row r="43" spans="1:27" ht="19.5" customHeight="1">
      <c r="A43" s="201">
        <v>42644</v>
      </c>
      <c r="B43" s="160">
        <v>7756</v>
      </c>
      <c r="C43" s="160">
        <v>61.5</v>
      </c>
      <c r="D43" s="160">
        <v>7206.5</v>
      </c>
      <c r="E43" s="160">
        <v>58</v>
      </c>
      <c r="F43" s="160">
        <v>7030.5</v>
      </c>
      <c r="G43" s="160">
        <v>54.5</v>
      </c>
      <c r="H43" s="160">
        <v>6322.5</v>
      </c>
      <c r="I43" s="160">
        <v>51</v>
      </c>
      <c r="J43" s="160">
        <v>8640</v>
      </c>
      <c r="K43" s="160">
        <v>67.5</v>
      </c>
      <c r="L43" s="160">
        <v>8022</v>
      </c>
      <c r="M43" s="160">
        <v>64</v>
      </c>
      <c r="N43" s="160">
        <v>7030.5</v>
      </c>
      <c r="O43" s="160">
        <v>54.5</v>
      </c>
      <c r="P43" s="160">
        <v>7835.5</v>
      </c>
      <c r="Q43" s="160">
        <v>61.5</v>
      </c>
      <c r="R43" s="160">
        <v>7030.5</v>
      </c>
      <c r="S43" s="160">
        <v>54.5</v>
      </c>
      <c r="T43" s="54"/>
      <c r="U43" s="11"/>
      <c r="V43" s="11"/>
      <c r="W43" s="11"/>
      <c r="X43" s="11"/>
      <c r="Y43" s="11"/>
      <c r="Z43" s="11"/>
      <c r="AA43" s="11"/>
    </row>
    <row r="44" spans="1:27" ht="19.5" customHeight="1">
      <c r="A44" s="201">
        <v>42675</v>
      </c>
      <c r="B44" s="160">
        <v>7756</v>
      </c>
      <c r="C44" s="160">
        <v>61.5</v>
      </c>
      <c r="D44" s="160">
        <v>7206.5</v>
      </c>
      <c r="E44" s="160">
        <v>58</v>
      </c>
      <c r="F44" s="160">
        <v>7030.5</v>
      </c>
      <c r="G44" s="160">
        <v>54.5</v>
      </c>
      <c r="H44" s="160">
        <v>6322.5</v>
      </c>
      <c r="I44" s="160">
        <v>51</v>
      </c>
      <c r="J44" s="160">
        <v>8640</v>
      </c>
      <c r="K44" s="160">
        <v>67.5</v>
      </c>
      <c r="L44" s="160">
        <v>8022</v>
      </c>
      <c r="M44" s="160">
        <v>64</v>
      </c>
      <c r="N44" s="160">
        <v>7030.5</v>
      </c>
      <c r="O44" s="160">
        <v>54.5</v>
      </c>
      <c r="P44" s="160">
        <v>7835.5</v>
      </c>
      <c r="Q44" s="160">
        <v>61.5</v>
      </c>
      <c r="R44" s="160">
        <v>7030.5</v>
      </c>
      <c r="S44" s="160">
        <v>54.5</v>
      </c>
      <c r="T44" s="54"/>
      <c r="U44" s="11"/>
      <c r="V44" s="11"/>
      <c r="W44" s="11"/>
      <c r="X44" s="11"/>
      <c r="Y44" s="11"/>
      <c r="Z44" s="11"/>
      <c r="AA44" s="11"/>
    </row>
    <row r="45" spans="1:27" ht="19.5" customHeight="1">
      <c r="A45" s="201">
        <v>42705</v>
      </c>
      <c r="B45" s="160">
        <v>8742.5</v>
      </c>
      <c r="C45" s="160">
        <v>69.5</v>
      </c>
      <c r="D45" s="160">
        <v>8122.5</v>
      </c>
      <c r="E45" s="160">
        <v>65.5</v>
      </c>
      <c r="F45" s="160">
        <v>7924.5</v>
      </c>
      <c r="G45" s="160">
        <v>61.5</v>
      </c>
      <c r="H45" s="160">
        <v>7126.5</v>
      </c>
      <c r="I45" s="160">
        <v>57.5</v>
      </c>
      <c r="J45" s="160">
        <v>9738.5</v>
      </c>
      <c r="K45" s="160">
        <v>76</v>
      </c>
      <c r="L45" s="160">
        <v>9041.5</v>
      </c>
      <c r="M45" s="160">
        <v>72</v>
      </c>
      <c r="N45" s="160">
        <v>7924.5</v>
      </c>
      <c r="O45" s="160">
        <v>61.5</v>
      </c>
      <c r="P45" s="160">
        <v>8831.5</v>
      </c>
      <c r="Q45" s="160">
        <v>69.5</v>
      </c>
      <c r="R45" s="160">
        <v>7924.5</v>
      </c>
      <c r="S45" s="160">
        <v>61.5</v>
      </c>
      <c r="T45" s="54"/>
      <c r="U45" s="11"/>
      <c r="V45" s="11"/>
      <c r="W45" s="11"/>
      <c r="X45" s="11"/>
      <c r="Y45" s="11"/>
      <c r="Z45" s="11"/>
      <c r="AA45" s="11"/>
    </row>
    <row r="46" spans="1:27" ht="19.5" customHeight="1">
      <c r="A46" s="201">
        <v>42736</v>
      </c>
      <c r="B46" s="160">
        <v>8742.5</v>
      </c>
      <c r="C46" s="160">
        <v>69.5</v>
      </c>
      <c r="D46" s="160">
        <v>8122.5</v>
      </c>
      <c r="E46" s="160">
        <v>65.5</v>
      </c>
      <c r="F46" s="160">
        <v>7924.5</v>
      </c>
      <c r="G46" s="160">
        <v>61.5</v>
      </c>
      <c r="H46" s="160">
        <v>7126.5</v>
      </c>
      <c r="I46" s="160">
        <v>57.5</v>
      </c>
      <c r="J46" s="160">
        <v>9738.5</v>
      </c>
      <c r="K46" s="160">
        <v>76</v>
      </c>
      <c r="L46" s="160">
        <v>9041.5</v>
      </c>
      <c r="M46" s="160">
        <v>72</v>
      </c>
      <c r="N46" s="160">
        <v>7924.5</v>
      </c>
      <c r="O46" s="160">
        <v>61.5</v>
      </c>
      <c r="P46" s="160">
        <v>8831.5</v>
      </c>
      <c r="Q46" s="160">
        <v>69.5</v>
      </c>
      <c r="R46" s="160">
        <v>7924.5</v>
      </c>
      <c r="S46" s="160">
        <v>61.5</v>
      </c>
      <c r="T46" s="54"/>
      <c r="U46" s="11"/>
      <c r="V46" s="11"/>
      <c r="W46" s="11"/>
      <c r="X46" s="11"/>
      <c r="Y46" s="11"/>
      <c r="Z46" s="11"/>
      <c r="AA46" s="11"/>
    </row>
    <row r="47" spans="1:27" ht="19.5" customHeight="1">
      <c r="A47" s="201">
        <v>42767</v>
      </c>
      <c r="B47" s="160">
        <v>8742.5</v>
      </c>
      <c r="C47" s="160">
        <v>69.5</v>
      </c>
      <c r="D47" s="160">
        <v>8122.5</v>
      </c>
      <c r="E47" s="160">
        <v>65.5</v>
      </c>
      <c r="F47" s="160">
        <v>7924.5</v>
      </c>
      <c r="G47" s="160">
        <v>61.5</v>
      </c>
      <c r="H47" s="160">
        <v>7126.5</v>
      </c>
      <c r="I47" s="160">
        <v>57.5</v>
      </c>
      <c r="J47" s="160">
        <v>9738.5</v>
      </c>
      <c r="K47" s="160">
        <v>76</v>
      </c>
      <c r="L47" s="160">
        <v>9041.5</v>
      </c>
      <c r="M47" s="160">
        <v>72</v>
      </c>
      <c r="N47" s="160">
        <v>7924.5</v>
      </c>
      <c r="O47" s="160">
        <v>61.5</v>
      </c>
      <c r="P47" s="160">
        <v>8831.5</v>
      </c>
      <c r="Q47" s="160">
        <v>69.5</v>
      </c>
      <c r="R47" s="160">
        <v>7924.5</v>
      </c>
      <c r="S47" s="160">
        <v>61.5</v>
      </c>
      <c r="T47" s="54"/>
      <c r="U47" s="11"/>
      <c r="V47" s="11"/>
      <c r="W47" s="11"/>
      <c r="X47" s="11"/>
      <c r="Y47" s="11"/>
      <c r="Z47" s="11"/>
      <c r="AA47" s="11"/>
    </row>
    <row r="48" spans="1:27" ht="19.5" customHeight="1">
      <c r="A48" s="201">
        <v>42795</v>
      </c>
      <c r="B48" s="160">
        <v>8742.5</v>
      </c>
      <c r="C48" s="160">
        <v>69.5</v>
      </c>
      <c r="D48" s="160">
        <v>8122.5</v>
      </c>
      <c r="E48" s="160">
        <v>65.5</v>
      </c>
      <c r="F48" s="160">
        <v>7924.5</v>
      </c>
      <c r="G48" s="160">
        <v>61.5</v>
      </c>
      <c r="H48" s="160">
        <v>7126.5</v>
      </c>
      <c r="I48" s="160">
        <v>57.5</v>
      </c>
      <c r="J48" s="160">
        <v>9738.5</v>
      </c>
      <c r="K48" s="160">
        <v>76</v>
      </c>
      <c r="L48" s="160">
        <v>9041.5</v>
      </c>
      <c r="M48" s="160">
        <v>72</v>
      </c>
      <c r="N48" s="160">
        <v>7924.5</v>
      </c>
      <c r="O48" s="160">
        <v>61.5</v>
      </c>
      <c r="P48" s="160">
        <v>8831.5</v>
      </c>
      <c r="Q48" s="160">
        <v>69.5</v>
      </c>
      <c r="R48" s="160">
        <v>7924.5</v>
      </c>
      <c r="S48" s="160">
        <v>61.5</v>
      </c>
      <c r="T48" s="1"/>
      <c r="U48" s="11"/>
      <c r="V48" s="11"/>
      <c r="W48" s="11"/>
      <c r="X48" s="11"/>
      <c r="Y48" s="11"/>
      <c r="Z48" s="11"/>
      <c r="AA48" s="11"/>
    </row>
    <row r="49" spans="1:27" ht="19.5" customHeight="1">
      <c r="A49" s="201">
        <v>42826</v>
      </c>
      <c r="B49" s="160">
        <v>8742.5</v>
      </c>
      <c r="C49" s="160">
        <v>69.5</v>
      </c>
      <c r="D49" s="160">
        <v>8122.5</v>
      </c>
      <c r="E49" s="160">
        <v>65.5</v>
      </c>
      <c r="F49" s="160">
        <v>7924.5</v>
      </c>
      <c r="G49" s="160">
        <v>61.5</v>
      </c>
      <c r="H49" s="160">
        <v>7126.5</v>
      </c>
      <c r="I49" s="160">
        <v>57.5</v>
      </c>
      <c r="J49" s="160">
        <v>9738.5</v>
      </c>
      <c r="K49" s="160">
        <v>76</v>
      </c>
      <c r="L49" s="160">
        <v>9041.5</v>
      </c>
      <c r="M49" s="160">
        <v>72</v>
      </c>
      <c r="N49" s="160">
        <v>7924.5</v>
      </c>
      <c r="O49" s="160">
        <v>61.5</v>
      </c>
      <c r="P49" s="160">
        <v>8831.5</v>
      </c>
      <c r="Q49" s="160">
        <v>69.5</v>
      </c>
      <c r="R49" s="160">
        <v>7924.5</v>
      </c>
      <c r="S49" s="160">
        <v>61.5</v>
      </c>
      <c r="T49" s="1"/>
      <c r="U49" s="11"/>
      <c r="V49" s="11"/>
      <c r="W49" s="11"/>
      <c r="X49" s="11"/>
      <c r="Y49" s="11"/>
      <c r="Z49" s="11"/>
      <c r="AA49" s="11"/>
    </row>
    <row r="50" spans="1:27" ht="19.5" customHeight="1">
      <c r="A50" s="201">
        <v>42856</v>
      </c>
      <c r="B50" s="160">
        <v>8742.5</v>
      </c>
      <c r="C50" s="160">
        <v>69.5</v>
      </c>
      <c r="D50" s="160">
        <v>8122.5</v>
      </c>
      <c r="E50" s="160">
        <v>65.5</v>
      </c>
      <c r="F50" s="160">
        <v>7924.5</v>
      </c>
      <c r="G50" s="160">
        <v>61.5</v>
      </c>
      <c r="H50" s="160">
        <v>7126.5</v>
      </c>
      <c r="I50" s="160">
        <v>57.5</v>
      </c>
      <c r="J50" s="160">
        <v>9738.5</v>
      </c>
      <c r="K50" s="160">
        <v>76</v>
      </c>
      <c r="L50" s="160">
        <v>9041.5</v>
      </c>
      <c r="M50" s="160">
        <v>72</v>
      </c>
      <c r="N50" s="160">
        <v>7924.5</v>
      </c>
      <c r="O50" s="160">
        <v>61.5</v>
      </c>
      <c r="P50" s="160">
        <v>8831.5</v>
      </c>
      <c r="Q50" s="160">
        <v>69.5</v>
      </c>
      <c r="R50" s="160">
        <v>7924.5</v>
      </c>
      <c r="S50" s="160">
        <v>61.5</v>
      </c>
      <c r="T50" s="1"/>
      <c r="U50" s="11"/>
      <c r="V50" s="11"/>
      <c r="W50" s="11"/>
      <c r="X50" s="11"/>
      <c r="Y50" s="11"/>
      <c r="Z50" s="11"/>
      <c r="AA50" s="11"/>
    </row>
    <row r="51" spans="1:27" ht="19.5" customHeight="1">
      <c r="A51" s="201">
        <v>42887</v>
      </c>
      <c r="B51" s="160">
        <v>9792</v>
      </c>
      <c r="C51" s="160">
        <v>78</v>
      </c>
      <c r="D51" s="160">
        <v>9097.5</v>
      </c>
      <c r="E51" s="160">
        <v>73.5</v>
      </c>
      <c r="F51" s="160">
        <v>8875.5</v>
      </c>
      <c r="G51" s="160">
        <v>69</v>
      </c>
      <c r="H51" s="160">
        <v>7982</v>
      </c>
      <c r="I51" s="160">
        <v>64.5</v>
      </c>
      <c r="J51" s="160">
        <v>10907.5</v>
      </c>
      <c r="K51" s="160">
        <v>85.5</v>
      </c>
      <c r="L51" s="160">
        <v>10126.5</v>
      </c>
      <c r="M51" s="160">
        <v>81</v>
      </c>
      <c r="N51" s="160">
        <v>8875.5</v>
      </c>
      <c r="O51" s="160">
        <v>69</v>
      </c>
      <c r="P51" s="160">
        <v>9891.5</v>
      </c>
      <c r="Q51" s="160">
        <v>78</v>
      </c>
      <c r="R51" s="160">
        <v>8875.5</v>
      </c>
      <c r="S51" s="160">
        <v>69</v>
      </c>
      <c r="T51" s="1"/>
      <c r="U51" s="11"/>
      <c r="V51" s="11"/>
      <c r="W51" s="11"/>
      <c r="X51" s="11"/>
      <c r="Y51" s="11"/>
      <c r="Z51" s="11"/>
      <c r="AA51" s="11"/>
    </row>
    <row r="52" spans="1:27" ht="19.5" customHeight="1">
      <c r="A52" s="201">
        <v>42917</v>
      </c>
      <c r="B52" s="160">
        <v>9792</v>
      </c>
      <c r="C52" s="160">
        <v>78</v>
      </c>
      <c r="D52" s="160">
        <v>9097.5</v>
      </c>
      <c r="E52" s="160">
        <v>73.5</v>
      </c>
      <c r="F52" s="160">
        <v>8875.5</v>
      </c>
      <c r="G52" s="160">
        <v>69</v>
      </c>
      <c r="H52" s="160">
        <v>7982</v>
      </c>
      <c r="I52" s="160">
        <v>64.5</v>
      </c>
      <c r="J52" s="160">
        <v>10907.5</v>
      </c>
      <c r="K52" s="160">
        <v>85.5</v>
      </c>
      <c r="L52" s="160">
        <v>10126.5</v>
      </c>
      <c r="M52" s="160">
        <v>81</v>
      </c>
      <c r="N52" s="160">
        <v>8875.5</v>
      </c>
      <c r="O52" s="160">
        <v>69</v>
      </c>
      <c r="P52" s="160">
        <v>9891.5</v>
      </c>
      <c r="Q52" s="160">
        <v>78</v>
      </c>
      <c r="R52" s="160">
        <v>8875.5</v>
      </c>
      <c r="S52" s="160">
        <v>69</v>
      </c>
      <c r="T52" s="1"/>
      <c r="U52" s="11"/>
      <c r="V52" s="11"/>
      <c r="W52" s="11"/>
      <c r="X52" s="11"/>
      <c r="Y52" s="11"/>
      <c r="Z52" s="11"/>
      <c r="AA52" s="11"/>
    </row>
    <row r="53" spans="1:27" ht="19.5" customHeight="1">
      <c r="A53" s="201">
        <v>42948</v>
      </c>
      <c r="B53" s="160">
        <v>9792</v>
      </c>
      <c r="C53" s="160">
        <v>78</v>
      </c>
      <c r="D53" s="160">
        <v>9097.5</v>
      </c>
      <c r="E53" s="160">
        <v>73.5</v>
      </c>
      <c r="F53" s="160">
        <v>8875.5</v>
      </c>
      <c r="G53" s="160">
        <v>69</v>
      </c>
      <c r="H53" s="160">
        <v>7982</v>
      </c>
      <c r="I53" s="160">
        <v>64.5</v>
      </c>
      <c r="J53" s="160">
        <v>10907.5</v>
      </c>
      <c r="K53" s="160">
        <v>85.5</v>
      </c>
      <c r="L53" s="160">
        <v>10126.5</v>
      </c>
      <c r="M53" s="160">
        <v>81</v>
      </c>
      <c r="N53" s="160">
        <v>8875.5</v>
      </c>
      <c r="O53" s="160">
        <v>69</v>
      </c>
      <c r="P53" s="160">
        <v>9891.5</v>
      </c>
      <c r="Q53" s="160">
        <v>78</v>
      </c>
      <c r="R53" s="160">
        <v>8875.5</v>
      </c>
      <c r="S53" s="160">
        <v>69</v>
      </c>
      <c r="T53" s="1"/>
      <c r="U53" s="11"/>
      <c r="V53" s="11"/>
      <c r="W53" s="11"/>
      <c r="X53" s="11"/>
      <c r="Y53" s="11"/>
      <c r="Z53" s="11"/>
      <c r="AA53" s="11"/>
    </row>
    <row r="54" spans="1:27" ht="19.5" customHeight="1">
      <c r="A54" s="201">
        <v>42979</v>
      </c>
      <c r="B54" s="160">
        <v>9792</v>
      </c>
      <c r="C54" s="160">
        <v>78</v>
      </c>
      <c r="D54" s="160">
        <v>9097.5</v>
      </c>
      <c r="E54" s="160">
        <v>73.5</v>
      </c>
      <c r="F54" s="160">
        <v>8875.5</v>
      </c>
      <c r="G54" s="160">
        <v>69</v>
      </c>
      <c r="H54" s="160">
        <v>7982</v>
      </c>
      <c r="I54" s="160">
        <v>64.5</v>
      </c>
      <c r="J54" s="160">
        <v>10907.5</v>
      </c>
      <c r="K54" s="160">
        <v>85.5</v>
      </c>
      <c r="L54" s="160">
        <v>10126.5</v>
      </c>
      <c r="M54" s="160">
        <v>81</v>
      </c>
      <c r="N54" s="160">
        <v>8875.5</v>
      </c>
      <c r="O54" s="160">
        <v>69</v>
      </c>
      <c r="P54" s="160">
        <v>9891.5</v>
      </c>
      <c r="Q54" s="160">
        <v>78</v>
      </c>
      <c r="R54" s="160">
        <v>8875.5</v>
      </c>
      <c r="S54" s="160">
        <v>69</v>
      </c>
      <c r="T54" s="1"/>
      <c r="U54" s="11"/>
      <c r="V54" s="11"/>
      <c r="W54" s="11"/>
      <c r="X54" s="11"/>
      <c r="Y54" s="11"/>
      <c r="Z54" s="11"/>
      <c r="AA54" s="11"/>
    </row>
    <row r="55" spans="1:27" ht="19.5" customHeight="1">
      <c r="A55" s="201">
        <v>43009</v>
      </c>
      <c r="B55" s="160">
        <v>9792</v>
      </c>
      <c r="C55" s="160">
        <v>78</v>
      </c>
      <c r="D55" s="160">
        <v>9097.5</v>
      </c>
      <c r="E55" s="160">
        <v>73.5</v>
      </c>
      <c r="F55" s="160">
        <v>8875.5</v>
      </c>
      <c r="G55" s="160">
        <v>69</v>
      </c>
      <c r="H55" s="160">
        <v>7982</v>
      </c>
      <c r="I55" s="160">
        <v>64.5</v>
      </c>
      <c r="J55" s="160">
        <v>10907.5</v>
      </c>
      <c r="K55" s="160">
        <v>85.5</v>
      </c>
      <c r="L55" s="160">
        <v>10126.5</v>
      </c>
      <c r="M55" s="160">
        <v>81</v>
      </c>
      <c r="N55" s="160">
        <v>8875.5</v>
      </c>
      <c r="O55" s="160">
        <v>69</v>
      </c>
      <c r="P55" s="160">
        <v>9891.5</v>
      </c>
      <c r="Q55" s="160">
        <v>78</v>
      </c>
      <c r="R55" s="160">
        <v>8875.5</v>
      </c>
      <c r="S55" s="160">
        <v>69</v>
      </c>
      <c r="T55" s="1"/>
      <c r="U55" s="11"/>
      <c r="V55" s="11"/>
      <c r="W55" s="11"/>
      <c r="X55" s="11"/>
      <c r="Y55" s="11"/>
      <c r="Z55" s="11"/>
      <c r="AA55" s="11"/>
    </row>
    <row r="56" spans="1:27" ht="19.5" customHeight="1">
      <c r="A56" s="201">
        <v>43040</v>
      </c>
      <c r="B56" s="160">
        <v>9792</v>
      </c>
      <c r="C56" s="160">
        <v>78</v>
      </c>
      <c r="D56" s="160">
        <v>9097.5</v>
      </c>
      <c r="E56" s="160">
        <v>73.5</v>
      </c>
      <c r="F56" s="160">
        <v>8875.5</v>
      </c>
      <c r="G56" s="160">
        <v>69</v>
      </c>
      <c r="H56" s="160">
        <v>7982</v>
      </c>
      <c r="I56" s="160">
        <v>64.5</v>
      </c>
      <c r="J56" s="160">
        <v>10907.5</v>
      </c>
      <c r="K56" s="160">
        <v>85.5</v>
      </c>
      <c r="L56" s="160">
        <v>10126.5</v>
      </c>
      <c r="M56" s="160">
        <v>81</v>
      </c>
      <c r="N56" s="160">
        <v>8875.5</v>
      </c>
      <c r="O56" s="160">
        <v>69</v>
      </c>
      <c r="P56" s="160">
        <v>9891.5</v>
      </c>
      <c r="Q56" s="160">
        <v>78</v>
      </c>
      <c r="R56" s="160">
        <v>8875.5</v>
      </c>
      <c r="S56" s="160">
        <v>69</v>
      </c>
      <c r="T56" s="1"/>
      <c r="U56" s="11"/>
      <c r="V56" s="11"/>
      <c r="W56" s="11"/>
      <c r="X56" s="11"/>
      <c r="Y56" s="11"/>
      <c r="Z56" s="11"/>
      <c r="AA56" s="11"/>
    </row>
    <row r="57" spans="1:27" ht="19.5" customHeight="1">
      <c r="A57" s="201">
        <v>43070</v>
      </c>
      <c r="B57" s="160">
        <v>10841</v>
      </c>
      <c r="C57" s="160">
        <v>86.5</v>
      </c>
      <c r="D57" s="160">
        <v>10072</v>
      </c>
      <c r="E57" s="160">
        <v>81.5</v>
      </c>
      <c r="F57" s="160">
        <v>9826.5</v>
      </c>
      <c r="G57" s="160">
        <v>76.5</v>
      </c>
      <c r="H57" s="160">
        <v>8837</v>
      </c>
      <c r="I57" s="160">
        <v>71.5</v>
      </c>
      <c r="J57" s="160">
        <v>12076</v>
      </c>
      <c r="K57" s="160">
        <v>94.5</v>
      </c>
      <c r="L57" s="160">
        <v>11211.5</v>
      </c>
      <c r="M57" s="160">
        <v>89.5</v>
      </c>
      <c r="N57" s="160">
        <v>9826.5</v>
      </c>
      <c r="O57" s="160">
        <v>76.5</v>
      </c>
      <c r="P57" s="160">
        <v>10951</v>
      </c>
      <c r="Q57" s="160">
        <v>86.5</v>
      </c>
      <c r="R57" s="160">
        <v>9826.5</v>
      </c>
      <c r="S57" s="160">
        <v>76.5</v>
      </c>
      <c r="T57" s="1"/>
      <c r="U57" s="11"/>
      <c r="V57" s="11"/>
      <c r="W57" s="11"/>
      <c r="X57" s="11"/>
      <c r="Y57" s="11"/>
      <c r="Z57" s="11"/>
      <c r="AA57" s="11"/>
    </row>
    <row r="58" spans="1:27" ht="19.5" customHeight="1">
      <c r="A58" s="201">
        <v>43101</v>
      </c>
      <c r="B58" s="160">
        <v>10841</v>
      </c>
      <c r="C58" s="160">
        <v>86.5</v>
      </c>
      <c r="D58" s="160">
        <v>10072</v>
      </c>
      <c r="E58" s="160">
        <v>81.5</v>
      </c>
      <c r="F58" s="160">
        <v>9826.5</v>
      </c>
      <c r="G58" s="160">
        <v>77.5</v>
      </c>
      <c r="H58" s="160">
        <v>8837</v>
      </c>
      <c r="I58" s="160">
        <v>71.5</v>
      </c>
      <c r="J58" s="160">
        <v>12077</v>
      </c>
      <c r="K58" s="160">
        <v>94.5</v>
      </c>
      <c r="L58" s="160">
        <v>11211.5</v>
      </c>
      <c r="M58" s="160">
        <v>89.5</v>
      </c>
      <c r="N58" s="160">
        <v>9826.5</v>
      </c>
      <c r="O58" s="160">
        <v>76.5</v>
      </c>
      <c r="P58" s="160">
        <v>10952</v>
      </c>
      <c r="Q58" s="160">
        <v>86.5</v>
      </c>
      <c r="R58" s="160">
        <v>9826.5</v>
      </c>
      <c r="S58" s="160">
        <v>76.5</v>
      </c>
      <c r="T58" s="1"/>
      <c r="U58" s="11"/>
      <c r="V58" s="11"/>
      <c r="W58" s="11"/>
      <c r="X58" s="11"/>
      <c r="Y58" s="11"/>
      <c r="Z58" s="11"/>
      <c r="AA58" s="11"/>
    </row>
    <row r="59" spans="1:27" ht="19.5" customHeight="1">
      <c r="A59" s="201">
        <v>43132</v>
      </c>
      <c r="B59" s="160">
        <v>10841</v>
      </c>
      <c r="C59" s="160">
        <v>86.5</v>
      </c>
      <c r="D59" s="160">
        <v>10072</v>
      </c>
      <c r="E59" s="160">
        <v>81.5</v>
      </c>
      <c r="F59" s="160">
        <v>9826.5</v>
      </c>
      <c r="G59" s="160">
        <v>78.5</v>
      </c>
      <c r="H59" s="160">
        <v>8837</v>
      </c>
      <c r="I59" s="160">
        <v>71.5</v>
      </c>
      <c r="J59" s="160">
        <v>12078</v>
      </c>
      <c r="K59" s="160">
        <v>94.5</v>
      </c>
      <c r="L59" s="160">
        <v>11211.5</v>
      </c>
      <c r="M59" s="160">
        <v>89.5</v>
      </c>
      <c r="N59" s="160">
        <v>9826.5</v>
      </c>
      <c r="O59" s="160">
        <v>76.5</v>
      </c>
      <c r="P59" s="160">
        <v>10953</v>
      </c>
      <c r="Q59" s="160">
        <v>86.5</v>
      </c>
      <c r="R59" s="160">
        <v>9826.5</v>
      </c>
      <c r="S59" s="160">
        <v>76.5</v>
      </c>
      <c r="T59" s="1"/>
      <c r="U59" s="11"/>
      <c r="V59" s="11"/>
      <c r="W59" s="11"/>
      <c r="X59" s="11"/>
      <c r="Y59" s="11"/>
      <c r="Z59" s="11"/>
      <c r="AA59" s="11"/>
    </row>
    <row r="60" spans="1:27" ht="19.5" customHeight="1">
      <c r="A60" s="201">
        <v>43160</v>
      </c>
      <c r="B60" s="160">
        <v>10841</v>
      </c>
      <c r="C60" s="160">
        <v>86.5</v>
      </c>
      <c r="D60" s="160">
        <v>10072</v>
      </c>
      <c r="E60" s="160">
        <v>81.5</v>
      </c>
      <c r="F60" s="160">
        <v>9826.5</v>
      </c>
      <c r="G60" s="160">
        <v>79.5</v>
      </c>
      <c r="H60" s="160">
        <v>8837</v>
      </c>
      <c r="I60" s="160">
        <v>71.5</v>
      </c>
      <c r="J60" s="160">
        <v>12079</v>
      </c>
      <c r="K60" s="160">
        <v>94.5</v>
      </c>
      <c r="L60" s="160">
        <v>11211.5</v>
      </c>
      <c r="M60" s="160">
        <v>89.5</v>
      </c>
      <c r="N60" s="160">
        <v>9826.5</v>
      </c>
      <c r="O60" s="160">
        <v>76.5</v>
      </c>
      <c r="P60" s="160">
        <v>10954</v>
      </c>
      <c r="Q60" s="160">
        <v>86.5</v>
      </c>
      <c r="R60" s="160">
        <v>9826.5</v>
      </c>
      <c r="S60" s="160">
        <v>76.5</v>
      </c>
      <c r="T60" s="1"/>
      <c r="U60" s="11"/>
      <c r="V60" s="11"/>
      <c r="W60" s="11"/>
      <c r="X60" s="11"/>
      <c r="Y60" s="11"/>
      <c r="Z60" s="11"/>
      <c r="AA60" s="11"/>
    </row>
    <row r="61" spans="1:27" ht="19.5" customHeight="1">
      <c r="A61" s="201">
        <v>43191</v>
      </c>
      <c r="B61" s="160">
        <v>10841</v>
      </c>
      <c r="C61" s="160">
        <v>86.5</v>
      </c>
      <c r="D61" s="160">
        <v>10072</v>
      </c>
      <c r="E61" s="160">
        <v>81.5</v>
      </c>
      <c r="F61" s="160">
        <v>9826.5</v>
      </c>
      <c r="G61" s="160">
        <v>80.5</v>
      </c>
      <c r="H61" s="160">
        <v>8837</v>
      </c>
      <c r="I61" s="160">
        <v>71.5</v>
      </c>
      <c r="J61" s="160">
        <v>12080</v>
      </c>
      <c r="K61" s="160">
        <v>94.5</v>
      </c>
      <c r="L61" s="160">
        <v>11211.5</v>
      </c>
      <c r="M61" s="160">
        <v>89.5</v>
      </c>
      <c r="N61" s="160">
        <v>9826.5</v>
      </c>
      <c r="O61" s="160">
        <v>76.5</v>
      </c>
      <c r="P61" s="160">
        <v>10955</v>
      </c>
      <c r="Q61" s="160">
        <v>86.5</v>
      </c>
      <c r="R61" s="160">
        <v>9826.5</v>
      </c>
      <c r="S61" s="160">
        <v>76.5</v>
      </c>
      <c r="T61" s="1"/>
      <c r="U61" s="11"/>
      <c r="V61" s="11"/>
      <c r="W61" s="11"/>
      <c r="X61" s="11"/>
      <c r="Y61" s="11"/>
      <c r="Z61" s="11"/>
      <c r="AA61" s="11"/>
    </row>
    <row r="62" spans="1:27" ht="19.5" customHeight="1">
      <c r="A62" s="201">
        <v>43221</v>
      </c>
      <c r="B62" s="160">
        <v>10841</v>
      </c>
      <c r="C62" s="160">
        <v>86.5</v>
      </c>
      <c r="D62" s="160">
        <v>10072</v>
      </c>
      <c r="E62" s="160">
        <v>81.5</v>
      </c>
      <c r="F62" s="160">
        <v>9826.5</v>
      </c>
      <c r="G62" s="160">
        <v>81.5</v>
      </c>
      <c r="H62" s="160">
        <v>8837</v>
      </c>
      <c r="I62" s="160">
        <v>71.5</v>
      </c>
      <c r="J62" s="160">
        <v>12081</v>
      </c>
      <c r="K62" s="160">
        <v>94.5</v>
      </c>
      <c r="L62" s="160">
        <v>11211.5</v>
      </c>
      <c r="M62" s="160">
        <v>89.5</v>
      </c>
      <c r="N62" s="160">
        <v>9826.5</v>
      </c>
      <c r="O62" s="160">
        <v>76.5</v>
      </c>
      <c r="P62" s="160">
        <v>10956</v>
      </c>
      <c r="Q62" s="160">
        <v>86.5</v>
      </c>
      <c r="R62" s="160">
        <v>9826.5</v>
      </c>
      <c r="S62" s="160">
        <v>76.5</v>
      </c>
      <c r="T62" s="1"/>
      <c r="U62" s="11"/>
      <c r="V62" s="11"/>
      <c r="W62" s="11"/>
      <c r="X62" s="11"/>
      <c r="Y62" s="11"/>
      <c r="Z62" s="11"/>
      <c r="AA62" s="11"/>
    </row>
    <row r="63" spans="1:27" ht="19.5" customHeight="1">
      <c r="A63" s="201">
        <v>43252</v>
      </c>
      <c r="B63" s="160">
        <v>10841</v>
      </c>
      <c r="C63" s="160">
        <v>86.5</v>
      </c>
      <c r="D63" s="160">
        <v>10072</v>
      </c>
      <c r="E63" s="160">
        <v>81.5</v>
      </c>
      <c r="F63" s="160">
        <v>9826.5</v>
      </c>
      <c r="G63" s="160">
        <v>82.5</v>
      </c>
      <c r="H63" s="160">
        <v>8837</v>
      </c>
      <c r="I63" s="160">
        <v>71.5</v>
      </c>
      <c r="J63" s="160">
        <v>12082</v>
      </c>
      <c r="K63" s="160">
        <v>94.5</v>
      </c>
      <c r="L63" s="160">
        <v>11211.5</v>
      </c>
      <c r="M63" s="160">
        <v>89.5</v>
      </c>
      <c r="N63" s="160">
        <v>9826.5</v>
      </c>
      <c r="O63" s="160">
        <v>76.5</v>
      </c>
      <c r="P63" s="160">
        <v>10957</v>
      </c>
      <c r="Q63" s="160">
        <v>86.5</v>
      </c>
      <c r="R63" s="160">
        <v>9826.5</v>
      </c>
      <c r="S63" s="160">
        <v>76.5</v>
      </c>
      <c r="T63" s="1"/>
      <c r="U63" s="11"/>
      <c r="V63" s="11"/>
      <c r="W63" s="11"/>
      <c r="X63" s="11"/>
      <c r="Y63" s="11"/>
      <c r="Z63" s="11"/>
      <c r="AA63" s="11"/>
    </row>
    <row r="64" spans="1:27" ht="19.5" customHeight="1">
      <c r="A64" s="201">
        <v>43282</v>
      </c>
      <c r="B64" s="160">
        <v>12142</v>
      </c>
      <c r="C64" s="160">
        <v>97</v>
      </c>
      <c r="D64" s="160">
        <v>11281</v>
      </c>
      <c r="E64" s="160">
        <v>91.5</v>
      </c>
      <c r="F64" s="160">
        <v>11006</v>
      </c>
      <c r="G64" s="160">
        <v>86</v>
      </c>
      <c r="H64" s="160">
        <v>9897.5</v>
      </c>
      <c r="I64" s="160">
        <v>80</v>
      </c>
      <c r="J64" s="160">
        <v>13525</v>
      </c>
      <c r="K64" s="160">
        <v>106</v>
      </c>
      <c r="L64" s="160">
        <v>12557</v>
      </c>
      <c r="M64" s="160">
        <v>100.5</v>
      </c>
      <c r="N64" s="160">
        <v>11006</v>
      </c>
      <c r="O64" s="160">
        <v>86</v>
      </c>
      <c r="P64" s="160">
        <v>12265.5</v>
      </c>
      <c r="Q64" s="160">
        <v>97</v>
      </c>
      <c r="R64" s="160">
        <v>11006</v>
      </c>
      <c r="S64" s="160">
        <v>86</v>
      </c>
      <c r="T64" s="1"/>
      <c r="U64" s="11"/>
      <c r="V64" s="11"/>
      <c r="W64" s="11"/>
      <c r="X64" s="11"/>
      <c r="Y64" s="11"/>
      <c r="Z64" s="11"/>
      <c r="AA64" s="11"/>
    </row>
    <row r="65" spans="1:27" ht="19.5" customHeight="1">
      <c r="A65" s="201">
        <v>43313</v>
      </c>
      <c r="B65" s="160">
        <v>12142</v>
      </c>
      <c r="C65" s="160">
        <v>97</v>
      </c>
      <c r="D65" s="160">
        <v>11281</v>
      </c>
      <c r="E65" s="160">
        <v>91.5</v>
      </c>
      <c r="F65" s="160">
        <v>11006</v>
      </c>
      <c r="G65" s="160">
        <v>87</v>
      </c>
      <c r="H65" s="160">
        <v>9897.5</v>
      </c>
      <c r="I65" s="160">
        <v>80</v>
      </c>
      <c r="J65" s="160">
        <v>13526</v>
      </c>
      <c r="K65" s="160">
        <v>106</v>
      </c>
      <c r="L65" s="160">
        <v>12557</v>
      </c>
      <c r="M65" s="160">
        <v>100.5</v>
      </c>
      <c r="N65" s="160">
        <v>11006</v>
      </c>
      <c r="O65" s="160">
        <v>86</v>
      </c>
      <c r="P65" s="160">
        <v>12266.5</v>
      </c>
      <c r="Q65" s="160">
        <v>97</v>
      </c>
      <c r="R65" s="160">
        <v>11006</v>
      </c>
      <c r="S65" s="160">
        <v>87</v>
      </c>
      <c r="T65" s="1"/>
      <c r="U65" s="11"/>
      <c r="V65" s="11"/>
      <c r="W65" s="11"/>
      <c r="X65" s="11"/>
      <c r="Y65" s="11"/>
      <c r="Z65" s="11"/>
      <c r="AA65" s="11"/>
    </row>
    <row r="66" spans="1:27" ht="19.5" customHeight="1">
      <c r="A66" s="201">
        <v>43344</v>
      </c>
      <c r="B66" s="160">
        <v>12684</v>
      </c>
      <c r="C66" s="160">
        <v>101</v>
      </c>
      <c r="D66" s="160">
        <v>11784</v>
      </c>
      <c r="E66" s="160">
        <v>95.5</v>
      </c>
      <c r="F66" s="160">
        <v>11497</v>
      </c>
      <c r="G66" s="160">
        <v>89.5</v>
      </c>
      <c r="H66" s="160">
        <v>10339.5</v>
      </c>
      <c r="I66" s="160">
        <v>84</v>
      </c>
      <c r="J66" s="160">
        <v>14129</v>
      </c>
      <c r="K66" s="160">
        <v>110.5</v>
      </c>
      <c r="L66" s="160">
        <v>13117.5</v>
      </c>
      <c r="M66" s="160">
        <v>105</v>
      </c>
      <c r="N66" s="160">
        <v>11497</v>
      </c>
      <c r="O66" s="160">
        <v>89.5</v>
      </c>
      <c r="P66" s="160">
        <v>12813</v>
      </c>
      <c r="Q66" s="160">
        <v>101</v>
      </c>
      <c r="R66" s="160">
        <v>11497</v>
      </c>
      <c r="S66" s="160">
        <v>89.5</v>
      </c>
      <c r="T66" s="1"/>
      <c r="U66" s="11"/>
      <c r="V66" s="11"/>
      <c r="W66" s="11"/>
      <c r="X66" s="11"/>
      <c r="Y66" s="11"/>
      <c r="Z66" s="11"/>
      <c r="AA66" s="11"/>
    </row>
    <row r="67" spans="1:27" ht="19.5" customHeight="1">
      <c r="A67" s="201">
        <v>43374</v>
      </c>
      <c r="B67" s="160">
        <v>12684</v>
      </c>
      <c r="C67" s="160">
        <v>101</v>
      </c>
      <c r="D67" s="160">
        <v>11784</v>
      </c>
      <c r="E67" s="160">
        <v>95.5</v>
      </c>
      <c r="F67" s="160">
        <v>11497</v>
      </c>
      <c r="G67" s="160">
        <v>89.5</v>
      </c>
      <c r="H67" s="160">
        <v>10339.5</v>
      </c>
      <c r="I67" s="160">
        <v>84</v>
      </c>
      <c r="J67" s="160">
        <v>14129</v>
      </c>
      <c r="K67" s="160">
        <v>110.5</v>
      </c>
      <c r="L67" s="160">
        <v>13117.5</v>
      </c>
      <c r="M67" s="160">
        <v>105</v>
      </c>
      <c r="N67" s="160">
        <v>11497</v>
      </c>
      <c r="O67" s="160">
        <v>89.5</v>
      </c>
      <c r="P67" s="160">
        <v>12813</v>
      </c>
      <c r="Q67" s="160">
        <v>101</v>
      </c>
      <c r="R67" s="160">
        <v>11497</v>
      </c>
      <c r="S67" s="160">
        <v>89.5</v>
      </c>
      <c r="T67" s="1"/>
      <c r="U67" s="11"/>
      <c r="V67" s="11"/>
      <c r="W67" s="11"/>
      <c r="X67" s="11"/>
      <c r="Y67" s="11"/>
      <c r="Z67" s="11"/>
      <c r="AA67" s="11"/>
    </row>
    <row r="68" spans="1:27" ht="19.5" customHeight="1">
      <c r="A68" s="201">
        <v>43405</v>
      </c>
      <c r="B68" s="160">
        <v>12684</v>
      </c>
      <c r="C68" s="160">
        <v>101</v>
      </c>
      <c r="D68" s="160">
        <v>11784</v>
      </c>
      <c r="E68" s="160">
        <v>95.5</v>
      </c>
      <c r="F68" s="160">
        <v>11497</v>
      </c>
      <c r="G68" s="160">
        <v>89.5</v>
      </c>
      <c r="H68" s="160">
        <v>10339.5</v>
      </c>
      <c r="I68" s="160">
        <v>84</v>
      </c>
      <c r="J68" s="160">
        <v>14129</v>
      </c>
      <c r="K68" s="160">
        <v>110.5</v>
      </c>
      <c r="L68" s="160">
        <v>13117.5</v>
      </c>
      <c r="M68" s="160">
        <v>105</v>
      </c>
      <c r="N68" s="160">
        <v>11497</v>
      </c>
      <c r="O68" s="160">
        <v>89.5</v>
      </c>
      <c r="P68" s="160">
        <v>12813</v>
      </c>
      <c r="Q68" s="160">
        <v>101</v>
      </c>
      <c r="R68" s="160">
        <v>11497</v>
      </c>
      <c r="S68" s="160">
        <v>89.5</v>
      </c>
      <c r="T68" s="1"/>
      <c r="U68" s="11"/>
      <c r="V68" s="11"/>
      <c r="W68" s="11"/>
      <c r="X68" s="11"/>
      <c r="Y68" s="11"/>
      <c r="Z68" s="11"/>
      <c r="AA68" s="11"/>
    </row>
    <row r="69" spans="1:27" ht="19.5" customHeight="1">
      <c r="A69" s="201">
        <v>43435</v>
      </c>
      <c r="B69" s="160">
        <v>13226</v>
      </c>
      <c r="C69" s="160">
        <v>105.5</v>
      </c>
      <c r="D69" s="160">
        <v>12288</v>
      </c>
      <c r="E69" s="160">
        <v>99.5</v>
      </c>
      <c r="F69" s="160">
        <v>11988.5</v>
      </c>
      <c r="G69" s="160">
        <v>93.5</v>
      </c>
      <c r="H69" s="160">
        <v>10781.5</v>
      </c>
      <c r="I69" s="160">
        <v>87.5</v>
      </c>
      <c r="J69" s="160">
        <v>14733</v>
      </c>
      <c r="K69" s="160">
        <v>115.5</v>
      </c>
      <c r="L69" s="160">
        <v>13678</v>
      </c>
      <c r="M69" s="160">
        <v>109.5</v>
      </c>
      <c r="N69" s="160">
        <v>11988.5</v>
      </c>
      <c r="O69" s="160">
        <v>93.5</v>
      </c>
      <c r="P69" s="160">
        <v>13360.5</v>
      </c>
      <c r="Q69" s="160">
        <v>105.5</v>
      </c>
      <c r="R69" s="160">
        <v>11988.5</v>
      </c>
      <c r="S69" s="160">
        <v>93.5</v>
      </c>
      <c r="T69" s="1"/>
      <c r="U69" s="11"/>
      <c r="V69" s="11"/>
      <c r="W69" s="11"/>
      <c r="X69" s="11"/>
      <c r="Y69" s="11"/>
      <c r="Z69" s="11"/>
      <c r="AA69" s="11"/>
    </row>
    <row r="70" spans="1:27" ht="19.5" customHeight="1">
      <c r="A70" s="201">
        <v>43466</v>
      </c>
      <c r="B70" s="160">
        <v>13226</v>
      </c>
      <c r="C70" s="160">
        <v>105.5</v>
      </c>
      <c r="D70" s="160">
        <v>12288</v>
      </c>
      <c r="E70" s="160">
        <v>99.5</v>
      </c>
      <c r="F70" s="160">
        <v>11988.5</v>
      </c>
      <c r="G70" s="160">
        <v>93.5</v>
      </c>
      <c r="H70" s="160">
        <v>10781.5</v>
      </c>
      <c r="I70" s="160">
        <v>87.5</v>
      </c>
      <c r="J70" s="160">
        <v>14733</v>
      </c>
      <c r="K70" s="160">
        <v>115.5</v>
      </c>
      <c r="L70" s="160">
        <v>13678</v>
      </c>
      <c r="M70" s="160">
        <v>109.5</v>
      </c>
      <c r="N70" s="160">
        <v>11988.5</v>
      </c>
      <c r="O70" s="160">
        <v>93.5</v>
      </c>
      <c r="P70" s="160">
        <v>13360.5</v>
      </c>
      <c r="Q70" s="160">
        <v>105.5</v>
      </c>
      <c r="R70" s="160">
        <v>11988.5</v>
      </c>
      <c r="S70" s="160">
        <v>93.5</v>
      </c>
      <c r="T70" s="1"/>
      <c r="U70" s="11"/>
      <c r="V70" s="11"/>
      <c r="W70" s="11"/>
      <c r="X70" s="11"/>
      <c r="Y70" s="11"/>
      <c r="Z70" s="11"/>
      <c r="AA70" s="11"/>
    </row>
    <row r="71" spans="1:27" ht="19.5" customHeight="1">
      <c r="A71" s="201">
        <v>43497</v>
      </c>
      <c r="B71" s="160">
        <v>13226</v>
      </c>
      <c r="C71" s="160">
        <v>105.5</v>
      </c>
      <c r="D71" s="160">
        <v>12288</v>
      </c>
      <c r="E71" s="160">
        <v>99.5</v>
      </c>
      <c r="F71" s="160">
        <v>11988.5</v>
      </c>
      <c r="G71" s="160">
        <v>93.5</v>
      </c>
      <c r="H71" s="160">
        <v>10781.5</v>
      </c>
      <c r="I71" s="160">
        <v>87.5</v>
      </c>
      <c r="J71" s="160">
        <v>14733</v>
      </c>
      <c r="K71" s="160">
        <v>115.5</v>
      </c>
      <c r="L71" s="160">
        <v>13678</v>
      </c>
      <c r="M71" s="160">
        <v>109.5</v>
      </c>
      <c r="N71" s="160">
        <v>11988.5</v>
      </c>
      <c r="O71" s="160">
        <v>93.5</v>
      </c>
      <c r="P71" s="160">
        <v>13360.5</v>
      </c>
      <c r="Q71" s="160">
        <v>105.5</v>
      </c>
      <c r="R71" s="160">
        <v>11988.5</v>
      </c>
      <c r="S71" s="160">
        <v>93.5</v>
      </c>
      <c r="T71" s="1"/>
      <c r="U71" s="11"/>
      <c r="V71" s="11"/>
      <c r="W71" s="11"/>
      <c r="X71" s="11"/>
      <c r="Y71" s="11"/>
      <c r="Z71" s="11"/>
      <c r="AA71" s="11"/>
    </row>
    <row r="72" spans="1:27" ht="19.5" customHeight="1">
      <c r="A72" s="201">
        <v>43525</v>
      </c>
      <c r="B72" s="160">
        <v>15584.5</v>
      </c>
      <c r="C72" s="160">
        <v>124.5</v>
      </c>
      <c r="D72" s="160">
        <v>14478.5</v>
      </c>
      <c r="E72" s="160">
        <v>117.5</v>
      </c>
      <c r="F72" s="160">
        <v>14126</v>
      </c>
      <c r="G72" s="160">
        <v>110.5</v>
      </c>
      <c r="H72" s="160">
        <v>12703.5</v>
      </c>
      <c r="I72" s="160">
        <v>103</v>
      </c>
      <c r="J72" s="160">
        <v>17359.5</v>
      </c>
      <c r="K72" s="160">
        <v>136</v>
      </c>
      <c r="L72" s="160">
        <v>16117</v>
      </c>
      <c r="M72" s="160">
        <v>129</v>
      </c>
      <c r="N72" s="160">
        <v>14126</v>
      </c>
      <c r="O72" s="160">
        <v>110.5</v>
      </c>
      <c r="P72" s="160">
        <v>15742.5</v>
      </c>
      <c r="Q72" s="160">
        <v>125.4</v>
      </c>
      <c r="R72" s="160">
        <v>14126</v>
      </c>
      <c r="S72" s="160">
        <v>110.5</v>
      </c>
      <c r="T72" s="1"/>
      <c r="U72" s="11"/>
      <c r="V72" s="11"/>
      <c r="W72" s="11"/>
      <c r="X72" s="11"/>
      <c r="Y72" s="11"/>
      <c r="Z72" s="11"/>
      <c r="AA72" s="11"/>
    </row>
    <row r="73" spans="1:27" ht="19.5" customHeight="1">
      <c r="A73" s="201">
        <v>43556</v>
      </c>
      <c r="B73" s="160">
        <v>15584.5</v>
      </c>
      <c r="C73" s="160">
        <v>124.5</v>
      </c>
      <c r="D73" s="160">
        <v>14478.5</v>
      </c>
      <c r="E73" s="160">
        <v>117.5</v>
      </c>
      <c r="F73" s="160">
        <v>14126</v>
      </c>
      <c r="G73" s="160">
        <v>110.5</v>
      </c>
      <c r="H73" s="160">
        <v>12703.5</v>
      </c>
      <c r="I73" s="160">
        <v>103</v>
      </c>
      <c r="J73" s="160">
        <v>17359.5</v>
      </c>
      <c r="K73" s="160">
        <v>136</v>
      </c>
      <c r="L73" s="160">
        <v>16117</v>
      </c>
      <c r="M73" s="160">
        <v>129</v>
      </c>
      <c r="N73" s="160">
        <v>14126</v>
      </c>
      <c r="O73" s="160">
        <v>110.5</v>
      </c>
      <c r="P73" s="160">
        <v>15742.5</v>
      </c>
      <c r="Q73" s="160">
        <v>125.4</v>
      </c>
      <c r="R73" s="160">
        <v>14126</v>
      </c>
      <c r="S73" s="160">
        <v>110.5</v>
      </c>
      <c r="T73" s="1"/>
      <c r="U73" s="11"/>
      <c r="V73" s="11"/>
      <c r="W73" s="11"/>
      <c r="X73" s="11"/>
      <c r="Y73" s="11"/>
      <c r="Z73" s="11"/>
      <c r="AA73" s="11"/>
    </row>
    <row r="74" spans="1:27" ht="19.5" customHeight="1">
      <c r="A74" s="201">
        <v>43586</v>
      </c>
      <c r="B74" s="160">
        <v>15584.5</v>
      </c>
      <c r="C74" s="160">
        <v>124.5</v>
      </c>
      <c r="D74" s="160">
        <v>14478.5</v>
      </c>
      <c r="E74" s="160">
        <v>117.5</v>
      </c>
      <c r="F74" s="160">
        <v>14126</v>
      </c>
      <c r="G74" s="160">
        <v>110.5</v>
      </c>
      <c r="H74" s="160">
        <v>12703.5</v>
      </c>
      <c r="I74" s="160">
        <v>103</v>
      </c>
      <c r="J74" s="160">
        <v>17359.5</v>
      </c>
      <c r="K74" s="160">
        <v>136</v>
      </c>
      <c r="L74" s="160">
        <v>16117</v>
      </c>
      <c r="M74" s="160">
        <v>129</v>
      </c>
      <c r="N74" s="160">
        <v>14126</v>
      </c>
      <c r="O74" s="160">
        <v>110.5</v>
      </c>
      <c r="P74" s="160">
        <v>15742.5</v>
      </c>
      <c r="Q74" s="160">
        <v>125.4</v>
      </c>
      <c r="R74" s="160">
        <v>14126</v>
      </c>
      <c r="S74" s="160">
        <v>110.5</v>
      </c>
      <c r="T74" s="1"/>
      <c r="U74" s="11"/>
      <c r="V74" s="11"/>
      <c r="W74" s="11"/>
      <c r="X74" s="11"/>
      <c r="Y74" s="11"/>
      <c r="Z74" s="11"/>
      <c r="AA74" s="11"/>
    </row>
    <row r="75" spans="1:27" ht="19.5" customHeight="1">
      <c r="A75" s="201">
        <v>43617</v>
      </c>
      <c r="B75" s="160">
        <v>17142.95</v>
      </c>
      <c r="C75" s="160">
        <v>136.94999999999999</v>
      </c>
      <c r="D75" s="160">
        <v>15926.35</v>
      </c>
      <c r="E75" s="160">
        <v>129.25</v>
      </c>
      <c r="F75" s="160">
        <v>15538.6</v>
      </c>
      <c r="G75" s="160">
        <v>121.55</v>
      </c>
      <c r="H75" s="160">
        <v>13973.85</v>
      </c>
      <c r="I75" s="160">
        <v>113.3</v>
      </c>
      <c r="J75" s="160">
        <v>19095.45</v>
      </c>
      <c r="K75" s="160">
        <v>149.6</v>
      </c>
      <c r="L75" s="160">
        <v>17728.7</v>
      </c>
      <c r="M75" s="160">
        <v>141.9</v>
      </c>
      <c r="N75" s="160">
        <v>15538.6</v>
      </c>
      <c r="O75" s="160">
        <v>121.55</v>
      </c>
      <c r="P75" s="160">
        <v>17316.75</v>
      </c>
      <c r="Q75" s="160">
        <v>136.94999999999999</v>
      </c>
      <c r="R75" s="160">
        <v>15538.6</v>
      </c>
      <c r="S75" s="160">
        <v>121.55</v>
      </c>
      <c r="T75" s="1"/>
      <c r="U75" s="11"/>
      <c r="V75" s="11"/>
      <c r="W75" s="11"/>
      <c r="X75" s="11"/>
      <c r="Y75" s="11"/>
      <c r="Z75" s="11"/>
      <c r="AA75" s="11"/>
    </row>
    <row r="76" spans="1:27" ht="19.5" customHeight="1">
      <c r="A76" s="201">
        <v>43647</v>
      </c>
      <c r="B76" s="160">
        <v>18701.5</v>
      </c>
      <c r="C76" s="160">
        <v>149</v>
      </c>
      <c r="D76" s="160">
        <v>17374.5</v>
      </c>
      <c r="E76" s="160">
        <v>141</v>
      </c>
      <c r="F76" s="160">
        <v>16951.5</v>
      </c>
      <c r="G76" s="160">
        <v>133</v>
      </c>
      <c r="H76" s="160">
        <v>15244.5</v>
      </c>
      <c r="I76" s="160">
        <v>124</v>
      </c>
      <c r="J76" s="160">
        <v>20831.5</v>
      </c>
      <c r="K76" s="160">
        <v>163.5</v>
      </c>
      <c r="L76" s="160">
        <v>19340.5</v>
      </c>
      <c r="M76" s="160">
        <v>155</v>
      </c>
      <c r="N76" s="160">
        <v>16951.5</v>
      </c>
      <c r="O76" s="160">
        <v>133</v>
      </c>
      <c r="P76" s="160">
        <v>18890.5</v>
      </c>
      <c r="Q76" s="160">
        <v>149</v>
      </c>
      <c r="R76" s="160">
        <v>16951.5</v>
      </c>
      <c r="S76" s="160">
        <v>133</v>
      </c>
      <c r="T76" s="1"/>
      <c r="U76" s="11"/>
      <c r="V76" s="11"/>
      <c r="W76" s="11"/>
      <c r="X76" s="11"/>
      <c r="Y76" s="11"/>
      <c r="Z76" s="11"/>
      <c r="AA76" s="11"/>
    </row>
    <row r="77" spans="1:27" ht="19.5" customHeight="1">
      <c r="A77" s="201">
        <v>43678</v>
      </c>
      <c r="B77" s="160">
        <v>18701.5</v>
      </c>
      <c r="C77" s="160">
        <v>149</v>
      </c>
      <c r="D77" s="160">
        <v>17374.5</v>
      </c>
      <c r="E77" s="160">
        <v>141</v>
      </c>
      <c r="F77" s="160">
        <v>16951.5</v>
      </c>
      <c r="G77" s="160">
        <v>133</v>
      </c>
      <c r="H77" s="160">
        <v>15244.5</v>
      </c>
      <c r="I77" s="160">
        <v>124</v>
      </c>
      <c r="J77" s="160">
        <v>20831.5</v>
      </c>
      <c r="K77" s="160">
        <v>163.5</v>
      </c>
      <c r="L77" s="160">
        <v>19340.5</v>
      </c>
      <c r="M77" s="160">
        <v>155</v>
      </c>
      <c r="N77" s="160">
        <v>16951.5</v>
      </c>
      <c r="O77" s="160">
        <v>133</v>
      </c>
      <c r="P77" s="160">
        <v>18890.5</v>
      </c>
      <c r="Q77" s="160">
        <v>149</v>
      </c>
      <c r="R77" s="160">
        <v>16951.5</v>
      </c>
      <c r="S77" s="160">
        <v>133</v>
      </c>
      <c r="T77" s="1"/>
      <c r="U77" s="11"/>
      <c r="V77" s="11"/>
      <c r="W77" s="11"/>
      <c r="X77" s="11"/>
      <c r="Y77" s="11"/>
      <c r="Z77" s="11"/>
      <c r="AA77" s="11"/>
    </row>
    <row r="78" spans="1:27" ht="19.5" customHeight="1">
      <c r="A78" s="201">
        <v>43709</v>
      </c>
      <c r="B78" s="160">
        <v>18701.5</v>
      </c>
      <c r="C78" s="160">
        <v>149</v>
      </c>
      <c r="D78" s="160">
        <v>17374.5</v>
      </c>
      <c r="E78" s="160">
        <v>141</v>
      </c>
      <c r="F78" s="160">
        <v>16951.5</v>
      </c>
      <c r="G78" s="160">
        <v>133</v>
      </c>
      <c r="H78" s="160">
        <v>15244.5</v>
      </c>
      <c r="I78" s="160">
        <v>124</v>
      </c>
      <c r="J78" s="160">
        <v>20831.5</v>
      </c>
      <c r="K78" s="160">
        <v>163.5</v>
      </c>
      <c r="L78" s="160">
        <v>19340.5</v>
      </c>
      <c r="M78" s="160">
        <v>155</v>
      </c>
      <c r="N78" s="160">
        <v>16951.5</v>
      </c>
      <c r="O78" s="160">
        <v>133</v>
      </c>
      <c r="P78" s="160">
        <v>18890.5</v>
      </c>
      <c r="Q78" s="160">
        <v>149</v>
      </c>
      <c r="R78" s="160">
        <v>16951.5</v>
      </c>
      <c r="S78" s="160">
        <v>133</v>
      </c>
      <c r="T78" s="1"/>
      <c r="U78" s="11"/>
      <c r="V78" s="11"/>
      <c r="W78" s="11"/>
      <c r="X78" s="11"/>
      <c r="Y78" s="11"/>
      <c r="Z78" s="11"/>
      <c r="AA78" s="11"/>
    </row>
    <row r="79" spans="1:27" ht="19.5" customHeight="1">
      <c r="A79" s="201">
        <v>43739</v>
      </c>
      <c r="B79" s="160">
        <v>18701.5</v>
      </c>
      <c r="C79" s="160">
        <v>149</v>
      </c>
      <c r="D79" s="160">
        <v>17374.5</v>
      </c>
      <c r="E79" s="160">
        <v>141</v>
      </c>
      <c r="F79" s="160">
        <v>16951.5</v>
      </c>
      <c r="G79" s="160">
        <v>133</v>
      </c>
      <c r="H79" s="160">
        <v>15244.5</v>
      </c>
      <c r="I79" s="160">
        <v>124</v>
      </c>
      <c r="J79" s="160">
        <v>20831.5</v>
      </c>
      <c r="K79" s="160">
        <v>163.5</v>
      </c>
      <c r="L79" s="160">
        <v>19340.5</v>
      </c>
      <c r="M79" s="160">
        <v>155</v>
      </c>
      <c r="N79" s="160">
        <v>16951.5</v>
      </c>
      <c r="O79" s="160">
        <v>133</v>
      </c>
      <c r="P79" s="160">
        <v>18890.5</v>
      </c>
      <c r="Q79" s="160">
        <v>149</v>
      </c>
      <c r="R79" s="160">
        <v>16951.5</v>
      </c>
      <c r="S79" s="160">
        <v>133</v>
      </c>
      <c r="T79" s="1"/>
      <c r="U79" s="11"/>
      <c r="V79" s="11"/>
      <c r="W79" s="11"/>
      <c r="X79" s="11"/>
      <c r="Y79" s="11"/>
      <c r="Z79" s="11"/>
      <c r="AA79" s="11"/>
    </row>
    <row r="80" spans="1:27" ht="19.5" customHeight="1">
      <c r="A80" s="201">
        <v>43770</v>
      </c>
      <c r="B80" s="160">
        <v>20260</v>
      </c>
      <c r="C80" s="160">
        <v>162</v>
      </c>
      <c r="D80" s="160">
        <v>18822.5</v>
      </c>
      <c r="E80" s="160">
        <v>153</v>
      </c>
      <c r="F80" s="160">
        <v>18364</v>
      </c>
      <c r="G80" s="160">
        <v>144</v>
      </c>
      <c r="H80" s="160">
        <v>16515</v>
      </c>
      <c r="I80" s="160">
        <v>134</v>
      </c>
      <c r="J80" s="160">
        <v>22567.5</v>
      </c>
      <c r="K80" s="160">
        <v>177</v>
      </c>
      <c r="L80" s="160">
        <v>20952.5</v>
      </c>
      <c r="M80" s="160">
        <v>168</v>
      </c>
      <c r="N80" s="160">
        <v>18364</v>
      </c>
      <c r="O80" s="160">
        <v>144</v>
      </c>
      <c r="P80" s="160">
        <v>20465</v>
      </c>
      <c r="Q80" s="160">
        <v>162</v>
      </c>
      <c r="R80" s="160">
        <v>18364</v>
      </c>
      <c r="S80" s="160">
        <v>144</v>
      </c>
      <c r="T80" s="1"/>
      <c r="U80" s="11"/>
      <c r="V80" s="11"/>
      <c r="W80" s="11"/>
      <c r="X80" s="11"/>
      <c r="Y80" s="11"/>
      <c r="Z80" s="11"/>
      <c r="AA80" s="11"/>
    </row>
    <row r="81" spans="1:27" ht="19.5" customHeight="1">
      <c r="A81" s="201">
        <v>43800</v>
      </c>
      <c r="B81" s="160">
        <v>20260</v>
      </c>
      <c r="C81" s="160">
        <v>162</v>
      </c>
      <c r="D81" s="160">
        <v>18822.5</v>
      </c>
      <c r="E81" s="160">
        <v>153</v>
      </c>
      <c r="F81" s="160">
        <v>18364</v>
      </c>
      <c r="G81" s="160">
        <v>144</v>
      </c>
      <c r="H81" s="160">
        <v>16515</v>
      </c>
      <c r="I81" s="160">
        <v>134</v>
      </c>
      <c r="J81" s="160">
        <v>22567.5</v>
      </c>
      <c r="K81" s="160">
        <v>177</v>
      </c>
      <c r="L81" s="160">
        <v>20952.5</v>
      </c>
      <c r="M81" s="160">
        <v>168</v>
      </c>
      <c r="N81" s="160">
        <v>18364</v>
      </c>
      <c r="O81" s="160">
        <v>144</v>
      </c>
      <c r="P81" s="160">
        <v>20465</v>
      </c>
      <c r="Q81" s="160">
        <v>162</v>
      </c>
      <c r="R81" s="160">
        <v>18364</v>
      </c>
      <c r="S81" s="160">
        <v>144</v>
      </c>
      <c r="T81" s="1"/>
      <c r="U81" s="11"/>
      <c r="V81" s="11"/>
      <c r="W81" s="11"/>
      <c r="X81" s="11"/>
      <c r="Y81" s="11"/>
      <c r="Z81" s="11"/>
      <c r="AA81" s="11"/>
    </row>
    <row r="82" spans="1:27" ht="19.5" customHeight="1">
      <c r="A82" s="201">
        <v>43831</v>
      </c>
      <c r="B82" s="160">
        <v>20260</v>
      </c>
      <c r="C82" s="160">
        <v>162</v>
      </c>
      <c r="D82" s="160">
        <v>18822.5</v>
      </c>
      <c r="E82" s="160">
        <v>153</v>
      </c>
      <c r="F82" s="160">
        <v>18364</v>
      </c>
      <c r="G82" s="160">
        <v>144</v>
      </c>
      <c r="H82" s="160">
        <v>16515</v>
      </c>
      <c r="I82" s="160">
        <v>134</v>
      </c>
      <c r="J82" s="160">
        <v>22567.5</v>
      </c>
      <c r="K82" s="160">
        <v>177</v>
      </c>
      <c r="L82" s="160">
        <v>20952.5</v>
      </c>
      <c r="M82" s="160">
        <v>168</v>
      </c>
      <c r="N82" s="160">
        <v>18364</v>
      </c>
      <c r="O82" s="160">
        <v>144</v>
      </c>
      <c r="P82" s="160">
        <v>20465</v>
      </c>
      <c r="Q82" s="160">
        <v>162</v>
      </c>
      <c r="R82" s="160">
        <v>18364</v>
      </c>
      <c r="S82" s="160">
        <v>144</v>
      </c>
      <c r="T82" s="1"/>
      <c r="U82" s="11"/>
      <c r="V82" s="11"/>
      <c r="W82" s="11"/>
      <c r="X82" s="11"/>
      <c r="Y82" s="11"/>
      <c r="Z82" s="11"/>
      <c r="AA82" s="11"/>
    </row>
    <row r="83" spans="1:27" ht="19.5" customHeight="1">
      <c r="A83" s="201">
        <v>43862</v>
      </c>
      <c r="B83" s="160">
        <v>20260</v>
      </c>
      <c r="C83" s="160">
        <v>162</v>
      </c>
      <c r="D83" s="160">
        <v>18822.5</v>
      </c>
      <c r="E83" s="160">
        <v>153</v>
      </c>
      <c r="F83" s="160">
        <v>18364</v>
      </c>
      <c r="G83" s="160">
        <v>144</v>
      </c>
      <c r="H83" s="160">
        <v>16515</v>
      </c>
      <c r="I83" s="160">
        <v>134</v>
      </c>
      <c r="J83" s="160">
        <v>22567.5</v>
      </c>
      <c r="K83" s="160">
        <v>177</v>
      </c>
      <c r="L83" s="160">
        <v>20952.5</v>
      </c>
      <c r="M83" s="160">
        <v>168</v>
      </c>
      <c r="N83" s="160">
        <v>18364</v>
      </c>
      <c r="O83" s="160">
        <v>144</v>
      </c>
      <c r="P83" s="160">
        <v>20465</v>
      </c>
      <c r="Q83" s="160">
        <v>162</v>
      </c>
      <c r="R83" s="160">
        <v>18364</v>
      </c>
      <c r="S83" s="160">
        <v>144</v>
      </c>
      <c r="T83" s="1"/>
      <c r="U83" s="11"/>
      <c r="V83" s="11"/>
      <c r="W83" s="11"/>
      <c r="X83" s="11"/>
      <c r="Y83" s="11"/>
      <c r="Z83" s="11"/>
      <c r="AA83" s="11"/>
    </row>
    <row r="84" spans="1:27" ht="19.5" customHeight="1">
      <c r="A84" s="201">
        <v>43891</v>
      </c>
      <c r="B84" s="160">
        <v>21039.5</v>
      </c>
      <c r="C84" s="160">
        <v>168.5</v>
      </c>
      <c r="D84" s="160">
        <v>19546.5</v>
      </c>
      <c r="E84" s="160">
        <v>159</v>
      </c>
      <c r="F84" s="160">
        <v>19070.5</v>
      </c>
      <c r="G84" s="160">
        <v>150</v>
      </c>
      <c r="H84" s="160">
        <v>17150.5</v>
      </c>
      <c r="I84" s="160">
        <v>139.5</v>
      </c>
      <c r="J84" s="160">
        <v>23435.5</v>
      </c>
      <c r="K84" s="160">
        <v>184</v>
      </c>
      <c r="L84" s="160">
        <v>21758.5</v>
      </c>
      <c r="M84" s="160">
        <v>174.5</v>
      </c>
      <c r="N84" s="160">
        <v>19070.5</v>
      </c>
      <c r="O84" s="160">
        <v>150</v>
      </c>
      <c r="P84" s="160">
        <v>21252.5</v>
      </c>
      <c r="Q84" s="160">
        <v>168.5</v>
      </c>
      <c r="R84" s="160">
        <v>19070.5</v>
      </c>
      <c r="S84" s="160">
        <v>150</v>
      </c>
      <c r="T84" s="1"/>
      <c r="U84" s="11"/>
      <c r="V84" s="11"/>
      <c r="W84" s="11"/>
      <c r="X84" s="11"/>
      <c r="Y84" s="11"/>
      <c r="Z84" s="11"/>
      <c r="AA84" s="11"/>
    </row>
    <row r="85" spans="1:27" ht="19.5" customHeight="1">
      <c r="A85" s="201">
        <v>43922</v>
      </c>
      <c r="B85" s="160">
        <v>21039.5</v>
      </c>
      <c r="C85" s="160">
        <v>168.5</v>
      </c>
      <c r="D85" s="160">
        <v>19546.5</v>
      </c>
      <c r="E85" s="160">
        <v>159</v>
      </c>
      <c r="F85" s="160">
        <v>19070.5</v>
      </c>
      <c r="G85" s="160">
        <v>150</v>
      </c>
      <c r="H85" s="160">
        <v>17150.5</v>
      </c>
      <c r="I85" s="160">
        <v>139.5</v>
      </c>
      <c r="J85" s="160">
        <v>23435.5</v>
      </c>
      <c r="K85" s="160">
        <v>184</v>
      </c>
      <c r="L85" s="160">
        <v>21758.5</v>
      </c>
      <c r="M85" s="160">
        <v>174.5</v>
      </c>
      <c r="N85" s="160">
        <v>19070.5</v>
      </c>
      <c r="O85" s="160">
        <v>150</v>
      </c>
      <c r="P85" s="160">
        <v>21252.5</v>
      </c>
      <c r="Q85" s="160">
        <v>168.5</v>
      </c>
      <c r="R85" s="160">
        <v>19070.5</v>
      </c>
      <c r="S85" s="160">
        <v>150</v>
      </c>
      <c r="T85" s="1"/>
      <c r="U85" s="11"/>
      <c r="V85" s="11"/>
      <c r="W85" s="11"/>
      <c r="X85" s="11"/>
      <c r="Y85" s="11"/>
      <c r="Z85" s="11"/>
      <c r="AA85" s="11"/>
    </row>
    <row r="86" spans="1:27" ht="19.5" customHeight="1">
      <c r="A86" s="201">
        <v>43952</v>
      </c>
      <c r="B86" s="160">
        <v>21818.5</v>
      </c>
      <c r="C86" s="160">
        <v>174.5</v>
      </c>
      <c r="D86" s="160">
        <v>20270.5</v>
      </c>
      <c r="E86" s="160">
        <v>165</v>
      </c>
      <c r="F86" s="160">
        <v>19777</v>
      </c>
      <c r="G86" s="160">
        <v>155</v>
      </c>
      <c r="H86" s="160">
        <v>17785.5</v>
      </c>
      <c r="I86" s="160">
        <v>144.5</v>
      </c>
      <c r="J86" s="160">
        <v>24303.5</v>
      </c>
      <c r="K86" s="160">
        <v>191</v>
      </c>
      <c r="L86" s="160">
        <v>22564.5</v>
      </c>
      <c r="M86" s="160">
        <v>181</v>
      </c>
      <c r="N86" s="160">
        <v>19777</v>
      </c>
      <c r="O86" s="160">
        <v>155</v>
      </c>
      <c r="P86" s="160">
        <v>22039.5</v>
      </c>
      <c r="Q86" s="160">
        <v>174.5</v>
      </c>
      <c r="R86" s="160">
        <v>19777</v>
      </c>
      <c r="S86" s="160">
        <v>155.5</v>
      </c>
      <c r="T86" s="1"/>
      <c r="U86" s="11"/>
      <c r="V86" s="11"/>
      <c r="W86" s="11"/>
      <c r="X86" s="11"/>
      <c r="Y86" s="11"/>
      <c r="Z86" s="11"/>
      <c r="AA86" s="11"/>
    </row>
    <row r="87" spans="1:27" ht="19.5" customHeight="1">
      <c r="A87" s="201">
        <v>43983</v>
      </c>
      <c r="B87" s="160">
        <v>21818.5</v>
      </c>
      <c r="C87" s="160">
        <v>174.5</v>
      </c>
      <c r="D87" s="160">
        <v>20270.5</v>
      </c>
      <c r="E87" s="160">
        <v>165</v>
      </c>
      <c r="F87" s="160">
        <v>19777</v>
      </c>
      <c r="G87" s="160">
        <v>155</v>
      </c>
      <c r="H87" s="160">
        <v>17785.5</v>
      </c>
      <c r="I87" s="160">
        <v>144.5</v>
      </c>
      <c r="J87" s="160">
        <v>24303.5</v>
      </c>
      <c r="K87" s="160">
        <v>191</v>
      </c>
      <c r="L87" s="160">
        <v>22564.5</v>
      </c>
      <c r="M87" s="160">
        <v>181</v>
      </c>
      <c r="N87" s="160">
        <v>19777</v>
      </c>
      <c r="O87" s="160">
        <v>155</v>
      </c>
      <c r="P87" s="160">
        <v>22039.5</v>
      </c>
      <c r="Q87" s="160">
        <v>174.5</v>
      </c>
      <c r="R87" s="160">
        <v>19777</v>
      </c>
      <c r="S87" s="160">
        <v>155.5</v>
      </c>
      <c r="T87" s="1"/>
      <c r="U87" s="11"/>
      <c r="V87" s="11"/>
      <c r="W87" s="11"/>
      <c r="X87" s="11"/>
      <c r="Y87" s="11"/>
      <c r="Z87" s="11"/>
      <c r="AA87" s="11"/>
    </row>
    <row r="88" spans="1:27" ht="19.5" customHeight="1">
      <c r="A88" s="201">
        <v>44013</v>
      </c>
      <c r="B88" s="160">
        <v>21818.5</v>
      </c>
      <c r="C88" s="160">
        <v>174.5</v>
      </c>
      <c r="D88" s="160">
        <v>20270.5</v>
      </c>
      <c r="E88" s="160">
        <v>165</v>
      </c>
      <c r="F88" s="160">
        <v>19777</v>
      </c>
      <c r="G88" s="160">
        <v>155</v>
      </c>
      <c r="H88" s="160">
        <v>17785.5</v>
      </c>
      <c r="I88" s="160">
        <v>144.5</v>
      </c>
      <c r="J88" s="160">
        <v>24303.5</v>
      </c>
      <c r="K88" s="160">
        <v>191</v>
      </c>
      <c r="L88" s="160">
        <v>22564.5</v>
      </c>
      <c r="M88" s="160">
        <v>181</v>
      </c>
      <c r="N88" s="160">
        <v>19777</v>
      </c>
      <c r="O88" s="160">
        <v>155</v>
      </c>
      <c r="P88" s="160">
        <v>22039.5</v>
      </c>
      <c r="Q88" s="160">
        <v>174.5</v>
      </c>
      <c r="R88" s="160">
        <v>19777</v>
      </c>
      <c r="S88" s="160">
        <v>155.5</v>
      </c>
      <c r="T88" s="1"/>
      <c r="U88" s="11"/>
      <c r="V88" s="11"/>
      <c r="W88" s="11"/>
      <c r="X88" s="11"/>
      <c r="Y88" s="11"/>
      <c r="Z88" s="11"/>
      <c r="AA88" s="11"/>
    </row>
    <row r="89" spans="1:27" ht="19.5" customHeight="1">
      <c r="A89" s="201">
        <v>44044</v>
      </c>
      <c r="B89" s="160">
        <v>21818.5</v>
      </c>
      <c r="C89" s="160">
        <v>174.5</v>
      </c>
      <c r="D89" s="160">
        <v>20270.5</v>
      </c>
      <c r="E89" s="160">
        <v>165</v>
      </c>
      <c r="F89" s="160">
        <v>19777</v>
      </c>
      <c r="G89" s="160">
        <v>155</v>
      </c>
      <c r="H89" s="160">
        <v>17785.5</v>
      </c>
      <c r="I89" s="160">
        <v>144.5</v>
      </c>
      <c r="J89" s="160">
        <v>24303.5</v>
      </c>
      <c r="K89" s="160">
        <v>191</v>
      </c>
      <c r="L89" s="160">
        <v>22564.5</v>
      </c>
      <c r="M89" s="160">
        <v>181</v>
      </c>
      <c r="N89" s="160">
        <v>19777</v>
      </c>
      <c r="O89" s="160">
        <v>155</v>
      </c>
      <c r="P89" s="160">
        <v>22039.5</v>
      </c>
      <c r="Q89" s="160">
        <v>174.5</v>
      </c>
      <c r="R89" s="160">
        <v>19777</v>
      </c>
      <c r="S89" s="160">
        <v>155.5</v>
      </c>
      <c r="T89" s="1"/>
      <c r="U89" s="11"/>
      <c r="V89" s="11"/>
      <c r="W89" s="11"/>
      <c r="X89" s="11"/>
      <c r="Y89" s="11"/>
      <c r="Z89" s="11"/>
      <c r="AA89" s="11"/>
    </row>
    <row r="90" spans="1:27" ht="19.5" customHeight="1">
      <c r="A90" s="201">
        <v>44075</v>
      </c>
      <c r="B90" s="160">
        <v>21818.5</v>
      </c>
      <c r="C90" s="160">
        <v>174.5</v>
      </c>
      <c r="D90" s="160">
        <v>20270.5</v>
      </c>
      <c r="E90" s="160">
        <v>165</v>
      </c>
      <c r="F90" s="160">
        <v>19777</v>
      </c>
      <c r="G90" s="160">
        <v>155</v>
      </c>
      <c r="H90" s="160">
        <v>17785.5</v>
      </c>
      <c r="I90" s="160">
        <v>144.5</v>
      </c>
      <c r="J90" s="160">
        <v>24303.5</v>
      </c>
      <c r="K90" s="160">
        <v>191</v>
      </c>
      <c r="L90" s="160">
        <v>22564.5</v>
      </c>
      <c r="M90" s="160">
        <v>181</v>
      </c>
      <c r="N90" s="160">
        <v>19777</v>
      </c>
      <c r="O90" s="160">
        <v>155</v>
      </c>
      <c r="P90" s="160">
        <v>22039.5</v>
      </c>
      <c r="Q90" s="160">
        <v>174.5</v>
      </c>
      <c r="R90" s="160">
        <v>19777</v>
      </c>
      <c r="S90" s="160">
        <v>155.5</v>
      </c>
      <c r="T90" s="1"/>
      <c r="U90" s="11"/>
      <c r="V90" s="11"/>
      <c r="W90" s="11"/>
      <c r="X90" s="11"/>
      <c r="Y90" s="11"/>
      <c r="Z90" s="11"/>
      <c r="AA90" s="11"/>
    </row>
    <row r="91" spans="1:27" ht="19.5" customHeight="1">
      <c r="A91" s="201">
        <v>44105</v>
      </c>
      <c r="B91" s="160">
        <v>21818.5</v>
      </c>
      <c r="C91" s="160">
        <v>174.5</v>
      </c>
      <c r="D91" s="160">
        <v>20270.5</v>
      </c>
      <c r="E91" s="160">
        <v>165</v>
      </c>
      <c r="F91" s="160">
        <v>19777</v>
      </c>
      <c r="G91" s="160">
        <v>155</v>
      </c>
      <c r="H91" s="160">
        <v>17785.5</v>
      </c>
      <c r="I91" s="160">
        <v>144.5</v>
      </c>
      <c r="J91" s="160">
        <v>24303.5</v>
      </c>
      <c r="K91" s="160">
        <v>191</v>
      </c>
      <c r="L91" s="160">
        <v>22564.5</v>
      </c>
      <c r="M91" s="160">
        <v>181</v>
      </c>
      <c r="N91" s="160">
        <v>19777</v>
      </c>
      <c r="O91" s="160">
        <v>155</v>
      </c>
      <c r="P91" s="160">
        <v>22039.5</v>
      </c>
      <c r="Q91" s="160">
        <v>174.5</v>
      </c>
      <c r="R91" s="160">
        <v>19777</v>
      </c>
      <c r="S91" s="160">
        <v>155.5</v>
      </c>
      <c r="T91" s="1"/>
      <c r="U91" s="11"/>
      <c r="V91" s="11"/>
      <c r="W91" s="11"/>
      <c r="X91" s="11"/>
      <c r="Y91" s="11"/>
      <c r="Z91" s="11"/>
      <c r="AA91" s="11"/>
    </row>
    <row r="92" spans="1:27" ht="19.5" customHeight="1">
      <c r="A92" s="201">
        <v>44136</v>
      </c>
      <c r="B92" s="160">
        <v>21818.5</v>
      </c>
      <c r="C92" s="160">
        <v>174.5</v>
      </c>
      <c r="D92" s="160">
        <v>20270.5</v>
      </c>
      <c r="E92" s="160">
        <v>165</v>
      </c>
      <c r="F92" s="160">
        <v>19777</v>
      </c>
      <c r="G92" s="160">
        <v>155</v>
      </c>
      <c r="H92" s="160">
        <v>17785.5</v>
      </c>
      <c r="I92" s="160">
        <v>144.5</v>
      </c>
      <c r="J92" s="160">
        <v>24303.5</v>
      </c>
      <c r="K92" s="160">
        <v>191</v>
      </c>
      <c r="L92" s="160">
        <v>22564.5</v>
      </c>
      <c r="M92" s="160">
        <v>181</v>
      </c>
      <c r="N92" s="160">
        <v>19777</v>
      </c>
      <c r="O92" s="160">
        <v>155</v>
      </c>
      <c r="P92" s="160">
        <v>22039.5</v>
      </c>
      <c r="Q92" s="160">
        <v>174.5</v>
      </c>
      <c r="R92" s="160">
        <v>19777</v>
      </c>
      <c r="S92" s="160">
        <v>155.5</v>
      </c>
      <c r="T92" s="1"/>
      <c r="U92" s="11"/>
      <c r="V92" s="11"/>
      <c r="W92" s="11"/>
      <c r="X92" s="11"/>
      <c r="Y92" s="11"/>
      <c r="Z92" s="11"/>
      <c r="AA92" s="11"/>
    </row>
    <row r="93" spans="1:27" ht="19.5" customHeight="1">
      <c r="A93" s="201">
        <v>44166</v>
      </c>
      <c r="B93" s="160">
        <v>24000.35</v>
      </c>
      <c r="C93" s="160">
        <v>191.95</v>
      </c>
      <c r="D93" s="160">
        <v>22297.55</v>
      </c>
      <c r="E93" s="160">
        <v>181.5</v>
      </c>
      <c r="F93" s="160">
        <v>21754.7</v>
      </c>
      <c r="G93" s="160">
        <v>170.5</v>
      </c>
      <c r="H93" s="160">
        <v>19564.05</v>
      </c>
      <c r="I93" s="160">
        <v>158.94999999999999</v>
      </c>
      <c r="J93" s="160">
        <v>26733.85</v>
      </c>
      <c r="K93" s="160">
        <v>210.1</v>
      </c>
      <c r="L93" s="160">
        <v>24820.95</v>
      </c>
      <c r="M93" s="160">
        <v>199.1</v>
      </c>
      <c r="N93" s="160">
        <v>21754.7</v>
      </c>
      <c r="O93" s="160">
        <v>170.5</v>
      </c>
      <c r="P93" s="160">
        <v>24243.45</v>
      </c>
      <c r="Q93" s="160">
        <v>191.95</v>
      </c>
      <c r="R93" s="160">
        <v>21754.7</v>
      </c>
      <c r="S93" s="160">
        <v>171.05</v>
      </c>
      <c r="T93" s="1"/>
      <c r="U93" s="11"/>
      <c r="V93" s="11"/>
      <c r="W93" s="11"/>
      <c r="X93" s="11"/>
      <c r="Y93" s="11"/>
      <c r="Z93" s="11"/>
      <c r="AA93" s="11"/>
    </row>
    <row r="94" spans="1:27" ht="19.5" customHeight="1">
      <c r="A94" s="201">
        <v>44197</v>
      </c>
      <c r="B94" s="160">
        <v>24000.35</v>
      </c>
      <c r="C94" s="160">
        <v>191.95</v>
      </c>
      <c r="D94" s="160">
        <v>22297.55</v>
      </c>
      <c r="E94" s="160">
        <v>181.5</v>
      </c>
      <c r="F94" s="160">
        <v>21754.7</v>
      </c>
      <c r="G94" s="160">
        <v>170.5</v>
      </c>
      <c r="H94" s="160">
        <v>19564.05</v>
      </c>
      <c r="I94" s="160">
        <v>158.94999999999999</v>
      </c>
      <c r="J94" s="160">
        <v>26733.85</v>
      </c>
      <c r="K94" s="160">
        <v>210.1</v>
      </c>
      <c r="L94" s="160">
        <v>24820.95</v>
      </c>
      <c r="M94" s="160">
        <v>199.1</v>
      </c>
      <c r="N94" s="160">
        <v>21754.7</v>
      </c>
      <c r="O94" s="160">
        <v>170.5</v>
      </c>
      <c r="P94" s="160">
        <v>24243.45</v>
      </c>
      <c r="Q94" s="160">
        <v>191.95</v>
      </c>
      <c r="R94" s="160">
        <v>21754.7</v>
      </c>
      <c r="S94" s="160">
        <v>171.05</v>
      </c>
      <c r="T94" s="1"/>
      <c r="U94" s="11"/>
      <c r="V94" s="11"/>
      <c r="W94" s="11"/>
      <c r="X94" s="11"/>
      <c r="Y94" s="11"/>
      <c r="Z94" s="11"/>
      <c r="AA94" s="11"/>
    </row>
    <row r="95" spans="1:27" ht="19.5" customHeight="1">
      <c r="A95" s="201">
        <v>44228</v>
      </c>
      <c r="B95" s="160">
        <v>25745.8299999999</v>
      </c>
      <c r="C95" s="160">
        <v>205.91</v>
      </c>
      <c r="D95" s="160">
        <v>23919.19</v>
      </c>
      <c r="E95" s="160">
        <v>194.7</v>
      </c>
      <c r="F95" s="160">
        <v>23336.86</v>
      </c>
      <c r="G95" s="160">
        <v>182.89999999999901</v>
      </c>
      <c r="H95" s="160">
        <v>20986.89</v>
      </c>
      <c r="I95" s="160">
        <v>170.51</v>
      </c>
      <c r="J95" s="160">
        <v>28678.129999999899</v>
      </c>
      <c r="K95" s="160">
        <v>225.38</v>
      </c>
      <c r="L95" s="160">
        <v>26626.109999999899</v>
      </c>
      <c r="M95" s="160">
        <v>213.57999999999899</v>
      </c>
      <c r="N95" s="160">
        <v>23336.86</v>
      </c>
      <c r="O95" s="160">
        <v>182.89999999999901</v>
      </c>
      <c r="P95" s="160">
        <v>26006.609999999899</v>
      </c>
      <c r="Q95" s="160">
        <v>205.91</v>
      </c>
      <c r="R95" s="160">
        <v>23336.86</v>
      </c>
      <c r="S95" s="160">
        <v>183.5</v>
      </c>
      <c r="T95" s="1"/>
      <c r="U95" s="11"/>
      <c r="V95" s="11"/>
      <c r="W95" s="11"/>
      <c r="X95" s="11"/>
      <c r="Y95" s="11"/>
      <c r="Z95" s="11"/>
      <c r="AA95" s="11"/>
    </row>
    <row r="96" spans="1:27" ht="19.5" customHeight="1">
      <c r="A96" s="201">
        <v>44256</v>
      </c>
      <c r="B96" s="160">
        <v>25745.8299999999</v>
      </c>
      <c r="C96" s="160">
        <v>205.91</v>
      </c>
      <c r="D96" s="160">
        <v>23919.19</v>
      </c>
      <c r="E96" s="160">
        <v>194.7</v>
      </c>
      <c r="F96" s="160">
        <v>23336.86</v>
      </c>
      <c r="G96" s="160">
        <v>182.89999999999901</v>
      </c>
      <c r="H96" s="160">
        <v>20986.89</v>
      </c>
      <c r="I96" s="160">
        <v>170.51</v>
      </c>
      <c r="J96" s="160">
        <v>28678.129999999899</v>
      </c>
      <c r="K96" s="160">
        <v>225.38</v>
      </c>
      <c r="L96" s="160">
        <v>26626.109999999899</v>
      </c>
      <c r="M96" s="160">
        <v>213.57999999999899</v>
      </c>
      <c r="N96" s="160">
        <v>23336.86</v>
      </c>
      <c r="O96" s="160">
        <v>182.89999999999901</v>
      </c>
      <c r="P96" s="160">
        <v>26006.609999999899</v>
      </c>
      <c r="Q96" s="160">
        <v>205.91</v>
      </c>
      <c r="R96" s="160">
        <v>23336.86</v>
      </c>
      <c r="S96" s="160">
        <v>183.5</v>
      </c>
      <c r="T96" s="1"/>
      <c r="U96" s="11"/>
      <c r="V96" s="11"/>
      <c r="W96" s="11"/>
      <c r="X96" s="11"/>
      <c r="Y96" s="11"/>
      <c r="Z96" s="11"/>
      <c r="AA96" s="11"/>
    </row>
    <row r="97" spans="1:27" ht="19.5" customHeight="1">
      <c r="A97" s="201">
        <v>44287</v>
      </c>
      <c r="B97" s="160">
        <v>27928</v>
      </c>
      <c r="C97" s="160">
        <v>223.5</v>
      </c>
      <c r="D97" s="160">
        <v>25946.5</v>
      </c>
      <c r="E97" s="160">
        <v>211.5</v>
      </c>
      <c r="F97" s="160">
        <v>25315</v>
      </c>
      <c r="G97" s="160">
        <v>199.5</v>
      </c>
      <c r="H97" s="160">
        <v>22765.5</v>
      </c>
      <c r="I97" s="160">
        <v>185</v>
      </c>
      <c r="J97" s="160">
        <v>31108.5</v>
      </c>
      <c r="K97" s="160">
        <v>244.5</v>
      </c>
      <c r="L97" s="160">
        <v>28883</v>
      </c>
      <c r="M97" s="160">
        <v>232</v>
      </c>
      <c r="N97" s="160">
        <v>25315</v>
      </c>
      <c r="O97" s="160">
        <v>199.5</v>
      </c>
      <c r="P97" s="160">
        <v>28211</v>
      </c>
      <c r="Q97" s="160">
        <v>223.5</v>
      </c>
      <c r="R97" s="160">
        <v>25315</v>
      </c>
      <c r="S97" s="160">
        <v>199.5</v>
      </c>
      <c r="T97" s="1"/>
      <c r="U97" s="11"/>
      <c r="V97" s="11"/>
      <c r="W97" s="11"/>
      <c r="X97" s="11"/>
      <c r="Y97" s="11"/>
      <c r="Z97" s="11"/>
      <c r="AA97" s="11"/>
    </row>
    <row r="98" spans="1:27" ht="19.5" customHeight="1">
      <c r="A98" s="201">
        <v>44317</v>
      </c>
      <c r="B98" s="160">
        <v>27928</v>
      </c>
      <c r="C98" s="160">
        <v>223.5</v>
      </c>
      <c r="D98" s="160">
        <v>25946.5</v>
      </c>
      <c r="E98" s="160">
        <v>211.5</v>
      </c>
      <c r="F98" s="160">
        <v>25315</v>
      </c>
      <c r="G98" s="160">
        <v>199.5</v>
      </c>
      <c r="H98" s="160">
        <v>22765.5</v>
      </c>
      <c r="I98" s="160">
        <v>185</v>
      </c>
      <c r="J98" s="160">
        <v>31108.5</v>
      </c>
      <c r="K98" s="160">
        <v>244.5</v>
      </c>
      <c r="L98" s="160">
        <v>28883</v>
      </c>
      <c r="M98" s="160">
        <v>232</v>
      </c>
      <c r="N98" s="160">
        <v>25315</v>
      </c>
      <c r="O98" s="160">
        <v>199.5</v>
      </c>
      <c r="P98" s="160">
        <v>28211</v>
      </c>
      <c r="Q98" s="160">
        <v>223.5</v>
      </c>
      <c r="R98" s="160">
        <v>25315</v>
      </c>
      <c r="S98" s="160">
        <v>199.5</v>
      </c>
      <c r="T98" s="1"/>
      <c r="U98" s="11"/>
      <c r="V98" s="11"/>
      <c r="W98" s="11"/>
      <c r="X98" s="11"/>
      <c r="Y98" s="11"/>
      <c r="Z98" s="11"/>
      <c r="AA98" s="11"/>
    </row>
    <row r="99" spans="1:27" ht="19.5" customHeight="1">
      <c r="A99" s="201">
        <v>44348</v>
      </c>
      <c r="B99" s="160">
        <v>31559</v>
      </c>
      <c r="C99" s="160">
        <v>253</v>
      </c>
      <c r="D99" s="160">
        <v>29320</v>
      </c>
      <c r="E99" s="160">
        <v>239</v>
      </c>
      <c r="F99" s="160">
        <v>28606</v>
      </c>
      <c r="G99" s="160">
        <v>225.5</v>
      </c>
      <c r="H99" s="160">
        <v>25725.5</v>
      </c>
      <c r="I99" s="160">
        <v>209.5</v>
      </c>
      <c r="J99" s="160">
        <v>35153</v>
      </c>
      <c r="K99" s="160">
        <v>276.5</v>
      </c>
      <c r="L99" s="160">
        <v>32638</v>
      </c>
      <c r="M99" s="160">
        <v>239</v>
      </c>
      <c r="N99" s="160">
        <v>28606</v>
      </c>
      <c r="O99" s="160">
        <v>225.5</v>
      </c>
      <c r="P99" s="160">
        <v>31878.5</v>
      </c>
      <c r="Q99" s="160">
        <v>253</v>
      </c>
      <c r="R99" s="160">
        <v>28606</v>
      </c>
      <c r="S99" s="160">
        <v>225.5</v>
      </c>
      <c r="T99" s="1"/>
      <c r="U99" s="11"/>
      <c r="V99" s="11"/>
      <c r="W99" s="11"/>
      <c r="X99" s="11"/>
      <c r="Y99" s="11"/>
      <c r="Z99" s="11"/>
      <c r="AA99" s="11"/>
    </row>
    <row r="100" spans="1:27" ht="19.5" customHeight="1">
      <c r="A100" s="201">
        <v>44378</v>
      </c>
      <c r="B100" s="160">
        <v>31559</v>
      </c>
      <c r="C100" s="160">
        <v>253</v>
      </c>
      <c r="D100" s="160">
        <v>29320</v>
      </c>
      <c r="E100" s="160">
        <v>239</v>
      </c>
      <c r="F100" s="160">
        <v>28606</v>
      </c>
      <c r="G100" s="160">
        <v>225.5</v>
      </c>
      <c r="H100" s="160">
        <v>25725.5</v>
      </c>
      <c r="I100" s="160">
        <v>209.5</v>
      </c>
      <c r="J100" s="160">
        <v>35153</v>
      </c>
      <c r="K100" s="160">
        <v>276.5</v>
      </c>
      <c r="L100" s="160">
        <v>32638</v>
      </c>
      <c r="M100" s="160">
        <v>239</v>
      </c>
      <c r="N100" s="160">
        <v>28606</v>
      </c>
      <c r="O100" s="160">
        <v>225.5</v>
      </c>
      <c r="P100" s="160">
        <v>31878.5</v>
      </c>
      <c r="Q100" s="160">
        <v>253</v>
      </c>
      <c r="R100" s="160">
        <v>28606</v>
      </c>
      <c r="S100" s="160">
        <v>225.5</v>
      </c>
      <c r="T100" s="1"/>
      <c r="U100" s="11"/>
      <c r="V100" s="11"/>
      <c r="W100" s="11"/>
      <c r="X100" s="11"/>
      <c r="Y100" s="11"/>
      <c r="Z100" s="11"/>
      <c r="AA100" s="11"/>
    </row>
    <row r="101" spans="1:27" ht="19.5" customHeight="1">
      <c r="A101" s="201">
        <v>44409</v>
      </c>
      <c r="B101" s="160">
        <v>31559</v>
      </c>
      <c r="C101" s="160">
        <v>253</v>
      </c>
      <c r="D101" s="160">
        <v>29320</v>
      </c>
      <c r="E101" s="160">
        <v>239</v>
      </c>
      <c r="F101" s="160">
        <v>28606</v>
      </c>
      <c r="G101" s="160">
        <v>225.5</v>
      </c>
      <c r="H101" s="160">
        <v>25725.5</v>
      </c>
      <c r="I101" s="160">
        <v>209.5</v>
      </c>
      <c r="J101" s="160">
        <v>35153</v>
      </c>
      <c r="K101" s="160">
        <v>276.5</v>
      </c>
      <c r="L101" s="160">
        <v>32638</v>
      </c>
      <c r="M101" s="160">
        <v>239</v>
      </c>
      <c r="N101" s="160">
        <v>28606</v>
      </c>
      <c r="O101" s="160">
        <v>225.5</v>
      </c>
      <c r="P101" s="160">
        <v>31878.5</v>
      </c>
      <c r="Q101" s="160">
        <v>253</v>
      </c>
      <c r="R101" s="160">
        <v>28606</v>
      </c>
      <c r="S101" s="160">
        <v>225.5</v>
      </c>
      <c r="T101" s="1"/>
      <c r="U101" s="11"/>
      <c r="V101" s="11"/>
      <c r="W101" s="11"/>
      <c r="X101" s="11"/>
      <c r="Y101" s="11"/>
      <c r="Z101" s="11"/>
      <c r="AA101" s="11"/>
    </row>
    <row r="102" spans="1:27" ht="19.5" customHeight="1">
      <c r="A102" s="201">
        <v>44440</v>
      </c>
      <c r="B102" s="160">
        <v>34910</v>
      </c>
      <c r="C102" s="160">
        <v>279.375</v>
      </c>
      <c r="D102" s="160">
        <v>32433.125</v>
      </c>
      <c r="E102" s="160">
        <v>264.375</v>
      </c>
      <c r="F102" s="160">
        <v>31643.75</v>
      </c>
      <c r="G102" s="160">
        <v>249.375</v>
      </c>
      <c r="H102" s="160">
        <v>28456.875</v>
      </c>
      <c r="I102" s="160">
        <v>231.25</v>
      </c>
      <c r="J102" s="160">
        <v>38885.625</v>
      </c>
      <c r="K102" s="160">
        <v>305.625</v>
      </c>
      <c r="L102" s="160">
        <v>36103.75</v>
      </c>
      <c r="M102" s="160">
        <v>290</v>
      </c>
      <c r="N102" s="160">
        <v>31643.75</v>
      </c>
      <c r="O102" s="160">
        <v>249.375</v>
      </c>
      <c r="P102" s="160">
        <v>35263.75</v>
      </c>
      <c r="Q102" s="160">
        <v>279.375</v>
      </c>
      <c r="R102" s="160">
        <v>31643.75</v>
      </c>
      <c r="S102" s="160">
        <v>249.375</v>
      </c>
      <c r="T102" s="1"/>
      <c r="U102" s="11"/>
      <c r="V102" s="11"/>
      <c r="W102" s="11"/>
      <c r="X102" s="11"/>
      <c r="Y102" s="11"/>
      <c r="Z102" s="11"/>
      <c r="AA102" s="11"/>
    </row>
    <row r="103" spans="1:27" ht="19.5" customHeight="1">
      <c r="A103" s="201">
        <v>44470</v>
      </c>
      <c r="B103" s="160">
        <v>34910</v>
      </c>
      <c r="C103" s="160">
        <v>279.375</v>
      </c>
      <c r="D103" s="160">
        <v>32433.125</v>
      </c>
      <c r="E103" s="160">
        <v>264.375</v>
      </c>
      <c r="F103" s="160">
        <v>31643.75</v>
      </c>
      <c r="G103" s="160">
        <v>249.375</v>
      </c>
      <c r="H103" s="160">
        <v>28456.875</v>
      </c>
      <c r="I103" s="160">
        <v>231.25</v>
      </c>
      <c r="J103" s="160">
        <v>38885.625</v>
      </c>
      <c r="K103" s="160">
        <v>305.625</v>
      </c>
      <c r="L103" s="160">
        <v>36103.75</v>
      </c>
      <c r="M103" s="160">
        <v>290</v>
      </c>
      <c r="N103" s="160">
        <v>31643.75</v>
      </c>
      <c r="O103" s="160">
        <v>249.375</v>
      </c>
      <c r="P103" s="160">
        <v>35263.75</v>
      </c>
      <c r="Q103" s="160">
        <v>279.375</v>
      </c>
      <c r="R103" s="160">
        <v>31643.75</v>
      </c>
      <c r="S103" s="160">
        <v>249.375</v>
      </c>
      <c r="T103" s="1"/>
      <c r="U103" s="11"/>
      <c r="V103" s="11"/>
      <c r="W103" s="11"/>
      <c r="X103" s="11"/>
      <c r="Y103" s="11"/>
      <c r="Z103" s="11"/>
      <c r="AA103" s="11"/>
    </row>
    <row r="104" spans="1:27" ht="19.5" customHeight="1">
      <c r="A104" s="201">
        <v>44501</v>
      </c>
      <c r="B104" s="160">
        <v>36586</v>
      </c>
      <c r="C104" s="160">
        <v>293</v>
      </c>
      <c r="D104" s="160">
        <v>33990.5</v>
      </c>
      <c r="E104" s="160">
        <v>277.5</v>
      </c>
      <c r="F104" s="160">
        <v>33163</v>
      </c>
      <c r="G104" s="160">
        <v>261.5</v>
      </c>
      <c r="H104" s="160">
        <v>29823</v>
      </c>
      <c r="I104" s="160">
        <v>243</v>
      </c>
      <c r="J104" s="160">
        <v>40752.5</v>
      </c>
      <c r="K104" s="160">
        <v>321</v>
      </c>
      <c r="L104" s="160">
        <v>37837</v>
      </c>
      <c r="M104" s="160">
        <v>304</v>
      </c>
      <c r="N104" s="160">
        <v>33163</v>
      </c>
      <c r="O104" s="160">
        <v>261.5</v>
      </c>
      <c r="P104" s="160">
        <v>36957</v>
      </c>
      <c r="Q104" s="160">
        <v>292.5</v>
      </c>
      <c r="R104" s="160">
        <v>33163</v>
      </c>
      <c r="S104" s="160">
        <v>261.5</v>
      </c>
      <c r="T104" s="1"/>
      <c r="U104" s="11"/>
      <c r="V104" s="11"/>
      <c r="W104" s="11"/>
      <c r="X104" s="11"/>
      <c r="Y104" s="11"/>
      <c r="Z104" s="11"/>
      <c r="AA104" s="11"/>
    </row>
    <row r="105" spans="1:27" ht="19.5" customHeight="1">
      <c r="A105" s="201">
        <v>44531</v>
      </c>
      <c r="B105" s="160">
        <v>38541</v>
      </c>
      <c r="C105" s="160">
        <v>309</v>
      </c>
      <c r="D105" s="160">
        <v>35806.5</v>
      </c>
      <c r="E105" s="160">
        <v>292</v>
      </c>
      <c r="F105" s="160">
        <v>34935</v>
      </c>
      <c r="G105" s="160">
        <v>275.5</v>
      </c>
      <c r="H105" s="160">
        <v>31416.5</v>
      </c>
      <c r="I105" s="160">
        <v>256</v>
      </c>
      <c r="J105" s="160">
        <v>42930.5</v>
      </c>
      <c r="K105" s="160">
        <v>338</v>
      </c>
      <c r="L105" s="160">
        <v>39859</v>
      </c>
      <c r="M105" s="160">
        <v>320.5</v>
      </c>
      <c r="N105" s="160">
        <v>34935</v>
      </c>
      <c r="O105" s="160">
        <v>275.5</v>
      </c>
      <c r="P105" s="160">
        <v>38931.5</v>
      </c>
      <c r="Q105" s="160">
        <v>308</v>
      </c>
      <c r="R105" s="160">
        <v>34935</v>
      </c>
      <c r="S105" s="160">
        <v>275.5</v>
      </c>
      <c r="T105" s="1"/>
      <c r="U105" s="11"/>
      <c r="V105" s="11"/>
      <c r="W105" s="11"/>
      <c r="X105" s="11"/>
      <c r="Y105" s="11"/>
      <c r="Z105" s="11"/>
      <c r="AA105" s="11"/>
    </row>
    <row r="106" spans="1:27" ht="19.5" customHeight="1">
      <c r="A106" s="201">
        <v>44562</v>
      </c>
      <c r="B106" s="160">
        <v>38541</v>
      </c>
      <c r="C106" s="160">
        <v>309</v>
      </c>
      <c r="D106" s="160">
        <v>35806.5</v>
      </c>
      <c r="E106" s="160">
        <v>292</v>
      </c>
      <c r="F106" s="160">
        <v>34935</v>
      </c>
      <c r="G106" s="160">
        <v>275.5</v>
      </c>
      <c r="H106" s="160">
        <v>31416.5</v>
      </c>
      <c r="I106" s="160">
        <v>256</v>
      </c>
      <c r="J106" s="160">
        <v>42930.5</v>
      </c>
      <c r="K106" s="160">
        <v>338</v>
      </c>
      <c r="L106" s="160">
        <v>39859</v>
      </c>
      <c r="M106" s="160">
        <v>320.5</v>
      </c>
      <c r="N106" s="160">
        <v>34935</v>
      </c>
      <c r="O106" s="160">
        <v>275.5</v>
      </c>
      <c r="P106" s="160">
        <v>38931.5</v>
      </c>
      <c r="Q106" s="160">
        <v>308</v>
      </c>
      <c r="R106" s="160">
        <v>34935</v>
      </c>
      <c r="S106" s="160">
        <v>275.5</v>
      </c>
      <c r="T106" s="1"/>
      <c r="U106" s="11"/>
      <c r="V106" s="11"/>
      <c r="W106" s="11"/>
      <c r="X106" s="11"/>
      <c r="Y106" s="11"/>
      <c r="Z106" s="11"/>
      <c r="AA106" s="11"/>
    </row>
    <row r="107" spans="1:27" ht="19.5" customHeight="1">
      <c r="A107" s="201">
        <v>44593</v>
      </c>
      <c r="B107" s="160">
        <v>38541</v>
      </c>
      <c r="C107" s="160">
        <v>309</v>
      </c>
      <c r="D107" s="160">
        <v>35806.5</v>
      </c>
      <c r="E107" s="160">
        <v>292</v>
      </c>
      <c r="F107" s="160">
        <v>34935</v>
      </c>
      <c r="G107" s="160">
        <v>275.5</v>
      </c>
      <c r="H107" s="160">
        <v>31416.5</v>
      </c>
      <c r="I107" s="160">
        <v>256</v>
      </c>
      <c r="J107" s="160">
        <v>42930.5</v>
      </c>
      <c r="K107" s="160">
        <v>338</v>
      </c>
      <c r="L107" s="160">
        <v>39859</v>
      </c>
      <c r="M107" s="160">
        <v>320.5</v>
      </c>
      <c r="N107" s="160">
        <v>34935</v>
      </c>
      <c r="O107" s="160">
        <v>275.5</v>
      </c>
      <c r="P107" s="160">
        <v>38931.5</v>
      </c>
      <c r="Q107" s="160">
        <v>308</v>
      </c>
      <c r="R107" s="160">
        <v>34935</v>
      </c>
      <c r="S107" s="160">
        <v>275.5</v>
      </c>
      <c r="T107" s="1"/>
      <c r="U107" s="11"/>
      <c r="V107" s="11"/>
      <c r="W107" s="11"/>
      <c r="X107" s="11"/>
      <c r="Y107" s="11"/>
      <c r="Z107" s="11"/>
      <c r="AA107" s="11"/>
    </row>
    <row r="108" spans="1:27" ht="19.5" customHeight="1">
      <c r="A108" s="201">
        <v>44621</v>
      </c>
      <c r="B108" s="160">
        <v>41892</v>
      </c>
      <c r="C108" s="160">
        <v>335.5</v>
      </c>
      <c r="D108" s="160">
        <v>38920.5</v>
      </c>
      <c r="E108" s="160">
        <v>317.5</v>
      </c>
      <c r="F108" s="160">
        <v>37973</v>
      </c>
      <c r="G108" s="160">
        <v>299.5</v>
      </c>
      <c r="H108" s="160">
        <v>34148.5</v>
      </c>
      <c r="I108" s="160">
        <v>278</v>
      </c>
      <c r="J108" s="160">
        <v>46663.5</v>
      </c>
      <c r="K108" s="160">
        <v>367.5</v>
      </c>
      <c r="L108" s="160">
        <v>43325</v>
      </c>
      <c r="M108" s="160">
        <v>348</v>
      </c>
      <c r="N108" s="160">
        <v>37973</v>
      </c>
      <c r="O108" s="160">
        <v>299.5</v>
      </c>
      <c r="P108" s="160">
        <v>42317</v>
      </c>
      <c r="Q108" s="160">
        <v>334</v>
      </c>
      <c r="R108" s="160">
        <v>37973</v>
      </c>
      <c r="S108" s="160">
        <v>299.5</v>
      </c>
      <c r="T108" s="1"/>
      <c r="U108" s="11"/>
      <c r="V108" s="11"/>
      <c r="W108" s="11"/>
      <c r="X108" s="11"/>
      <c r="Y108" s="11"/>
      <c r="Z108" s="11"/>
      <c r="AA108" s="11"/>
    </row>
    <row r="109" spans="1:27" ht="19.5" customHeight="1">
      <c r="A109" s="201">
        <v>44652</v>
      </c>
      <c r="B109" s="160">
        <v>43568</v>
      </c>
      <c r="C109" s="160">
        <v>349</v>
      </c>
      <c r="D109" s="160">
        <v>40477</v>
      </c>
      <c r="E109" s="160">
        <v>330.5</v>
      </c>
      <c r="F109" s="160">
        <v>39492</v>
      </c>
      <c r="G109" s="160">
        <v>311.5</v>
      </c>
      <c r="H109" s="160">
        <v>35514.5</v>
      </c>
      <c r="I109" s="160">
        <v>289</v>
      </c>
      <c r="J109" s="160">
        <v>48530</v>
      </c>
      <c r="K109" s="160">
        <v>382</v>
      </c>
      <c r="L109" s="160">
        <v>45058</v>
      </c>
      <c r="M109" s="160">
        <v>362</v>
      </c>
      <c r="N109" s="160">
        <v>39492</v>
      </c>
      <c r="O109" s="160">
        <v>311.5</v>
      </c>
      <c r="P109" s="160">
        <v>44009.5</v>
      </c>
      <c r="Q109" s="160">
        <v>349</v>
      </c>
      <c r="R109" s="160">
        <v>39492</v>
      </c>
      <c r="S109" s="160">
        <v>311.5</v>
      </c>
      <c r="T109" s="1"/>
      <c r="U109" s="11"/>
      <c r="V109" s="11"/>
      <c r="W109" s="11"/>
      <c r="X109" s="11"/>
      <c r="Y109" s="11"/>
      <c r="Z109" s="11"/>
      <c r="AA109" s="11"/>
    </row>
    <row r="110" spans="1:27" ht="19.5" customHeight="1">
      <c r="A110" s="201">
        <v>44682</v>
      </c>
      <c r="B110" s="160">
        <v>47489</v>
      </c>
      <c r="C110" s="160">
        <v>380.5</v>
      </c>
      <c r="D110" s="160">
        <v>44120</v>
      </c>
      <c r="E110" s="160">
        <v>360</v>
      </c>
      <c r="F110" s="160">
        <v>43046</v>
      </c>
      <c r="G110" s="160">
        <v>339.5</v>
      </c>
      <c r="H110" s="160">
        <v>38711</v>
      </c>
      <c r="I110" s="160">
        <v>315</v>
      </c>
      <c r="J110" s="160">
        <v>52897.5</v>
      </c>
      <c r="K110" s="160">
        <v>416.5</v>
      </c>
      <c r="L110" s="160">
        <v>49311</v>
      </c>
      <c r="M110" s="160">
        <v>395</v>
      </c>
      <c r="N110" s="160">
        <v>43046</v>
      </c>
      <c r="O110" s="160">
        <v>339.5</v>
      </c>
      <c r="P110" s="160">
        <v>47970.5</v>
      </c>
      <c r="Q110" s="160">
        <v>380.5</v>
      </c>
      <c r="R110" s="160">
        <v>43046</v>
      </c>
      <c r="S110" s="160">
        <v>339.5</v>
      </c>
      <c r="T110" s="1"/>
      <c r="U110" s="11"/>
      <c r="V110" s="11"/>
      <c r="W110" s="11"/>
      <c r="X110" s="11"/>
      <c r="Y110" s="11"/>
      <c r="Z110" s="11"/>
      <c r="AA110" s="11"/>
    </row>
    <row r="111" spans="1:27" ht="19.5" customHeight="1">
      <c r="A111" s="201">
        <v>44713</v>
      </c>
      <c r="B111" s="160">
        <v>54612.5</v>
      </c>
      <c r="C111" s="160">
        <v>437.5</v>
      </c>
      <c r="D111" s="160">
        <v>50738</v>
      </c>
      <c r="E111" s="160">
        <v>414</v>
      </c>
      <c r="F111" s="160">
        <v>49503</v>
      </c>
      <c r="G111" s="160">
        <v>390.5</v>
      </c>
      <c r="H111" s="160">
        <v>44517.5</v>
      </c>
      <c r="I111" s="160">
        <v>362.5</v>
      </c>
      <c r="J111" s="160">
        <v>60832</v>
      </c>
      <c r="K111" s="160">
        <v>479</v>
      </c>
      <c r="L111" s="160">
        <v>56480</v>
      </c>
      <c r="M111" s="160">
        <v>454</v>
      </c>
      <c r="N111" s="160">
        <v>49503</v>
      </c>
      <c r="O111" s="160">
        <v>390.5</v>
      </c>
      <c r="P111" s="160">
        <v>55166</v>
      </c>
      <c r="Q111" s="160">
        <v>437.5</v>
      </c>
      <c r="R111" s="160">
        <v>49503</v>
      </c>
      <c r="S111" s="160">
        <v>390.5</v>
      </c>
      <c r="T111" s="1"/>
      <c r="U111" s="11"/>
      <c r="V111" s="11"/>
      <c r="W111" s="11"/>
      <c r="X111" s="11"/>
      <c r="Y111" s="11"/>
      <c r="Z111" s="11"/>
      <c r="AA111" s="11"/>
    </row>
    <row r="112" spans="1:27" ht="19.5" customHeight="1">
      <c r="A112" s="201">
        <v>44743</v>
      </c>
      <c r="B112" s="160">
        <v>54612.5</v>
      </c>
      <c r="C112" s="160">
        <v>437.5</v>
      </c>
      <c r="D112" s="160">
        <v>50738</v>
      </c>
      <c r="E112" s="160">
        <v>414</v>
      </c>
      <c r="F112" s="160">
        <v>49503</v>
      </c>
      <c r="G112" s="160">
        <v>390.5</v>
      </c>
      <c r="H112" s="160">
        <v>44517.5</v>
      </c>
      <c r="I112" s="160">
        <v>362.5</v>
      </c>
      <c r="J112" s="160">
        <v>60832</v>
      </c>
      <c r="K112" s="160">
        <v>479</v>
      </c>
      <c r="L112" s="160">
        <v>56480</v>
      </c>
      <c r="M112" s="160">
        <v>454</v>
      </c>
      <c r="N112" s="160">
        <v>49503</v>
      </c>
      <c r="O112" s="160">
        <v>390.5</v>
      </c>
      <c r="P112" s="160">
        <v>55166</v>
      </c>
      <c r="Q112" s="160">
        <v>437.5</v>
      </c>
      <c r="R112" s="160">
        <v>49503</v>
      </c>
      <c r="S112" s="160">
        <v>390.5</v>
      </c>
      <c r="T112" s="1"/>
      <c r="U112" s="11"/>
      <c r="V112" s="11"/>
      <c r="W112" s="11"/>
      <c r="X112" s="11"/>
      <c r="Y112" s="11"/>
      <c r="Z112" s="11"/>
      <c r="AA112" s="11"/>
    </row>
    <row r="113" spans="1:27" ht="19.5" customHeight="1">
      <c r="A113" s="201">
        <v>44774</v>
      </c>
      <c r="B113" s="160">
        <v>59527.625000000007</v>
      </c>
      <c r="C113" s="160">
        <v>476.87500000000006</v>
      </c>
      <c r="D113" s="160">
        <v>55304.420000000006</v>
      </c>
      <c r="E113" s="160">
        <v>451.26000000000005</v>
      </c>
      <c r="F113" s="160">
        <v>53958.270000000004</v>
      </c>
      <c r="G113" s="160">
        <v>425.64500000000004</v>
      </c>
      <c r="H113" s="160">
        <v>48524.075000000004</v>
      </c>
      <c r="I113" s="160">
        <v>395.12500000000006</v>
      </c>
      <c r="J113" s="160">
        <v>66306.880000000005</v>
      </c>
      <c r="K113" s="160">
        <v>522.11</v>
      </c>
      <c r="L113" s="160">
        <v>61563.200000000004</v>
      </c>
      <c r="M113" s="160">
        <v>494.86</v>
      </c>
      <c r="N113" s="160">
        <v>53958.270000000004</v>
      </c>
      <c r="O113" s="160">
        <v>425.64500000000004</v>
      </c>
      <c r="P113" s="160">
        <v>60130.94</v>
      </c>
      <c r="Q113" s="160">
        <v>476.87500000000006</v>
      </c>
      <c r="R113" s="160">
        <v>53958.270000000004</v>
      </c>
      <c r="S113" s="160">
        <v>425.64500000000004</v>
      </c>
      <c r="T113" s="1"/>
      <c r="U113" s="11"/>
      <c r="V113" s="11"/>
      <c r="W113" s="11"/>
      <c r="X113" s="11"/>
      <c r="Y113" s="11"/>
      <c r="Z113" s="11"/>
      <c r="AA113" s="11"/>
    </row>
    <row r="114" spans="1:27" ht="19.5" customHeight="1">
      <c r="A114" s="201">
        <v>44805</v>
      </c>
      <c r="B114" s="160">
        <v>64442.75</v>
      </c>
      <c r="C114" s="160">
        <v>516.25</v>
      </c>
      <c r="D114" s="160">
        <v>59870.84</v>
      </c>
      <c r="E114" s="160">
        <v>488.52</v>
      </c>
      <c r="F114" s="160">
        <v>58413.539999999994</v>
      </c>
      <c r="G114" s="160">
        <v>460.78999999999996</v>
      </c>
      <c r="H114" s="160">
        <v>52530.649999999994</v>
      </c>
      <c r="I114" s="160">
        <v>427.75</v>
      </c>
      <c r="J114" s="160">
        <v>71781.759999999995</v>
      </c>
      <c r="K114" s="160">
        <v>565.21999999999991</v>
      </c>
      <c r="L114" s="160">
        <v>66646.399999999994</v>
      </c>
      <c r="M114" s="160">
        <v>535.72</v>
      </c>
      <c r="N114" s="160">
        <v>58413.539999999994</v>
      </c>
      <c r="O114" s="160">
        <v>460.78999999999996</v>
      </c>
      <c r="P114" s="160">
        <v>65095.88</v>
      </c>
      <c r="Q114" s="160">
        <v>516.25</v>
      </c>
      <c r="R114" s="160">
        <v>58413.539999999994</v>
      </c>
      <c r="S114" s="160">
        <v>460.78999999999996</v>
      </c>
      <c r="T114" s="1"/>
      <c r="U114" s="11"/>
      <c r="V114" s="11"/>
      <c r="W114" s="11"/>
      <c r="X114" s="11"/>
      <c r="Y114" s="11"/>
      <c r="Z114" s="11"/>
      <c r="AA114" s="11"/>
    </row>
    <row r="115" spans="1:27" ht="19.5" customHeight="1">
      <c r="A115" s="201">
        <v>44835</v>
      </c>
      <c r="B115" s="160">
        <v>69357.875</v>
      </c>
      <c r="C115" s="160">
        <v>555.625</v>
      </c>
      <c r="D115" s="160">
        <v>64437.26</v>
      </c>
      <c r="E115" s="160">
        <v>525.78</v>
      </c>
      <c r="F115" s="160">
        <v>62868.81</v>
      </c>
      <c r="G115" s="160">
        <v>495.935</v>
      </c>
      <c r="H115" s="160">
        <v>56537.224999999999</v>
      </c>
      <c r="I115" s="160">
        <v>460.375</v>
      </c>
      <c r="J115" s="160">
        <v>77256.639999999999</v>
      </c>
      <c r="K115" s="160">
        <v>608.33000000000004</v>
      </c>
      <c r="L115" s="160">
        <v>71729.600000000006</v>
      </c>
      <c r="M115" s="160">
        <v>576.58000000000004</v>
      </c>
      <c r="N115" s="160">
        <v>62868.81</v>
      </c>
      <c r="O115" s="160">
        <v>495.935</v>
      </c>
      <c r="P115" s="160">
        <v>70060.820000000007</v>
      </c>
      <c r="Q115" s="160">
        <v>555.625</v>
      </c>
      <c r="R115" s="160">
        <v>62868.81</v>
      </c>
      <c r="S115" s="160">
        <v>495.935</v>
      </c>
      <c r="T115" s="1"/>
      <c r="U115" s="11"/>
      <c r="V115" s="11"/>
      <c r="W115" s="11"/>
      <c r="X115" s="11"/>
      <c r="Y115" s="11"/>
      <c r="Z115" s="11"/>
      <c r="AA115" s="11"/>
    </row>
    <row r="116" spans="1:27" ht="19.5" customHeight="1">
      <c r="A116" s="201">
        <v>44866</v>
      </c>
      <c r="B116" s="160">
        <v>74273</v>
      </c>
      <c r="C116" s="160">
        <v>595</v>
      </c>
      <c r="D116" s="160">
        <v>69003.680000000008</v>
      </c>
      <c r="E116" s="160">
        <v>563.04000000000008</v>
      </c>
      <c r="F116" s="160">
        <v>67324.08</v>
      </c>
      <c r="G116" s="160">
        <v>531.08000000000004</v>
      </c>
      <c r="H116" s="160">
        <v>60543.8</v>
      </c>
      <c r="I116" s="160">
        <v>493.00000000000006</v>
      </c>
      <c r="J116" s="160">
        <v>82731.520000000004</v>
      </c>
      <c r="K116" s="160">
        <v>651.44000000000005</v>
      </c>
      <c r="L116" s="160">
        <v>76812.800000000003</v>
      </c>
      <c r="M116" s="160">
        <v>617.44000000000005</v>
      </c>
      <c r="N116" s="160">
        <v>67324.08</v>
      </c>
      <c r="O116" s="160">
        <v>531.08000000000004</v>
      </c>
      <c r="P116" s="160">
        <v>75025.760000000009</v>
      </c>
      <c r="Q116" s="160">
        <v>595</v>
      </c>
      <c r="R116" s="160">
        <v>67324.08</v>
      </c>
      <c r="S116" s="160">
        <v>531.08000000000004</v>
      </c>
      <c r="T116" s="1"/>
      <c r="U116" s="11"/>
      <c r="V116" s="11"/>
      <c r="W116" s="11"/>
      <c r="X116" s="11"/>
      <c r="Y116" s="11"/>
      <c r="Z116" s="11"/>
      <c r="AA116" s="11"/>
    </row>
    <row r="117" spans="1:27" ht="19.5" customHeight="1">
      <c r="A117" s="201">
        <v>44896</v>
      </c>
      <c r="B117" s="160">
        <v>80214.84</v>
      </c>
      <c r="C117" s="160">
        <v>642.6</v>
      </c>
      <c r="D117" s="160">
        <v>74523.974400000006</v>
      </c>
      <c r="E117" s="160">
        <v>608.08320000000003</v>
      </c>
      <c r="F117" s="160">
        <v>72710.006399999998</v>
      </c>
      <c r="G117" s="160">
        <v>573.56640000000004</v>
      </c>
      <c r="H117" s="160">
        <v>65387.303999999996</v>
      </c>
      <c r="I117" s="160">
        <v>532.44000000000005</v>
      </c>
      <c r="J117" s="160">
        <v>89350.041599999997</v>
      </c>
      <c r="K117" s="160">
        <v>703.55520000000001</v>
      </c>
      <c r="L117" s="160">
        <v>82957.823999999993</v>
      </c>
      <c r="M117" s="160">
        <v>666.83519999999999</v>
      </c>
      <c r="N117" s="160">
        <v>72710.006399999998</v>
      </c>
      <c r="O117" s="160">
        <v>573.56640000000004</v>
      </c>
      <c r="P117" s="160">
        <v>81027.820800000001</v>
      </c>
      <c r="Q117" s="160">
        <v>642.6</v>
      </c>
      <c r="R117" s="160">
        <v>72710.006399999998</v>
      </c>
      <c r="S117" s="160">
        <v>573.56640000000004</v>
      </c>
      <c r="T117" s="1"/>
      <c r="U117" s="11"/>
      <c r="V117" s="11"/>
      <c r="W117" s="11"/>
      <c r="X117" s="11"/>
      <c r="Y117" s="11"/>
      <c r="Z117" s="11"/>
      <c r="AA117" s="11"/>
    </row>
    <row r="118" spans="1:27" ht="19.5" customHeight="1">
      <c r="A118" s="201">
        <v>44927</v>
      </c>
      <c r="B118" s="160">
        <v>85413.95</v>
      </c>
      <c r="C118" s="160">
        <v>684.25</v>
      </c>
      <c r="D118" s="160">
        <v>79354.232000000004</v>
      </c>
      <c r="E118" s="160">
        <v>647.49599999999998</v>
      </c>
      <c r="F118" s="160">
        <v>77422.691999999995</v>
      </c>
      <c r="G118" s="160">
        <v>610.74199999999996</v>
      </c>
      <c r="H118" s="160">
        <v>69625.37</v>
      </c>
      <c r="I118" s="160">
        <v>566.95000000000005</v>
      </c>
      <c r="J118" s="160">
        <v>95141.247999999905</v>
      </c>
      <c r="K118" s="160">
        <v>749.15599999999995</v>
      </c>
      <c r="L118" s="160">
        <v>88334.720000000001</v>
      </c>
      <c r="M118" s="160">
        <v>710.05600000000004</v>
      </c>
      <c r="N118" s="160">
        <v>77422.691999999995</v>
      </c>
      <c r="O118" s="160">
        <v>610.74199999999996</v>
      </c>
      <c r="P118" s="160">
        <v>86279.623999999996</v>
      </c>
      <c r="Q118" s="160">
        <v>684.25</v>
      </c>
      <c r="R118" s="160">
        <v>77422.691999999995</v>
      </c>
      <c r="S118" s="160">
        <v>610.74199999999996</v>
      </c>
      <c r="T118" s="1"/>
      <c r="U118" s="11"/>
      <c r="V118" s="11"/>
      <c r="W118" s="11"/>
      <c r="X118" s="11"/>
      <c r="Y118" s="11"/>
      <c r="Z118" s="11"/>
      <c r="AA118" s="11"/>
    </row>
    <row r="119" spans="1:27" ht="19.5" customHeight="1">
      <c r="A119" s="201">
        <v>44958</v>
      </c>
      <c r="B119" s="160">
        <v>89127.599999999904</v>
      </c>
      <c r="C119" s="160">
        <v>714</v>
      </c>
      <c r="D119" s="160">
        <v>82804.415999999997</v>
      </c>
      <c r="E119" s="160">
        <v>675.64800000000002</v>
      </c>
      <c r="F119" s="160">
        <v>80788.895999999993</v>
      </c>
      <c r="G119" s="160">
        <v>637.29600000000005</v>
      </c>
      <c r="H119" s="160">
        <v>72652.56</v>
      </c>
      <c r="I119" s="160">
        <v>591.6</v>
      </c>
      <c r="J119" s="160">
        <v>99277.823999999993</v>
      </c>
      <c r="K119" s="160">
        <v>781.72799999999995</v>
      </c>
      <c r="L119" s="160">
        <v>92175.360000000001</v>
      </c>
      <c r="M119" s="160">
        <v>740.928</v>
      </c>
      <c r="N119" s="160">
        <v>80788.895999999993</v>
      </c>
      <c r="O119" s="160">
        <v>637.29600000000005</v>
      </c>
      <c r="P119" s="160">
        <v>90030.911999999997</v>
      </c>
      <c r="Q119" s="160">
        <v>714</v>
      </c>
      <c r="R119" s="160">
        <v>80788.895999999993</v>
      </c>
      <c r="S119" s="160">
        <v>637.29600000000005</v>
      </c>
      <c r="T119" s="1"/>
      <c r="U119" s="11"/>
      <c r="V119" s="11"/>
      <c r="W119" s="11"/>
      <c r="X119" s="11"/>
      <c r="Y119" s="11"/>
      <c r="Z119" s="11"/>
      <c r="AA119" s="11"/>
    </row>
    <row r="120" spans="1:27" ht="19.5" customHeight="1">
      <c r="A120" s="201">
        <v>44986</v>
      </c>
      <c r="B120" s="160">
        <v>92098.52</v>
      </c>
      <c r="C120" s="160">
        <v>737.8</v>
      </c>
      <c r="D120" s="160">
        <v>85564.563200000004</v>
      </c>
      <c r="E120" s="160">
        <v>698.16959999999995</v>
      </c>
      <c r="F120" s="160">
        <v>83481.859200000006</v>
      </c>
      <c r="G120" s="160">
        <v>658.53920000000005</v>
      </c>
      <c r="H120" s="160">
        <v>75074.312000000005</v>
      </c>
      <c r="I120" s="160">
        <v>611.32000000000005</v>
      </c>
      <c r="J120" s="160">
        <v>102587.0848</v>
      </c>
      <c r="K120" s="160">
        <v>807.78560000000004</v>
      </c>
      <c r="L120" s="160">
        <v>95247.872000000003</v>
      </c>
      <c r="M120" s="160">
        <v>765.62559999999996</v>
      </c>
      <c r="N120" s="160">
        <v>83481.859200000006</v>
      </c>
      <c r="O120" s="160">
        <v>658.53920000000005</v>
      </c>
      <c r="P120" s="160">
        <v>93031.9424</v>
      </c>
      <c r="Q120" s="160">
        <v>737.8</v>
      </c>
      <c r="R120" s="160">
        <v>83481.859200000006</v>
      </c>
      <c r="S120" s="160">
        <v>658.53920000000005</v>
      </c>
      <c r="T120" s="1"/>
      <c r="U120" s="11"/>
      <c r="V120" s="11"/>
      <c r="W120" s="11"/>
      <c r="X120" s="11"/>
      <c r="Y120" s="11"/>
      <c r="Z120" s="11"/>
      <c r="AA120" s="11"/>
    </row>
    <row r="121" spans="1:27" ht="19.5" customHeight="1">
      <c r="A121" s="201">
        <v>45017</v>
      </c>
      <c r="B121" s="160">
        <v>104992.3128</v>
      </c>
      <c r="C121" s="160">
        <v>841.09199999999896</v>
      </c>
      <c r="D121" s="160">
        <v>97543.602048000001</v>
      </c>
      <c r="E121" s="160">
        <v>795.91334400000005</v>
      </c>
      <c r="F121" s="160">
        <v>95169.319487999994</v>
      </c>
      <c r="G121" s="160">
        <v>750.73468800000001</v>
      </c>
      <c r="H121" s="160">
        <v>85584.715679999994</v>
      </c>
      <c r="I121" s="160">
        <v>696.90480000000002</v>
      </c>
      <c r="J121" s="160">
        <v>116949.27667200001</v>
      </c>
      <c r="K121" s="160">
        <v>920.875584</v>
      </c>
      <c r="L121" s="160">
        <v>108582.574079999</v>
      </c>
      <c r="M121" s="160">
        <v>872.81318399999998</v>
      </c>
      <c r="N121" s="160">
        <v>95169.319487999994</v>
      </c>
      <c r="O121" s="160">
        <v>750.73468800000001</v>
      </c>
      <c r="P121" s="160">
        <v>106056.414336</v>
      </c>
      <c r="Q121" s="160">
        <v>841.09199999999896</v>
      </c>
      <c r="R121" s="160">
        <v>95169.319487999994</v>
      </c>
      <c r="S121" s="160">
        <v>750.73468800000001</v>
      </c>
      <c r="T121" s="1"/>
      <c r="U121" s="11"/>
      <c r="V121" s="11"/>
      <c r="W121" s="11"/>
      <c r="X121" s="11"/>
      <c r="Y121" s="11"/>
      <c r="Z121" s="11"/>
      <c r="AA121" s="11"/>
    </row>
    <row r="122" spans="1:27" ht="19.5" customHeight="1">
      <c r="A122" s="201">
        <v>45047</v>
      </c>
      <c r="B122" s="160">
        <v>111439.2092</v>
      </c>
      <c r="C122" s="160">
        <v>892.73799999999903</v>
      </c>
      <c r="D122" s="160">
        <v>103533.121472</v>
      </c>
      <c r="E122" s="160">
        <v>844.78521599999999</v>
      </c>
      <c r="F122" s="160">
        <v>101013.04963199999</v>
      </c>
      <c r="G122" s="160">
        <v>796.83243200000004</v>
      </c>
      <c r="H122" s="160">
        <v>90839.917520000003</v>
      </c>
      <c r="I122" s="160">
        <v>739.69719999999995</v>
      </c>
      <c r="J122" s="160">
        <v>124130.37260800001</v>
      </c>
      <c r="K122" s="160">
        <v>977.42057599999998</v>
      </c>
      <c r="L122" s="160">
        <v>115249.92512</v>
      </c>
      <c r="M122" s="160">
        <v>926.40697599999999</v>
      </c>
      <c r="N122" s="160">
        <v>101013.04963199999</v>
      </c>
      <c r="O122" s="160">
        <v>796.83243200000004</v>
      </c>
      <c r="P122" s="160">
        <v>112568.650304</v>
      </c>
      <c r="Q122" s="160">
        <v>892.73799999999903</v>
      </c>
      <c r="R122" s="160">
        <v>101013.04963199999</v>
      </c>
      <c r="S122" s="160">
        <v>796.83243200000004</v>
      </c>
      <c r="T122" s="1"/>
      <c r="U122" s="11"/>
      <c r="V122" s="11"/>
      <c r="W122" s="11"/>
      <c r="X122" s="11"/>
      <c r="Y122" s="11"/>
      <c r="Z122" s="11"/>
      <c r="AA122" s="11"/>
    </row>
    <row r="123" spans="1:27" ht="19.5" customHeight="1">
      <c r="A123" s="201">
        <v>45078</v>
      </c>
      <c r="B123" s="160">
        <v>116965.1204</v>
      </c>
      <c r="C123" s="160">
        <v>937.00599999999997</v>
      </c>
      <c r="D123" s="160">
        <v>108666.995264</v>
      </c>
      <c r="E123" s="160">
        <v>886.67539199999999</v>
      </c>
      <c r="F123" s="160">
        <v>106021.961184</v>
      </c>
      <c r="G123" s="160">
        <v>836.344784</v>
      </c>
      <c r="H123" s="160">
        <v>95344.376239999998</v>
      </c>
      <c r="I123" s="160">
        <v>776.37639999999999</v>
      </c>
      <c r="J123" s="160">
        <v>130285.597696</v>
      </c>
      <c r="K123" s="160">
        <v>1025.887712</v>
      </c>
      <c r="L123" s="160">
        <v>120964.79743999999</v>
      </c>
      <c r="M123" s="160">
        <v>972.34451200000001</v>
      </c>
      <c r="N123" s="160">
        <v>106021.961184</v>
      </c>
      <c r="O123" s="160">
        <v>836.344784</v>
      </c>
      <c r="P123" s="160">
        <v>118150.566848</v>
      </c>
      <c r="Q123" s="160">
        <v>937.00599999999997</v>
      </c>
      <c r="R123" s="160">
        <v>106021.961184</v>
      </c>
      <c r="S123" s="160">
        <v>836.344784</v>
      </c>
      <c r="T123" s="1"/>
      <c r="U123" s="11"/>
      <c r="V123" s="11"/>
      <c r="W123" s="11"/>
      <c r="X123" s="11"/>
      <c r="Y123" s="11"/>
      <c r="Z123" s="11"/>
      <c r="AA123" s="11"/>
    </row>
    <row r="124" spans="1:27" ht="19.5" customHeight="1">
      <c r="A124" s="201">
        <v>45108</v>
      </c>
      <c r="B124" s="160">
        <v>140360</v>
      </c>
      <c r="C124" s="160">
        <v>1125</v>
      </c>
      <c r="D124" s="160">
        <v>130402</v>
      </c>
      <c r="E124" s="160">
        <v>1065</v>
      </c>
      <c r="F124" s="160">
        <v>127228</v>
      </c>
      <c r="G124" s="160">
        <v>1006</v>
      </c>
      <c r="H124" s="160">
        <v>114415</v>
      </c>
      <c r="I124" s="160">
        <v>933</v>
      </c>
      <c r="J124" s="160">
        <v>156345</v>
      </c>
      <c r="K124" s="160">
        <v>1232</v>
      </c>
      <c r="L124" s="160">
        <v>145160</v>
      </c>
      <c r="M124" s="160">
        <v>1168</v>
      </c>
      <c r="N124" s="160">
        <v>127228</v>
      </c>
      <c r="O124" s="160">
        <v>1006</v>
      </c>
      <c r="P124" s="160">
        <v>141782</v>
      </c>
      <c r="Q124" s="160">
        <v>1125</v>
      </c>
      <c r="R124" s="160">
        <v>127228</v>
      </c>
      <c r="S124" s="160">
        <v>1006</v>
      </c>
      <c r="T124" s="1"/>
      <c r="U124" s="11"/>
      <c r="V124" s="11"/>
      <c r="W124" s="11"/>
      <c r="X124" s="11"/>
      <c r="Y124" s="11"/>
      <c r="Z124" s="11"/>
      <c r="AA124" s="11"/>
    </row>
    <row r="125" spans="1:27" ht="19.5" customHeight="1">
      <c r="A125" s="201">
        <v>45139</v>
      </c>
      <c r="B125" s="160">
        <v>149717</v>
      </c>
      <c r="C125" s="160">
        <v>1200</v>
      </c>
      <c r="D125" s="160">
        <v>139096</v>
      </c>
      <c r="E125" s="160">
        <v>1136</v>
      </c>
      <c r="F125" s="160">
        <v>135710</v>
      </c>
      <c r="G125" s="160">
        <v>1073</v>
      </c>
      <c r="H125" s="160">
        <v>122043</v>
      </c>
      <c r="I125" s="160">
        <v>995</v>
      </c>
      <c r="J125" s="160">
        <v>166768</v>
      </c>
      <c r="K125" s="160">
        <v>1314</v>
      </c>
      <c r="L125" s="160">
        <v>154837</v>
      </c>
      <c r="M125" s="160">
        <v>1246</v>
      </c>
      <c r="N125" s="160">
        <v>135710</v>
      </c>
      <c r="O125" s="160">
        <v>1073</v>
      </c>
      <c r="P125" s="160">
        <v>151234</v>
      </c>
      <c r="Q125" s="160">
        <v>1200</v>
      </c>
      <c r="R125" s="160">
        <v>135710</v>
      </c>
      <c r="S125" s="160">
        <v>1073</v>
      </c>
      <c r="T125" s="1"/>
      <c r="U125" s="11"/>
      <c r="V125" s="11"/>
      <c r="W125" s="11"/>
      <c r="X125" s="11"/>
      <c r="Y125" s="11"/>
      <c r="Z125" s="11"/>
      <c r="AA125" s="11"/>
    </row>
    <row r="126" spans="1:27" ht="19.5" customHeight="1">
      <c r="A126" s="201">
        <v>45170</v>
      </c>
      <c r="B126" s="160">
        <v>159074</v>
      </c>
      <c r="C126" s="160">
        <v>1275</v>
      </c>
      <c r="D126" s="160">
        <v>147788.5</v>
      </c>
      <c r="E126" s="160">
        <v>1207</v>
      </c>
      <c r="F126" s="160">
        <v>144190.5</v>
      </c>
      <c r="G126" s="160">
        <v>1140</v>
      </c>
      <c r="H126" s="160">
        <v>129670</v>
      </c>
      <c r="I126" s="160">
        <v>1057</v>
      </c>
      <c r="J126" s="160">
        <v>177190.5</v>
      </c>
      <c r="K126" s="160">
        <v>1396.5</v>
      </c>
      <c r="L126" s="160">
        <v>164514</v>
      </c>
      <c r="M126" s="160">
        <v>1323.5</v>
      </c>
      <c r="N126" s="160">
        <v>144191.5</v>
      </c>
      <c r="O126" s="160">
        <v>1140</v>
      </c>
      <c r="P126" s="160">
        <v>160686.5</v>
      </c>
      <c r="Q126" s="160">
        <v>1275</v>
      </c>
      <c r="R126" s="160">
        <v>144191.5</v>
      </c>
      <c r="S126" s="160">
        <v>1140</v>
      </c>
      <c r="T126" s="1"/>
      <c r="U126" s="11"/>
      <c r="V126" s="11"/>
      <c r="W126" s="11"/>
      <c r="X126" s="11"/>
      <c r="Y126" s="11"/>
      <c r="Z126" s="11"/>
      <c r="AA126" s="11"/>
    </row>
    <row r="127" spans="1:27" ht="19.5" customHeight="1">
      <c r="A127" s="201">
        <v>45200</v>
      </c>
      <c r="B127" s="160">
        <v>178162.88</v>
      </c>
      <c r="C127" s="160">
        <v>1428.0000000000002</v>
      </c>
      <c r="D127" s="160">
        <v>165523.12000000002</v>
      </c>
      <c r="E127" s="160">
        <v>1351.8400000000001</v>
      </c>
      <c r="F127" s="160">
        <v>161493.36000000002</v>
      </c>
      <c r="G127" s="160">
        <v>1276.8000000000002</v>
      </c>
      <c r="H127" s="160">
        <v>145230.40000000002</v>
      </c>
      <c r="I127" s="160">
        <v>1183.8400000000001</v>
      </c>
      <c r="J127" s="160">
        <v>198453.36000000002</v>
      </c>
      <c r="K127" s="160">
        <v>1564.0800000000002</v>
      </c>
      <c r="L127" s="160">
        <v>184255.68000000002</v>
      </c>
      <c r="M127" s="160">
        <v>1482.3200000000002</v>
      </c>
      <c r="N127" s="160">
        <v>161494.48000000001</v>
      </c>
      <c r="O127" s="160">
        <v>1276.8000000000002</v>
      </c>
      <c r="P127" s="160">
        <v>179968.88</v>
      </c>
      <c r="Q127" s="160">
        <v>1428.0000000000002</v>
      </c>
      <c r="R127" s="160">
        <v>161494.48000000001</v>
      </c>
      <c r="S127" s="160">
        <v>1276.8000000000002</v>
      </c>
      <c r="T127" s="1"/>
      <c r="U127" s="11"/>
      <c r="V127" s="11"/>
      <c r="W127" s="11"/>
      <c r="X127" s="11"/>
      <c r="Y127" s="11"/>
      <c r="Z127" s="11"/>
      <c r="AA127" s="11"/>
    </row>
    <row r="128" spans="1:27" ht="19.5" customHeight="1">
      <c r="A128" s="201">
        <v>45231</v>
      </c>
      <c r="B128" s="160">
        <v>197251.76</v>
      </c>
      <c r="C128" s="160">
        <v>1581</v>
      </c>
      <c r="D128" s="160">
        <v>183257.74</v>
      </c>
      <c r="E128" s="160">
        <v>1496.68</v>
      </c>
      <c r="F128" s="160">
        <v>178796.22</v>
      </c>
      <c r="G128" s="160">
        <v>1413.6</v>
      </c>
      <c r="H128" s="160">
        <v>160790.79999999999</v>
      </c>
      <c r="I128" s="160">
        <v>1310.68</v>
      </c>
      <c r="J128" s="160">
        <v>219716.22</v>
      </c>
      <c r="K128" s="160">
        <v>1731.66</v>
      </c>
      <c r="L128" s="160">
        <v>203997.36</v>
      </c>
      <c r="M128" s="160">
        <v>1641.14</v>
      </c>
      <c r="N128" s="160">
        <v>178797.46</v>
      </c>
      <c r="O128" s="160">
        <v>1413.6</v>
      </c>
      <c r="P128" s="160">
        <v>199251.26</v>
      </c>
      <c r="Q128" s="160">
        <v>1581</v>
      </c>
      <c r="R128" s="160">
        <v>178797.46</v>
      </c>
      <c r="S128" s="160">
        <v>1413.6</v>
      </c>
      <c r="T128" s="1"/>
      <c r="U128" s="11"/>
      <c r="V128" s="11"/>
      <c r="W128" s="11"/>
      <c r="X128" s="11"/>
      <c r="Y128" s="11"/>
      <c r="Z128" s="11"/>
      <c r="AA128" s="11"/>
    </row>
    <row r="129" spans="1:27" ht="19.5" customHeight="1">
      <c r="A129" s="201">
        <v>45261</v>
      </c>
      <c r="B129" s="160">
        <v>213159.16</v>
      </c>
      <c r="C129" s="160">
        <v>1708.5</v>
      </c>
      <c r="D129" s="160">
        <v>198036.59000000003</v>
      </c>
      <c r="E129" s="160">
        <v>1617.38</v>
      </c>
      <c r="F129" s="160">
        <v>193215.27000000002</v>
      </c>
      <c r="G129" s="160">
        <v>1527.6000000000001</v>
      </c>
      <c r="H129" s="160">
        <v>173757.80000000002</v>
      </c>
      <c r="I129" s="160">
        <v>1416.38</v>
      </c>
      <c r="J129" s="160">
        <v>237435.27000000002</v>
      </c>
      <c r="K129" s="160">
        <v>1871.3100000000002</v>
      </c>
      <c r="L129" s="160">
        <v>220448.76</v>
      </c>
      <c r="M129" s="160">
        <v>1773.49</v>
      </c>
      <c r="N129" s="160">
        <v>193216.61000000002</v>
      </c>
      <c r="O129" s="160">
        <v>1527.6000000000001</v>
      </c>
      <c r="P129" s="160">
        <v>215319.91</v>
      </c>
      <c r="Q129" s="160">
        <v>1708.5</v>
      </c>
      <c r="R129" s="160">
        <v>193216.61000000002</v>
      </c>
      <c r="S129" s="160">
        <v>1527.6000000000001</v>
      </c>
      <c r="T129" s="1"/>
      <c r="U129" s="11"/>
      <c r="V129" s="11"/>
      <c r="W129" s="11"/>
      <c r="X129" s="11"/>
      <c r="Y129" s="11"/>
      <c r="Z129" s="11"/>
      <c r="AA129" s="11"/>
    </row>
    <row r="130" spans="1:27" ht="20.25" customHeight="1">
      <c r="A130" s="201">
        <v>45292</v>
      </c>
      <c r="B130" s="160">
        <v>213159</v>
      </c>
      <c r="C130" s="160">
        <v>1709</v>
      </c>
      <c r="D130" s="160">
        <v>198037</v>
      </c>
      <c r="E130" s="160">
        <v>1617</v>
      </c>
      <c r="F130" s="160">
        <v>193216</v>
      </c>
      <c r="G130" s="160">
        <v>1528</v>
      </c>
      <c r="H130" s="160">
        <v>173758</v>
      </c>
      <c r="I130" s="160">
        <v>1416</v>
      </c>
      <c r="J130" s="160">
        <v>237436</v>
      </c>
      <c r="K130" s="160">
        <v>1872</v>
      </c>
      <c r="L130" s="160">
        <v>220449</v>
      </c>
      <c r="M130" s="160">
        <v>1774</v>
      </c>
      <c r="N130" s="160">
        <v>193217</v>
      </c>
      <c r="O130" s="160">
        <v>1528</v>
      </c>
      <c r="P130" s="160">
        <v>215321</v>
      </c>
      <c r="Q130" s="160">
        <v>1709</v>
      </c>
      <c r="R130" s="160">
        <v>193217</v>
      </c>
      <c r="S130" s="160">
        <v>1528</v>
      </c>
      <c r="T130" s="11"/>
      <c r="U130" s="11"/>
      <c r="V130" s="11"/>
      <c r="W130" s="11"/>
      <c r="X130" s="11"/>
      <c r="Y130" s="11"/>
      <c r="Z130" s="11"/>
      <c r="AA130" s="11"/>
    </row>
    <row r="131" spans="1:27" ht="20.25" customHeight="1">
      <c r="A131" s="201">
        <v>45323</v>
      </c>
      <c r="B131" s="160">
        <v>255791</v>
      </c>
      <c r="C131" s="160">
        <v>2050</v>
      </c>
      <c r="D131" s="160">
        <v>237645</v>
      </c>
      <c r="E131" s="160">
        <v>1941</v>
      </c>
      <c r="F131" s="160">
        <v>231859</v>
      </c>
      <c r="G131" s="160">
        <v>1833</v>
      </c>
      <c r="H131" s="160">
        <v>208509</v>
      </c>
      <c r="I131" s="160">
        <v>1700</v>
      </c>
      <c r="J131" s="160">
        <v>284923</v>
      </c>
      <c r="K131" s="160">
        <v>2246</v>
      </c>
      <c r="L131" s="160">
        <v>264539</v>
      </c>
      <c r="M131" s="160">
        <v>2129</v>
      </c>
      <c r="N131" s="160">
        <v>231861</v>
      </c>
      <c r="O131" s="160">
        <v>1833</v>
      </c>
      <c r="P131" s="160">
        <v>258385</v>
      </c>
      <c r="Q131" s="160">
        <v>2050</v>
      </c>
      <c r="R131" s="160">
        <v>231861</v>
      </c>
      <c r="S131" s="160">
        <v>1833</v>
      </c>
      <c r="T131" s="11"/>
      <c r="U131" s="11"/>
      <c r="V131" s="11"/>
      <c r="W131" s="11"/>
      <c r="X131" s="11"/>
      <c r="Y131" s="11"/>
      <c r="Z131" s="11"/>
      <c r="AA131" s="11"/>
    </row>
    <row r="132" spans="1:27" ht="20.25" customHeight="1">
      <c r="A132" s="201">
        <v>45352</v>
      </c>
      <c r="B132" s="160">
        <v>294160</v>
      </c>
      <c r="C132" s="160">
        <v>2358</v>
      </c>
      <c r="D132" s="160">
        <v>273291</v>
      </c>
      <c r="E132" s="160">
        <v>2232</v>
      </c>
      <c r="F132" s="160">
        <v>266638</v>
      </c>
      <c r="G132" s="160">
        <v>2108</v>
      </c>
      <c r="H132" s="160">
        <v>239786</v>
      </c>
      <c r="I132" s="160">
        <v>1955</v>
      </c>
      <c r="J132" s="160">
        <v>327662</v>
      </c>
      <c r="K132" s="160">
        <v>2583</v>
      </c>
      <c r="L132" s="160">
        <v>304219</v>
      </c>
      <c r="M132" s="160">
        <v>2448</v>
      </c>
      <c r="N132" s="160">
        <v>266640</v>
      </c>
      <c r="O132" s="160">
        <v>2108</v>
      </c>
      <c r="P132" s="160">
        <v>297142</v>
      </c>
      <c r="Q132" s="160">
        <v>2358</v>
      </c>
      <c r="R132" s="160">
        <v>266640</v>
      </c>
      <c r="S132" s="160">
        <v>2108</v>
      </c>
      <c r="T132" s="11"/>
      <c r="U132" s="11"/>
      <c r="V132" s="11"/>
      <c r="W132" s="11"/>
      <c r="X132" s="11"/>
      <c r="Y132" s="11"/>
      <c r="Z132" s="11"/>
      <c r="AA132" s="11"/>
    </row>
    <row r="133" spans="1:27" ht="20.25" customHeight="1">
      <c r="A133" s="201">
        <v>45383</v>
      </c>
      <c r="B133" s="160">
        <v>326517</v>
      </c>
      <c r="C133" s="160">
        <v>2617</v>
      </c>
      <c r="D133" s="160">
        <v>303353</v>
      </c>
      <c r="E133" s="160">
        <v>2478</v>
      </c>
      <c r="F133" s="160">
        <v>295968</v>
      </c>
      <c r="G133" s="160">
        <v>2340</v>
      </c>
      <c r="H133" s="160">
        <v>266162</v>
      </c>
      <c r="I133" s="160">
        <v>2170</v>
      </c>
      <c r="J133" s="160">
        <v>363704</v>
      </c>
      <c r="K133" s="160">
        <v>2867</v>
      </c>
      <c r="L133" s="160">
        <v>337683</v>
      </c>
      <c r="M133" s="160">
        <v>2718</v>
      </c>
      <c r="N133" s="160">
        <v>295970</v>
      </c>
      <c r="O133" s="160">
        <v>2340</v>
      </c>
      <c r="P133" s="160">
        <v>329828</v>
      </c>
      <c r="Q133" s="160">
        <v>2617</v>
      </c>
      <c r="R133" s="160">
        <v>295970</v>
      </c>
      <c r="S133" s="160">
        <v>2340</v>
      </c>
      <c r="T133" s="11"/>
      <c r="U133" s="11"/>
      <c r="V133" s="11"/>
      <c r="W133" s="11"/>
      <c r="X133" s="11"/>
      <c r="Y133" s="11"/>
      <c r="Z133" s="11"/>
      <c r="AA133" s="11"/>
    </row>
    <row r="134" spans="1:27" ht="20.25" customHeight="1">
      <c r="A134" s="201">
        <v>45413</v>
      </c>
      <c r="B134" s="160">
        <v>349373</v>
      </c>
      <c r="C134" s="160">
        <v>2800</v>
      </c>
      <c r="D134" s="160">
        <v>324588</v>
      </c>
      <c r="E134" s="160">
        <v>2651</v>
      </c>
      <c r="F134" s="160">
        <v>316686</v>
      </c>
      <c r="G134" s="160">
        <v>2504</v>
      </c>
      <c r="H134" s="160">
        <v>284794</v>
      </c>
      <c r="I134" s="160">
        <v>2321</v>
      </c>
      <c r="J134" s="160">
        <v>389164</v>
      </c>
      <c r="K134" s="160">
        <v>3068</v>
      </c>
      <c r="L134" s="160">
        <v>361321</v>
      </c>
      <c r="M134" s="160">
        <v>2908</v>
      </c>
      <c r="N134" s="160">
        <v>316688</v>
      </c>
      <c r="O134" s="160">
        <v>2504</v>
      </c>
      <c r="P134" s="160">
        <v>352916</v>
      </c>
      <c r="Q134" s="160">
        <v>2800</v>
      </c>
      <c r="R134" s="160">
        <v>316688</v>
      </c>
      <c r="S134" s="160">
        <v>2504</v>
      </c>
      <c r="T134" s="11"/>
      <c r="U134" s="11"/>
      <c r="V134" s="11"/>
      <c r="W134" s="11"/>
      <c r="X134" s="11"/>
      <c r="Y134" s="11"/>
      <c r="Z134" s="11"/>
      <c r="AA134" s="11"/>
    </row>
    <row r="135" spans="1:27" ht="20.25" customHeight="1">
      <c r="A135" s="201">
        <v>45444</v>
      </c>
      <c r="B135" s="160">
        <v>349373</v>
      </c>
      <c r="C135" s="160">
        <v>2800</v>
      </c>
      <c r="D135" s="160">
        <v>324588</v>
      </c>
      <c r="E135" s="160">
        <v>2651</v>
      </c>
      <c r="F135" s="160">
        <v>316686</v>
      </c>
      <c r="G135" s="160">
        <v>2504</v>
      </c>
      <c r="H135" s="160">
        <v>284794</v>
      </c>
      <c r="I135" s="160">
        <v>2321</v>
      </c>
      <c r="J135" s="160">
        <v>389164</v>
      </c>
      <c r="K135" s="160">
        <v>3068</v>
      </c>
      <c r="L135" s="160">
        <v>361321</v>
      </c>
      <c r="M135" s="160">
        <v>2908</v>
      </c>
      <c r="N135" s="160">
        <v>316688</v>
      </c>
      <c r="O135" s="160">
        <v>2504</v>
      </c>
      <c r="P135" s="160">
        <v>352916</v>
      </c>
      <c r="Q135" s="160">
        <v>2800</v>
      </c>
      <c r="R135" s="160">
        <v>316688</v>
      </c>
      <c r="S135" s="160">
        <v>2504</v>
      </c>
      <c r="T135" s="11"/>
      <c r="U135" s="11"/>
      <c r="V135" s="11"/>
      <c r="W135" s="11"/>
      <c r="X135" s="11"/>
      <c r="Y135" s="11"/>
      <c r="Z135" s="11"/>
      <c r="AA135" s="11"/>
    </row>
    <row r="136" spans="1:27" ht="20.25" customHeight="1">
      <c r="A136" s="201">
        <v>45474</v>
      </c>
      <c r="B136" s="160">
        <v>379070</v>
      </c>
      <c r="C136" s="160">
        <v>3038</v>
      </c>
      <c r="D136" s="160">
        <v>352178</v>
      </c>
      <c r="E136" s="160">
        <v>2876</v>
      </c>
      <c r="F136" s="160">
        <v>343604</v>
      </c>
      <c r="G136" s="160">
        <v>2717</v>
      </c>
      <c r="H136" s="160">
        <v>309001</v>
      </c>
      <c r="I136" s="160">
        <v>2519</v>
      </c>
      <c r="J136" s="160">
        <v>422243</v>
      </c>
      <c r="K136" s="160">
        <v>3329</v>
      </c>
      <c r="L136" s="160">
        <v>392034</v>
      </c>
      <c r="M136" s="160">
        <v>3155</v>
      </c>
      <c r="N136" s="160">
        <v>343607</v>
      </c>
      <c r="O136" s="160">
        <v>2717</v>
      </c>
      <c r="P136" s="160">
        <v>382914</v>
      </c>
      <c r="Q136" s="160">
        <v>3038</v>
      </c>
      <c r="R136" s="160">
        <v>343607</v>
      </c>
      <c r="S136" s="160">
        <v>2717</v>
      </c>
      <c r="T136" s="11"/>
      <c r="U136" s="11"/>
      <c r="V136" s="11"/>
      <c r="W136" s="11"/>
      <c r="X136" s="11"/>
      <c r="Y136" s="11"/>
      <c r="Z136" s="11"/>
      <c r="AA136" s="11"/>
    </row>
    <row r="137" spans="1:27" ht="20.25" customHeight="1">
      <c r="A137" s="201">
        <v>45505</v>
      </c>
      <c r="B137" s="160">
        <v>394233</v>
      </c>
      <c r="C137" s="160">
        <v>3160</v>
      </c>
      <c r="D137" s="160">
        <v>366265</v>
      </c>
      <c r="E137" s="160">
        <v>2991</v>
      </c>
      <c r="F137" s="160">
        <v>357348</v>
      </c>
      <c r="G137" s="160">
        <v>2825</v>
      </c>
      <c r="H137" s="160">
        <v>321361</v>
      </c>
      <c r="I137" s="160">
        <v>2620</v>
      </c>
      <c r="J137" s="160">
        <v>439132</v>
      </c>
      <c r="K137" s="160">
        <v>3462</v>
      </c>
      <c r="L137" s="160">
        <v>407715</v>
      </c>
      <c r="M137" s="160">
        <v>3281</v>
      </c>
      <c r="N137" s="160">
        <v>357351</v>
      </c>
      <c r="O137" s="160">
        <v>2825</v>
      </c>
      <c r="P137" s="160">
        <v>398230</v>
      </c>
      <c r="Q137" s="160">
        <v>3160</v>
      </c>
      <c r="R137" s="160">
        <v>357351</v>
      </c>
      <c r="S137" s="160">
        <v>2825</v>
      </c>
      <c r="T137" s="11"/>
      <c r="U137" s="11"/>
      <c r="V137" s="11"/>
      <c r="W137" s="11"/>
      <c r="X137" s="11"/>
      <c r="Y137" s="11"/>
      <c r="Z137" s="11"/>
      <c r="AA137" s="11"/>
    </row>
    <row r="138" spans="1:27" ht="20.25" customHeight="1">
      <c r="A138" s="201">
        <v>45536</v>
      </c>
      <c r="B138" s="160">
        <v>406848</v>
      </c>
      <c r="C138" s="160">
        <v>3261</v>
      </c>
      <c r="D138" s="160">
        <v>377986</v>
      </c>
      <c r="E138" s="160">
        <v>3087</v>
      </c>
      <c r="F138" s="160">
        <v>368784</v>
      </c>
      <c r="G138" s="160">
        <v>2916</v>
      </c>
      <c r="H138" s="160">
        <v>331645</v>
      </c>
      <c r="I138" s="160">
        <v>2703</v>
      </c>
      <c r="J138" s="160">
        <v>453185</v>
      </c>
      <c r="K138" s="160">
        <v>3573</v>
      </c>
      <c r="L138" s="160">
        <v>420762</v>
      </c>
      <c r="M138" s="160">
        <v>3386</v>
      </c>
      <c r="N138" s="160">
        <v>368786</v>
      </c>
      <c r="O138" s="160">
        <v>2916</v>
      </c>
      <c r="P138" s="160">
        <v>410974</v>
      </c>
      <c r="Q138" s="160">
        <v>3261</v>
      </c>
      <c r="R138" s="160">
        <v>368786</v>
      </c>
      <c r="S138" s="160">
        <v>2916</v>
      </c>
      <c r="T138" s="11"/>
      <c r="U138" s="11"/>
      <c r="V138" s="11"/>
      <c r="W138" s="11"/>
      <c r="X138" s="11"/>
      <c r="Y138" s="11"/>
      <c r="Z138" s="11"/>
      <c r="AA138" s="11"/>
    </row>
    <row r="139" spans="1:27" ht="20.25" customHeight="1">
      <c r="A139" s="201">
        <v>45566</v>
      </c>
      <c r="B139" s="160">
        <v>418240</v>
      </c>
      <c r="C139" s="160">
        <v>3352</v>
      </c>
      <c r="D139" s="160">
        <v>388569</v>
      </c>
      <c r="E139" s="160">
        <v>3173</v>
      </c>
      <c r="F139" s="160">
        <v>379110</v>
      </c>
      <c r="G139" s="160">
        <v>2997</v>
      </c>
      <c r="H139" s="160">
        <v>340931</v>
      </c>
      <c r="I139" s="160">
        <v>2779</v>
      </c>
      <c r="J139" s="160">
        <v>465874</v>
      </c>
      <c r="K139" s="160">
        <v>3673</v>
      </c>
      <c r="L139" s="160">
        <v>432543</v>
      </c>
      <c r="M139" s="160">
        <v>3481</v>
      </c>
      <c r="N139" s="160">
        <v>379112</v>
      </c>
      <c r="O139" s="160">
        <v>2997</v>
      </c>
      <c r="P139" s="160">
        <v>422481</v>
      </c>
      <c r="Q139" s="160">
        <v>3352</v>
      </c>
      <c r="R139" s="160">
        <v>379112</v>
      </c>
      <c r="S139" s="160">
        <v>2997</v>
      </c>
      <c r="T139" s="11"/>
      <c r="U139" s="11"/>
      <c r="V139" s="11"/>
      <c r="W139" s="11"/>
      <c r="X139" s="11"/>
      <c r="Y139" s="11"/>
      <c r="Z139" s="11"/>
      <c r="AA139" s="11"/>
    </row>
    <row r="140" spans="1:27" ht="20.25" customHeight="1">
      <c r="A140" s="201">
        <v>45597</v>
      </c>
      <c r="B140" s="160">
        <f t="shared" ref="B140:S140" si="0">+B139</f>
        <v>418240</v>
      </c>
      <c r="C140" s="160">
        <f t="shared" si="0"/>
        <v>3352</v>
      </c>
      <c r="D140" s="160">
        <f t="shared" si="0"/>
        <v>388569</v>
      </c>
      <c r="E140" s="160">
        <f t="shared" si="0"/>
        <v>3173</v>
      </c>
      <c r="F140" s="160">
        <f t="shared" si="0"/>
        <v>379110</v>
      </c>
      <c r="G140" s="160">
        <f t="shared" si="0"/>
        <v>2997</v>
      </c>
      <c r="H140" s="160">
        <f t="shared" si="0"/>
        <v>340931</v>
      </c>
      <c r="I140" s="160">
        <f t="shared" si="0"/>
        <v>2779</v>
      </c>
      <c r="J140" s="160">
        <f t="shared" si="0"/>
        <v>465874</v>
      </c>
      <c r="K140" s="160">
        <f t="shared" si="0"/>
        <v>3673</v>
      </c>
      <c r="L140" s="160">
        <f t="shared" si="0"/>
        <v>432543</v>
      </c>
      <c r="M140" s="160">
        <f t="shared" si="0"/>
        <v>3481</v>
      </c>
      <c r="N140" s="160">
        <f t="shared" si="0"/>
        <v>379112</v>
      </c>
      <c r="O140" s="160">
        <f t="shared" si="0"/>
        <v>2997</v>
      </c>
      <c r="P140" s="160">
        <f t="shared" si="0"/>
        <v>422481</v>
      </c>
      <c r="Q140" s="160">
        <f t="shared" si="0"/>
        <v>3352</v>
      </c>
      <c r="R140" s="160">
        <f t="shared" si="0"/>
        <v>379112</v>
      </c>
      <c r="S140" s="160">
        <f t="shared" si="0"/>
        <v>2997</v>
      </c>
      <c r="T140" s="11"/>
      <c r="U140" s="11"/>
      <c r="V140" s="11"/>
      <c r="W140" s="11"/>
      <c r="X140" s="11"/>
      <c r="Y140" s="11"/>
      <c r="Z140" s="11"/>
      <c r="AA140" s="11"/>
    </row>
    <row r="141" spans="1:27" ht="20.25" customHeight="1">
      <c r="A141" s="201">
        <v>45627</v>
      </c>
      <c r="B141" s="160">
        <v>425768.32</v>
      </c>
      <c r="C141" s="160">
        <v>3412.3360000000002</v>
      </c>
      <c r="D141" s="160">
        <v>395563.24200000003</v>
      </c>
      <c r="E141" s="160">
        <v>3230.114</v>
      </c>
      <c r="F141" s="160">
        <v>385933.98</v>
      </c>
      <c r="G141" s="160">
        <v>3050.9459999999999</v>
      </c>
      <c r="H141" s="160">
        <v>347067.75800000003</v>
      </c>
      <c r="I141" s="160">
        <v>2829.0219999999999</v>
      </c>
      <c r="J141" s="160">
        <v>474259.73200000002</v>
      </c>
      <c r="K141" s="160">
        <v>3739.114</v>
      </c>
      <c r="L141" s="160">
        <v>440328.77400000003</v>
      </c>
      <c r="M141" s="160">
        <v>3543.6579999999999</v>
      </c>
      <c r="N141" s="160">
        <v>385936.016</v>
      </c>
      <c r="O141" s="160">
        <v>3050.9459999999999</v>
      </c>
      <c r="P141" s="160">
        <v>430085.658</v>
      </c>
      <c r="Q141" s="160">
        <v>3412.3360000000002</v>
      </c>
      <c r="R141" s="160">
        <v>385936.016</v>
      </c>
      <c r="S141" s="160">
        <v>3050.9459999999999</v>
      </c>
      <c r="T141" s="55"/>
      <c r="U141" s="11"/>
      <c r="V141" s="11"/>
      <c r="W141" s="11"/>
      <c r="X141" s="11"/>
      <c r="Y141" s="11"/>
      <c r="Z141" s="11"/>
      <c r="AA141" s="11"/>
    </row>
    <row r="142" spans="1:27" ht="20.25" customHeight="1">
      <c r="A142" s="201">
        <v>45658</v>
      </c>
      <c r="B142" s="219">
        <v>430877.70507655246</v>
      </c>
      <c r="C142" s="219">
        <v>3453.5440988005848</v>
      </c>
      <c r="D142" s="219">
        <v>400310.45397461939</v>
      </c>
      <c r="E142" s="219">
        <v>3269.3550801978877</v>
      </c>
      <c r="F142" s="219">
        <v>390564.68796090613</v>
      </c>
      <c r="G142" s="219">
        <v>3087.8747236334648</v>
      </c>
      <c r="H142" s="219">
        <v>351232.20650311519</v>
      </c>
      <c r="I142" s="219">
        <v>2863.0557744566431</v>
      </c>
      <c r="J142" s="219">
        <v>479950.53522398014</v>
      </c>
      <c r="K142" s="219">
        <v>3784.0008674701307</v>
      </c>
      <c r="L142" s="219">
        <v>445612.82656476827</v>
      </c>
      <c r="M142" s="219">
        <v>3586.2685386760595</v>
      </c>
      <c r="N142" s="219">
        <v>390567.39662294427</v>
      </c>
      <c r="O142" s="219">
        <v>3087.8747236334648</v>
      </c>
      <c r="P142" s="219">
        <v>435246.77694428997</v>
      </c>
      <c r="Q142" s="219">
        <v>3453.5440988005848</v>
      </c>
      <c r="R142" s="219">
        <v>390567.39662294427</v>
      </c>
      <c r="S142" s="219">
        <v>3087.8747236334648</v>
      </c>
      <c r="T142" s="222"/>
      <c r="U142" s="213"/>
      <c r="V142" s="213"/>
      <c r="W142" s="213"/>
      <c r="X142" s="213"/>
      <c r="Y142" s="213"/>
      <c r="Z142" s="213"/>
      <c r="AA142" s="213"/>
    </row>
    <row r="143" spans="1:27" ht="20.25" customHeight="1">
      <c r="A143" s="201">
        <v>45689</v>
      </c>
      <c r="B143" s="219">
        <v>430877.70507655246</v>
      </c>
      <c r="C143" s="219">
        <v>3453.5440988005848</v>
      </c>
      <c r="D143" s="219">
        <v>400310.45397461939</v>
      </c>
      <c r="E143" s="219">
        <v>3269.3550801978877</v>
      </c>
      <c r="F143" s="219">
        <v>390564.68796090613</v>
      </c>
      <c r="G143" s="219">
        <v>3087.8747236334648</v>
      </c>
      <c r="H143" s="219">
        <v>351232.20650311519</v>
      </c>
      <c r="I143" s="219">
        <v>2863.0557744566431</v>
      </c>
      <c r="J143" s="219">
        <v>479950.53522398014</v>
      </c>
      <c r="K143" s="219">
        <v>3784.0008674701307</v>
      </c>
      <c r="L143" s="219">
        <v>445612.82656476827</v>
      </c>
      <c r="M143" s="219">
        <v>3586.2685386760595</v>
      </c>
      <c r="N143" s="219">
        <v>390567.39662294427</v>
      </c>
      <c r="O143" s="219">
        <v>3087.8747236334648</v>
      </c>
      <c r="P143" s="219">
        <v>435246.77694428997</v>
      </c>
      <c r="Q143" s="219">
        <v>3453.5440988005848</v>
      </c>
      <c r="R143" s="219">
        <v>390567.39662294427</v>
      </c>
      <c r="S143" s="219">
        <v>3087.8747236334648</v>
      </c>
      <c r="T143" s="222"/>
      <c r="U143" s="213"/>
      <c r="V143" s="213"/>
      <c r="W143" s="213"/>
      <c r="X143" s="213"/>
      <c r="Y143" s="213"/>
      <c r="Z143" s="213"/>
      <c r="AA143" s="213"/>
    </row>
    <row r="144" spans="1:27" ht="20.25" customHeight="1">
      <c r="A144" s="201">
        <v>45717</v>
      </c>
      <c r="B144" s="219">
        <v>430877.70507655246</v>
      </c>
      <c r="C144" s="219">
        <v>3453.5440988005848</v>
      </c>
      <c r="D144" s="219">
        <v>400310.45397461939</v>
      </c>
      <c r="E144" s="219">
        <v>3269.3550801978877</v>
      </c>
      <c r="F144" s="219">
        <v>390564.68796090613</v>
      </c>
      <c r="G144" s="219">
        <v>3087.8747236334648</v>
      </c>
      <c r="H144" s="219">
        <v>351232.20650311519</v>
      </c>
      <c r="I144" s="219">
        <v>2863.0557744566431</v>
      </c>
      <c r="J144" s="219">
        <v>479950.53522398014</v>
      </c>
      <c r="K144" s="219">
        <v>3784.0008674701307</v>
      </c>
      <c r="L144" s="219">
        <v>445612.82656476827</v>
      </c>
      <c r="M144" s="219">
        <v>3586.2685386760595</v>
      </c>
      <c r="N144" s="219">
        <v>390567.39662294427</v>
      </c>
      <c r="O144" s="219">
        <v>3087.8747236334648</v>
      </c>
      <c r="P144" s="219">
        <v>435246.77694428997</v>
      </c>
      <c r="Q144" s="219">
        <v>3453.5440988005848</v>
      </c>
      <c r="R144" s="219">
        <v>390567.39662294427</v>
      </c>
      <c r="S144" s="219">
        <v>3087.8747236334648</v>
      </c>
      <c r="T144" s="222"/>
      <c r="U144" s="213"/>
      <c r="V144" s="213"/>
      <c r="W144" s="213"/>
      <c r="X144" s="213"/>
      <c r="Y144" s="213"/>
      <c r="Z144" s="213"/>
      <c r="AA144" s="213"/>
    </row>
    <row r="145" spans="1:27" ht="20.25" customHeight="1">
      <c r="A145" s="201">
        <v>45748</v>
      </c>
      <c r="B145" s="219">
        <v>430877.70507655246</v>
      </c>
      <c r="C145" s="219">
        <v>3453.5440988005848</v>
      </c>
      <c r="D145" s="219">
        <v>400310.45397461939</v>
      </c>
      <c r="E145" s="219">
        <v>3269.3550801978877</v>
      </c>
      <c r="F145" s="219">
        <v>390564.68796090613</v>
      </c>
      <c r="G145" s="219">
        <v>3087.8747236334648</v>
      </c>
      <c r="H145" s="219">
        <v>351232.20650311519</v>
      </c>
      <c r="I145" s="219">
        <v>2863.0557744566431</v>
      </c>
      <c r="J145" s="219">
        <v>479950.53522398014</v>
      </c>
      <c r="K145" s="219">
        <v>3784.0008674701307</v>
      </c>
      <c r="L145" s="219">
        <v>445612.82656476827</v>
      </c>
      <c r="M145" s="219">
        <v>3586.2685386760595</v>
      </c>
      <c r="N145" s="219">
        <v>390567.39662294427</v>
      </c>
      <c r="O145" s="219">
        <v>3087.8747236334648</v>
      </c>
      <c r="P145" s="219">
        <v>435246.77694428997</v>
      </c>
      <c r="Q145" s="219">
        <v>3453.5440988005848</v>
      </c>
      <c r="R145" s="219">
        <v>390567.39662294427</v>
      </c>
      <c r="S145" s="219">
        <v>3087.8747236334648</v>
      </c>
      <c r="T145" s="222"/>
      <c r="U145" s="213"/>
      <c r="V145" s="213"/>
      <c r="W145" s="213"/>
      <c r="X145" s="213"/>
      <c r="Y145" s="213"/>
      <c r="Z145" s="213"/>
      <c r="AA145" s="213"/>
    </row>
    <row r="146" spans="1:27" ht="20.25" customHeight="1">
      <c r="A146" s="201">
        <v>45778</v>
      </c>
      <c r="B146" s="219">
        <v>430877.70507655246</v>
      </c>
      <c r="C146" s="219">
        <v>3453.5440988005848</v>
      </c>
      <c r="D146" s="219">
        <v>400310.45397461939</v>
      </c>
      <c r="E146" s="219">
        <v>3269.3550801978877</v>
      </c>
      <c r="F146" s="219">
        <v>390564.68796090613</v>
      </c>
      <c r="G146" s="219">
        <v>3087.8747236334648</v>
      </c>
      <c r="H146" s="219">
        <v>351232.20650311519</v>
      </c>
      <c r="I146" s="219">
        <v>2863.0557744566431</v>
      </c>
      <c r="J146" s="219">
        <v>479950.53522398014</v>
      </c>
      <c r="K146" s="219">
        <v>3784.0008674701307</v>
      </c>
      <c r="L146" s="219">
        <v>445612.82656476827</v>
      </c>
      <c r="M146" s="219">
        <v>3586.2685386760595</v>
      </c>
      <c r="N146" s="219">
        <v>390567.39662294427</v>
      </c>
      <c r="O146" s="219">
        <v>3087.8747236334648</v>
      </c>
      <c r="P146" s="219">
        <v>435246.77694428997</v>
      </c>
      <c r="Q146" s="219">
        <v>3453.5440988005848</v>
      </c>
      <c r="R146" s="219">
        <v>390567.39662294427</v>
      </c>
      <c r="S146" s="219">
        <v>3087.8747236334648</v>
      </c>
      <c r="T146" s="222"/>
      <c r="U146" s="213"/>
      <c r="V146" s="213"/>
      <c r="W146" s="213"/>
      <c r="X146" s="213"/>
      <c r="Y146" s="213"/>
      <c r="Z146" s="213"/>
      <c r="AA146" s="213"/>
    </row>
    <row r="147" spans="1:27" ht="20.25" customHeight="1">
      <c r="A147" s="201">
        <v>45809</v>
      </c>
      <c r="B147" s="219">
        <v>430877.70507655246</v>
      </c>
      <c r="C147" s="219">
        <v>3453.5440988005848</v>
      </c>
      <c r="D147" s="219">
        <v>400310.45397461939</v>
      </c>
      <c r="E147" s="219">
        <v>3269.3550801978877</v>
      </c>
      <c r="F147" s="219">
        <v>390564.68796090613</v>
      </c>
      <c r="G147" s="219">
        <v>3087.8747236334648</v>
      </c>
      <c r="H147" s="219">
        <v>351232.20650311519</v>
      </c>
      <c r="I147" s="219">
        <v>2863.0557744566431</v>
      </c>
      <c r="J147" s="219">
        <v>479950.53522398014</v>
      </c>
      <c r="K147" s="219">
        <v>3784.0008674701307</v>
      </c>
      <c r="L147" s="219">
        <v>445612.82656476827</v>
      </c>
      <c r="M147" s="219">
        <v>3586.2685386760595</v>
      </c>
      <c r="N147" s="219">
        <v>390567.39662294427</v>
      </c>
      <c r="O147" s="219">
        <v>3087.8747236334648</v>
      </c>
      <c r="P147" s="219">
        <v>435246.77694428997</v>
      </c>
      <c r="Q147" s="219">
        <v>3453.5440988005848</v>
      </c>
      <c r="R147" s="219">
        <v>390567.39662294427</v>
      </c>
      <c r="S147" s="219">
        <v>3087.8747236334648</v>
      </c>
      <c r="T147" s="222"/>
      <c r="U147" s="213"/>
      <c r="V147" s="213"/>
      <c r="W147" s="213"/>
      <c r="X147" s="213"/>
      <c r="Y147" s="213"/>
      <c r="Z147" s="213"/>
      <c r="AA147" s="213"/>
    </row>
    <row r="148" spans="1:27" ht="20.25" customHeight="1">
      <c r="A148" s="201">
        <v>45839</v>
      </c>
      <c r="B148" s="219">
        <v>450418.00900177413</v>
      </c>
      <c r="C148" s="219">
        <v>3610.1623236811915</v>
      </c>
      <c r="D148" s="219">
        <v>418464.5330623684</v>
      </c>
      <c r="E148" s="219">
        <v>3417.6203330848621</v>
      </c>
      <c r="F148" s="219">
        <v>408276.79655993322</v>
      </c>
      <c r="G148" s="219">
        <v>3227.9098423502423</v>
      </c>
      <c r="H148" s="219">
        <v>367160.58706803148</v>
      </c>
      <c r="I148" s="219">
        <v>2992.8953538282517</v>
      </c>
      <c r="J148" s="219">
        <v>501716.29199638765</v>
      </c>
      <c r="K148" s="219">
        <v>3955.6053068099013</v>
      </c>
      <c r="L148" s="219">
        <v>465821.3682494805</v>
      </c>
      <c r="M148" s="219">
        <v>3748.905816905019</v>
      </c>
      <c r="N148" s="219">
        <v>408279.62805979478</v>
      </c>
      <c r="O148" s="219">
        <v>3227.9098423502423</v>
      </c>
      <c r="P148" s="219">
        <v>454985.21827871352</v>
      </c>
      <c r="Q148" s="219">
        <v>3610.1623236811915</v>
      </c>
      <c r="R148" s="219">
        <v>408279.62805979478</v>
      </c>
      <c r="S148" s="219">
        <v>3227.9098423502423</v>
      </c>
      <c r="T148" s="222"/>
      <c r="U148" s="213"/>
      <c r="V148" s="213"/>
      <c r="W148" s="213"/>
      <c r="X148" s="213"/>
      <c r="Y148" s="213"/>
      <c r="Z148" s="213"/>
      <c r="AA148" s="213"/>
    </row>
    <row r="149" spans="1:27" ht="20.25" customHeight="1">
      <c r="A149" s="201">
        <v>45870</v>
      </c>
      <c r="B149" s="219">
        <v>454922.18909179186</v>
      </c>
      <c r="C149" s="219">
        <v>3646.2639469180035</v>
      </c>
      <c r="D149" s="219">
        <v>422649.17839299206</v>
      </c>
      <c r="E149" s="219">
        <v>3451.7965364157108</v>
      </c>
      <c r="F149" s="219">
        <v>412359.56452553254</v>
      </c>
      <c r="G149" s="219">
        <v>3260.1889407737449</v>
      </c>
      <c r="H149" s="219">
        <v>370832.19293871179</v>
      </c>
      <c r="I149" s="219">
        <v>3022.8243073665344</v>
      </c>
      <c r="J149" s="219">
        <v>506733.45491635153</v>
      </c>
      <c r="K149" s="219">
        <v>3995.1613598780004</v>
      </c>
      <c r="L149" s="219">
        <v>470479.58193197532</v>
      </c>
      <c r="M149" s="219">
        <v>3786.3948750740692</v>
      </c>
      <c r="N149" s="219">
        <v>412362.42434039275</v>
      </c>
      <c r="O149" s="219">
        <v>3260.1889407737449</v>
      </c>
      <c r="P149" s="219">
        <v>459535.07046150067</v>
      </c>
      <c r="Q149" s="219">
        <v>3646.2639469180035</v>
      </c>
      <c r="R149" s="219">
        <v>412362.42434039275</v>
      </c>
      <c r="S149" s="219">
        <v>3260.1889407737449</v>
      </c>
      <c r="T149" s="222"/>
      <c r="U149" s="213"/>
      <c r="V149" s="213"/>
      <c r="W149" s="213"/>
      <c r="X149" s="213"/>
      <c r="Y149" s="213"/>
      <c r="Z149" s="213"/>
      <c r="AA149" s="213"/>
    </row>
    <row r="150" spans="1:27" ht="20.25" customHeight="1">
      <c r="A150" s="201">
        <v>45901</v>
      </c>
      <c r="B150" s="219">
        <v>459471.41098270979</v>
      </c>
      <c r="C150" s="219">
        <v>3682.7265863871835</v>
      </c>
      <c r="D150" s="219">
        <v>426875.67017692199</v>
      </c>
      <c r="E150" s="219">
        <v>3486.3145017798679</v>
      </c>
      <c r="F150" s="219">
        <v>416483.16017078789</v>
      </c>
      <c r="G150" s="219">
        <v>3292.7908301814823</v>
      </c>
      <c r="H150" s="219">
        <v>374540.51486809889</v>
      </c>
      <c r="I150" s="219">
        <v>3053.0525504401999</v>
      </c>
      <c r="J150" s="219">
        <v>511800.78946551506</v>
      </c>
      <c r="K150" s="219">
        <v>4035.1129734767806</v>
      </c>
      <c r="L150" s="219">
        <v>475184.37775129511</v>
      </c>
      <c r="M150" s="219">
        <v>3824.25882382481</v>
      </c>
      <c r="N150" s="219">
        <v>416486.04858379671</v>
      </c>
      <c r="O150" s="219">
        <v>3292.7908301814823</v>
      </c>
      <c r="P150" s="219">
        <v>464130.42116611567</v>
      </c>
      <c r="Q150" s="219">
        <v>3682.7265863871835</v>
      </c>
      <c r="R150" s="219">
        <v>416486.04858379671</v>
      </c>
      <c r="S150" s="219">
        <v>3292.7908301814823</v>
      </c>
      <c r="T150" s="222"/>
      <c r="U150" s="213"/>
      <c r="V150" s="213"/>
      <c r="W150" s="213"/>
      <c r="X150" s="213"/>
      <c r="Y150" s="213"/>
      <c r="Z150" s="213"/>
      <c r="AA150" s="213"/>
    </row>
    <row r="151" spans="1:27" ht="20.25" customHeight="1">
      <c r="A151" s="201">
        <v>45931</v>
      </c>
      <c r="B151" s="219">
        <v>459471.41098270979</v>
      </c>
      <c r="C151" s="219">
        <v>3682.7265863871835</v>
      </c>
      <c r="D151" s="219">
        <v>426875.67017692199</v>
      </c>
      <c r="E151" s="219">
        <v>3486.3145017798679</v>
      </c>
      <c r="F151" s="219">
        <v>416483.16017078789</v>
      </c>
      <c r="G151" s="219">
        <v>3292.7908301814823</v>
      </c>
      <c r="H151" s="219">
        <v>374540.51486809889</v>
      </c>
      <c r="I151" s="219">
        <v>3053.0525504401999</v>
      </c>
      <c r="J151" s="219">
        <v>511800.78946551506</v>
      </c>
      <c r="K151" s="219">
        <v>4035.1129734767806</v>
      </c>
      <c r="L151" s="219">
        <v>475184.37775129511</v>
      </c>
      <c r="M151" s="219">
        <v>3824.25882382481</v>
      </c>
      <c r="N151" s="219">
        <v>416486.04858379671</v>
      </c>
      <c r="O151" s="219">
        <v>3292.7908301814823</v>
      </c>
      <c r="P151" s="219">
        <v>464130.42116611567</v>
      </c>
      <c r="Q151" s="219">
        <v>3682.7265863871835</v>
      </c>
      <c r="R151" s="219">
        <v>416486.04858379671</v>
      </c>
      <c r="S151" s="219">
        <v>3292.7908301814823</v>
      </c>
      <c r="T151" s="222"/>
      <c r="U151" s="213"/>
      <c r="V151" s="213"/>
      <c r="W151" s="213"/>
      <c r="X151" s="213"/>
      <c r="Y151" s="213"/>
      <c r="Z151" s="213"/>
      <c r="AA151" s="213"/>
    </row>
    <row r="152" spans="1:27" ht="20.25" customHeight="1">
      <c r="A152" s="201">
        <v>45962</v>
      </c>
      <c r="B152" s="219" t="s">
        <v>304</v>
      </c>
      <c r="C152" s="219" t="s">
        <v>305</v>
      </c>
      <c r="D152" s="219" t="s">
        <v>306</v>
      </c>
      <c r="E152" s="219" t="s">
        <v>307</v>
      </c>
      <c r="F152" s="219" t="s">
        <v>308</v>
      </c>
      <c r="G152" s="219" t="s">
        <v>309</v>
      </c>
      <c r="H152" s="219" t="s">
        <v>310</v>
      </c>
      <c r="I152" s="219" t="s">
        <v>311</v>
      </c>
      <c r="J152" s="219" t="s">
        <v>312</v>
      </c>
      <c r="K152" s="219" t="s">
        <v>313</v>
      </c>
      <c r="L152" s="219" t="s">
        <v>314</v>
      </c>
      <c r="M152" s="219" t="s">
        <v>315</v>
      </c>
      <c r="N152" s="219" t="s">
        <v>316</v>
      </c>
      <c r="O152" s="219" t="s">
        <v>309</v>
      </c>
      <c r="P152" s="219" t="s">
        <v>317</v>
      </c>
      <c r="Q152" s="219" t="s">
        <v>305</v>
      </c>
      <c r="R152" s="219" t="s">
        <v>316</v>
      </c>
      <c r="S152" s="219" t="s">
        <v>309</v>
      </c>
      <c r="T152" s="222"/>
      <c r="U152" s="213"/>
      <c r="V152" s="213"/>
      <c r="W152" s="213"/>
      <c r="X152" s="213"/>
      <c r="Y152" s="213"/>
      <c r="Z152" s="213"/>
      <c r="AA152" s="213"/>
    </row>
    <row r="153" spans="1:27" ht="20.25" customHeight="1">
      <c r="A153" s="201">
        <v>45992</v>
      </c>
      <c r="B153" s="219" t="s">
        <v>318</v>
      </c>
      <c r="C153" s="219" t="s">
        <v>319</v>
      </c>
      <c r="D153" s="219" t="s">
        <v>320</v>
      </c>
      <c r="E153" s="219" t="s">
        <v>321</v>
      </c>
      <c r="F153" s="219" t="s">
        <v>322</v>
      </c>
      <c r="G153" s="219" t="s">
        <v>323</v>
      </c>
      <c r="H153" s="219" t="s">
        <v>324</v>
      </c>
      <c r="I153" s="219" t="s">
        <v>325</v>
      </c>
      <c r="J153" s="219" t="s">
        <v>326</v>
      </c>
      <c r="K153" s="219" t="s">
        <v>327</v>
      </c>
      <c r="L153" s="219" t="s">
        <v>328</v>
      </c>
      <c r="M153" s="219" t="s">
        <v>329</v>
      </c>
      <c r="N153" s="219" t="s">
        <v>330</v>
      </c>
      <c r="O153" s="219" t="s">
        <v>323</v>
      </c>
      <c r="P153" s="219" t="s">
        <v>331</v>
      </c>
      <c r="Q153" s="219" t="s">
        <v>319</v>
      </c>
      <c r="R153" s="219" t="s">
        <v>330</v>
      </c>
      <c r="S153" s="219" t="s">
        <v>323</v>
      </c>
      <c r="T153" s="222"/>
      <c r="U153" s="213"/>
      <c r="V153" s="213"/>
      <c r="W153" s="213"/>
      <c r="X153" s="213"/>
      <c r="Y153" s="213"/>
      <c r="Z153" s="213"/>
      <c r="AA153" s="213"/>
    </row>
    <row r="154" spans="1:27" ht="20.25" customHeight="1">
      <c r="A154" s="201">
        <v>46023</v>
      </c>
      <c r="B154" s="219" t="s">
        <v>394</v>
      </c>
      <c r="C154" s="219" t="s">
        <v>395</v>
      </c>
      <c r="D154" s="219" t="s">
        <v>396</v>
      </c>
      <c r="E154" s="219" t="s">
        <v>397</v>
      </c>
      <c r="F154" s="219" t="s">
        <v>398</v>
      </c>
      <c r="G154" s="219" t="s">
        <v>399</v>
      </c>
      <c r="H154" s="219" t="s">
        <v>400</v>
      </c>
      <c r="I154" s="219" t="s">
        <v>401</v>
      </c>
      <c r="J154" s="219" t="s">
        <v>402</v>
      </c>
      <c r="K154" s="219" t="s">
        <v>403</v>
      </c>
      <c r="L154" s="219" t="s">
        <v>404</v>
      </c>
      <c r="M154" s="219" t="s">
        <v>405</v>
      </c>
      <c r="N154" s="219" t="s">
        <v>398</v>
      </c>
      <c r="O154" s="219" t="s">
        <v>399</v>
      </c>
      <c r="P154" s="219" t="s">
        <v>406</v>
      </c>
      <c r="Q154" s="219" t="s">
        <v>407</v>
      </c>
      <c r="R154" s="219" t="s">
        <v>398</v>
      </c>
      <c r="S154" s="219" t="s">
        <v>399</v>
      </c>
      <c r="T154" s="222"/>
      <c r="U154" s="213"/>
      <c r="V154" s="213"/>
      <c r="W154" s="213"/>
      <c r="X154" s="213"/>
      <c r="Y154" s="213"/>
      <c r="Z154" s="213"/>
      <c r="AA154" s="213"/>
    </row>
    <row r="155" spans="1:27" ht="20.25" customHeight="1">
      <c r="A155" s="201">
        <v>46054</v>
      </c>
      <c r="B155" s="219" t="s">
        <v>408</v>
      </c>
      <c r="C155" s="219" t="s">
        <v>409</v>
      </c>
      <c r="D155" s="219" t="s">
        <v>410</v>
      </c>
      <c r="E155" s="219" t="s">
        <v>411</v>
      </c>
      <c r="F155" s="219" t="s">
        <v>412</v>
      </c>
      <c r="G155" s="219" t="s">
        <v>413</v>
      </c>
      <c r="H155" s="219" t="s">
        <v>414</v>
      </c>
      <c r="I155" s="219" t="s">
        <v>415</v>
      </c>
      <c r="J155" s="219" t="s">
        <v>416</v>
      </c>
      <c r="K155" s="219" t="s">
        <v>417</v>
      </c>
      <c r="L155" s="219" t="s">
        <v>418</v>
      </c>
      <c r="M155" s="219" t="s">
        <v>419</v>
      </c>
      <c r="N155" s="219" t="s">
        <v>412</v>
      </c>
      <c r="O155" s="219" t="s">
        <v>413</v>
      </c>
      <c r="P155" s="219" t="s">
        <v>420</v>
      </c>
      <c r="Q155" s="219" t="s">
        <v>421</v>
      </c>
      <c r="R155" s="219" t="s">
        <v>412</v>
      </c>
      <c r="S155" s="219" t="s">
        <v>413</v>
      </c>
      <c r="T155" s="222"/>
      <c r="U155" s="213"/>
      <c r="V155" s="213"/>
      <c r="W155" s="213"/>
      <c r="X155" s="213"/>
      <c r="Y155" s="213"/>
      <c r="Z155" s="213"/>
      <c r="AA155" s="213"/>
    </row>
    <row r="156" spans="1:27" ht="20.25" customHeight="1">
      <c r="A156" s="201">
        <v>46082</v>
      </c>
      <c r="B156" s="219" t="s">
        <v>422</v>
      </c>
      <c r="C156" s="219" t="s">
        <v>423</v>
      </c>
      <c r="D156" s="219" t="s">
        <v>424</v>
      </c>
      <c r="E156" s="219" t="s">
        <v>425</v>
      </c>
      <c r="F156" s="219" t="s">
        <v>426</v>
      </c>
      <c r="G156" s="219" t="s">
        <v>427</v>
      </c>
      <c r="H156" s="219" t="s">
        <v>428</v>
      </c>
      <c r="I156" s="219" t="s">
        <v>429</v>
      </c>
      <c r="J156" s="219" t="s">
        <v>430</v>
      </c>
      <c r="K156" s="219" t="s">
        <v>431</v>
      </c>
      <c r="L156" s="219" t="s">
        <v>432</v>
      </c>
      <c r="M156" s="219" t="s">
        <v>433</v>
      </c>
      <c r="N156" s="219" t="s">
        <v>426</v>
      </c>
      <c r="O156" s="219" t="s">
        <v>427</v>
      </c>
      <c r="P156" s="219" t="s">
        <v>434</v>
      </c>
      <c r="Q156" s="219" t="s">
        <v>435</v>
      </c>
      <c r="R156" s="219" t="s">
        <v>426</v>
      </c>
      <c r="S156" s="219" t="s">
        <v>427</v>
      </c>
      <c r="T156" s="222"/>
      <c r="U156" s="213"/>
      <c r="V156" s="213"/>
      <c r="W156" s="213"/>
      <c r="X156" s="213"/>
      <c r="Y156" s="213"/>
      <c r="Z156" s="213"/>
      <c r="AA156" s="213"/>
    </row>
    <row r="157" spans="1:27" ht="20.25" customHeight="1">
      <c r="A157" s="201">
        <v>46113</v>
      </c>
      <c r="B157" s="219" t="s">
        <v>436</v>
      </c>
      <c r="C157" s="219" t="s">
        <v>437</v>
      </c>
      <c r="D157" s="219" t="s">
        <v>438</v>
      </c>
      <c r="E157" s="219" t="s">
        <v>439</v>
      </c>
      <c r="F157" s="219" t="s">
        <v>440</v>
      </c>
      <c r="G157" s="219" t="s">
        <v>441</v>
      </c>
      <c r="H157" s="219" t="s">
        <v>442</v>
      </c>
      <c r="I157" s="219" t="s">
        <v>443</v>
      </c>
      <c r="J157" s="219" t="s">
        <v>444</v>
      </c>
      <c r="K157" s="219" t="s">
        <v>445</v>
      </c>
      <c r="L157" s="219" t="s">
        <v>446</v>
      </c>
      <c r="M157" s="219" t="s">
        <v>439</v>
      </c>
      <c r="N157" s="219" t="s">
        <v>440</v>
      </c>
      <c r="O157" s="219" t="s">
        <v>441</v>
      </c>
      <c r="P157" s="219" t="s">
        <v>447</v>
      </c>
      <c r="Q157" s="219" t="s">
        <v>441</v>
      </c>
      <c r="R157" s="219" t="s">
        <v>440</v>
      </c>
      <c r="S157" s="219" t="s">
        <v>441</v>
      </c>
      <c r="T157" s="222"/>
      <c r="U157" s="213"/>
      <c r="V157" s="213"/>
      <c r="W157" s="213"/>
      <c r="X157" s="213"/>
      <c r="Y157" s="213"/>
      <c r="Z157" s="213"/>
      <c r="AA157" s="213"/>
    </row>
    <row r="158" spans="1:27" ht="20.25" customHeight="1">
      <c r="A158" s="201">
        <v>46143</v>
      </c>
      <c r="B158" s="219" t="s">
        <v>448</v>
      </c>
      <c r="C158" s="219" t="s">
        <v>449</v>
      </c>
      <c r="D158" s="219" t="s">
        <v>450</v>
      </c>
      <c r="E158" s="219" t="s">
        <v>451</v>
      </c>
      <c r="F158" s="219" t="s">
        <v>452</v>
      </c>
      <c r="G158" s="219" t="s">
        <v>453</v>
      </c>
      <c r="H158" s="219" t="s">
        <v>454</v>
      </c>
      <c r="I158" s="219" t="s">
        <v>413</v>
      </c>
      <c r="J158" s="219" t="s">
        <v>455</v>
      </c>
      <c r="K158" s="219" t="s">
        <v>456</v>
      </c>
      <c r="L158" s="219" t="s">
        <v>457</v>
      </c>
      <c r="M158" s="219" t="s">
        <v>451</v>
      </c>
      <c r="N158" s="219" t="s">
        <v>452</v>
      </c>
      <c r="O158" s="219" t="s">
        <v>453</v>
      </c>
      <c r="P158" s="219" t="s">
        <v>458</v>
      </c>
      <c r="Q158" s="219" t="s">
        <v>453</v>
      </c>
      <c r="R158" s="219" t="s">
        <v>452</v>
      </c>
      <c r="S158" s="219" t="s">
        <v>453</v>
      </c>
      <c r="T158" s="222"/>
      <c r="U158" s="213"/>
      <c r="V158" s="213"/>
      <c r="W158" s="213"/>
      <c r="X158" s="213"/>
      <c r="Y158" s="213"/>
      <c r="Z158" s="213"/>
      <c r="AA158" s="213"/>
    </row>
    <row r="159" spans="1:27" ht="20.25" customHeight="1">
      <c r="A159" s="201">
        <v>46174</v>
      </c>
      <c r="B159" s="219" t="s">
        <v>459</v>
      </c>
      <c r="C159" s="219" t="s">
        <v>460</v>
      </c>
      <c r="D159" s="219" t="s">
        <v>461</v>
      </c>
      <c r="E159" s="219" t="s">
        <v>462</v>
      </c>
      <c r="F159" s="219" t="s">
        <v>463</v>
      </c>
      <c r="G159" s="219" t="s">
        <v>464</v>
      </c>
      <c r="H159" s="219" t="s">
        <v>465</v>
      </c>
      <c r="I159" s="219" t="s">
        <v>466</v>
      </c>
      <c r="J159" s="219" t="s">
        <v>467</v>
      </c>
      <c r="K159" s="219" t="s">
        <v>468</v>
      </c>
      <c r="L159" s="219" t="s">
        <v>469</v>
      </c>
      <c r="M159" s="219" t="s">
        <v>470</v>
      </c>
      <c r="N159" s="219" t="s">
        <v>463</v>
      </c>
      <c r="O159" s="219" t="s">
        <v>464</v>
      </c>
      <c r="P159" s="219" t="s">
        <v>471</v>
      </c>
      <c r="Q159" s="219" t="s">
        <v>472</v>
      </c>
      <c r="R159" s="219" t="s">
        <v>463</v>
      </c>
      <c r="S159" s="219" t="s">
        <v>464</v>
      </c>
      <c r="T159" s="222"/>
      <c r="U159" s="213"/>
      <c r="V159" s="213"/>
      <c r="W159" s="213"/>
      <c r="X159" s="213"/>
      <c r="Y159" s="213"/>
      <c r="Z159" s="213"/>
      <c r="AA159" s="213"/>
    </row>
    <row r="160" spans="1:27" ht="20.25" customHeight="1">
      <c r="A160" s="201">
        <v>46204</v>
      </c>
      <c r="B160" s="219" t="s">
        <v>473</v>
      </c>
      <c r="C160" s="219" t="s">
        <v>474</v>
      </c>
      <c r="D160" s="219" t="s">
        <v>475</v>
      </c>
      <c r="E160" s="219" t="s">
        <v>476</v>
      </c>
      <c r="F160" s="219" t="s">
        <v>477</v>
      </c>
      <c r="G160" s="219" t="s">
        <v>478</v>
      </c>
      <c r="H160" s="219" t="s">
        <v>479</v>
      </c>
      <c r="I160" s="219" t="s">
        <v>480</v>
      </c>
      <c r="J160" s="219" t="s">
        <v>481</v>
      </c>
      <c r="K160" s="219" t="s">
        <v>482</v>
      </c>
      <c r="L160" s="219" t="s">
        <v>483</v>
      </c>
      <c r="M160" s="219" t="s">
        <v>484</v>
      </c>
      <c r="N160" s="219" t="s">
        <v>477</v>
      </c>
      <c r="O160" s="219" t="s">
        <v>478</v>
      </c>
      <c r="P160" s="219" t="s">
        <v>485</v>
      </c>
      <c r="Q160" s="219" t="s">
        <v>486</v>
      </c>
      <c r="R160" s="219" t="s">
        <v>477</v>
      </c>
      <c r="S160" s="219" t="s">
        <v>478</v>
      </c>
      <c r="T160" s="222"/>
      <c r="U160" s="213"/>
      <c r="V160" s="213"/>
      <c r="W160" s="213"/>
      <c r="X160" s="213"/>
      <c r="Y160" s="213"/>
      <c r="Z160" s="213"/>
      <c r="AA160" s="213"/>
    </row>
    <row r="161" spans="1:27" ht="20.25" customHeight="1">
      <c r="A161" s="201">
        <v>46235</v>
      </c>
      <c r="B161" s="219" t="s">
        <v>498</v>
      </c>
      <c r="C161" s="219" t="s">
        <v>499</v>
      </c>
      <c r="D161" s="219" t="s">
        <v>500</v>
      </c>
      <c r="E161" s="219" t="s">
        <v>501</v>
      </c>
      <c r="F161" s="219" t="s">
        <v>502</v>
      </c>
      <c r="G161" s="219" t="s">
        <v>503</v>
      </c>
      <c r="H161" s="219" t="s">
        <v>504</v>
      </c>
      <c r="I161" s="219" t="s">
        <v>453</v>
      </c>
      <c r="J161" s="219" t="s">
        <v>505</v>
      </c>
      <c r="K161" s="219" t="s">
        <v>506</v>
      </c>
      <c r="L161" s="219" t="s">
        <v>507</v>
      </c>
      <c r="M161" s="219" t="s">
        <v>508</v>
      </c>
      <c r="N161" s="219" t="s">
        <v>502</v>
      </c>
      <c r="O161" s="219" t="s">
        <v>503</v>
      </c>
      <c r="P161" s="219" t="s">
        <v>509</v>
      </c>
      <c r="Q161" s="219" t="s">
        <v>510</v>
      </c>
      <c r="R161" s="219" t="s">
        <v>502</v>
      </c>
      <c r="S161" s="219" t="s">
        <v>503</v>
      </c>
      <c r="T161" s="222"/>
      <c r="U161" s="213"/>
      <c r="V161" s="213"/>
      <c r="W161" s="213"/>
      <c r="X161" s="213"/>
      <c r="Y161" s="213"/>
      <c r="Z161" s="213"/>
      <c r="AA161" s="213"/>
    </row>
    <row r="162" spans="1:27" ht="9.75" customHeight="1"/>
    <row r="163" spans="1:27" ht="15" customHeight="1">
      <c r="A163" s="272" t="s">
        <v>266</v>
      </c>
      <c r="B163" s="272"/>
      <c r="C163" s="272"/>
      <c r="D163" s="272"/>
      <c r="E163" s="272"/>
      <c r="F163" s="272"/>
      <c r="G163" s="272"/>
      <c r="H163" s="272"/>
      <c r="I163" s="272"/>
      <c r="J163" s="272"/>
      <c r="K163" s="272"/>
      <c r="L163" s="272"/>
      <c r="M163" s="272"/>
      <c r="N163" s="272"/>
      <c r="O163" s="272"/>
      <c r="P163" s="272"/>
    </row>
  </sheetData>
  <mergeCells count="16">
    <mergeCell ref="A1:S1"/>
    <mergeCell ref="T3:T4"/>
    <mergeCell ref="B4:C4"/>
    <mergeCell ref="N4:O4"/>
    <mergeCell ref="P4:Q4"/>
    <mergeCell ref="R4:S4"/>
    <mergeCell ref="A163:P163"/>
    <mergeCell ref="A2:A5"/>
    <mergeCell ref="B2:S2"/>
    <mergeCell ref="B3:I3"/>
    <mergeCell ref="J3:S3"/>
    <mergeCell ref="D4:E4"/>
    <mergeCell ref="F4:G4"/>
    <mergeCell ref="H4:I4"/>
    <mergeCell ref="J4:K4"/>
    <mergeCell ref="L4:M4"/>
  </mergeCells>
  <hyperlinks>
    <hyperlink ref="T1" location="'Índice'!A1" display="Volver al Indice"/>
  </hyperlinks>
  <pageMargins left="0.7" right="0.7" top="0.75" bottom="0.75" header="0" footer="0"/>
  <pageSetup orientation="landscape"/>
  <ignoredErrors>
    <ignoredError sqref="B152:S160" numberStoredAsText="1"/>
  </ignoredErrors>
</worksheet>
</file>

<file path=xl/worksheets/sheet17.xml><?xml version="1.0" encoding="utf-8"?>
<worksheet xmlns="http://schemas.openxmlformats.org/spreadsheetml/2006/main" xmlns:r="http://schemas.openxmlformats.org/officeDocument/2006/relationships">
  <dimension ref="A1:Z960"/>
  <sheetViews>
    <sheetView showGridLines="0" topLeftCell="A6" workbookViewId="0">
      <selection activeCell="A17" sqref="A17:U17"/>
    </sheetView>
  </sheetViews>
  <sheetFormatPr baseColWidth="10" defaultColWidth="0" defaultRowHeight="15" customHeight="1" zeroHeight="1"/>
  <cols>
    <col min="1" max="9" width="11.42578125" customWidth="1"/>
    <col min="10" max="10" width="13.42578125" customWidth="1"/>
    <col min="11" max="21" width="11.42578125" customWidth="1"/>
    <col min="22" max="22" width="17.28515625" customWidth="1"/>
    <col min="23" max="26" width="10" hidden="1" customWidth="1"/>
    <col min="27" max="16384" width="14.42578125" hidden="1"/>
  </cols>
  <sheetData>
    <row r="1" spans="1:26" ht="36" customHeight="1">
      <c r="A1" s="358" t="s">
        <v>255</v>
      </c>
      <c r="B1" s="359"/>
      <c r="C1" s="359"/>
      <c r="D1" s="359"/>
      <c r="E1" s="359"/>
      <c r="F1" s="359"/>
      <c r="G1" s="359"/>
      <c r="H1" s="359"/>
      <c r="I1" s="359"/>
      <c r="J1" s="359"/>
      <c r="K1" s="359"/>
      <c r="L1" s="359"/>
      <c r="M1" s="359"/>
      <c r="N1" s="359"/>
      <c r="O1" s="359"/>
      <c r="P1" s="359"/>
      <c r="Q1" s="359"/>
      <c r="R1" s="359"/>
      <c r="S1" s="359"/>
      <c r="T1" s="359"/>
      <c r="U1" s="360"/>
      <c r="V1" s="15" t="s">
        <v>263</v>
      </c>
      <c r="W1" s="11"/>
      <c r="X1" s="11"/>
      <c r="Y1" s="11"/>
      <c r="Z1" s="11"/>
    </row>
    <row r="2" spans="1:26" ht="18.75" customHeight="1">
      <c r="A2" s="361" t="s">
        <v>242</v>
      </c>
      <c r="B2" s="362"/>
      <c r="C2" s="362"/>
      <c r="D2" s="362"/>
      <c r="E2" s="362"/>
      <c r="F2" s="362"/>
      <c r="G2" s="362"/>
      <c r="H2" s="362"/>
      <c r="I2" s="362"/>
      <c r="J2" s="362"/>
      <c r="K2" s="362"/>
      <c r="L2" s="362"/>
      <c r="M2" s="362"/>
      <c r="N2" s="362"/>
      <c r="O2" s="362"/>
      <c r="P2" s="362"/>
      <c r="Q2" s="362"/>
      <c r="R2" s="362"/>
      <c r="S2" s="362"/>
      <c r="T2" s="362"/>
      <c r="U2" s="363"/>
      <c r="V2" s="11"/>
      <c r="W2" s="11"/>
      <c r="X2" s="11"/>
      <c r="Y2" s="11"/>
      <c r="Z2" s="11"/>
    </row>
    <row r="3" spans="1:26" ht="15.75" customHeight="1">
      <c r="A3" s="364"/>
      <c r="B3" s="362"/>
      <c r="C3" s="362"/>
      <c r="D3" s="362"/>
      <c r="E3" s="362"/>
      <c r="F3" s="362"/>
      <c r="G3" s="362"/>
      <c r="H3" s="362"/>
      <c r="I3" s="362"/>
      <c r="J3" s="362"/>
      <c r="K3" s="362"/>
      <c r="L3" s="362"/>
      <c r="M3" s="362"/>
      <c r="N3" s="362"/>
      <c r="O3" s="362"/>
      <c r="P3" s="362"/>
      <c r="Q3" s="362"/>
      <c r="R3" s="362"/>
      <c r="S3" s="362"/>
      <c r="T3" s="362"/>
      <c r="U3" s="363"/>
      <c r="V3" s="11"/>
      <c r="W3" s="11"/>
      <c r="X3" s="11"/>
      <c r="Y3" s="11"/>
      <c r="Z3" s="11"/>
    </row>
    <row r="4" spans="1:26" ht="8.25" customHeight="1">
      <c r="A4" s="212"/>
      <c r="B4" s="213"/>
      <c r="C4" s="213"/>
      <c r="D4" s="213"/>
      <c r="E4" s="213"/>
      <c r="F4" s="213"/>
      <c r="G4" s="213"/>
      <c r="H4" s="213"/>
      <c r="I4" s="213"/>
      <c r="J4" s="213"/>
      <c r="K4" s="213"/>
      <c r="L4" s="213"/>
      <c r="M4" s="213"/>
      <c r="N4" s="213"/>
      <c r="O4" s="213"/>
      <c r="P4" s="213"/>
      <c r="Q4" s="213"/>
      <c r="R4" s="213"/>
      <c r="S4" s="213"/>
      <c r="T4" s="213"/>
      <c r="U4" s="214"/>
      <c r="V4" s="11"/>
      <c r="W4" s="11"/>
      <c r="X4" s="11"/>
      <c r="Y4" s="11"/>
      <c r="Z4" s="11"/>
    </row>
    <row r="5" spans="1:26" ht="43.5" customHeight="1">
      <c r="A5" s="352" t="s">
        <v>243</v>
      </c>
      <c r="B5" s="353"/>
      <c r="C5" s="353"/>
      <c r="D5" s="353"/>
      <c r="E5" s="353"/>
      <c r="F5" s="353"/>
      <c r="G5" s="353"/>
      <c r="H5" s="353"/>
      <c r="I5" s="353"/>
      <c r="J5" s="353"/>
      <c r="K5" s="353"/>
      <c r="L5" s="353"/>
      <c r="M5" s="353"/>
      <c r="N5" s="353"/>
      <c r="O5" s="353"/>
      <c r="P5" s="353"/>
      <c r="Q5" s="353"/>
      <c r="R5" s="353"/>
      <c r="S5" s="353"/>
      <c r="T5" s="353"/>
      <c r="U5" s="354"/>
      <c r="V5" s="11"/>
      <c r="W5" s="11"/>
      <c r="X5" s="11"/>
      <c r="Y5" s="11"/>
      <c r="Z5" s="11"/>
    </row>
    <row r="6" spans="1:26" ht="68.25" customHeight="1">
      <c r="A6" s="352" t="s">
        <v>244</v>
      </c>
      <c r="B6" s="353"/>
      <c r="C6" s="353"/>
      <c r="D6" s="353"/>
      <c r="E6" s="353"/>
      <c r="F6" s="353"/>
      <c r="G6" s="353"/>
      <c r="H6" s="353"/>
      <c r="I6" s="353"/>
      <c r="J6" s="353"/>
      <c r="K6" s="353"/>
      <c r="L6" s="353"/>
      <c r="M6" s="353"/>
      <c r="N6" s="353"/>
      <c r="O6" s="353"/>
      <c r="P6" s="353"/>
      <c r="Q6" s="353"/>
      <c r="R6" s="353"/>
      <c r="S6" s="353"/>
      <c r="T6" s="353"/>
      <c r="U6" s="354"/>
      <c r="V6" s="11"/>
      <c r="W6" s="11"/>
      <c r="X6" s="11"/>
      <c r="Y6" s="11"/>
      <c r="Z6" s="11"/>
    </row>
    <row r="7" spans="1:26" ht="33" customHeight="1">
      <c r="A7" s="352" t="s">
        <v>245</v>
      </c>
      <c r="B7" s="273"/>
      <c r="C7" s="273"/>
      <c r="D7" s="273"/>
      <c r="E7" s="273"/>
      <c r="F7" s="273"/>
      <c r="G7" s="273"/>
      <c r="H7" s="273"/>
      <c r="I7" s="273"/>
      <c r="J7" s="273"/>
      <c r="K7" s="273"/>
      <c r="L7" s="273"/>
      <c r="M7" s="273"/>
      <c r="N7" s="273"/>
      <c r="O7" s="273"/>
      <c r="P7" s="273"/>
      <c r="Q7" s="273"/>
      <c r="R7" s="273"/>
      <c r="S7" s="273"/>
      <c r="T7" s="273"/>
      <c r="U7" s="365"/>
      <c r="V7" s="11"/>
      <c r="W7" s="11"/>
      <c r="X7" s="11"/>
      <c r="Y7" s="11"/>
      <c r="Z7" s="11"/>
    </row>
    <row r="8" spans="1:26" ht="63" customHeight="1">
      <c r="A8" s="366" t="s">
        <v>246</v>
      </c>
      <c r="B8" s="273"/>
      <c r="C8" s="273"/>
      <c r="D8" s="273"/>
      <c r="E8" s="273"/>
      <c r="F8" s="273"/>
      <c r="G8" s="273"/>
      <c r="H8" s="273"/>
      <c r="I8" s="273"/>
      <c r="J8" s="273"/>
      <c r="K8" s="273"/>
      <c r="L8" s="273"/>
      <c r="M8" s="273"/>
      <c r="N8" s="273"/>
      <c r="O8" s="273"/>
      <c r="P8" s="273"/>
      <c r="Q8" s="273"/>
      <c r="R8" s="273"/>
      <c r="S8" s="273"/>
      <c r="T8" s="273"/>
      <c r="U8" s="365"/>
      <c r="V8" s="11"/>
      <c r="W8" s="11"/>
      <c r="X8" s="11"/>
      <c r="Y8" s="11"/>
      <c r="Z8" s="11"/>
    </row>
    <row r="9" spans="1:26" ht="9" customHeight="1">
      <c r="A9" s="212"/>
      <c r="B9" s="213"/>
      <c r="C9" s="213"/>
      <c r="D9" s="213"/>
      <c r="E9" s="213"/>
      <c r="F9" s="213"/>
      <c r="G9" s="213"/>
      <c r="H9" s="213"/>
      <c r="I9" s="213"/>
      <c r="J9" s="213"/>
      <c r="K9" s="213"/>
      <c r="L9" s="213"/>
      <c r="M9" s="213"/>
      <c r="N9" s="213"/>
      <c r="O9" s="213"/>
      <c r="P9" s="213"/>
      <c r="Q9" s="213"/>
      <c r="R9" s="213"/>
      <c r="S9" s="213"/>
      <c r="T9" s="213"/>
      <c r="U9" s="214"/>
      <c r="V9" s="11"/>
      <c r="W9" s="11"/>
      <c r="X9" s="11"/>
      <c r="Y9" s="11"/>
      <c r="Z9" s="11"/>
    </row>
    <row r="10" spans="1:26" ht="15.75" customHeight="1">
      <c r="A10" s="361" t="s">
        <v>247</v>
      </c>
      <c r="B10" s="362"/>
      <c r="C10" s="362"/>
      <c r="D10" s="362"/>
      <c r="E10" s="362"/>
      <c r="F10" s="362"/>
      <c r="G10" s="362"/>
      <c r="H10" s="362"/>
      <c r="I10" s="362"/>
      <c r="J10" s="362"/>
      <c r="K10" s="362"/>
      <c r="L10" s="362"/>
      <c r="M10" s="362"/>
      <c r="N10" s="362"/>
      <c r="O10" s="362"/>
      <c r="P10" s="362"/>
      <c r="Q10" s="362"/>
      <c r="R10" s="362"/>
      <c r="S10" s="362"/>
      <c r="T10" s="362"/>
      <c r="U10" s="363"/>
      <c r="V10" s="11"/>
      <c r="W10" s="11"/>
      <c r="X10" s="11"/>
      <c r="Y10" s="11"/>
      <c r="Z10" s="11"/>
    </row>
    <row r="11" spans="1:26" ht="15.75" customHeight="1">
      <c r="A11" s="364"/>
      <c r="B11" s="362"/>
      <c r="C11" s="362"/>
      <c r="D11" s="362"/>
      <c r="E11" s="362"/>
      <c r="F11" s="362"/>
      <c r="G11" s="362"/>
      <c r="H11" s="362"/>
      <c r="I11" s="362"/>
      <c r="J11" s="362"/>
      <c r="K11" s="362"/>
      <c r="L11" s="362"/>
      <c r="M11" s="362"/>
      <c r="N11" s="362"/>
      <c r="O11" s="362"/>
      <c r="P11" s="362"/>
      <c r="Q11" s="362"/>
      <c r="R11" s="362"/>
      <c r="S11" s="362"/>
      <c r="T11" s="362"/>
      <c r="U11" s="363"/>
      <c r="V11" s="11"/>
      <c r="W11" s="11"/>
      <c r="X11" s="11"/>
      <c r="Y11" s="11"/>
      <c r="Z11" s="11"/>
    </row>
    <row r="12" spans="1:26" ht="10.5" customHeight="1">
      <c r="A12" s="215"/>
      <c r="B12" s="213"/>
      <c r="C12" s="213"/>
      <c r="D12" s="213"/>
      <c r="E12" s="213"/>
      <c r="F12" s="213"/>
      <c r="G12" s="213"/>
      <c r="H12" s="213"/>
      <c r="I12" s="213"/>
      <c r="J12" s="213"/>
      <c r="K12" s="213"/>
      <c r="L12" s="213"/>
      <c r="M12" s="213"/>
      <c r="N12" s="213"/>
      <c r="O12" s="213"/>
      <c r="P12" s="213"/>
      <c r="Q12" s="213"/>
      <c r="R12" s="213"/>
      <c r="S12" s="213"/>
      <c r="T12" s="213"/>
      <c r="U12" s="214"/>
      <c r="V12" s="11"/>
      <c r="W12" s="11"/>
      <c r="X12" s="11"/>
      <c r="Y12" s="11"/>
      <c r="Z12" s="11"/>
    </row>
    <row r="13" spans="1:26" ht="49.5" customHeight="1">
      <c r="A13" s="366" t="s">
        <v>293</v>
      </c>
      <c r="B13" s="273"/>
      <c r="C13" s="273"/>
      <c r="D13" s="273"/>
      <c r="E13" s="273"/>
      <c r="F13" s="273"/>
      <c r="G13" s="273"/>
      <c r="H13" s="273"/>
      <c r="I13" s="273"/>
      <c r="J13" s="273"/>
      <c r="K13" s="273"/>
      <c r="L13" s="273"/>
      <c r="M13" s="273"/>
      <c r="N13" s="273"/>
      <c r="O13" s="273"/>
      <c r="P13" s="273"/>
      <c r="Q13" s="273"/>
      <c r="R13" s="273"/>
      <c r="S13" s="273"/>
      <c r="T13" s="273"/>
      <c r="U13" s="365"/>
      <c r="V13" s="11"/>
      <c r="W13" s="11"/>
      <c r="X13" s="11"/>
      <c r="Y13" s="11"/>
      <c r="Z13" s="11"/>
    </row>
    <row r="14" spans="1:26" ht="41.25" customHeight="1">
      <c r="A14" s="352" t="s">
        <v>248</v>
      </c>
      <c r="B14" s="353"/>
      <c r="C14" s="353"/>
      <c r="D14" s="353"/>
      <c r="E14" s="353"/>
      <c r="F14" s="353"/>
      <c r="G14" s="353"/>
      <c r="H14" s="353"/>
      <c r="I14" s="353"/>
      <c r="J14" s="353"/>
      <c r="K14" s="353"/>
      <c r="L14" s="353"/>
      <c r="M14" s="353"/>
      <c r="N14" s="353"/>
      <c r="O14" s="353"/>
      <c r="P14" s="353"/>
      <c r="Q14" s="353"/>
      <c r="R14" s="353"/>
      <c r="S14" s="353"/>
      <c r="T14" s="353"/>
      <c r="U14" s="354"/>
      <c r="V14" s="11"/>
      <c r="W14" s="11"/>
      <c r="X14" s="11"/>
      <c r="Y14" s="11"/>
      <c r="Z14" s="11"/>
    </row>
    <row r="15" spans="1:26" ht="49.5" customHeight="1">
      <c r="A15" s="352" t="s">
        <v>249</v>
      </c>
      <c r="B15" s="353"/>
      <c r="C15" s="353"/>
      <c r="D15" s="353"/>
      <c r="E15" s="353"/>
      <c r="F15" s="353"/>
      <c r="G15" s="353"/>
      <c r="H15" s="353"/>
      <c r="I15" s="353"/>
      <c r="J15" s="353"/>
      <c r="K15" s="353"/>
      <c r="L15" s="353"/>
      <c r="M15" s="353"/>
      <c r="N15" s="353"/>
      <c r="O15" s="353"/>
      <c r="P15" s="353"/>
      <c r="Q15" s="353"/>
      <c r="R15" s="353"/>
      <c r="S15" s="353"/>
      <c r="T15" s="353"/>
      <c r="U15" s="354"/>
      <c r="V15" s="11"/>
      <c r="W15" s="11"/>
      <c r="X15" s="11"/>
      <c r="Y15" s="11"/>
      <c r="Z15" s="11"/>
    </row>
    <row r="16" spans="1:26" ht="35.25" customHeight="1">
      <c r="A16" s="352" t="s">
        <v>250</v>
      </c>
      <c r="B16" s="353"/>
      <c r="C16" s="353"/>
      <c r="D16" s="353"/>
      <c r="E16" s="353"/>
      <c r="F16" s="353"/>
      <c r="G16" s="353"/>
      <c r="H16" s="353"/>
      <c r="I16" s="353"/>
      <c r="J16" s="353"/>
      <c r="K16" s="353"/>
      <c r="L16" s="353"/>
      <c r="M16" s="353"/>
      <c r="N16" s="353"/>
      <c r="O16" s="353"/>
      <c r="P16" s="353"/>
      <c r="Q16" s="353"/>
      <c r="R16" s="353"/>
      <c r="S16" s="353"/>
      <c r="T16" s="353"/>
      <c r="U16" s="354"/>
      <c r="V16" s="11"/>
      <c r="W16" s="11"/>
      <c r="X16" s="11"/>
      <c r="Y16" s="11"/>
      <c r="Z16" s="11"/>
    </row>
    <row r="17" spans="1:26" ht="42.75" customHeight="1">
      <c r="A17" s="352" t="s">
        <v>251</v>
      </c>
      <c r="B17" s="353"/>
      <c r="C17" s="353"/>
      <c r="D17" s="353"/>
      <c r="E17" s="353"/>
      <c r="F17" s="353"/>
      <c r="G17" s="353"/>
      <c r="H17" s="353"/>
      <c r="I17" s="353"/>
      <c r="J17" s="353"/>
      <c r="K17" s="353"/>
      <c r="L17" s="353"/>
      <c r="M17" s="353"/>
      <c r="N17" s="353"/>
      <c r="O17" s="353"/>
      <c r="P17" s="353"/>
      <c r="Q17" s="353"/>
      <c r="R17" s="353"/>
      <c r="S17" s="353"/>
      <c r="T17" s="353"/>
      <c r="U17" s="354"/>
      <c r="V17" s="11"/>
      <c r="W17" s="11"/>
      <c r="X17" s="11"/>
      <c r="Y17" s="11"/>
      <c r="Z17" s="11"/>
    </row>
    <row r="18" spans="1:26" ht="39" customHeight="1">
      <c r="A18" s="352" t="s">
        <v>252</v>
      </c>
      <c r="B18" s="353"/>
      <c r="C18" s="353"/>
      <c r="D18" s="353"/>
      <c r="E18" s="353"/>
      <c r="F18" s="353"/>
      <c r="G18" s="353"/>
      <c r="H18" s="353"/>
      <c r="I18" s="353"/>
      <c r="J18" s="353"/>
      <c r="K18" s="353"/>
      <c r="L18" s="353"/>
      <c r="M18" s="353"/>
      <c r="N18" s="353"/>
      <c r="O18" s="353"/>
      <c r="P18" s="353"/>
      <c r="Q18" s="353"/>
      <c r="R18" s="353"/>
      <c r="S18" s="353"/>
      <c r="T18" s="353"/>
      <c r="U18" s="354"/>
      <c r="V18" s="11"/>
      <c r="W18" s="11"/>
      <c r="X18" s="11"/>
      <c r="Y18" s="11"/>
      <c r="Z18" s="11"/>
    </row>
    <row r="19" spans="1:26" ht="56.25" customHeight="1">
      <c r="A19" s="355" t="s">
        <v>253</v>
      </c>
      <c r="B19" s="356"/>
      <c r="C19" s="356"/>
      <c r="D19" s="356"/>
      <c r="E19" s="356"/>
      <c r="F19" s="356"/>
      <c r="G19" s="356"/>
      <c r="H19" s="356"/>
      <c r="I19" s="356"/>
      <c r="J19" s="356"/>
      <c r="K19" s="356"/>
      <c r="L19" s="356"/>
      <c r="M19" s="356"/>
      <c r="N19" s="356"/>
      <c r="O19" s="356"/>
      <c r="P19" s="356"/>
      <c r="Q19" s="356"/>
      <c r="R19" s="356"/>
      <c r="S19" s="356"/>
      <c r="T19" s="356"/>
      <c r="U19" s="357"/>
      <c r="V19" s="11"/>
      <c r="W19" s="11"/>
      <c r="X19" s="11"/>
      <c r="Y19" s="11"/>
      <c r="Z19" s="11"/>
    </row>
    <row r="20" spans="1:26" ht="15.75" customHeight="1">
      <c r="A20" s="56"/>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ht="15" hidden="1" customHeight="1"/>
    <row r="22" spans="1:26" ht="15" hidden="1" customHeight="1"/>
    <row r="23" spans="1:26" ht="15" hidden="1" customHeight="1"/>
    <row r="24" spans="1:26" ht="15" hidden="1" customHeight="1"/>
    <row r="25" spans="1:26" ht="15" hidden="1" customHeight="1"/>
    <row r="26" spans="1:26" ht="15" hidden="1" customHeight="1"/>
    <row r="27" spans="1:26" ht="15" hidden="1" customHeight="1"/>
    <row r="28" spans="1:26" ht="15" hidden="1" customHeight="1"/>
    <row r="29" spans="1:26" ht="15" hidden="1" customHeight="1"/>
    <row r="30" spans="1:26" ht="15" hidden="1" customHeight="1"/>
    <row r="31" spans="1:26" ht="15" hidden="1" customHeight="1"/>
    <row r="32" spans="1:26" ht="15" hidden="1" customHeight="1"/>
    <row r="33" ht="15" hidden="1" customHeight="1"/>
    <row r="34" ht="15" hidden="1" customHeight="1"/>
    <row r="35" ht="15" hidden="1" customHeight="1"/>
    <row r="36" ht="15" hidden="1" customHeight="1"/>
    <row r="37" ht="15" hidden="1" customHeight="1"/>
    <row r="38" ht="15" hidden="1" customHeight="1"/>
    <row r="39" ht="15" hidden="1" customHeight="1"/>
    <row r="40" ht="15" hidden="1" customHeight="1"/>
    <row r="41" ht="15" hidden="1" customHeight="1"/>
    <row r="42" ht="15" hidden="1" customHeight="1"/>
    <row r="43" ht="15" hidden="1" customHeight="1"/>
    <row r="44" ht="15" hidden="1" customHeight="1"/>
    <row r="45" ht="15" hidden="1" customHeight="1"/>
    <row r="46" ht="15" hidden="1" customHeight="1"/>
    <row r="47" ht="15" hidden="1" customHeight="1"/>
    <row r="48" ht="15" hidden="1" customHeight="1"/>
    <row r="49" ht="15" hidden="1" customHeight="1"/>
    <row r="50" ht="15" hidden="1" customHeight="1"/>
    <row r="51" ht="15" hidden="1" customHeight="1"/>
    <row r="52" ht="15" hidden="1" customHeight="1"/>
    <row r="53" ht="15" hidden="1" customHeight="1"/>
    <row r="54" ht="15" hidden="1" customHeight="1"/>
    <row r="55" ht="15" hidden="1" customHeight="1"/>
    <row r="56" ht="15" hidden="1" customHeight="1"/>
    <row r="57" ht="15" hidden="1" customHeight="1"/>
    <row r="58" ht="15" hidden="1" customHeight="1"/>
    <row r="59" ht="15" hidden="1" customHeight="1"/>
    <row r="60" ht="15" hidden="1" customHeight="1"/>
    <row r="61" ht="15" hidden="1" customHeight="1"/>
    <row r="62" ht="15" hidden="1" customHeight="1"/>
    <row r="63" ht="15" hidden="1" customHeight="1"/>
    <row r="64" ht="15" hidden="1" customHeight="1"/>
    <row r="65" ht="15" hidden="1" customHeight="1"/>
    <row r="66" ht="15" hidden="1" customHeight="1"/>
    <row r="67" ht="15" hidden="1" customHeight="1"/>
    <row r="68" ht="15" hidden="1" customHeight="1"/>
    <row r="69" ht="15" hidden="1" customHeight="1"/>
    <row r="70" ht="15" hidden="1" customHeight="1"/>
    <row r="71" ht="15" hidden="1" customHeight="1"/>
    <row r="72" ht="15" hidden="1" customHeight="1"/>
    <row r="73" ht="15" hidden="1" customHeight="1"/>
    <row r="74" ht="15" hidden="1" customHeight="1"/>
    <row r="75" ht="15" hidden="1" customHeight="1"/>
    <row r="76" ht="15" hidden="1" customHeight="1"/>
    <row r="77" ht="15" hidden="1" customHeight="1"/>
    <row r="78" ht="15" hidden="1" customHeight="1"/>
    <row r="79" ht="15" hidden="1" customHeight="1"/>
    <row r="80" ht="15" hidden="1" customHeight="1"/>
    <row r="81" ht="15" hidden="1" customHeight="1"/>
    <row r="82" ht="15" hidden="1" customHeight="1"/>
    <row r="83" ht="15" hidden="1" customHeight="1"/>
    <row r="84" ht="15" hidden="1" customHeight="1"/>
    <row r="85" ht="15" hidden="1" customHeight="1"/>
    <row r="86" ht="15" hidden="1" customHeight="1"/>
    <row r="87" ht="15" hidden="1" customHeight="1"/>
    <row r="88" ht="15" hidden="1" customHeight="1"/>
    <row r="89" ht="15" hidden="1" customHeight="1"/>
    <row r="90" ht="15" hidden="1" customHeight="1"/>
    <row r="91" ht="15" hidden="1" customHeight="1"/>
    <row r="92" ht="15" hidden="1" customHeight="1"/>
    <row r="93" ht="15" hidden="1" customHeight="1"/>
    <row r="94" ht="15" hidden="1" customHeight="1"/>
    <row r="95" ht="15" hidden="1" customHeight="1"/>
    <row r="96" ht="15" hidden="1" customHeight="1"/>
    <row r="97" ht="15" hidden="1" customHeight="1"/>
    <row r="98" ht="15" hidden="1" customHeight="1"/>
    <row r="99" ht="15" hidden="1" customHeight="1"/>
    <row r="100" ht="15" hidden="1" customHeight="1"/>
    <row r="101" ht="15" hidden="1" customHeight="1"/>
    <row r="102" ht="15" hidden="1" customHeight="1"/>
    <row r="103" ht="15" hidden="1" customHeight="1"/>
    <row r="104" ht="15" hidden="1" customHeight="1"/>
    <row r="105" ht="15" hidden="1" customHeight="1"/>
    <row r="106" ht="15" hidden="1" customHeight="1"/>
    <row r="107" ht="15" hidden="1" customHeight="1"/>
    <row r="108" ht="15" hidden="1" customHeight="1"/>
    <row r="109" ht="15" hidden="1" customHeight="1"/>
    <row r="110" ht="15" hidden="1" customHeight="1"/>
    <row r="111" ht="15" hidden="1" customHeight="1"/>
    <row r="112" ht="15" hidden="1" customHeight="1"/>
    <row r="113" ht="15" hidden="1" customHeight="1"/>
    <row r="114" ht="15" hidden="1" customHeight="1"/>
    <row r="115" ht="15" hidden="1" customHeight="1"/>
    <row r="116" ht="15" hidden="1" customHeight="1"/>
    <row r="117" ht="15" hidden="1" customHeight="1"/>
    <row r="118" ht="15" hidden="1" customHeight="1"/>
    <row r="119" ht="15" hidden="1" customHeight="1"/>
    <row r="120" ht="15" hidden="1" customHeight="1"/>
    <row r="121" ht="15" hidden="1" customHeight="1"/>
    <row r="122" ht="15" hidden="1" customHeight="1"/>
    <row r="123" ht="15" hidden="1" customHeight="1"/>
    <row r="124" ht="15" hidden="1" customHeight="1"/>
    <row r="125" ht="15" hidden="1" customHeight="1"/>
    <row r="126" ht="15" hidden="1" customHeight="1"/>
    <row r="127" ht="15" hidden="1" customHeight="1"/>
    <row r="128" ht="15" hidden="1" customHeight="1"/>
    <row r="129" ht="15" hidden="1" customHeight="1"/>
    <row r="130" ht="15" hidden="1" customHeight="1"/>
    <row r="131" ht="15" hidden="1" customHeight="1"/>
    <row r="132" ht="15" hidden="1" customHeight="1"/>
    <row r="133" ht="15" hidden="1" customHeight="1"/>
    <row r="134" ht="15" hidden="1" customHeight="1"/>
    <row r="135" ht="15" hidden="1" customHeight="1"/>
    <row r="136" ht="15" hidden="1" customHeight="1"/>
    <row r="137" ht="15" hidden="1" customHeight="1"/>
    <row r="138" ht="15" hidden="1" customHeight="1"/>
    <row r="139" ht="15" hidden="1" customHeight="1"/>
    <row r="140" ht="15" hidden="1" customHeight="1"/>
    <row r="141" ht="15" hidden="1" customHeight="1"/>
    <row r="142" ht="15" hidden="1" customHeight="1"/>
    <row r="143" ht="15" hidden="1" customHeight="1"/>
    <row r="144" ht="15" hidden="1" customHeight="1"/>
    <row r="145" ht="15" hidden="1" customHeight="1"/>
    <row r="146" ht="15" hidden="1" customHeight="1"/>
    <row r="147" ht="15" hidden="1" customHeight="1"/>
    <row r="148" ht="15" hidden="1" customHeight="1"/>
    <row r="149" ht="15" hidden="1" customHeight="1"/>
    <row r="150" ht="15" hidden="1" customHeight="1"/>
    <row r="151" ht="15" hidden="1" customHeight="1"/>
    <row r="152" ht="15" hidden="1" customHeight="1"/>
    <row r="153" ht="15" hidden="1" customHeight="1"/>
    <row r="154" ht="15" hidden="1" customHeight="1"/>
    <row r="155" ht="15" hidden="1" customHeight="1"/>
    <row r="156" ht="15" hidden="1" customHeight="1"/>
    <row r="157" ht="15" hidden="1" customHeight="1"/>
    <row r="158" ht="15" hidden="1" customHeight="1"/>
    <row r="159" ht="15" hidden="1" customHeight="1"/>
    <row r="160"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row r="188" ht="15" hidden="1" customHeight="1"/>
    <row r="189" ht="15" hidden="1" customHeight="1"/>
    <row r="190" ht="15" hidden="1" customHeight="1"/>
    <row r="191" ht="15" hidden="1" customHeight="1"/>
    <row r="192" ht="15" hidden="1" customHeight="1"/>
    <row r="193" ht="15" hidden="1" customHeight="1"/>
    <row r="194" ht="15" hidden="1" customHeight="1"/>
    <row r="195" ht="15" hidden="1" customHeight="1"/>
    <row r="196" ht="15" hidden="1" customHeight="1"/>
    <row r="197" ht="15" hidden="1" customHeight="1"/>
    <row r="198" ht="15" hidden="1" customHeight="1"/>
    <row r="199" ht="15" hidden="1" customHeight="1"/>
    <row r="200" ht="15" hidden="1" customHeight="1"/>
    <row r="201" ht="15" hidden="1" customHeight="1"/>
    <row r="202" ht="15" hidden="1" customHeight="1"/>
    <row r="203" ht="15" hidden="1" customHeight="1"/>
    <row r="204" ht="15" hidden="1" customHeight="1"/>
    <row r="205" ht="15" hidden="1" customHeight="1"/>
    <row r="206" ht="15" hidden="1" customHeight="1"/>
    <row r="207" ht="15" hidden="1" customHeight="1"/>
    <row r="208" ht="15" hidden="1" customHeight="1"/>
    <row r="209" ht="15" hidden="1" customHeight="1"/>
    <row r="210" ht="15" hidden="1" customHeight="1"/>
    <row r="211" ht="15" hidden="1" customHeight="1"/>
    <row r="212" ht="15" hidden="1" customHeight="1"/>
    <row r="213" ht="15" hidden="1" customHeight="1"/>
    <row r="214" ht="15" hidden="1" customHeight="1"/>
    <row r="215" ht="15" hidden="1" customHeight="1"/>
    <row r="216" ht="15" hidden="1" customHeight="1"/>
    <row r="217" ht="15" hidden="1" customHeight="1"/>
    <row r="218" ht="15" hidden="1" customHeight="1"/>
    <row r="219" ht="15" hidden="1" customHeight="1"/>
    <row r="220" ht="15" hidden="1" customHeight="1"/>
    <row r="221" ht="15" hidden="1" customHeight="1"/>
    <row r="222" ht="15" hidden="1" customHeight="1"/>
    <row r="223" ht="15" hidden="1" customHeight="1"/>
    <row r="224" ht="15" hidden="1" customHeight="1"/>
    <row r="225" ht="15" hidden="1" customHeight="1"/>
    <row r="226" ht="15" hidden="1" customHeight="1"/>
    <row r="227" ht="15" hidden="1" customHeight="1"/>
    <row r="228" ht="15" hidden="1" customHeight="1"/>
    <row r="229" ht="15" hidden="1" customHeight="1"/>
    <row r="230" ht="15" hidden="1" customHeight="1"/>
    <row r="231" ht="15" hidden="1" customHeight="1"/>
    <row r="232" ht="15" hidden="1" customHeight="1"/>
    <row r="233" ht="15" hidden="1" customHeight="1"/>
    <row r="234" ht="15" hidden="1" customHeight="1"/>
    <row r="235" ht="15" hidden="1" customHeight="1"/>
    <row r="236" ht="15" hidden="1" customHeight="1"/>
    <row r="237" ht="15" hidden="1" customHeight="1"/>
    <row r="238" ht="15" hidden="1" customHeight="1"/>
    <row r="239" ht="15" hidden="1" customHeight="1"/>
    <row r="240" ht="15" hidden="1" customHeight="1"/>
    <row r="241" ht="15" hidden="1" customHeight="1"/>
    <row r="242" ht="15" hidden="1" customHeight="1"/>
    <row r="243" ht="15" hidden="1" customHeight="1"/>
    <row r="244" ht="15" hidden="1" customHeight="1"/>
    <row r="245" ht="15" hidden="1" customHeight="1"/>
    <row r="246" ht="15" hidden="1" customHeight="1"/>
    <row r="247" ht="15" hidden="1" customHeight="1"/>
    <row r="248" ht="15" hidden="1" customHeight="1"/>
    <row r="249" ht="15" hidden="1" customHeight="1"/>
    <row r="250" ht="15" hidden="1" customHeight="1"/>
    <row r="251" ht="15" hidden="1" customHeight="1"/>
    <row r="252" ht="15" hidden="1" customHeight="1"/>
    <row r="253" ht="15" hidden="1" customHeight="1"/>
    <row r="254" ht="15" hidden="1" customHeight="1"/>
    <row r="255" ht="15" hidden="1" customHeight="1"/>
    <row r="256" ht="15" hidden="1" customHeight="1"/>
    <row r="257" ht="15" hidden="1" customHeight="1"/>
    <row r="258" ht="15" hidden="1" customHeight="1"/>
    <row r="259" ht="15" hidden="1" customHeight="1"/>
    <row r="260" ht="15" hidden="1" customHeight="1"/>
    <row r="261" ht="15" hidden="1" customHeight="1"/>
    <row r="262" ht="15" hidden="1" customHeight="1"/>
    <row r="263" ht="15" hidden="1" customHeight="1"/>
    <row r="264" ht="15" hidden="1" customHeight="1"/>
    <row r="265" ht="15" hidden="1" customHeight="1"/>
    <row r="266" ht="15" hidden="1" customHeight="1"/>
    <row r="267" ht="15" hidden="1" customHeight="1"/>
    <row r="268" ht="15" hidden="1" customHeight="1"/>
    <row r="269" ht="15" hidden="1" customHeight="1"/>
    <row r="270" ht="15" hidden="1" customHeight="1"/>
    <row r="271" ht="15" hidden="1" customHeight="1"/>
    <row r="272" ht="15" hidden="1" customHeight="1"/>
    <row r="273" ht="15" hidden="1" customHeight="1"/>
    <row r="274" ht="15" hidden="1" customHeight="1"/>
    <row r="275" ht="15" hidden="1" customHeight="1"/>
    <row r="276" ht="15" hidden="1" customHeight="1"/>
    <row r="277" ht="15" hidden="1" customHeight="1"/>
    <row r="278" ht="15" hidden="1" customHeight="1"/>
    <row r="279" ht="15" hidden="1" customHeight="1"/>
    <row r="280" ht="15" hidden="1" customHeight="1"/>
    <row r="281" ht="15" hidden="1" customHeight="1"/>
    <row r="282" ht="15" hidden="1" customHeight="1"/>
    <row r="283" ht="15" hidden="1" customHeight="1"/>
    <row r="284" ht="15" hidden="1" customHeight="1"/>
    <row r="285" ht="15" hidden="1" customHeight="1"/>
    <row r="286" ht="15" hidden="1" customHeight="1"/>
    <row r="287" ht="15" hidden="1" customHeight="1"/>
    <row r="288" ht="15" hidden="1" customHeight="1"/>
    <row r="289" ht="15" hidden="1" customHeight="1"/>
    <row r="290" ht="15" hidden="1" customHeight="1"/>
    <row r="291" ht="15" hidden="1" customHeight="1"/>
    <row r="292" ht="15" hidden="1" customHeight="1"/>
    <row r="293" ht="15" hidden="1" customHeight="1"/>
    <row r="294" ht="15" hidden="1" customHeight="1"/>
    <row r="295" ht="15" hidden="1" customHeight="1"/>
    <row r="296" ht="15" hidden="1" customHeight="1"/>
    <row r="297" ht="15" hidden="1" customHeight="1"/>
    <row r="298" ht="15" hidden="1" customHeight="1"/>
    <row r="299" ht="15" hidden="1" customHeight="1"/>
    <row r="300" ht="15" hidden="1" customHeight="1"/>
    <row r="301" ht="15" hidden="1" customHeight="1"/>
    <row r="302" ht="15" hidden="1" customHeight="1"/>
    <row r="303" ht="15" hidden="1" customHeight="1"/>
    <row r="304" ht="15" hidden="1" customHeight="1"/>
    <row r="305" ht="15" hidden="1" customHeight="1"/>
    <row r="306" ht="15" hidden="1" customHeight="1"/>
    <row r="307" ht="15" hidden="1" customHeight="1"/>
    <row r="308" ht="15" hidden="1" customHeight="1"/>
    <row r="309" ht="15" hidden="1" customHeight="1"/>
    <row r="310" ht="15" hidden="1" customHeight="1"/>
    <row r="311" ht="15" hidden="1" customHeight="1"/>
    <row r="312" ht="15" hidden="1" customHeight="1"/>
    <row r="313" ht="15" hidden="1" customHeight="1"/>
    <row r="314" ht="15" hidden="1" customHeight="1"/>
    <row r="315" ht="15" hidden="1" customHeight="1"/>
    <row r="316" ht="15" hidden="1" customHeight="1"/>
    <row r="317" ht="15" hidden="1" customHeight="1"/>
    <row r="318" ht="15" hidden="1" customHeight="1"/>
    <row r="319" ht="15" hidden="1" customHeight="1"/>
    <row r="320" ht="15" hidden="1" customHeight="1"/>
    <row r="321" ht="15" hidden="1" customHeight="1"/>
    <row r="322" ht="15" hidden="1" customHeight="1"/>
    <row r="323" ht="15" hidden="1" customHeight="1"/>
    <row r="324" ht="15" hidden="1" customHeight="1"/>
    <row r="325" ht="15" hidden="1" customHeight="1"/>
    <row r="326" ht="15" hidden="1" customHeight="1"/>
    <row r="327" ht="15" hidden="1" customHeight="1"/>
    <row r="328" ht="15" hidden="1" customHeight="1"/>
    <row r="329" ht="15" hidden="1" customHeight="1"/>
    <row r="330" ht="15" hidden="1" customHeight="1"/>
    <row r="331" ht="15" hidden="1" customHeight="1"/>
    <row r="332" ht="15" hidden="1" customHeight="1"/>
    <row r="333" ht="15" hidden="1" customHeight="1"/>
    <row r="334" ht="15" hidden="1" customHeight="1"/>
    <row r="335" ht="15" hidden="1" customHeight="1"/>
    <row r="336" ht="15" hidden="1" customHeight="1"/>
    <row r="337" ht="15" hidden="1" customHeight="1"/>
    <row r="338" ht="15" hidden="1" customHeight="1"/>
    <row r="339" ht="15" hidden="1" customHeight="1"/>
    <row r="340" ht="15" hidden="1" customHeight="1"/>
    <row r="341" ht="15" hidden="1" customHeight="1"/>
    <row r="342" ht="15" hidden="1" customHeight="1"/>
    <row r="343" ht="15" hidden="1" customHeight="1"/>
    <row r="344" ht="15" hidden="1" customHeight="1"/>
    <row r="345" ht="15" hidden="1" customHeight="1"/>
    <row r="346" ht="15" hidden="1" customHeight="1"/>
    <row r="347" ht="15" hidden="1" customHeight="1"/>
    <row r="348" ht="15" hidden="1" customHeight="1"/>
    <row r="349" ht="15" hidden="1" customHeight="1"/>
    <row r="350" ht="15" hidden="1" customHeight="1"/>
    <row r="351" ht="15" hidden="1" customHeight="1"/>
    <row r="352" ht="15" hidden="1" customHeight="1"/>
    <row r="353" ht="15" hidden="1" customHeight="1"/>
    <row r="354" ht="15" hidden="1" customHeight="1"/>
    <row r="355" ht="15" hidden="1" customHeight="1"/>
    <row r="356" ht="15" hidden="1" customHeight="1"/>
    <row r="357" ht="15" hidden="1" customHeight="1"/>
    <row r="358" ht="15" hidden="1" customHeight="1"/>
    <row r="359" ht="15" hidden="1" customHeight="1"/>
    <row r="360" ht="15" hidden="1" customHeight="1"/>
    <row r="361" ht="15" hidden="1" customHeight="1"/>
    <row r="362" ht="15" hidden="1" customHeight="1"/>
    <row r="363" ht="15" hidden="1" customHeight="1"/>
    <row r="364" ht="15" hidden="1" customHeight="1"/>
    <row r="365" ht="15" hidden="1" customHeight="1"/>
    <row r="366" ht="15" hidden="1" customHeight="1"/>
    <row r="367" ht="15" hidden="1" customHeight="1"/>
    <row r="368" ht="15" hidden="1" customHeight="1"/>
    <row r="369" ht="15" hidden="1" customHeight="1"/>
    <row r="370" ht="15" hidden="1" customHeight="1"/>
    <row r="371" ht="15" hidden="1" customHeight="1"/>
    <row r="372" ht="15" hidden="1" customHeight="1"/>
    <row r="373" ht="15" hidden="1" customHeight="1"/>
    <row r="374" ht="15" hidden="1" customHeight="1"/>
    <row r="375" ht="15" hidden="1" customHeight="1"/>
    <row r="376" ht="15" hidden="1" customHeight="1"/>
    <row r="377" ht="15" hidden="1" customHeight="1"/>
    <row r="378" ht="15" hidden="1" customHeight="1"/>
    <row r="379" ht="15" hidden="1" customHeight="1"/>
    <row r="380" ht="15" hidden="1" customHeight="1"/>
    <row r="381" ht="15" hidden="1" customHeight="1"/>
    <row r="382" ht="15" hidden="1" customHeight="1"/>
    <row r="383" ht="15" hidden="1" customHeight="1"/>
    <row r="384" ht="15" hidden="1" customHeight="1"/>
    <row r="385" ht="15" hidden="1" customHeight="1"/>
    <row r="386" ht="15" hidden="1" customHeight="1"/>
    <row r="387" ht="15" hidden="1" customHeight="1"/>
    <row r="388" ht="15" hidden="1" customHeight="1"/>
    <row r="389" ht="15" hidden="1" customHeight="1"/>
    <row r="390" ht="15" hidden="1" customHeight="1"/>
    <row r="391" ht="15" hidden="1" customHeight="1"/>
    <row r="392" ht="15" hidden="1" customHeight="1"/>
    <row r="393" ht="15" hidden="1" customHeight="1"/>
    <row r="394" ht="15" hidden="1" customHeight="1"/>
    <row r="395" ht="15" hidden="1" customHeight="1"/>
    <row r="396" ht="15" hidden="1" customHeight="1"/>
    <row r="397" ht="15" hidden="1" customHeight="1"/>
    <row r="398" ht="15" hidden="1" customHeight="1"/>
    <row r="399" ht="15" hidden="1" customHeight="1"/>
    <row r="400" ht="15" hidden="1" customHeight="1"/>
    <row r="401" ht="15" hidden="1" customHeight="1"/>
    <row r="402" ht="15" hidden="1" customHeight="1"/>
    <row r="403" ht="15" hidden="1" customHeight="1"/>
    <row r="404" ht="15" hidden="1" customHeight="1"/>
    <row r="405" ht="15" hidden="1" customHeight="1"/>
    <row r="406" ht="15" hidden="1" customHeight="1"/>
    <row r="407" ht="15" hidden="1" customHeight="1"/>
    <row r="408" ht="15" hidden="1" customHeight="1"/>
    <row r="409" ht="15" hidden="1" customHeight="1"/>
    <row r="410" ht="15" hidden="1" customHeight="1"/>
    <row r="411" ht="15" hidden="1" customHeight="1"/>
    <row r="412" ht="15" hidden="1" customHeight="1"/>
    <row r="413" ht="15" hidden="1" customHeight="1"/>
    <row r="414" ht="15" hidden="1" customHeight="1"/>
    <row r="415" ht="15" hidden="1" customHeight="1"/>
    <row r="416" ht="15" hidden="1" customHeight="1"/>
    <row r="417" ht="15" hidden="1" customHeight="1"/>
    <row r="418" ht="15" hidden="1" customHeight="1"/>
    <row r="419" ht="15" hidden="1" customHeight="1"/>
    <row r="420" ht="15" hidden="1" customHeight="1"/>
    <row r="421" ht="15" hidden="1" customHeight="1"/>
    <row r="422" ht="15" hidden="1" customHeight="1"/>
    <row r="423" ht="15" hidden="1" customHeight="1"/>
    <row r="424" ht="15" hidden="1" customHeight="1"/>
    <row r="425" ht="15" hidden="1" customHeight="1"/>
    <row r="426" ht="15" hidden="1" customHeight="1"/>
    <row r="427" ht="15" hidden="1" customHeight="1"/>
    <row r="428" ht="15" hidden="1" customHeight="1"/>
    <row r="429" ht="15" hidden="1" customHeight="1"/>
    <row r="430" ht="15" hidden="1" customHeight="1"/>
    <row r="431" ht="15" hidden="1" customHeight="1"/>
    <row r="432" ht="15" hidden="1" customHeight="1"/>
    <row r="433" ht="15" hidden="1" customHeight="1"/>
    <row r="434" ht="15" hidden="1" customHeight="1"/>
    <row r="435" ht="15" hidden="1" customHeight="1"/>
    <row r="436" ht="15" hidden="1" customHeight="1"/>
    <row r="437" ht="15" hidden="1" customHeight="1"/>
    <row r="438" ht="15" hidden="1" customHeight="1"/>
    <row r="439" ht="15" hidden="1" customHeight="1"/>
    <row r="440" ht="15" hidden="1" customHeight="1"/>
    <row r="441" ht="15" hidden="1" customHeight="1"/>
    <row r="442" ht="15" hidden="1" customHeight="1"/>
    <row r="443" ht="15" hidden="1" customHeight="1"/>
    <row r="444" ht="15" hidden="1" customHeight="1"/>
    <row r="445" ht="15" hidden="1" customHeight="1"/>
    <row r="446" ht="15" hidden="1" customHeight="1"/>
    <row r="447" ht="15" hidden="1" customHeight="1"/>
    <row r="448" ht="15" hidden="1" customHeight="1"/>
    <row r="449" ht="15" hidden="1" customHeight="1"/>
    <row r="450" ht="15" hidden="1" customHeight="1"/>
    <row r="451" ht="15" hidden="1" customHeight="1"/>
    <row r="452" ht="15" hidden="1" customHeight="1"/>
    <row r="453" ht="15" hidden="1" customHeight="1"/>
    <row r="454" ht="15" hidden="1" customHeight="1"/>
    <row r="455" ht="15" hidden="1" customHeight="1"/>
    <row r="456" ht="15" hidden="1" customHeight="1"/>
    <row r="457" ht="15" hidden="1" customHeight="1"/>
    <row r="458" ht="15" hidden="1" customHeight="1"/>
    <row r="459" ht="15" hidden="1" customHeight="1"/>
    <row r="460" ht="15" hidden="1" customHeight="1"/>
    <row r="461" ht="15" hidden="1" customHeight="1"/>
    <row r="462" ht="15" hidden="1" customHeight="1"/>
    <row r="463" ht="15" hidden="1" customHeight="1"/>
    <row r="464" ht="15" hidden="1" customHeight="1"/>
    <row r="465" ht="15" hidden="1" customHeight="1"/>
    <row r="466" ht="15" hidden="1" customHeight="1"/>
    <row r="467" ht="15" hidden="1" customHeight="1"/>
    <row r="468" ht="15" hidden="1" customHeight="1"/>
    <row r="469" ht="15" hidden="1" customHeight="1"/>
    <row r="470" ht="15" hidden="1" customHeight="1"/>
    <row r="471" ht="15" hidden="1" customHeight="1"/>
    <row r="472" ht="15" hidden="1" customHeight="1"/>
    <row r="473" ht="15" hidden="1" customHeight="1"/>
    <row r="474" ht="15" hidden="1" customHeight="1"/>
    <row r="475" ht="15" hidden="1" customHeight="1"/>
    <row r="476" ht="15" hidden="1" customHeight="1"/>
    <row r="477" ht="15" hidden="1" customHeight="1"/>
    <row r="478" ht="15" hidden="1" customHeight="1"/>
    <row r="479" ht="15" hidden="1" customHeight="1"/>
    <row r="480" ht="15" hidden="1" customHeight="1"/>
    <row r="481" ht="15" hidden="1" customHeight="1"/>
    <row r="482" ht="15" hidden="1" customHeight="1"/>
    <row r="483" ht="15" hidden="1" customHeight="1"/>
    <row r="484" ht="15" hidden="1" customHeight="1"/>
    <row r="485" ht="15" hidden="1" customHeight="1"/>
    <row r="486" ht="15" hidden="1" customHeight="1"/>
    <row r="487" ht="15" hidden="1" customHeight="1"/>
    <row r="488" ht="15" hidden="1" customHeight="1"/>
    <row r="489" ht="15" hidden="1" customHeight="1"/>
    <row r="490" ht="15" hidden="1" customHeight="1"/>
    <row r="491" ht="15" hidden="1" customHeight="1"/>
    <row r="492" ht="15" hidden="1" customHeight="1"/>
    <row r="493" ht="15" hidden="1" customHeight="1"/>
    <row r="494" ht="15" hidden="1" customHeight="1"/>
    <row r="495" ht="15" hidden="1" customHeight="1"/>
    <row r="496" ht="15" hidden="1" customHeight="1"/>
    <row r="497" ht="15" hidden="1" customHeight="1"/>
    <row r="498" ht="15" hidden="1" customHeight="1"/>
    <row r="499" ht="15" hidden="1" customHeight="1"/>
    <row r="500" ht="15" hidden="1" customHeight="1"/>
    <row r="501" ht="15" hidden="1" customHeight="1"/>
    <row r="502" ht="15" hidden="1" customHeight="1"/>
    <row r="503" ht="15" hidden="1" customHeight="1"/>
    <row r="504" ht="15" hidden="1" customHeight="1"/>
    <row r="505" ht="15" hidden="1" customHeight="1"/>
    <row r="506" ht="15" hidden="1" customHeight="1"/>
    <row r="507" ht="15" hidden="1" customHeight="1"/>
    <row r="508" ht="15" hidden="1" customHeight="1"/>
    <row r="509" ht="15" hidden="1" customHeight="1"/>
    <row r="510" ht="15" hidden="1" customHeight="1"/>
    <row r="511" ht="15" hidden="1" customHeight="1"/>
    <row r="512" ht="15" hidden="1" customHeight="1"/>
    <row r="513" ht="15" hidden="1" customHeight="1"/>
    <row r="514" ht="15" hidden="1" customHeight="1"/>
    <row r="515" ht="15" hidden="1" customHeight="1"/>
    <row r="516" ht="15" hidden="1" customHeight="1"/>
    <row r="517" ht="15" hidden="1" customHeight="1"/>
    <row r="518" ht="15" hidden="1" customHeight="1"/>
    <row r="519" ht="15" hidden="1" customHeight="1"/>
    <row r="520" ht="15" hidden="1" customHeight="1"/>
    <row r="521" ht="15" hidden="1" customHeight="1"/>
    <row r="522" ht="15" hidden="1" customHeight="1"/>
    <row r="523" ht="15" hidden="1" customHeight="1"/>
    <row r="524" ht="15" hidden="1" customHeight="1"/>
    <row r="525" ht="15" hidden="1" customHeight="1"/>
    <row r="526" ht="15" hidden="1" customHeight="1"/>
    <row r="527" ht="15" hidden="1" customHeight="1"/>
    <row r="528" ht="15" hidden="1" customHeight="1"/>
    <row r="529" ht="15" hidden="1" customHeight="1"/>
    <row r="530" ht="15" hidden="1" customHeight="1"/>
    <row r="531" ht="15" hidden="1" customHeight="1"/>
    <row r="532" ht="15" hidden="1" customHeight="1"/>
    <row r="533" ht="15" hidden="1" customHeight="1"/>
    <row r="534" ht="15" hidden="1" customHeight="1"/>
    <row r="535" ht="15" hidden="1" customHeight="1"/>
    <row r="536" ht="15" hidden="1" customHeight="1"/>
    <row r="537" ht="15" hidden="1" customHeight="1"/>
    <row r="538" ht="15" hidden="1" customHeight="1"/>
    <row r="539" ht="15" hidden="1" customHeight="1"/>
    <row r="540" ht="15" hidden="1" customHeight="1"/>
    <row r="541" ht="15" hidden="1" customHeight="1"/>
    <row r="542" ht="15" hidden="1" customHeight="1"/>
    <row r="543" ht="15" hidden="1" customHeight="1"/>
    <row r="544" ht="15" hidden="1" customHeight="1"/>
    <row r="545" ht="15" hidden="1" customHeight="1"/>
    <row r="546" ht="15" hidden="1" customHeight="1"/>
    <row r="547" ht="15" hidden="1" customHeight="1"/>
    <row r="548" ht="15" hidden="1" customHeight="1"/>
    <row r="549" ht="15" hidden="1" customHeight="1"/>
    <row r="550" ht="15" hidden="1" customHeight="1"/>
    <row r="551" ht="15" hidden="1" customHeight="1"/>
    <row r="552" ht="15" hidden="1" customHeight="1"/>
    <row r="553" ht="15" hidden="1" customHeight="1"/>
    <row r="554" ht="15" hidden="1" customHeight="1"/>
    <row r="555" ht="15" hidden="1" customHeight="1"/>
    <row r="556" ht="15" hidden="1" customHeight="1"/>
    <row r="557" ht="15" hidden="1" customHeight="1"/>
    <row r="558" ht="15" hidden="1" customHeight="1"/>
    <row r="559" ht="15" hidden="1" customHeight="1"/>
    <row r="560" ht="15" hidden="1" customHeight="1"/>
    <row r="561" ht="15" hidden="1" customHeight="1"/>
    <row r="562" ht="15" hidden="1" customHeight="1"/>
    <row r="563" ht="15" hidden="1" customHeight="1"/>
    <row r="564" ht="15" hidden="1" customHeight="1"/>
    <row r="565" ht="15" hidden="1" customHeight="1"/>
    <row r="566" ht="15" hidden="1" customHeight="1"/>
    <row r="567" ht="15" hidden="1" customHeight="1"/>
    <row r="568" ht="15" hidden="1" customHeight="1"/>
    <row r="569" ht="15" hidden="1" customHeight="1"/>
    <row r="570" ht="15" hidden="1" customHeight="1"/>
    <row r="571" ht="15" hidden="1" customHeight="1"/>
    <row r="572" ht="15" hidden="1" customHeight="1"/>
    <row r="573" ht="15" hidden="1" customHeight="1"/>
    <row r="574" ht="15" hidden="1" customHeight="1"/>
    <row r="575" ht="15" hidden="1" customHeight="1"/>
    <row r="576" ht="15" hidden="1" customHeight="1"/>
    <row r="577" ht="15" hidden="1" customHeight="1"/>
    <row r="578" ht="15" hidden="1" customHeight="1"/>
    <row r="579" ht="15" hidden="1" customHeight="1"/>
    <row r="580" ht="15" hidden="1" customHeight="1"/>
    <row r="581" ht="15" hidden="1" customHeight="1"/>
    <row r="582" ht="15" hidden="1" customHeight="1"/>
    <row r="583" ht="15" hidden="1" customHeight="1"/>
    <row r="584" ht="15" hidden="1" customHeight="1"/>
    <row r="585" ht="15" hidden="1" customHeight="1"/>
    <row r="586" ht="15" hidden="1" customHeight="1"/>
    <row r="587" ht="15" hidden="1" customHeight="1"/>
    <row r="588" ht="15" hidden="1" customHeight="1"/>
    <row r="589" ht="15" hidden="1" customHeight="1"/>
    <row r="590" ht="15" hidden="1" customHeight="1"/>
    <row r="591" ht="15" hidden="1" customHeight="1"/>
    <row r="592" ht="15" hidden="1" customHeight="1"/>
    <row r="593" ht="15" hidden="1" customHeight="1"/>
    <row r="594" ht="15" hidden="1" customHeight="1"/>
    <row r="595" ht="15" hidden="1" customHeight="1"/>
    <row r="596" ht="15" hidden="1" customHeight="1"/>
    <row r="597" ht="15" hidden="1" customHeight="1"/>
    <row r="598" ht="15" hidden="1" customHeight="1"/>
    <row r="599" ht="15" hidden="1" customHeight="1"/>
    <row r="600" ht="15" hidden="1" customHeight="1"/>
    <row r="601" ht="15" hidden="1" customHeight="1"/>
    <row r="602" ht="15" hidden="1" customHeight="1"/>
    <row r="603" ht="15" hidden="1" customHeight="1"/>
    <row r="604" ht="15" hidden="1" customHeight="1"/>
    <row r="605" ht="15" hidden="1" customHeight="1"/>
    <row r="606" ht="15" hidden="1" customHeight="1"/>
    <row r="607" ht="15" hidden="1" customHeight="1"/>
    <row r="608" ht="15" hidden="1" customHeight="1"/>
    <row r="609" ht="15" hidden="1" customHeight="1"/>
    <row r="610" ht="15" hidden="1" customHeight="1"/>
    <row r="611" ht="15" hidden="1" customHeight="1"/>
    <row r="612" ht="15" hidden="1" customHeight="1"/>
    <row r="613" ht="15" hidden="1" customHeight="1"/>
    <row r="614" ht="15" hidden="1" customHeight="1"/>
    <row r="615" ht="15" hidden="1" customHeight="1"/>
    <row r="616" ht="15" hidden="1" customHeight="1"/>
    <row r="617" ht="15" hidden="1" customHeight="1"/>
    <row r="618" ht="15" hidden="1" customHeight="1"/>
    <row r="619" ht="15" hidden="1" customHeight="1"/>
    <row r="620" ht="15" hidden="1" customHeight="1"/>
    <row r="621" ht="15" hidden="1" customHeight="1"/>
    <row r="622" ht="15" hidden="1" customHeight="1"/>
    <row r="623" ht="15" hidden="1" customHeight="1"/>
    <row r="624" ht="15" hidden="1" customHeight="1"/>
    <row r="625" ht="15" hidden="1" customHeight="1"/>
    <row r="626" ht="15" hidden="1" customHeight="1"/>
    <row r="627" ht="15" hidden="1" customHeight="1"/>
    <row r="628" ht="15" hidden="1" customHeight="1"/>
    <row r="629" ht="15" hidden="1" customHeight="1"/>
    <row r="630" ht="15" hidden="1" customHeight="1"/>
    <row r="631" ht="15" hidden="1" customHeight="1"/>
    <row r="632" ht="15" hidden="1" customHeight="1"/>
    <row r="633" ht="15" hidden="1" customHeight="1"/>
    <row r="634" ht="15" hidden="1" customHeight="1"/>
    <row r="635" ht="15" hidden="1" customHeight="1"/>
    <row r="636" ht="15" hidden="1" customHeight="1"/>
    <row r="637" ht="15" hidden="1" customHeight="1"/>
    <row r="638" ht="15" hidden="1" customHeight="1"/>
    <row r="639" ht="15" hidden="1" customHeight="1"/>
    <row r="640" ht="15" hidden="1" customHeight="1"/>
    <row r="641" ht="15" hidden="1" customHeight="1"/>
    <row r="642" ht="15" hidden="1" customHeight="1"/>
    <row r="643" ht="15" hidden="1" customHeight="1"/>
    <row r="644" ht="15" hidden="1" customHeight="1"/>
    <row r="645" ht="15" hidden="1" customHeight="1"/>
    <row r="646" ht="15" hidden="1" customHeight="1"/>
    <row r="647" ht="15" hidden="1" customHeight="1"/>
    <row r="648" ht="15" hidden="1" customHeight="1"/>
    <row r="649" ht="15" hidden="1" customHeight="1"/>
    <row r="650" ht="15" hidden="1" customHeight="1"/>
    <row r="651" ht="15" hidden="1" customHeight="1"/>
    <row r="652" ht="15" hidden="1" customHeight="1"/>
    <row r="653" ht="15" hidden="1" customHeight="1"/>
    <row r="654" ht="15" hidden="1" customHeight="1"/>
    <row r="655" ht="15" hidden="1" customHeight="1"/>
    <row r="656" ht="15" hidden="1" customHeight="1"/>
    <row r="657" ht="15" hidden="1" customHeight="1"/>
    <row r="658" ht="15" hidden="1" customHeight="1"/>
    <row r="659" ht="15" hidden="1" customHeight="1"/>
    <row r="660" ht="15" hidden="1" customHeight="1"/>
    <row r="661" ht="15" hidden="1" customHeight="1"/>
    <row r="662" ht="15" hidden="1" customHeight="1"/>
    <row r="663" ht="15" hidden="1" customHeight="1"/>
    <row r="664" ht="15" hidden="1" customHeight="1"/>
    <row r="665" ht="15" hidden="1" customHeight="1"/>
    <row r="666" ht="15" hidden="1" customHeight="1"/>
    <row r="667" ht="15" hidden="1" customHeight="1"/>
    <row r="668" ht="15" hidden="1" customHeight="1"/>
    <row r="669" ht="15" hidden="1" customHeight="1"/>
    <row r="670" ht="15" hidden="1" customHeight="1"/>
    <row r="671" ht="15" hidden="1" customHeight="1"/>
    <row r="672" ht="15" hidden="1" customHeight="1"/>
    <row r="673" ht="15" hidden="1" customHeight="1"/>
    <row r="674" ht="15" hidden="1" customHeight="1"/>
    <row r="675" ht="15" hidden="1" customHeight="1"/>
    <row r="676" ht="15" hidden="1" customHeight="1"/>
    <row r="677" ht="15" hidden="1" customHeight="1"/>
    <row r="678" ht="15" hidden="1" customHeight="1"/>
    <row r="679" ht="15" hidden="1" customHeight="1"/>
    <row r="680" ht="15" hidden="1" customHeight="1"/>
    <row r="681" ht="15" hidden="1" customHeight="1"/>
    <row r="682" ht="15" hidden="1" customHeight="1"/>
    <row r="683" ht="15" hidden="1" customHeight="1"/>
    <row r="684" ht="15" hidden="1" customHeight="1"/>
    <row r="685" ht="15" hidden="1" customHeight="1"/>
    <row r="686" ht="15" hidden="1" customHeight="1"/>
    <row r="687" ht="15" hidden="1" customHeight="1"/>
    <row r="688" ht="15" hidden="1" customHeight="1"/>
    <row r="689" ht="15" hidden="1" customHeight="1"/>
    <row r="690" ht="15" hidden="1" customHeight="1"/>
    <row r="691" ht="15" hidden="1" customHeight="1"/>
    <row r="692" ht="15" hidden="1" customHeight="1"/>
    <row r="693" ht="15" hidden="1" customHeight="1"/>
    <row r="694" ht="15" hidden="1" customHeight="1"/>
    <row r="695" ht="15" hidden="1" customHeight="1"/>
    <row r="696" ht="15" hidden="1" customHeight="1"/>
    <row r="697" ht="15" hidden="1" customHeight="1"/>
    <row r="698" ht="15" hidden="1" customHeight="1"/>
    <row r="699" ht="15" hidden="1" customHeight="1"/>
    <row r="700" ht="15" hidden="1" customHeight="1"/>
    <row r="701" ht="15" hidden="1" customHeight="1"/>
    <row r="702" ht="15" hidden="1" customHeight="1"/>
    <row r="703" ht="15" hidden="1" customHeight="1"/>
    <row r="704" ht="15" hidden="1" customHeight="1"/>
    <row r="705" ht="15" hidden="1" customHeight="1"/>
    <row r="706" ht="15" hidden="1" customHeight="1"/>
    <row r="707" ht="15" hidden="1" customHeight="1"/>
    <row r="708" ht="15" hidden="1" customHeight="1"/>
    <row r="709" ht="15" hidden="1" customHeight="1"/>
    <row r="710" ht="15" hidden="1" customHeight="1"/>
    <row r="711" ht="15" hidden="1" customHeight="1"/>
    <row r="712" ht="15" hidden="1" customHeight="1"/>
    <row r="713" ht="15" hidden="1" customHeight="1"/>
    <row r="714" ht="15" hidden="1" customHeight="1"/>
    <row r="715" ht="15" hidden="1" customHeight="1"/>
    <row r="716" ht="15" hidden="1" customHeight="1"/>
    <row r="717" ht="15" hidden="1" customHeight="1"/>
    <row r="718" ht="15" hidden="1" customHeight="1"/>
    <row r="719" ht="15" hidden="1" customHeight="1"/>
    <row r="720" ht="15" hidden="1" customHeight="1"/>
    <row r="721" ht="15" hidden="1" customHeight="1"/>
    <row r="722" ht="15" hidden="1" customHeight="1"/>
    <row r="723" ht="15" hidden="1" customHeight="1"/>
    <row r="724" ht="15" hidden="1" customHeight="1"/>
    <row r="725" ht="15" hidden="1" customHeight="1"/>
    <row r="726" ht="15" hidden="1" customHeight="1"/>
    <row r="727" ht="15" hidden="1" customHeight="1"/>
    <row r="728" ht="15" hidden="1" customHeight="1"/>
    <row r="729" ht="15" hidden="1" customHeight="1"/>
    <row r="730" ht="15" hidden="1" customHeight="1"/>
    <row r="731" ht="15" hidden="1" customHeight="1"/>
    <row r="732" ht="15" hidden="1" customHeight="1"/>
    <row r="733" ht="15" hidden="1" customHeight="1"/>
    <row r="734" ht="15" hidden="1" customHeight="1"/>
    <row r="735" ht="15" hidden="1" customHeight="1"/>
    <row r="736" ht="15" hidden="1" customHeight="1"/>
    <row r="737" ht="15" hidden="1" customHeight="1"/>
    <row r="738" ht="15" hidden="1" customHeight="1"/>
    <row r="739" ht="15" hidden="1" customHeight="1"/>
    <row r="740" ht="15" hidden="1" customHeight="1"/>
    <row r="741" ht="15" hidden="1" customHeight="1"/>
    <row r="742" ht="15" hidden="1" customHeight="1"/>
    <row r="743" ht="15" hidden="1" customHeight="1"/>
    <row r="744" ht="15" hidden="1" customHeight="1"/>
    <row r="745" ht="15" hidden="1" customHeight="1"/>
    <row r="746" ht="15" hidden="1" customHeight="1"/>
    <row r="747" ht="15" hidden="1" customHeight="1"/>
    <row r="748" ht="15" hidden="1" customHeight="1"/>
    <row r="749" ht="15" hidden="1" customHeight="1"/>
    <row r="750" ht="15" hidden="1" customHeight="1"/>
    <row r="751" ht="15" hidden="1" customHeight="1"/>
    <row r="752" ht="15" hidden="1" customHeight="1"/>
    <row r="753" ht="15" hidden="1" customHeight="1"/>
    <row r="754" ht="15" hidden="1" customHeight="1"/>
    <row r="755" ht="15" hidden="1" customHeight="1"/>
    <row r="756" ht="15" hidden="1" customHeight="1"/>
    <row r="757" ht="15" hidden="1" customHeight="1"/>
    <row r="758" ht="15" hidden="1" customHeight="1"/>
    <row r="759" ht="15" hidden="1" customHeight="1"/>
    <row r="760" ht="15" hidden="1" customHeight="1"/>
    <row r="761" ht="15" hidden="1" customHeight="1"/>
    <row r="762" ht="15" hidden="1" customHeight="1"/>
    <row r="763" ht="15" hidden="1" customHeight="1"/>
    <row r="764" ht="15" hidden="1" customHeight="1"/>
    <row r="765" ht="15" hidden="1" customHeight="1"/>
    <row r="766" ht="15" hidden="1" customHeight="1"/>
    <row r="767" ht="15" hidden="1" customHeight="1"/>
    <row r="768" ht="15" hidden="1" customHeight="1"/>
    <row r="769" ht="15" hidden="1" customHeight="1"/>
    <row r="770" ht="15" hidden="1" customHeight="1"/>
    <row r="771" ht="15" hidden="1" customHeight="1"/>
    <row r="772" ht="15" hidden="1" customHeight="1"/>
    <row r="773" ht="15" hidden="1" customHeight="1"/>
    <row r="774" ht="15" hidden="1" customHeight="1"/>
    <row r="775" ht="15" hidden="1" customHeight="1"/>
    <row r="776" ht="15" hidden="1" customHeight="1"/>
    <row r="777" ht="15" hidden="1" customHeight="1"/>
    <row r="778" ht="15" hidden="1" customHeight="1"/>
    <row r="779" ht="15" hidden="1" customHeight="1"/>
    <row r="780" ht="15" hidden="1" customHeight="1"/>
    <row r="781" ht="15" hidden="1" customHeight="1"/>
    <row r="782" ht="15" hidden="1" customHeight="1"/>
    <row r="783" ht="15" hidden="1" customHeight="1"/>
    <row r="784" ht="15" hidden="1" customHeight="1"/>
    <row r="785" ht="15" hidden="1" customHeight="1"/>
    <row r="786" ht="15" hidden="1" customHeight="1"/>
    <row r="787" ht="15" hidden="1" customHeight="1"/>
    <row r="788" ht="15" hidden="1" customHeight="1"/>
    <row r="789" ht="15" hidden="1" customHeight="1"/>
    <row r="790" ht="15" hidden="1" customHeight="1"/>
    <row r="791" ht="15" hidden="1" customHeight="1"/>
    <row r="792" ht="15" hidden="1" customHeight="1"/>
    <row r="793" ht="15" hidden="1" customHeight="1"/>
    <row r="794" ht="15" hidden="1" customHeight="1"/>
    <row r="795" ht="15" hidden="1" customHeight="1"/>
    <row r="796" ht="15" hidden="1" customHeight="1"/>
    <row r="797" ht="15" hidden="1" customHeight="1"/>
    <row r="798" ht="15" hidden="1" customHeight="1"/>
    <row r="799" ht="15" hidden="1" customHeight="1"/>
    <row r="800" ht="15" hidden="1" customHeight="1"/>
    <row r="801" ht="15" hidden="1" customHeight="1"/>
    <row r="802" ht="15" hidden="1" customHeight="1"/>
    <row r="803" ht="15" hidden="1" customHeight="1"/>
    <row r="804" ht="15" hidden="1" customHeight="1"/>
    <row r="805" ht="15" hidden="1" customHeight="1"/>
    <row r="806" ht="15" hidden="1" customHeight="1"/>
    <row r="807" ht="15" hidden="1" customHeight="1"/>
    <row r="808" ht="15" hidden="1" customHeight="1"/>
    <row r="809" ht="15" hidden="1" customHeight="1"/>
    <row r="810" ht="15" hidden="1" customHeight="1"/>
    <row r="811" ht="15" hidden="1" customHeight="1"/>
    <row r="812" ht="15" hidden="1" customHeight="1"/>
    <row r="813" ht="15" hidden="1" customHeight="1"/>
    <row r="814" ht="15" hidden="1" customHeight="1"/>
    <row r="815" ht="15" hidden="1" customHeight="1"/>
    <row r="816" ht="15" hidden="1" customHeight="1"/>
    <row r="817" ht="15" hidden="1" customHeight="1"/>
    <row r="818" ht="15" hidden="1" customHeight="1"/>
    <row r="819" ht="15" hidden="1" customHeight="1"/>
    <row r="820" ht="15" hidden="1" customHeight="1"/>
    <row r="821" ht="15" hidden="1" customHeight="1"/>
    <row r="822" ht="15" hidden="1" customHeight="1"/>
    <row r="823" ht="15" hidden="1" customHeight="1"/>
    <row r="824" ht="15" hidden="1" customHeight="1"/>
    <row r="825" ht="15" hidden="1" customHeight="1"/>
    <row r="826" ht="15" hidden="1" customHeight="1"/>
    <row r="827" ht="15" hidden="1" customHeight="1"/>
    <row r="828" ht="15" hidden="1" customHeight="1"/>
    <row r="829" ht="15" hidden="1" customHeight="1"/>
    <row r="830" ht="15" hidden="1" customHeight="1"/>
    <row r="831" ht="15" hidden="1" customHeight="1"/>
    <row r="832" ht="15" hidden="1" customHeight="1"/>
    <row r="833" ht="15" hidden="1" customHeight="1"/>
    <row r="834" ht="15" hidden="1" customHeight="1"/>
    <row r="835" ht="15" hidden="1" customHeight="1"/>
    <row r="836" ht="15" hidden="1" customHeight="1"/>
    <row r="837" ht="15" hidden="1" customHeight="1"/>
    <row r="838" ht="15" hidden="1" customHeight="1"/>
    <row r="839" ht="15" hidden="1" customHeight="1"/>
    <row r="840" ht="15" hidden="1" customHeight="1"/>
    <row r="841" ht="15" hidden="1" customHeight="1"/>
    <row r="842" ht="15" hidden="1" customHeight="1"/>
    <row r="843" ht="15" hidden="1" customHeight="1"/>
    <row r="844" ht="15" hidden="1" customHeight="1"/>
    <row r="845" ht="15" hidden="1" customHeight="1"/>
    <row r="846" ht="15" hidden="1" customHeight="1"/>
    <row r="847" ht="15" hidden="1" customHeight="1"/>
    <row r="848" ht="15" hidden="1" customHeight="1"/>
    <row r="849" ht="15" hidden="1" customHeight="1"/>
    <row r="850" ht="15" hidden="1" customHeight="1"/>
    <row r="851" ht="15" hidden="1" customHeight="1"/>
    <row r="852" ht="15" hidden="1" customHeight="1"/>
    <row r="853" ht="15" hidden="1" customHeight="1"/>
    <row r="854" ht="15" hidden="1" customHeight="1"/>
    <row r="855" ht="15" hidden="1" customHeight="1"/>
    <row r="856" ht="15" hidden="1" customHeight="1"/>
    <row r="857" ht="15" hidden="1" customHeight="1"/>
    <row r="858" ht="15" hidden="1" customHeight="1"/>
    <row r="859" ht="15" hidden="1" customHeight="1"/>
    <row r="860" ht="15" hidden="1" customHeight="1"/>
    <row r="861" ht="15" hidden="1" customHeight="1"/>
    <row r="862" ht="15" hidden="1" customHeight="1"/>
    <row r="863" ht="15" hidden="1" customHeight="1"/>
    <row r="864" ht="15" hidden="1" customHeight="1"/>
    <row r="865" ht="15" hidden="1" customHeight="1"/>
    <row r="866" ht="15" hidden="1" customHeight="1"/>
    <row r="867" ht="15" hidden="1" customHeight="1"/>
    <row r="868" ht="15" hidden="1" customHeight="1"/>
    <row r="869" ht="15" hidden="1" customHeight="1"/>
    <row r="870" ht="15" hidden="1" customHeight="1"/>
    <row r="871" ht="15" hidden="1" customHeight="1"/>
    <row r="872" ht="15" hidden="1" customHeight="1"/>
    <row r="873" ht="15" hidden="1" customHeight="1"/>
    <row r="874" ht="15" hidden="1" customHeight="1"/>
    <row r="875" ht="15" hidden="1" customHeight="1"/>
    <row r="876" ht="15" hidden="1" customHeight="1"/>
    <row r="877" ht="15" hidden="1" customHeight="1"/>
    <row r="878" ht="15" hidden="1" customHeight="1"/>
    <row r="879" ht="15" hidden="1" customHeight="1"/>
    <row r="880" ht="15" hidden="1" customHeight="1"/>
    <row r="881" ht="15" hidden="1" customHeight="1"/>
    <row r="882" ht="15" hidden="1" customHeight="1"/>
    <row r="883" ht="15" hidden="1" customHeight="1"/>
    <row r="884" ht="15" hidden="1" customHeight="1"/>
    <row r="885" ht="15" hidden="1" customHeight="1"/>
    <row r="886" ht="15" hidden="1" customHeight="1"/>
    <row r="887" ht="15" hidden="1" customHeight="1"/>
    <row r="888" ht="15" hidden="1" customHeight="1"/>
    <row r="889" ht="15" hidden="1" customHeight="1"/>
    <row r="890" ht="15" hidden="1" customHeight="1"/>
    <row r="891" ht="15" hidden="1" customHeight="1"/>
    <row r="892" ht="15" hidden="1" customHeight="1"/>
    <row r="893" ht="15" hidden="1" customHeight="1"/>
    <row r="894" ht="15" hidden="1" customHeight="1"/>
    <row r="895" ht="15" hidden="1" customHeight="1"/>
    <row r="896" ht="15" hidden="1" customHeight="1"/>
    <row r="897" ht="15" hidden="1" customHeight="1"/>
    <row r="898" ht="15" hidden="1" customHeight="1"/>
    <row r="899" ht="15" hidden="1" customHeight="1"/>
    <row r="900" ht="15" hidden="1" customHeight="1"/>
    <row r="901" ht="15" hidden="1" customHeight="1"/>
    <row r="902" ht="15" hidden="1" customHeight="1"/>
    <row r="903" ht="15" hidden="1" customHeight="1"/>
    <row r="904" ht="15" hidden="1" customHeight="1"/>
    <row r="905" ht="15" hidden="1" customHeight="1"/>
    <row r="906" ht="15" hidden="1" customHeight="1"/>
    <row r="907" ht="15" hidden="1" customHeight="1"/>
    <row r="908" ht="15" hidden="1" customHeight="1"/>
    <row r="909" ht="15" hidden="1" customHeight="1"/>
    <row r="910" ht="15" hidden="1" customHeight="1"/>
    <row r="911" ht="15" hidden="1" customHeight="1"/>
    <row r="912" ht="15" hidden="1" customHeight="1"/>
    <row r="913" ht="15" hidden="1" customHeight="1"/>
    <row r="914" ht="15" hidden="1" customHeight="1"/>
    <row r="915" ht="15" hidden="1" customHeight="1"/>
    <row r="916" ht="15" hidden="1" customHeight="1"/>
    <row r="917" ht="15" hidden="1" customHeight="1"/>
    <row r="918" ht="15" hidden="1" customHeight="1"/>
    <row r="919" ht="15" hidden="1" customHeight="1"/>
    <row r="920" ht="15" hidden="1" customHeight="1"/>
    <row r="921" ht="15" hidden="1" customHeight="1"/>
    <row r="922" ht="15" hidden="1" customHeight="1"/>
    <row r="923" ht="15" hidden="1" customHeight="1"/>
    <row r="924" ht="15" hidden="1" customHeight="1"/>
    <row r="925" ht="15" hidden="1" customHeight="1"/>
    <row r="926" ht="15" hidden="1" customHeight="1"/>
    <row r="927" ht="15" hidden="1" customHeight="1"/>
    <row r="928" ht="15" hidden="1" customHeight="1"/>
    <row r="929" ht="15" hidden="1" customHeight="1"/>
    <row r="930" ht="15" hidden="1" customHeight="1"/>
    <row r="931" ht="15" hidden="1" customHeight="1"/>
    <row r="932" ht="15" hidden="1" customHeight="1"/>
    <row r="933" ht="15" hidden="1" customHeight="1"/>
    <row r="934" ht="15" hidden="1" customHeight="1"/>
    <row r="935" ht="15" hidden="1" customHeight="1"/>
    <row r="936" ht="15" hidden="1" customHeight="1"/>
    <row r="937" ht="15" hidden="1" customHeight="1"/>
    <row r="938" ht="15" hidden="1" customHeight="1"/>
    <row r="939" ht="15" hidden="1" customHeight="1"/>
    <row r="940" ht="15" hidden="1" customHeight="1"/>
    <row r="941" ht="15" hidden="1" customHeight="1"/>
    <row r="942" ht="15" hidden="1" customHeight="1"/>
    <row r="943" ht="15" hidden="1" customHeight="1"/>
    <row r="944" ht="15" hidden="1" customHeight="1"/>
    <row r="945" ht="15" hidden="1" customHeight="1"/>
    <row r="946" ht="15" hidden="1" customHeight="1"/>
    <row r="947" ht="15" hidden="1" customHeight="1"/>
    <row r="948" ht="15" hidden="1" customHeight="1"/>
    <row r="949" ht="15" hidden="1" customHeight="1"/>
    <row r="950" ht="15" hidden="1" customHeight="1"/>
    <row r="951" ht="15" hidden="1" customHeight="1"/>
    <row r="952" ht="15" hidden="1" customHeight="1"/>
    <row r="953" ht="15" hidden="1" customHeight="1"/>
    <row r="954" ht="15" hidden="1" customHeight="1"/>
    <row r="955" ht="15" hidden="1" customHeight="1"/>
    <row r="956" ht="15" hidden="1" customHeight="1"/>
    <row r="957" ht="15" hidden="1" customHeight="1"/>
    <row r="958" ht="15" hidden="1" customHeight="1"/>
    <row r="959" ht="15" hidden="1" customHeight="1"/>
    <row r="960" ht="15" hidden="1" customHeight="1"/>
  </sheetData>
  <mergeCells count="14">
    <mergeCell ref="A18:U18"/>
    <mergeCell ref="A19:U19"/>
    <mergeCell ref="A1:U1"/>
    <mergeCell ref="A2:U3"/>
    <mergeCell ref="A5:U5"/>
    <mergeCell ref="A6:U6"/>
    <mergeCell ref="A7:U7"/>
    <mergeCell ref="A8:U8"/>
    <mergeCell ref="A10:U11"/>
    <mergeCell ref="A13:U13"/>
    <mergeCell ref="A14:U14"/>
    <mergeCell ref="A15:U15"/>
    <mergeCell ref="A16:U16"/>
    <mergeCell ref="A17:U17"/>
  </mergeCells>
  <hyperlinks>
    <hyperlink ref="V1" location="'Índice'!A1" display="Volver al Indice"/>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Carátula</vt:lpstr>
      <vt:lpstr>Índice</vt:lpstr>
      <vt:lpstr>Cuadro 1</vt:lpstr>
      <vt:lpstr>Cuadro 2</vt:lpstr>
      <vt:lpstr>Cuadro 3</vt:lpstr>
      <vt:lpstr>Cuadro 4</vt:lpstr>
      <vt:lpstr>Cuadro 5</vt:lpstr>
      <vt:lpstr>Cuadro 6</vt:lpstr>
      <vt:lpstr>Cuadro 7</vt:lpstr>
      <vt:lpstr>Cuadro 8</vt:lpstr>
      <vt:lpstr>Cuadro 9</vt:lpstr>
      <vt:lpstr>Cuadro 10</vt:lpstr>
      <vt:lpstr>Cuadro 11</vt:lpstr>
      <vt:lpstr>Cuadro 12</vt:lpstr>
      <vt:lpstr>Cuadro 13</vt:lpstr>
      <vt:lpstr>Cuadro 14</vt:lpstr>
      <vt:lpstr>Definiciones y metodología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Damian</dc:creator>
  <cp:lastModifiedBy>m</cp:lastModifiedBy>
  <dcterms:created xsi:type="dcterms:W3CDTF">2022-06-16T15:05:09Z</dcterms:created>
  <dcterms:modified xsi:type="dcterms:W3CDTF">2026-10-07T19:52:28Z</dcterms:modified>
</cp:coreProperties>
</file>