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hidePivotFieldList="1"/>
  <bookViews>
    <workbookView windowWidth="23040" windowHeight="10308"/>
  </bookViews>
  <sheets>
    <sheet name="Input" sheetId="2" r:id="rId1"/>
    <sheet name="Output" sheetId="4" r:id="rId2"/>
    <sheet name="Sheet3" sheetId="3" r:id="rId3"/>
  </sheets>
  <definedNames>
    <definedName name="_xlnm._FilterDatabase" localSheetId="0" hidden="1">Input!$A$1:$AX$1</definedName>
  </definedNames>
  <calcPr calcId="144525"/>
  <pivotCaches>
    <pivotCache cacheId="0" r:id="rId4"/>
  </pivotCaches>
</workbook>
</file>

<file path=xl/sharedStrings.xml><?xml version="1.0" encoding="utf-8"?>
<sst xmlns="http://schemas.openxmlformats.org/spreadsheetml/2006/main" count="794" uniqueCount="151">
  <si>
    <t>S.No.</t>
  </si>
  <si>
    <t>NAME</t>
  </si>
  <si>
    <t>Department</t>
  </si>
  <si>
    <t>Month</t>
  </si>
  <si>
    <t>Desingation</t>
  </si>
  <si>
    <t>DATE OF JOINING</t>
  </si>
  <si>
    <t>CTC PM</t>
  </si>
  <si>
    <t>CTC Calculated after PF+ESI+Gratuity (Employer Share)</t>
  </si>
  <si>
    <t>Grtuity (Employer Part)</t>
  </si>
  <si>
    <t>PF Employer Contribution</t>
  </si>
  <si>
    <t>ESI Employer contribution</t>
  </si>
  <si>
    <t>Difference</t>
  </si>
  <si>
    <t>Basic Pay</t>
  </si>
  <si>
    <t>Academic Grade Pay</t>
  </si>
  <si>
    <t>Academic Advancement Allowance</t>
  </si>
  <si>
    <t>Special Academic Advance Allowance</t>
  </si>
  <si>
    <t>Transport  Allowance</t>
  </si>
  <si>
    <t>House Rent Allowance</t>
  </si>
  <si>
    <t>Variable Allowance</t>
  </si>
  <si>
    <t>Performance Incentives</t>
  </si>
  <si>
    <t>Personal Pay</t>
  </si>
  <si>
    <t>Mobile Allowance</t>
  </si>
  <si>
    <t>Washing Allowance</t>
  </si>
  <si>
    <t>Gross Salary</t>
  </si>
  <si>
    <t>Present Days</t>
  </si>
  <si>
    <t>LWP</t>
  </si>
  <si>
    <t>Total Days</t>
  </si>
  <si>
    <t>Salary payable after deduction of LWP</t>
  </si>
  <si>
    <t>Advance</t>
  </si>
  <si>
    <t>TDS</t>
  </si>
  <si>
    <t>ESI</t>
  </si>
  <si>
    <t>PF</t>
  </si>
  <si>
    <t>Total Deductions</t>
  </si>
  <si>
    <t>Payable After Deductions</t>
  </si>
  <si>
    <t>Arrear of Salary</t>
  </si>
  <si>
    <t>Total Other Payments</t>
  </si>
  <si>
    <t xml:space="preserve">Net Amount </t>
  </si>
  <si>
    <t>BOI A/C No.</t>
  </si>
  <si>
    <t>Remarks</t>
  </si>
  <si>
    <t>PAN No.</t>
  </si>
  <si>
    <t>Date of Birth</t>
  </si>
  <si>
    <t>IFSC Code</t>
  </si>
  <si>
    <t xml:space="preserve">Bank </t>
  </si>
  <si>
    <t>Branch</t>
  </si>
  <si>
    <t>Paid</t>
  </si>
  <si>
    <t>Date</t>
  </si>
  <si>
    <t>Mode</t>
  </si>
  <si>
    <t>Balance</t>
  </si>
  <si>
    <t>Remarks2</t>
  </si>
  <si>
    <t>Aalok Pandya</t>
  </si>
  <si>
    <t>School of Science</t>
  </si>
  <si>
    <t>Physics</t>
  </si>
  <si>
    <t>Professor</t>
  </si>
  <si>
    <t>22.08.2012</t>
  </si>
  <si>
    <t>Increment Since 01.09.18 (comt. 06.10.18), PF ESI &amp; Gratutity Applicable (Commt. 06.10.18)</t>
  </si>
  <si>
    <t>AJXPP2639N</t>
  </si>
  <si>
    <t>BKID0006674</t>
  </si>
  <si>
    <t>Bank of India</t>
  </si>
  <si>
    <t>Sitapura, Jaipur</t>
  </si>
  <si>
    <t>16.07.2019</t>
  </si>
  <si>
    <t>BOI-04</t>
  </si>
  <si>
    <t>16.09.2019</t>
  </si>
  <si>
    <t>04.11.2019</t>
  </si>
  <si>
    <t>JECRC</t>
  </si>
  <si>
    <t>05.11.2019</t>
  </si>
  <si>
    <t>06.11.2019</t>
  </si>
  <si>
    <t>Increment Since 01.09.19 (comt. 04.10.19), PF ESI &amp; Gratutity Applicable (Commt. 04.10.19)</t>
  </si>
  <si>
    <t>06.11.20199</t>
  </si>
  <si>
    <t>08.11.2019</t>
  </si>
  <si>
    <t>07.12.2019</t>
  </si>
  <si>
    <t>07.01.2020</t>
  </si>
  <si>
    <t>BOI-12</t>
  </si>
  <si>
    <t>12.02.2020</t>
  </si>
  <si>
    <t>BOI-98</t>
  </si>
  <si>
    <t>Abhilasha Kaushik</t>
  </si>
  <si>
    <t>School of Management</t>
  </si>
  <si>
    <t xml:space="preserve"> English</t>
  </si>
  <si>
    <t>Asst Prof-I</t>
  </si>
  <si>
    <t>30.07.2016</t>
  </si>
  <si>
    <t xml:space="preserve"> No TDS &amp; No PF As Home Loan Statement Submitted (Comt. 01.05.2017)&amp; Increment since 01.08.17 (Comt. 03.08.18)</t>
  </si>
  <si>
    <t>BTKPK4365G</t>
  </si>
  <si>
    <t>17.12.1985</t>
  </si>
  <si>
    <t>BKID0006654</t>
  </si>
  <si>
    <t>Ramchandrapura, Jaipur</t>
  </si>
  <si>
    <t>29.06.2019</t>
  </si>
  <si>
    <t>08.08.2019</t>
  </si>
  <si>
    <t>Assist. Prof. -1</t>
  </si>
  <si>
    <t>05.10.2019</t>
  </si>
  <si>
    <t>Cash</t>
  </si>
  <si>
    <t>Rs. 22698/- Tanfrd th. HDFC JECRC on dt. 21.10.2019</t>
  </si>
  <si>
    <t xml:space="preserve"> No TDS &amp; No PF As Home Loan Statement Submitted (Comt. 01.05.2017)&amp; Increment since 01.07.19 (Comt. 06.09.19)</t>
  </si>
  <si>
    <t>10.02.2020</t>
  </si>
  <si>
    <t>Abhishek Shrimal</t>
  </si>
  <si>
    <t>Administrative Staff</t>
  </si>
  <si>
    <t>Accounts Staff</t>
  </si>
  <si>
    <t>Accountant</t>
  </si>
  <si>
    <t>01.02.2013</t>
  </si>
  <si>
    <t>18.06.2019</t>
  </si>
  <si>
    <t>23.07.2019</t>
  </si>
  <si>
    <t>21.10.2019</t>
  </si>
  <si>
    <t>07.02.2020</t>
  </si>
  <si>
    <t>Amar Singh</t>
  </si>
  <si>
    <t>General Administration</t>
  </si>
  <si>
    <t>Security</t>
  </si>
  <si>
    <t>Security Supervisor</t>
  </si>
  <si>
    <t>01.11.2014</t>
  </si>
  <si>
    <t>Increment Sincd 01.11.18 (PF, ESI &amp; Gratuity Payalbe (Comt. 05.01.18)</t>
  </si>
  <si>
    <t>CAXPS6745P</t>
  </si>
  <si>
    <t>15.06.2019</t>
  </si>
  <si>
    <t>30.09.2019</t>
  </si>
  <si>
    <t>Anju Kalwar</t>
  </si>
  <si>
    <t>School of Engineering</t>
  </si>
  <si>
    <t>Computer Sience &amp; IT Department</t>
  </si>
  <si>
    <t>Jr. Engg. (Lab)-II</t>
  </si>
  <si>
    <t>08.07.2013</t>
  </si>
  <si>
    <t>Increment Since 01.07.18 (comt. 03.08.18)</t>
  </si>
  <si>
    <t>CWXPK7629C</t>
  </si>
  <si>
    <t>Jr. Lab Asst-II</t>
  </si>
  <si>
    <t>17.10.2019</t>
  </si>
  <si>
    <t>Cash paid rs. 10000/- on dt. 17.10.2019 &amp; Rs. 6605/- Tranfrd th HDFC JECRC on dt. 21.10.19</t>
  </si>
  <si>
    <t>Increment Since 01.07.19 (comt. 06.08.19)</t>
  </si>
  <si>
    <t>22.10.2019</t>
  </si>
  <si>
    <t>Total Rs. 30000/- Cash paid on 22.10.19 (Rs. 17253/- July 19+ 12747 for Aug 2019)</t>
  </si>
  <si>
    <t>Total Rs. 30000/- Cash paid on 22.10.19 (Rs. 17253/- July 19+ 12747 for Aug 2019)&amp;Rs. 4506/- Tranf on dt. 05.11.2019 th JECRC</t>
  </si>
  <si>
    <t>Values</t>
  </si>
  <si>
    <t>Row Labels</t>
  </si>
  <si>
    <t>Sum of Basic Pay</t>
  </si>
  <si>
    <t>Count of Desingation</t>
  </si>
  <si>
    <t xml:space="preserve">Count of Bank </t>
  </si>
  <si>
    <t>Sum of Transport  Allowance</t>
  </si>
  <si>
    <t>Sum of House Rent Allowance</t>
  </si>
  <si>
    <t>Sum of Variable Allowance</t>
  </si>
  <si>
    <t>Sum of TDS</t>
  </si>
  <si>
    <t>Sum of Gross Salary</t>
  </si>
  <si>
    <t>Sum of Salary payable after deduction of LWP</t>
  </si>
  <si>
    <t>Sum of Branch</t>
  </si>
  <si>
    <t>Sum of ESI</t>
  </si>
  <si>
    <t>Sum of PAN No.</t>
  </si>
  <si>
    <t>Count of IFSC Code</t>
  </si>
  <si>
    <t>Sum of PF</t>
  </si>
  <si>
    <t xml:space="preserve">Sum of Net Amount </t>
  </si>
  <si>
    <t>Sum of Arrear of Salary</t>
  </si>
  <si>
    <t>Sum of Washing Allowance</t>
  </si>
  <si>
    <t>Count of Date of Birth</t>
  </si>
  <si>
    <t>Sum of Personal Pay</t>
  </si>
  <si>
    <t>Sum of Mobile Allowance</t>
  </si>
  <si>
    <t>Sum of Special Academic Advance Allowance</t>
  </si>
  <si>
    <t>Sum of Academic Advancement Allowance</t>
  </si>
  <si>
    <t>Sum of Academic Grade Pay</t>
  </si>
  <si>
    <t>Sum of Performance Incentives</t>
  </si>
  <si>
    <t>Grand Total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</si>
</sst>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&quot;₹&quot;\ * #,##0_ ;_ &quot;₹&quot;\ * \-#,##0_ ;_ &quot;₹&quot;\ * &quot;-&quot;_ ;_ @_ "/>
    <numFmt numFmtId="178" formatCode="_ * #,##0.00_ ;_ * \-#,##0.00_ ;_ * &quot;-&quot;??_ ;_ @_ "/>
    <numFmt numFmtId="179" formatCode="_ &quot;₹&quot;\ * #,##0.00_ ;_ &quot;₹&quot;\ * \-#,##0.00_ ;_ &quot;₹&quot;\ * &quot;-&quot;??_ ;_ @_ "/>
    <numFmt numFmtId="180" formatCode="mmm/yy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0"/>
      <name val="Arial"/>
      <charset val="134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0" fontId="6" fillId="15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11" borderId="5" applyNumberFormat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14" borderId="8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2" fillId="14" borderId="6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9" fillId="0" borderId="0"/>
    <xf numFmtId="0" fontId="6" fillId="7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  <xf numFmtId="0" fontId="1" fillId="0" borderId="1" xfId="0" applyFont="1" applyFill="1" applyBorder="1"/>
    <xf numFmtId="0" fontId="1" fillId="2" borderId="1" xfId="0" applyFont="1" applyFill="1" applyBorder="1"/>
    <xf numFmtId="0" fontId="1" fillId="0" borderId="1" xfId="0" applyFont="1" applyBorder="1"/>
    <xf numFmtId="0" fontId="0" fillId="0" borderId="1" xfId="0" applyBorder="1"/>
    <xf numFmtId="180" fontId="0" fillId="0" borderId="1" xfId="0" applyNumberFormat="1" applyBorder="1"/>
    <xf numFmtId="0" fontId="1" fillId="3" borderId="1" xfId="0" applyFont="1" applyFill="1" applyBorder="1"/>
    <xf numFmtId="0" fontId="1" fillId="0" borderId="1" xfId="0" applyFont="1" applyBorder="1" applyAlignment="1"/>
    <xf numFmtId="0" fontId="0" fillId="0" borderId="1" xfId="0" applyBorder="1" applyAlignment="1"/>
    <xf numFmtId="0" fontId="0" fillId="0" borderId="0" xfId="0" applyAlignment="1">
      <alignment horizontal="center"/>
    </xf>
    <xf numFmtId="0" fontId="0" fillId="0" borderId="1" xfId="0" applyBorder="1" applyAlignment="1">
      <alignment wrapText="1"/>
    </xf>
  </cellXfs>
  <cellStyles count="50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60% - Accent6" xfId="49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3" refreshedVersion="3" minRefreshableVersion="3" refreshedDate="43909.4829916667" refreshedBy="Author" recordCount="60">
  <cacheSource type="worksheet">
    <worksheetSource ref="A1:AX61" sheet="Input"/>
  </cacheSource>
  <cacheFields count="50">
    <cacheField name="S.No." numFmtId="0"/>
    <cacheField name="NAME" numFmtId="0">
      <sharedItems count="5">
        <s v="Aalok Pandya"/>
        <s v="Abhilasha Kaushik"/>
        <s v="Abhishek Shrimal"/>
        <s v="Amar Singh"/>
        <s v="Anju Kalwar"/>
      </sharedItems>
    </cacheField>
    <cacheField name="Department" numFmtId="0">
      <sharedItems count="5">
        <s v="School of Science"/>
        <s v="School of Management"/>
        <s v="Administrative Staff"/>
        <s v="General Administration"/>
        <s v="School of Engineering"/>
      </sharedItems>
    </cacheField>
    <cacheField name="Month" numFmtId="180">
      <sharedItems containsSemiMixedTypes="0" containsString="0" containsNonDate="0" containsDate="1" minDate="2019-04-01T00:00:00" maxDate="2020-03-01T00:00:00" count="12">
        <d v="2019-04-01T00:00:00"/>
        <d v="2019-05-01T00:00:00"/>
        <d v="2019-06-01T00:00:00"/>
        <d v="2019-07-01T00:00:00"/>
        <d v="2019-08-01T00:00:00"/>
        <d v="2019-09-01T00:00:00"/>
        <d v="2019-10-01T00:00:00"/>
        <d v="2019-11-01T00:00:00"/>
        <d v="2019-12-01T00:00:00"/>
        <d v="2020-01-01T00:00:00"/>
        <d v="2020-02-01T00:00:00"/>
        <d v="2020-03-01T00:00:00"/>
      </sharedItems>
    </cacheField>
    <cacheField name="Department2" numFmtId="0">
      <sharedItems count="5">
        <s v="Physics"/>
        <s v=" English"/>
        <s v="Accounts Staff"/>
        <s v="Security"/>
        <s v="Computer Sience &amp; IT Department"/>
      </sharedItems>
    </cacheField>
    <cacheField name="Desingation" numFmtId="0">
      <sharedItems count="7">
        <s v="Professor"/>
        <s v="Asst Prof-I"/>
        <s v="Assist. Prof. -1"/>
        <s v="Accountant"/>
        <s v="Security Supervisor"/>
        <s v="Jr. Engg. (Lab)-II"/>
        <s v="Jr. Lab Asst-II"/>
      </sharedItems>
    </cacheField>
    <cacheField name="DATE OF JOINING" numFmtId="0"/>
    <cacheField name="CTC PM" numFmtId="0"/>
    <cacheField name="CTC Calculated after PF+ESI+Gratuity (Employer Share)" numFmtId="0"/>
    <cacheField name="Grtuity (Employer Part)" numFmtId="0"/>
    <cacheField name="PF Employer Contribution" numFmtId="0"/>
    <cacheField name="ESI Employer contribution" numFmtId="0"/>
    <cacheField name="Difference" numFmtId="0"/>
    <cacheField name="Basic Pay" numFmtId="0"/>
    <cacheField name="Academic Grade Pay" numFmtId="0">
      <sharedItems containsString="0" containsBlank="1" containsNumber="1" containsInteger="1" minValue="0" maxValue="10000" count="3">
        <n v="10000"/>
        <n v="7000"/>
        <m/>
      </sharedItems>
    </cacheField>
    <cacheField name="Academic Advancement Allowance" numFmtId="0">
      <sharedItems containsString="0" containsBlank="1" containsNumber="1" containsInteger="1" minValue="0" maxValue="4964" count="5">
        <n v="4795"/>
        <n v="4964"/>
        <n v="2063"/>
        <n v="2146"/>
        <m/>
      </sharedItems>
    </cacheField>
    <cacheField name="Special Academic Advance Allowance" numFmtId="0">
      <sharedItems containsString="0" containsBlank="1" containsNumber="1" containsInteger="1" minValue="0" maxValue="5964" count="5">
        <n v="5795"/>
        <n v="5964"/>
        <n v="2763"/>
        <n v="2846"/>
        <m/>
      </sharedItems>
    </cacheField>
    <cacheField name="Transport  Allowance" numFmtId="0"/>
    <cacheField name="House Rent Allowance" numFmtId="0"/>
    <cacheField name="Variable Allowance" numFmtId="0"/>
    <cacheField name="Performance Incentives" numFmtId="0">
      <sharedItems containsString="0" containsBlank="1" containsNumber="1" containsInteger="1" minValue="0" maxValue="2375" count="3">
        <n v="2375"/>
        <n v="588"/>
        <m/>
      </sharedItems>
    </cacheField>
    <cacheField name="Personal Pay" numFmtId="0">
      <sharedItems containsString="0" containsBlank="1" containsNumber="1" containsInteger="1" minValue="0" maxValue="5305" count="5">
        <n v="5305"/>
        <n v="3126"/>
        <n v="905"/>
        <n v="382"/>
        <m/>
      </sharedItems>
    </cacheField>
    <cacheField name="Mobile Allowance" numFmtId="0">
      <sharedItems containsString="0" containsBlank="1" containsNumber="1" containsInteger="1" minValue="0" maxValue="300" count="2">
        <m/>
        <n v="300"/>
      </sharedItems>
    </cacheField>
    <cacheField name="Washing Allowance" numFmtId="0">
      <sharedItems containsString="0" containsBlank="1" containsNumber="1" containsInteger="1" minValue="0" maxValue="250" count="2">
        <m/>
        <n v="250"/>
      </sharedItems>
    </cacheField>
    <cacheField name="Gross Salary" numFmtId="0"/>
    <cacheField name="Present Days" numFmtId="0"/>
    <cacheField name="LWP" numFmtId="0"/>
    <cacheField name="Total Days" numFmtId="0"/>
    <cacheField name="Salary payable after deduction of LWP" numFmtId="0"/>
    <cacheField name="Advance" numFmtId="0"/>
    <cacheField name="TDS" numFmtId="0">
      <sharedItems containsString="0" containsBlank="1" containsNumber="1" containsInteger="1" minValue="0" maxValue="3000" count="3">
        <n v="3000"/>
        <n v="0"/>
        <m/>
      </sharedItems>
    </cacheField>
    <cacheField name="ESI" numFmtId="0"/>
    <cacheField name="PF" numFmtId="0"/>
    <cacheField name="Total Deductions" numFmtId="0"/>
    <cacheField name="Payable After Deductions" numFmtId="0"/>
    <cacheField name="Arrear of Salary" numFmtId="0">
      <sharedItems containsString="0" containsBlank="1" containsNumber="1" containsInteger="1" minValue="0" maxValue="0" count="2">
        <m/>
        <n v="0"/>
      </sharedItems>
    </cacheField>
    <cacheField name="Total Other Payments" numFmtId="0"/>
    <cacheField name="Net Amount " numFmtId="0"/>
    <cacheField name="BOI A/C No." numFmtId="0"/>
    <cacheField name="Remarks" numFmtId="0"/>
    <cacheField name="PAN No." numFmtId="0">
      <sharedItems containsBlank="1" count="5">
        <s v="AJXPP2639N"/>
        <s v="BTKPK4365G"/>
        <m/>
        <s v="CAXPS6745P"/>
        <s v="CWXPK7629C"/>
      </sharedItems>
    </cacheField>
    <cacheField name="Date of Birth" numFmtId="0">
      <sharedItems containsBlank="1" count="2">
        <m/>
        <s v="17.12.1985"/>
      </sharedItems>
    </cacheField>
    <cacheField name="IFSC Code" numFmtId="0">
      <sharedItems count="2">
        <s v="BKID0006674"/>
        <s v="BKID0006654"/>
      </sharedItems>
    </cacheField>
    <cacheField name="Bank " numFmtId="0">
      <sharedItems count="1">
        <s v="Bank of India"/>
      </sharedItems>
    </cacheField>
    <cacheField name="Branch" numFmtId="0">
      <sharedItems count="2">
        <s v="Sitapura, Jaipur"/>
        <s v="Ramchandrapura, Jaipur"/>
      </sharedItems>
    </cacheField>
    <cacheField name="Paid" numFmtId="0"/>
    <cacheField name="Date" numFmtId="0"/>
    <cacheField name="Mode" numFmtId="0"/>
    <cacheField name="Balance" numFmtId="0"/>
    <cacheField name="Remarks2" numFmtI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0">
  <r>
    <n v="1"/>
    <x v="0"/>
    <x v="0"/>
    <x v="0"/>
    <x v="0"/>
    <x v="0"/>
    <s v="22.08.2012"/>
    <n v="94994"/>
    <n v="81422"/>
    <n v="2160"/>
    <n v="2004"/>
    <n v="0"/>
    <n v="13572"/>
    <n v="35000"/>
    <x v="0"/>
    <x v="0"/>
    <x v="0"/>
    <n v="4795"/>
    <n v="7193"/>
    <n v="2000"/>
    <x v="0"/>
    <x v="0"/>
    <x v="0"/>
    <x v="0"/>
    <n v="77258"/>
    <n v="30"/>
    <n v="0"/>
    <n v="30"/>
    <n v="77258"/>
    <m/>
    <x v="0"/>
    <n v="0"/>
    <n v="1800"/>
    <n v="4800"/>
    <n v="72458"/>
    <x v="0"/>
    <n v="0"/>
    <n v="72458"/>
    <n v="667416310000531"/>
    <s v="Increment Since 01.09.18 (comt. 06.10.18), PF ESI &amp; Gratutity Applicable (Commt. 06.10.18)"/>
    <x v="0"/>
    <x v="0"/>
    <x v="0"/>
    <x v="0"/>
    <x v="0"/>
    <n v="85408"/>
    <s v="16.07.2019"/>
    <s v="BOI-04"/>
    <n v="-12950"/>
    <m/>
  </r>
  <r>
    <n v="2"/>
    <x v="0"/>
    <x v="0"/>
    <x v="1"/>
    <x v="0"/>
    <x v="0"/>
    <s v="22.08.2012"/>
    <n v="94994"/>
    <n v="81422"/>
    <n v="2160"/>
    <n v="2004"/>
    <n v="0"/>
    <n v="13572"/>
    <n v="35000"/>
    <x v="0"/>
    <x v="0"/>
    <x v="0"/>
    <n v="4795"/>
    <n v="7193"/>
    <n v="2000"/>
    <x v="0"/>
    <x v="0"/>
    <x v="0"/>
    <x v="0"/>
    <n v="77258"/>
    <n v="31"/>
    <n v="0"/>
    <n v="31"/>
    <n v="77258"/>
    <m/>
    <x v="0"/>
    <n v="0"/>
    <n v="1800"/>
    <n v="4800"/>
    <n v="72458"/>
    <x v="0"/>
    <n v="0"/>
    <n v="72458"/>
    <n v="667416310000531"/>
    <s v="Increment Since 01.09.18 (comt. 06.10.18), PF ESI &amp; Gratutity Applicable (Commt. 06.10.18)"/>
    <x v="0"/>
    <x v="0"/>
    <x v="0"/>
    <x v="0"/>
    <x v="0"/>
    <n v="85408"/>
    <s v="16.09.2019"/>
    <s v="BOI-04"/>
    <n v="-12950"/>
    <m/>
  </r>
  <r>
    <n v="3"/>
    <x v="0"/>
    <x v="0"/>
    <x v="2"/>
    <x v="0"/>
    <x v="0"/>
    <s v="22.08.2012"/>
    <n v="94994"/>
    <n v="81422"/>
    <n v="2160"/>
    <n v="2004"/>
    <n v="0"/>
    <n v="13572"/>
    <n v="35000"/>
    <x v="0"/>
    <x v="0"/>
    <x v="0"/>
    <n v="4795"/>
    <n v="7193"/>
    <n v="2000"/>
    <x v="0"/>
    <x v="0"/>
    <x v="0"/>
    <x v="0"/>
    <n v="77258"/>
    <n v="30"/>
    <n v="0"/>
    <n v="30"/>
    <n v="77258"/>
    <m/>
    <x v="0"/>
    <n v="0"/>
    <n v="1800"/>
    <n v="4800"/>
    <n v="72458"/>
    <x v="0"/>
    <n v="0"/>
    <n v="72458"/>
    <n v="667416310000531"/>
    <s v="Increment Since 01.09.18 (comt. 06.10.18), PF ESI &amp; Gratutity Applicable (Commt. 06.10.18)"/>
    <x v="0"/>
    <x v="0"/>
    <x v="0"/>
    <x v="0"/>
    <x v="0"/>
    <n v="85408"/>
    <s v="04.11.2019"/>
    <s v="JECRC"/>
    <n v="-12950"/>
    <m/>
  </r>
  <r>
    <n v="4"/>
    <x v="0"/>
    <x v="0"/>
    <x v="3"/>
    <x v="0"/>
    <x v="0"/>
    <s v="22.08.2012"/>
    <n v="94994"/>
    <n v="81422"/>
    <n v="2160"/>
    <n v="2004"/>
    <n v="0"/>
    <n v="13572"/>
    <n v="35000"/>
    <x v="0"/>
    <x v="0"/>
    <x v="0"/>
    <n v="4795"/>
    <n v="7193"/>
    <n v="2000"/>
    <x v="0"/>
    <x v="0"/>
    <x v="0"/>
    <x v="0"/>
    <n v="77258"/>
    <n v="31"/>
    <n v="0"/>
    <n v="31"/>
    <n v="77258"/>
    <m/>
    <x v="0"/>
    <n v="0"/>
    <n v="1800"/>
    <n v="4800"/>
    <n v="72458"/>
    <x v="0"/>
    <n v="0"/>
    <n v="72458"/>
    <n v="667416310000531"/>
    <s v="Increment Since 01.09.18 (comt. 06.10.18), PF ESI &amp; Gratutity Applicable (Commt. 06.10.18)"/>
    <x v="0"/>
    <x v="0"/>
    <x v="0"/>
    <x v="0"/>
    <x v="0"/>
    <n v="85408"/>
    <s v="05.11.2019"/>
    <s v="JECRC"/>
    <n v="-12950"/>
    <m/>
  </r>
  <r>
    <n v="5"/>
    <x v="0"/>
    <x v="0"/>
    <x v="4"/>
    <x v="0"/>
    <x v="0"/>
    <s v="22.08.2012"/>
    <n v="94994"/>
    <n v="81422"/>
    <n v="2160"/>
    <n v="2004"/>
    <n v="0"/>
    <n v="13572"/>
    <n v="35000"/>
    <x v="0"/>
    <x v="0"/>
    <x v="0"/>
    <n v="4795"/>
    <n v="7193"/>
    <n v="2000"/>
    <x v="0"/>
    <x v="0"/>
    <x v="0"/>
    <x v="0"/>
    <n v="77258"/>
    <n v="31"/>
    <n v="0"/>
    <n v="31"/>
    <n v="77258"/>
    <m/>
    <x v="0"/>
    <n v="0"/>
    <n v="1800"/>
    <n v="4800"/>
    <n v="72458"/>
    <x v="0"/>
    <n v="0"/>
    <n v="72458"/>
    <n v="667416310000531"/>
    <s v="Increment Since 01.09.18 (comt. 06.10.18), PF ESI &amp; Gratutity Applicable (Commt. 06.10.18)"/>
    <x v="0"/>
    <x v="0"/>
    <x v="0"/>
    <x v="0"/>
    <x v="0"/>
    <n v="85408"/>
    <s v="06.11.2019"/>
    <s v="JECRC"/>
    <n v="-12950"/>
    <m/>
  </r>
  <r>
    <n v="6"/>
    <x v="0"/>
    <x v="0"/>
    <x v="5"/>
    <x v="0"/>
    <x v="0"/>
    <s v="22.08.2012"/>
    <n v="94994"/>
    <n v="82182"/>
    <n v="2160"/>
    <n v="2004"/>
    <n v="0"/>
    <n v="12812"/>
    <n v="35000"/>
    <x v="0"/>
    <x v="1"/>
    <x v="1"/>
    <n v="4964"/>
    <n v="7446"/>
    <n v="2000"/>
    <x v="0"/>
    <x v="0"/>
    <x v="0"/>
    <x v="0"/>
    <n v="78018"/>
    <n v="30"/>
    <n v="0"/>
    <n v="30"/>
    <n v="78018"/>
    <m/>
    <x v="0"/>
    <n v="0"/>
    <n v="1800"/>
    <n v="4800"/>
    <n v="73218"/>
    <x v="0"/>
    <n v="0"/>
    <n v="73218"/>
    <n v="667416310000531"/>
    <s v="Increment Since 01.09.19 (comt. 04.10.19), PF ESI &amp; Gratutity Applicable (Commt. 04.10.19)"/>
    <x v="0"/>
    <x v="0"/>
    <x v="0"/>
    <x v="0"/>
    <x v="0"/>
    <n v="87858"/>
    <s v="06.11.20199"/>
    <s v="JECRC"/>
    <n v="-14640"/>
    <m/>
  </r>
  <r>
    <n v="7"/>
    <x v="0"/>
    <x v="0"/>
    <x v="6"/>
    <x v="0"/>
    <x v="0"/>
    <s v="22.08.2012"/>
    <n v="94994"/>
    <n v="82182"/>
    <n v="2160"/>
    <n v="2004"/>
    <n v="0"/>
    <n v="12812"/>
    <n v="35000"/>
    <x v="0"/>
    <x v="1"/>
    <x v="1"/>
    <n v="4964"/>
    <n v="7446"/>
    <n v="2000"/>
    <x v="0"/>
    <x v="0"/>
    <x v="0"/>
    <x v="0"/>
    <n v="78018"/>
    <n v="31"/>
    <n v="0"/>
    <n v="31"/>
    <n v="78018"/>
    <m/>
    <x v="0"/>
    <n v="0"/>
    <n v="1800"/>
    <n v="4800"/>
    <n v="73218"/>
    <x v="0"/>
    <n v="0"/>
    <n v="73218"/>
    <n v="667416310000531"/>
    <s v="Increment Since 01.09.19 (comt. 04.10.19), PF ESI &amp; Gratutity Applicable (Commt. 04.10.19)"/>
    <x v="0"/>
    <x v="0"/>
    <x v="0"/>
    <x v="0"/>
    <x v="0"/>
    <n v="87858"/>
    <s v="08.11.2019"/>
    <s v="JECRC"/>
    <n v="-14640"/>
    <m/>
  </r>
  <r>
    <n v="8"/>
    <x v="0"/>
    <x v="0"/>
    <x v="7"/>
    <x v="0"/>
    <x v="0"/>
    <s v="22.08.2012"/>
    <n v="97525"/>
    <n v="82182"/>
    <n v="2160"/>
    <n v="2004"/>
    <n v="0"/>
    <n v="15343"/>
    <n v="35000"/>
    <x v="0"/>
    <x v="1"/>
    <x v="1"/>
    <n v="4964"/>
    <n v="7446"/>
    <n v="2000"/>
    <x v="0"/>
    <x v="0"/>
    <x v="0"/>
    <x v="0"/>
    <n v="78018"/>
    <n v="30"/>
    <n v="0"/>
    <n v="30"/>
    <n v="78018"/>
    <m/>
    <x v="0"/>
    <n v="0"/>
    <n v="1800"/>
    <n v="4800"/>
    <n v="73218"/>
    <x v="0"/>
    <n v="0"/>
    <n v="73218"/>
    <n v="667416310000531"/>
    <s v="Increment Since 01.09.19 (comt. 04.10.19), PF ESI &amp; Gratutity Applicable (Commt. 04.10.19)"/>
    <x v="0"/>
    <x v="0"/>
    <x v="0"/>
    <x v="0"/>
    <x v="0"/>
    <n v="87858"/>
    <s v="07.12.2019"/>
    <s v="JECRC"/>
    <n v="-14640"/>
    <m/>
  </r>
  <r>
    <n v="9"/>
    <x v="0"/>
    <x v="0"/>
    <x v="8"/>
    <x v="0"/>
    <x v="0"/>
    <s v="22.08.2012"/>
    <n v="97525"/>
    <n v="82182"/>
    <n v="2160"/>
    <n v="2004"/>
    <n v="0"/>
    <n v="15343"/>
    <n v="35000"/>
    <x v="0"/>
    <x v="1"/>
    <x v="1"/>
    <n v="4964"/>
    <n v="7446"/>
    <n v="2000"/>
    <x v="0"/>
    <x v="0"/>
    <x v="0"/>
    <x v="0"/>
    <n v="78018"/>
    <n v="31"/>
    <n v="0"/>
    <n v="31"/>
    <n v="78018"/>
    <m/>
    <x v="0"/>
    <n v="0"/>
    <n v="1800"/>
    <n v="4800"/>
    <n v="73218"/>
    <x v="0"/>
    <n v="0"/>
    <n v="73218"/>
    <n v="667416310000531"/>
    <s v="Increment Since 01.09.19 (comt. 04.10.19), PF ESI &amp; Gratutity Applicable (Commt. 04.10.19)"/>
    <x v="0"/>
    <x v="0"/>
    <x v="0"/>
    <x v="0"/>
    <x v="0"/>
    <n v="87858"/>
    <s v="07.01.2020"/>
    <s v="BOI-12"/>
    <n v="-14640"/>
    <m/>
  </r>
  <r>
    <n v="10"/>
    <x v="0"/>
    <x v="0"/>
    <x v="9"/>
    <x v="0"/>
    <x v="0"/>
    <s v="22.08.2012"/>
    <n v="97525"/>
    <n v="82182"/>
    <n v="2160"/>
    <n v="2004"/>
    <n v="0"/>
    <n v="15343"/>
    <n v="35000"/>
    <x v="0"/>
    <x v="1"/>
    <x v="1"/>
    <n v="4964"/>
    <n v="7446"/>
    <n v="2000"/>
    <x v="0"/>
    <x v="0"/>
    <x v="0"/>
    <x v="0"/>
    <n v="78018"/>
    <n v="31"/>
    <n v="0"/>
    <n v="31"/>
    <n v="78018"/>
    <m/>
    <x v="0"/>
    <n v="0"/>
    <n v="1800"/>
    <n v="4800"/>
    <n v="73218"/>
    <x v="0"/>
    <n v="0"/>
    <n v="73218"/>
    <n v="667416310000531"/>
    <s v="Increment Since 01.09.19 (comt. 04.10.19), PF ESI &amp; Gratutity Applicable (Commt. 04.10.19)"/>
    <x v="0"/>
    <x v="0"/>
    <x v="0"/>
    <x v="0"/>
    <x v="0"/>
    <n v="87858"/>
    <s v="12.02.2020"/>
    <s v="BOI-98"/>
    <n v="-14640"/>
    <m/>
  </r>
  <r>
    <n v="11"/>
    <x v="0"/>
    <x v="0"/>
    <x v="10"/>
    <x v="0"/>
    <x v="0"/>
    <s v="22.08.2012"/>
    <n v="97525"/>
    <n v="97524.72"/>
    <n v="2862.72"/>
    <n v="2004"/>
    <n v="0"/>
    <n v="0.27999999999883585"/>
    <n v="35000"/>
    <x v="0"/>
    <x v="1"/>
    <x v="1"/>
    <n v="4964"/>
    <n v="7446"/>
    <n v="2000"/>
    <x v="0"/>
    <x v="0"/>
    <x v="0"/>
    <x v="0"/>
    <n v="78018"/>
    <n v="31"/>
    <n v="0"/>
    <n v="31"/>
    <n v="78018"/>
    <m/>
    <x v="1"/>
    <n v="0"/>
    <n v="1800"/>
    <n v="4800"/>
    <n v="87858"/>
    <x v="0"/>
    <n v="0"/>
    <n v="87858"/>
    <n v="667416310000531"/>
    <s v="Increment Since 01.09.19 (comt. 04.10.19), PF ESI &amp; Gratutity Applicable (Commt. 04.10.19)"/>
    <x v="0"/>
    <x v="0"/>
    <x v="0"/>
    <x v="0"/>
    <x v="0"/>
    <n v="87858"/>
    <s v="12.02.2020"/>
    <s v="BOI-98"/>
    <n v="0"/>
    <m/>
  </r>
  <r>
    <n v="12"/>
    <x v="0"/>
    <x v="0"/>
    <x v="11"/>
    <x v="0"/>
    <x v="0"/>
    <s v="22.08.2012"/>
    <n v="97525"/>
    <n v="97524.72"/>
    <n v="2862.72"/>
    <n v="2004"/>
    <n v="0"/>
    <n v="0.27999999999883585"/>
    <n v="35000"/>
    <x v="0"/>
    <x v="1"/>
    <x v="1"/>
    <n v="4964"/>
    <n v="7446"/>
    <n v="2000"/>
    <x v="0"/>
    <x v="0"/>
    <x v="0"/>
    <x v="0"/>
    <n v="78018"/>
    <n v="31"/>
    <n v="0"/>
    <n v="31"/>
    <n v="78018"/>
    <m/>
    <x v="1"/>
    <n v="0"/>
    <n v="1800"/>
    <n v="4800"/>
    <n v="87858"/>
    <x v="0"/>
    <n v="0"/>
    <n v="87858"/>
    <n v="667416310000531"/>
    <s v="Increment Since 01.09.19 (comt. 04.10.19), PF ESI &amp; Gratutity Applicable (Commt. 04.10.19)"/>
    <x v="0"/>
    <x v="0"/>
    <x v="0"/>
    <x v="0"/>
    <x v="0"/>
    <n v="87858"/>
    <s v="12.02.2020"/>
    <s v="BOI-98"/>
    <n v="0"/>
    <m/>
  </r>
  <r>
    <n v="13"/>
    <x v="1"/>
    <x v="1"/>
    <x v="0"/>
    <x v="1"/>
    <x v="1"/>
    <s v="30.07.2016"/>
    <n v="44024"/>
    <n v="41268"/>
    <n v="1200"/>
    <n v="0"/>
    <n v="0"/>
    <n v="2756"/>
    <n v="18000"/>
    <x v="1"/>
    <x v="2"/>
    <x v="2"/>
    <n v="2063"/>
    <n v="3095"/>
    <n v="1370"/>
    <x v="1"/>
    <x v="1"/>
    <x v="0"/>
    <x v="0"/>
    <n v="40068"/>
    <n v="30"/>
    <n v="0"/>
    <n v="30"/>
    <n v="40068"/>
    <m/>
    <x v="2"/>
    <n v="0"/>
    <n v="0"/>
    <n v="0"/>
    <n v="40068"/>
    <x v="0"/>
    <n v="0"/>
    <n v="40068"/>
    <n v="665410310001967"/>
    <s v=" No TDS &amp; No PF As Home Loan Statement Submitted (Comt. 01.05.2017)&amp; Increment since 01.08.17 (Comt. 03.08.18)"/>
    <x v="1"/>
    <x v="1"/>
    <x v="1"/>
    <x v="0"/>
    <x v="1"/>
    <n v="42698"/>
    <s v="29.06.2019"/>
    <s v="BOI-04"/>
    <n v="-2630"/>
    <m/>
  </r>
  <r>
    <n v="14"/>
    <x v="1"/>
    <x v="1"/>
    <x v="1"/>
    <x v="1"/>
    <x v="1"/>
    <s v="30.07.2016"/>
    <n v="44024"/>
    <n v="41268"/>
    <n v="1200"/>
    <n v="0"/>
    <n v="0"/>
    <n v="2756"/>
    <n v="18000"/>
    <x v="1"/>
    <x v="2"/>
    <x v="2"/>
    <n v="2063"/>
    <n v="3095"/>
    <n v="1370"/>
    <x v="1"/>
    <x v="1"/>
    <x v="0"/>
    <x v="0"/>
    <n v="40068"/>
    <n v="31"/>
    <n v="0"/>
    <n v="31"/>
    <n v="40068"/>
    <m/>
    <x v="2"/>
    <n v="0"/>
    <n v="0"/>
    <n v="0"/>
    <n v="40068"/>
    <x v="0"/>
    <n v="0"/>
    <n v="40068"/>
    <n v="665410310001967"/>
    <s v=" No TDS &amp; No PF As Home Loan Statement Submitted (Comt. 01.05.2017)&amp; Increment since 01.08.17 (Comt. 03.08.18)"/>
    <x v="1"/>
    <x v="1"/>
    <x v="1"/>
    <x v="0"/>
    <x v="1"/>
    <n v="42698"/>
    <s v="08.08.2019"/>
    <s v="BOI-04"/>
    <n v="-2630"/>
    <m/>
  </r>
  <r>
    <n v="15"/>
    <x v="1"/>
    <x v="1"/>
    <x v="2"/>
    <x v="1"/>
    <x v="2"/>
    <s v="30.07.2016"/>
    <n v="44024"/>
    <n v="41268"/>
    <n v="1200"/>
    <n v="0"/>
    <n v="0"/>
    <n v="2756"/>
    <n v="18000"/>
    <x v="1"/>
    <x v="2"/>
    <x v="2"/>
    <n v="2063"/>
    <n v="3095"/>
    <n v="1370"/>
    <x v="1"/>
    <x v="1"/>
    <x v="0"/>
    <x v="0"/>
    <n v="40068"/>
    <n v="30"/>
    <n v="0"/>
    <n v="30"/>
    <n v="40068"/>
    <m/>
    <x v="2"/>
    <n v="0"/>
    <n v="0"/>
    <n v="0"/>
    <n v="40068"/>
    <x v="0"/>
    <n v="0"/>
    <n v="40068"/>
    <n v="665410310001967"/>
    <s v=" No TDS &amp; No PF As Home Loan Statement Submitted (Comt. 01.05.2017)&amp; Increment since 01.08.17 (Comt. 03.08.18)"/>
    <x v="1"/>
    <x v="1"/>
    <x v="1"/>
    <x v="0"/>
    <x v="1"/>
    <n v="42698"/>
    <s v="05.10.2019"/>
    <s v="Cash"/>
    <n v="-2630"/>
    <s v="Rs. 22698/- Tanfrd th. HDFC JECRC on dt. 21.10.2019"/>
  </r>
  <r>
    <n v="16"/>
    <x v="1"/>
    <x v="1"/>
    <x v="3"/>
    <x v="1"/>
    <x v="1"/>
    <s v="30.07.2016"/>
    <n v="44024"/>
    <n v="41641"/>
    <n v="1200"/>
    <n v="0"/>
    <n v="0"/>
    <n v="2383"/>
    <n v="18000"/>
    <x v="1"/>
    <x v="3"/>
    <x v="3"/>
    <n v="2146"/>
    <n v="3219"/>
    <n v="1370"/>
    <x v="1"/>
    <x v="1"/>
    <x v="0"/>
    <x v="0"/>
    <n v="40441"/>
    <n v="31"/>
    <n v="0"/>
    <n v="31"/>
    <n v="40441"/>
    <m/>
    <x v="2"/>
    <n v="0"/>
    <n v="0"/>
    <n v="0"/>
    <n v="40441"/>
    <x v="0"/>
    <n v="0"/>
    <n v="40441"/>
    <n v="665410310001967"/>
    <s v=" No TDS &amp; No PF As Home Loan Statement Submitted (Comt. 01.05.2017)&amp; Increment since 01.07.19 (Comt. 06.09.19)"/>
    <x v="1"/>
    <x v="1"/>
    <x v="1"/>
    <x v="0"/>
    <x v="1"/>
    <n v="43901"/>
    <s v="04.11.2019"/>
    <s v="JECRC"/>
    <n v="-3460"/>
    <m/>
  </r>
  <r>
    <n v="17"/>
    <x v="1"/>
    <x v="1"/>
    <x v="4"/>
    <x v="1"/>
    <x v="1"/>
    <s v="30.07.2016"/>
    <n v="44024"/>
    <n v="41641"/>
    <n v="1200"/>
    <n v="0"/>
    <n v="0"/>
    <n v="2383"/>
    <n v="18000"/>
    <x v="1"/>
    <x v="3"/>
    <x v="3"/>
    <n v="2146"/>
    <n v="3219"/>
    <n v="1370"/>
    <x v="1"/>
    <x v="1"/>
    <x v="0"/>
    <x v="0"/>
    <n v="40441"/>
    <n v="31"/>
    <n v="0"/>
    <n v="31"/>
    <n v="40441"/>
    <m/>
    <x v="2"/>
    <n v="0"/>
    <n v="0"/>
    <n v="0"/>
    <n v="40441"/>
    <x v="0"/>
    <n v="0"/>
    <n v="40441"/>
    <n v="665410310001967"/>
    <s v=" No TDS &amp; No PF As Home Loan Statement Submitted (Comt. 01.05.2017)&amp; Increment since 01.07.19 (Comt. 06.09.19)"/>
    <x v="1"/>
    <x v="1"/>
    <x v="1"/>
    <x v="0"/>
    <x v="1"/>
    <n v="43901"/>
    <s v="06.11.2019"/>
    <s v="JECRC"/>
    <n v="-3460"/>
    <m/>
  </r>
  <r>
    <n v="18"/>
    <x v="1"/>
    <x v="1"/>
    <x v="5"/>
    <x v="1"/>
    <x v="1"/>
    <s v="30.07.2016"/>
    <n v="44024"/>
    <n v="41641"/>
    <n v="1200"/>
    <n v="0"/>
    <n v="0"/>
    <n v="2383"/>
    <n v="18000"/>
    <x v="1"/>
    <x v="3"/>
    <x v="3"/>
    <n v="2146"/>
    <n v="3219"/>
    <n v="1370"/>
    <x v="1"/>
    <x v="1"/>
    <x v="0"/>
    <x v="0"/>
    <n v="40441"/>
    <n v="30"/>
    <n v="0"/>
    <n v="30"/>
    <n v="40441"/>
    <m/>
    <x v="2"/>
    <n v="0"/>
    <n v="0"/>
    <n v="0"/>
    <n v="40441"/>
    <x v="0"/>
    <n v="0"/>
    <n v="40441"/>
    <n v="665410310001967"/>
    <s v=" No TDS &amp; No PF As Home Loan Statement Submitted (Comt. 01.05.2017)&amp; Increment since 01.07.19 (Comt. 06.09.19)"/>
    <x v="1"/>
    <x v="1"/>
    <x v="1"/>
    <x v="0"/>
    <x v="1"/>
    <n v="43901"/>
    <s v="06.11.20199"/>
    <s v="JECRC"/>
    <n v="-3460"/>
    <m/>
  </r>
  <r>
    <n v="19"/>
    <x v="1"/>
    <x v="1"/>
    <x v="6"/>
    <x v="1"/>
    <x v="1"/>
    <s v="30.07.2016"/>
    <n v="44024"/>
    <n v="41641"/>
    <n v="1200"/>
    <n v="0"/>
    <n v="0"/>
    <n v="2383"/>
    <n v="18000"/>
    <x v="1"/>
    <x v="3"/>
    <x v="3"/>
    <n v="2146"/>
    <n v="3219"/>
    <n v="1370"/>
    <x v="1"/>
    <x v="1"/>
    <x v="0"/>
    <x v="0"/>
    <n v="40441"/>
    <n v="31"/>
    <n v="0"/>
    <n v="31"/>
    <n v="40441"/>
    <m/>
    <x v="2"/>
    <n v="0"/>
    <n v="0"/>
    <n v="0"/>
    <n v="40441"/>
    <x v="0"/>
    <n v="0"/>
    <n v="40441"/>
    <n v="665410310001967"/>
    <s v=" No TDS &amp; No PF As Home Loan Statement Submitted (Comt. 01.05.2017)&amp; Increment since 01.07.19 (Comt. 06.09.19)"/>
    <x v="1"/>
    <x v="1"/>
    <x v="1"/>
    <x v="0"/>
    <x v="1"/>
    <n v="43901"/>
    <s v="08.11.2019"/>
    <s v="JECRC"/>
    <n v="-3460"/>
    <m/>
  </r>
  <r>
    <n v="20"/>
    <x v="1"/>
    <x v="1"/>
    <x v="7"/>
    <x v="1"/>
    <x v="1"/>
    <s v="30.07.2016"/>
    <n v="45267"/>
    <n v="41641"/>
    <n v="1200"/>
    <n v="0"/>
    <n v="0"/>
    <n v="3626"/>
    <n v="18000"/>
    <x v="1"/>
    <x v="3"/>
    <x v="3"/>
    <n v="2146"/>
    <n v="3219"/>
    <n v="1370"/>
    <x v="1"/>
    <x v="1"/>
    <x v="0"/>
    <x v="0"/>
    <n v="40441"/>
    <n v="30"/>
    <n v="0"/>
    <n v="30"/>
    <n v="40441"/>
    <m/>
    <x v="2"/>
    <n v="0"/>
    <n v="0"/>
    <n v="0"/>
    <n v="40441"/>
    <x v="0"/>
    <n v="0"/>
    <n v="40441"/>
    <n v="665410310001967"/>
    <s v=" No TDS &amp; No PF As Home Loan Statement Submitted (Comt. 01.05.2017)&amp; Increment since 01.07.19 (Comt. 06.09.19)"/>
    <x v="1"/>
    <x v="1"/>
    <x v="1"/>
    <x v="0"/>
    <x v="1"/>
    <n v="43901"/>
    <s v="07.12.2019"/>
    <s v="JECRC"/>
    <n v="-3460"/>
    <m/>
  </r>
  <r>
    <n v="21"/>
    <x v="1"/>
    <x v="1"/>
    <x v="8"/>
    <x v="1"/>
    <x v="1"/>
    <s v="30.07.2016"/>
    <n v="45267"/>
    <n v="41641"/>
    <n v="1200"/>
    <n v="0"/>
    <n v="0"/>
    <n v="3626"/>
    <n v="18000"/>
    <x v="1"/>
    <x v="3"/>
    <x v="3"/>
    <n v="2146"/>
    <n v="3219"/>
    <n v="1370"/>
    <x v="1"/>
    <x v="1"/>
    <x v="0"/>
    <x v="0"/>
    <n v="40441"/>
    <n v="31"/>
    <n v="0"/>
    <n v="31"/>
    <n v="40441"/>
    <m/>
    <x v="2"/>
    <n v="0"/>
    <n v="0"/>
    <n v="0"/>
    <n v="40441"/>
    <x v="0"/>
    <n v="0"/>
    <n v="40441"/>
    <n v="665410310001967"/>
    <s v=" No TDS &amp; No PF As Home Loan Statement Submitted (Comt. 01.05.2017)&amp; Increment since 01.07.19 (Comt. 06.09.19)"/>
    <x v="1"/>
    <x v="1"/>
    <x v="1"/>
    <x v="0"/>
    <x v="1"/>
    <n v="43901"/>
    <s v="07.01.2020"/>
    <s v="BOI-12"/>
    <n v="-3460"/>
    <m/>
  </r>
  <r>
    <n v="22"/>
    <x v="1"/>
    <x v="1"/>
    <x v="9"/>
    <x v="1"/>
    <x v="1"/>
    <s v="30.07.2016"/>
    <n v="45267"/>
    <n v="41641"/>
    <n v="1200"/>
    <n v="0"/>
    <n v="0"/>
    <n v="3626"/>
    <n v="18000"/>
    <x v="1"/>
    <x v="3"/>
    <x v="3"/>
    <n v="2146"/>
    <n v="3219"/>
    <n v="1370"/>
    <x v="1"/>
    <x v="1"/>
    <x v="0"/>
    <x v="0"/>
    <n v="40441"/>
    <n v="31"/>
    <n v="0"/>
    <n v="31"/>
    <n v="40441"/>
    <m/>
    <x v="2"/>
    <n v="0"/>
    <n v="0"/>
    <n v="0"/>
    <n v="40441"/>
    <x v="0"/>
    <n v="0"/>
    <n v="40441"/>
    <n v="665410310001967"/>
    <s v=" No TDS &amp; No PF As Home Loan Statement Submitted (Comt. 01.05.2017)&amp; Increment since 01.07.19 (Comt. 06.09.19)"/>
    <x v="1"/>
    <x v="1"/>
    <x v="1"/>
    <x v="0"/>
    <x v="1"/>
    <n v="43901"/>
    <s v="10.02.2020"/>
    <s v="BOI-98"/>
    <n v="-3460"/>
    <m/>
  </r>
  <r>
    <n v="23"/>
    <x v="1"/>
    <x v="1"/>
    <x v="10"/>
    <x v="1"/>
    <x v="1"/>
    <s v="30.07.2016"/>
    <n v="45267"/>
    <n v="45267.08"/>
    <n v="1366.08"/>
    <n v="0"/>
    <n v="0"/>
    <n v="-8.000000000174623E-2"/>
    <n v="18000"/>
    <x v="1"/>
    <x v="3"/>
    <x v="3"/>
    <n v="2146"/>
    <n v="3219"/>
    <n v="1370"/>
    <x v="1"/>
    <x v="1"/>
    <x v="0"/>
    <x v="0"/>
    <n v="40441"/>
    <n v="31"/>
    <n v="0"/>
    <n v="31"/>
    <n v="40441"/>
    <m/>
    <x v="1"/>
    <n v="0"/>
    <n v="0"/>
    <n v="0"/>
    <n v="43901"/>
    <x v="0"/>
    <n v="0"/>
    <n v="43901"/>
    <n v="665410310001967"/>
    <s v=" No TDS &amp; No PF As Home Loan Statement Submitted (Comt. 01.05.2017)&amp; Increment since 01.07.19 (Comt. 06.09.19)"/>
    <x v="1"/>
    <x v="1"/>
    <x v="1"/>
    <x v="0"/>
    <x v="1"/>
    <n v="43901"/>
    <s v="10.02.2020"/>
    <s v="BOI-98"/>
    <n v="0"/>
    <m/>
  </r>
  <r>
    <n v="24"/>
    <x v="1"/>
    <x v="1"/>
    <x v="11"/>
    <x v="1"/>
    <x v="1"/>
    <s v="30.07.2016"/>
    <n v="45267"/>
    <n v="45267.08"/>
    <n v="1366.08"/>
    <n v="0"/>
    <n v="0"/>
    <n v="-8.000000000174623E-2"/>
    <n v="18000"/>
    <x v="1"/>
    <x v="3"/>
    <x v="3"/>
    <n v="2146"/>
    <n v="3219"/>
    <n v="1370"/>
    <x v="1"/>
    <x v="1"/>
    <x v="0"/>
    <x v="0"/>
    <n v="40441"/>
    <n v="31"/>
    <n v="0"/>
    <n v="31"/>
    <n v="40441"/>
    <m/>
    <x v="1"/>
    <n v="0"/>
    <n v="0"/>
    <n v="0"/>
    <n v="43901"/>
    <x v="0"/>
    <n v="0"/>
    <n v="43901"/>
    <n v="665410310001967"/>
    <s v=" No TDS &amp; No PF As Home Loan Statement Submitted (Comt. 01.05.2017)&amp; Increment since 01.07.19 (Comt. 06.09.19)"/>
    <x v="1"/>
    <x v="1"/>
    <x v="1"/>
    <x v="0"/>
    <x v="1"/>
    <n v="43901"/>
    <s v="10.02.2020"/>
    <s v="BOI-98"/>
    <n v="0"/>
    <m/>
  </r>
  <r>
    <n v="25"/>
    <x v="2"/>
    <x v="2"/>
    <x v="0"/>
    <x v="2"/>
    <x v="3"/>
    <s v="01.02.2013"/>
    <n v="23879"/>
    <n v="24055.200000000001"/>
    <n v="576"/>
    <n v="1603.2"/>
    <n v="992"/>
    <n v="-176.20000000000073"/>
    <n v="12000"/>
    <x v="2"/>
    <x v="4"/>
    <x v="4"/>
    <n v="1269"/>
    <n v="3510"/>
    <n v="2900"/>
    <x v="2"/>
    <x v="2"/>
    <x v="1"/>
    <x v="0"/>
    <n v="20884"/>
    <n v="30"/>
    <n v="0"/>
    <n v="30"/>
    <n v="20884"/>
    <m/>
    <x v="2"/>
    <n v="366"/>
    <n v="1440"/>
    <n v="1806"/>
    <n v="19078"/>
    <x v="1"/>
    <n v="0"/>
    <n v="19078"/>
    <n v="667416310000631"/>
    <m/>
    <x v="2"/>
    <x v="0"/>
    <x v="0"/>
    <x v="0"/>
    <x v="0"/>
    <n v="20051"/>
    <s v="18.06.2019"/>
    <s v="BOI-04"/>
    <n v="-973"/>
    <m/>
  </r>
  <r>
    <n v="26"/>
    <x v="2"/>
    <x v="2"/>
    <x v="1"/>
    <x v="2"/>
    <x v="3"/>
    <s v="01.02.2013"/>
    <n v="23879"/>
    <n v="24055.200000000001"/>
    <n v="576"/>
    <n v="1603.2"/>
    <n v="992"/>
    <n v="-176.20000000000073"/>
    <n v="12000"/>
    <x v="2"/>
    <x v="4"/>
    <x v="4"/>
    <n v="1269"/>
    <n v="3510"/>
    <n v="2900"/>
    <x v="2"/>
    <x v="2"/>
    <x v="1"/>
    <x v="0"/>
    <n v="20884"/>
    <n v="31"/>
    <n v="0"/>
    <n v="31"/>
    <n v="20884"/>
    <m/>
    <x v="2"/>
    <n v="366"/>
    <n v="1440"/>
    <n v="1806"/>
    <n v="19078"/>
    <x v="1"/>
    <n v="0"/>
    <n v="19078"/>
    <n v="667416310000631"/>
    <m/>
    <x v="2"/>
    <x v="0"/>
    <x v="0"/>
    <x v="0"/>
    <x v="0"/>
    <n v="20051"/>
    <s v="23.07.2019"/>
    <s v="BOI-04"/>
    <n v="-973"/>
    <m/>
  </r>
  <r>
    <n v="27"/>
    <x v="2"/>
    <x v="2"/>
    <x v="2"/>
    <x v="2"/>
    <x v="3"/>
    <s v="01.02.2013"/>
    <n v="23879"/>
    <n v="24055.200000000001"/>
    <n v="576"/>
    <n v="1603.2"/>
    <n v="992"/>
    <n v="-176.20000000000073"/>
    <n v="12000"/>
    <x v="2"/>
    <x v="4"/>
    <x v="4"/>
    <n v="1269"/>
    <n v="3510"/>
    <n v="2900"/>
    <x v="2"/>
    <x v="2"/>
    <x v="1"/>
    <x v="0"/>
    <n v="20884"/>
    <n v="30"/>
    <n v="0"/>
    <n v="30"/>
    <n v="20884"/>
    <m/>
    <x v="2"/>
    <n v="366"/>
    <n v="1440"/>
    <n v="1806"/>
    <n v="19078"/>
    <x v="1"/>
    <n v="0"/>
    <n v="19078"/>
    <n v="667416310000631"/>
    <m/>
    <x v="2"/>
    <x v="0"/>
    <x v="0"/>
    <x v="0"/>
    <x v="0"/>
    <n v="20051"/>
    <s v="21.10.2019"/>
    <s v="JECRC"/>
    <n v="-973"/>
    <m/>
  </r>
  <r>
    <n v="28"/>
    <x v="2"/>
    <x v="2"/>
    <x v="3"/>
    <x v="2"/>
    <x v="3"/>
    <s v="01.02.2013"/>
    <n v="23879"/>
    <n v="24055.200000000001"/>
    <n v="576"/>
    <n v="1603.2"/>
    <n v="992"/>
    <n v="-176.20000000000073"/>
    <n v="12000"/>
    <x v="2"/>
    <x v="4"/>
    <x v="4"/>
    <n v="1269"/>
    <n v="3510"/>
    <n v="2900"/>
    <x v="2"/>
    <x v="2"/>
    <x v="1"/>
    <x v="0"/>
    <n v="20884"/>
    <n v="31"/>
    <n v="0"/>
    <n v="31"/>
    <n v="20884"/>
    <m/>
    <x v="2"/>
    <n v="157"/>
    <n v="1440"/>
    <n v="1597"/>
    <n v="19287"/>
    <x v="1"/>
    <n v="0"/>
    <n v="19287"/>
    <n v="667416310000631"/>
    <m/>
    <x v="2"/>
    <x v="0"/>
    <x v="0"/>
    <x v="0"/>
    <x v="0"/>
    <n v="20051"/>
    <s v="04.11.2019"/>
    <s v="JECRC"/>
    <n v="-764"/>
    <m/>
  </r>
  <r>
    <n v="29"/>
    <x v="2"/>
    <x v="2"/>
    <x v="4"/>
    <x v="2"/>
    <x v="3"/>
    <s v="01.02.2013"/>
    <n v="23879"/>
    <n v="24055.200000000001"/>
    <n v="576"/>
    <n v="1603.2"/>
    <n v="992"/>
    <n v="-176.20000000000073"/>
    <n v="12000"/>
    <x v="2"/>
    <x v="4"/>
    <x v="4"/>
    <n v="1269"/>
    <n v="3510"/>
    <n v="2900"/>
    <x v="2"/>
    <x v="2"/>
    <x v="1"/>
    <x v="0"/>
    <n v="20884"/>
    <n v="31"/>
    <n v="0"/>
    <n v="31"/>
    <n v="20884"/>
    <m/>
    <x v="2"/>
    <n v="157"/>
    <n v="1440"/>
    <n v="1597"/>
    <n v="19287"/>
    <x v="1"/>
    <n v="0"/>
    <n v="19287"/>
    <n v="667416310000631"/>
    <m/>
    <x v="2"/>
    <x v="0"/>
    <x v="0"/>
    <x v="0"/>
    <x v="0"/>
    <n v="20051"/>
    <s v="05.11.2019"/>
    <s v="JECRC"/>
    <n v="-764"/>
    <m/>
  </r>
  <r>
    <n v="30"/>
    <x v="2"/>
    <x v="2"/>
    <x v="5"/>
    <x v="2"/>
    <x v="3"/>
    <s v="01.02.2013"/>
    <n v="23879"/>
    <n v="24055.200000000001"/>
    <n v="576"/>
    <n v="1603.2"/>
    <n v="992"/>
    <n v="-176.20000000000073"/>
    <n v="12000"/>
    <x v="2"/>
    <x v="4"/>
    <x v="4"/>
    <n v="1269"/>
    <n v="3510"/>
    <n v="2900"/>
    <x v="2"/>
    <x v="2"/>
    <x v="1"/>
    <x v="0"/>
    <n v="20884"/>
    <n v="30"/>
    <n v="0"/>
    <n v="30"/>
    <n v="20884"/>
    <m/>
    <x v="2"/>
    <n v="157"/>
    <n v="1440"/>
    <n v="1597"/>
    <n v="19287"/>
    <x v="1"/>
    <n v="0"/>
    <n v="19287"/>
    <n v="667416310000631"/>
    <m/>
    <x v="2"/>
    <x v="0"/>
    <x v="0"/>
    <x v="0"/>
    <x v="0"/>
    <n v="20051"/>
    <s v="06.11.2019"/>
    <s v="JECRC"/>
    <n v="-764"/>
    <m/>
  </r>
  <r>
    <n v="31"/>
    <x v="2"/>
    <x v="2"/>
    <x v="6"/>
    <x v="2"/>
    <x v="3"/>
    <s v="01.02.2013"/>
    <n v="23879"/>
    <n v="24055.200000000001"/>
    <n v="576"/>
    <n v="1603.2"/>
    <n v="992"/>
    <n v="-176.20000000000073"/>
    <n v="12000"/>
    <x v="2"/>
    <x v="4"/>
    <x v="4"/>
    <n v="1269"/>
    <n v="3510"/>
    <n v="2900"/>
    <x v="2"/>
    <x v="2"/>
    <x v="1"/>
    <x v="0"/>
    <n v="20884"/>
    <n v="31"/>
    <n v="0"/>
    <n v="31"/>
    <n v="20884"/>
    <m/>
    <x v="2"/>
    <n v="157"/>
    <n v="1440"/>
    <n v="1597"/>
    <n v="19287"/>
    <x v="0"/>
    <n v="0"/>
    <n v="19287"/>
    <n v="667416310000631"/>
    <m/>
    <x v="2"/>
    <x v="0"/>
    <x v="0"/>
    <x v="0"/>
    <x v="0"/>
    <n v="20051"/>
    <s v="08.11.2019"/>
    <s v="JECRC"/>
    <n v="-764"/>
    <m/>
  </r>
  <r>
    <n v="32"/>
    <x v="2"/>
    <x v="2"/>
    <x v="7"/>
    <x v="2"/>
    <x v="3"/>
    <s v="01.02.2013"/>
    <n v="23879"/>
    <n v="24055.200000000001"/>
    <n v="576"/>
    <n v="1603.2"/>
    <n v="992"/>
    <n v="-176.20000000000073"/>
    <n v="12000"/>
    <x v="2"/>
    <x v="4"/>
    <x v="4"/>
    <n v="1269"/>
    <n v="3510"/>
    <n v="2900"/>
    <x v="2"/>
    <x v="2"/>
    <x v="1"/>
    <x v="0"/>
    <n v="20884"/>
    <n v="30"/>
    <n v="0"/>
    <n v="30"/>
    <n v="20884"/>
    <m/>
    <x v="2"/>
    <n v="157"/>
    <n v="1440"/>
    <n v="1597"/>
    <n v="19287"/>
    <x v="0"/>
    <n v="0"/>
    <n v="19287"/>
    <n v="667416310000631"/>
    <m/>
    <x v="2"/>
    <x v="0"/>
    <x v="0"/>
    <x v="0"/>
    <x v="0"/>
    <n v="20051"/>
    <s v="07.12.2019"/>
    <s v="JECRC"/>
    <n v="-764"/>
    <m/>
  </r>
  <r>
    <n v="33"/>
    <x v="2"/>
    <x v="2"/>
    <x v="8"/>
    <x v="2"/>
    <x v="3"/>
    <s v="01.02.2013"/>
    <n v="23879"/>
    <n v="24055.200000000001"/>
    <n v="576"/>
    <n v="1603.2"/>
    <n v="992"/>
    <n v="-176.20000000000073"/>
    <n v="12000"/>
    <x v="2"/>
    <x v="4"/>
    <x v="4"/>
    <n v="1269"/>
    <n v="3510"/>
    <n v="2900"/>
    <x v="2"/>
    <x v="2"/>
    <x v="1"/>
    <x v="0"/>
    <n v="20884"/>
    <n v="31"/>
    <n v="0"/>
    <n v="31"/>
    <n v="20884"/>
    <m/>
    <x v="2"/>
    <n v="157"/>
    <n v="1440"/>
    <n v="1597"/>
    <n v="19287"/>
    <x v="0"/>
    <n v="0"/>
    <n v="19287"/>
    <n v="667416310000631"/>
    <m/>
    <x v="2"/>
    <x v="0"/>
    <x v="0"/>
    <x v="0"/>
    <x v="0"/>
    <n v="20051"/>
    <s v="07.01.2020"/>
    <s v="BOI-12"/>
    <n v="-764"/>
    <m/>
  </r>
  <r>
    <n v="34"/>
    <x v="2"/>
    <x v="2"/>
    <x v="9"/>
    <x v="2"/>
    <x v="3"/>
    <s v="01.02.2013"/>
    <n v="23879"/>
    <n v="24055.200000000001"/>
    <n v="576"/>
    <n v="1603.2"/>
    <n v="992"/>
    <n v="-176.20000000000073"/>
    <n v="12000"/>
    <x v="2"/>
    <x v="4"/>
    <x v="4"/>
    <n v="1269"/>
    <n v="3510"/>
    <n v="2900"/>
    <x v="2"/>
    <x v="2"/>
    <x v="1"/>
    <x v="0"/>
    <n v="20884"/>
    <n v="31"/>
    <n v="0"/>
    <n v="31"/>
    <n v="20884"/>
    <m/>
    <x v="2"/>
    <n v="157"/>
    <n v="1440"/>
    <n v="1597"/>
    <n v="19287"/>
    <x v="0"/>
    <n v="0"/>
    <n v="19287"/>
    <n v="667416310000631"/>
    <m/>
    <x v="2"/>
    <x v="0"/>
    <x v="0"/>
    <x v="0"/>
    <x v="0"/>
    <n v="20051"/>
    <s v="07.02.2020"/>
    <s v="BOI-98"/>
    <n v="-764"/>
    <m/>
  </r>
  <r>
    <n v="35"/>
    <x v="2"/>
    <x v="2"/>
    <x v="10"/>
    <x v="2"/>
    <x v="3"/>
    <s v="01.02.2013"/>
    <n v="23879"/>
    <n v="23878.504000000001"/>
    <n v="609.12"/>
    <n v="1695.384"/>
    <n v="0"/>
    <n v="0.49599999999918509"/>
    <n v="12000"/>
    <x v="2"/>
    <x v="4"/>
    <x v="4"/>
    <n v="1269"/>
    <n v="3510"/>
    <n v="2900"/>
    <x v="2"/>
    <x v="2"/>
    <x v="1"/>
    <x v="0"/>
    <n v="20884"/>
    <n v="31"/>
    <n v="0"/>
    <n v="31"/>
    <n v="20884"/>
    <m/>
    <x v="1"/>
    <n v="0"/>
    <n v="1522.8"/>
    <n v="1522.8"/>
    <n v="20051.2"/>
    <x v="0"/>
    <n v="0"/>
    <n v="20051.2"/>
    <n v="667416310000631"/>
    <m/>
    <x v="2"/>
    <x v="0"/>
    <x v="0"/>
    <x v="0"/>
    <x v="0"/>
    <n v="20051"/>
    <s v="07.02.2020"/>
    <s v="BOI-98"/>
    <n v="0.2000000000007276"/>
    <m/>
  </r>
  <r>
    <n v="36"/>
    <x v="2"/>
    <x v="2"/>
    <x v="11"/>
    <x v="2"/>
    <x v="3"/>
    <s v="01.02.2013"/>
    <n v="23879"/>
    <n v="23878.504000000001"/>
    <n v="609.12"/>
    <n v="1695.384"/>
    <n v="0"/>
    <n v="0.49599999999918509"/>
    <n v="12000"/>
    <x v="2"/>
    <x v="4"/>
    <x v="4"/>
    <n v="1269"/>
    <n v="3510"/>
    <n v="2900"/>
    <x v="2"/>
    <x v="2"/>
    <x v="1"/>
    <x v="0"/>
    <n v="20884"/>
    <n v="31"/>
    <n v="0"/>
    <n v="31"/>
    <n v="20884"/>
    <m/>
    <x v="1"/>
    <n v="0"/>
    <n v="1522.8"/>
    <n v="1522.8"/>
    <n v="20051.2"/>
    <x v="0"/>
    <n v="0"/>
    <n v="20051.2"/>
    <n v="667416310000631"/>
    <m/>
    <x v="2"/>
    <x v="0"/>
    <x v="0"/>
    <x v="0"/>
    <x v="0"/>
    <n v="20051"/>
    <s v="07.02.2020"/>
    <s v="BOI-98"/>
    <n v="0.2000000000007276"/>
    <m/>
  </r>
  <r>
    <n v="37"/>
    <x v="3"/>
    <x v="3"/>
    <x v="0"/>
    <x v="3"/>
    <x v="4"/>
    <s v="01.11.2014"/>
    <n v="23596"/>
    <n v="21359"/>
    <n v="480"/>
    <n v="1336"/>
    <n v="887"/>
    <n v="2237"/>
    <n v="10000"/>
    <x v="2"/>
    <x v="4"/>
    <x v="4"/>
    <n v="1182"/>
    <n v="1773"/>
    <n v="4769"/>
    <x v="2"/>
    <x v="3"/>
    <x v="1"/>
    <x v="1"/>
    <n v="18656"/>
    <n v="30"/>
    <n v="0"/>
    <n v="30"/>
    <n v="18656"/>
    <m/>
    <x v="2"/>
    <n v="327"/>
    <n v="1200"/>
    <n v="1527"/>
    <n v="17129"/>
    <x v="0"/>
    <n v="0"/>
    <n v="17129"/>
    <n v="665416310000285"/>
    <s v="Increment Sincd 01.11.18 (PF, ESI &amp; Gratuity Payalbe (Comt. 05.01.18)"/>
    <x v="3"/>
    <x v="0"/>
    <x v="1"/>
    <x v="0"/>
    <x v="1"/>
    <n v="18699"/>
    <s v="15.06.2019"/>
    <s v="BOI-04"/>
    <n v="-1570"/>
    <m/>
  </r>
  <r>
    <n v="38"/>
    <x v="3"/>
    <x v="3"/>
    <x v="1"/>
    <x v="3"/>
    <x v="4"/>
    <s v="01.11.2014"/>
    <n v="23596"/>
    <n v="21359"/>
    <n v="480"/>
    <n v="1336"/>
    <n v="887"/>
    <n v="2237"/>
    <n v="10000"/>
    <x v="2"/>
    <x v="4"/>
    <x v="4"/>
    <n v="1182"/>
    <n v="1773"/>
    <n v="4769"/>
    <x v="2"/>
    <x v="3"/>
    <x v="1"/>
    <x v="1"/>
    <n v="18656"/>
    <n v="31"/>
    <n v="0"/>
    <n v="31"/>
    <n v="18656"/>
    <m/>
    <x v="2"/>
    <n v="327"/>
    <n v="1200"/>
    <n v="1527"/>
    <n v="17129"/>
    <x v="0"/>
    <n v="0"/>
    <n v="17129"/>
    <n v="665416310000285"/>
    <s v="Increment Sincd 01.11.18 (PF, ESI &amp; Gratuity Payalbe (Comt. 05.01.18)"/>
    <x v="3"/>
    <x v="0"/>
    <x v="1"/>
    <x v="0"/>
    <x v="1"/>
    <n v="18698"/>
    <s v="23.07.2019"/>
    <s v="BOI-04"/>
    <n v="-1569"/>
    <m/>
  </r>
  <r>
    <n v="39"/>
    <x v="3"/>
    <x v="3"/>
    <x v="2"/>
    <x v="3"/>
    <x v="4"/>
    <s v="01.11.2014"/>
    <n v="23596"/>
    <n v="21359"/>
    <n v="480"/>
    <n v="1336"/>
    <n v="887"/>
    <n v="2237"/>
    <n v="10000"/>
    <x v="2"/>
    <x v="4"/>
    <x v="4"/>
    <n v="1182"/>
    <n v="1773"/>
    <n v="4769"/>
    <x v="2"/>
    <x v="3"/>
    <x v="1"/>
    <x v="1"/>
    <n v="18656"/>
    <n v="30"/>
    <n v="0"/>
    <n v="30"/>
    <n v="18656"/>
    <m/>
    <x v="2"/>
    <n v="327"/>
    <n v="1200"/>
    <n v="1527"/>
    <n v="17129"/>
    <x v="0"/>
    <n v="0"/>
    <n v="17129"/>
    <n v="665416310000285"/>
    <s v="Increment Sincd 01.11.18 (PF, ESI &amp; Gratuity Payalbe (Comt. 05.01.18)"/>
    <x v="3"/>
    <x v="0"/>
    <x v="1"/>
    <x v="0"/>
    <x v="1"/>
    <n v="18699"/>
    <s v="30.09.2019"/>
    <s v="BOI-04"/>
    <n v="-1570"/>
    <m/>
  </r>
  <r>
    <n v="40"/>
    <x v="3"/>
    <x v="3"/>
    <x v="3"/>
    <x v="3"/>
    <x v="4"/>
    <s v="01.11.2014"/>
    <n v="23596"/>
    <n v="21359"/>
    <n v="480"/>
    <n v="1336"/>
    <n v="887"/>
    <n v="2237"/>
    <n v="10000"/>
    <x v="2"/>
    <x v="4"/>
    <x v="4"/>
    <n v="1182"/>
    <n v="1773"/>
    <n v="4769"/>
    <x v="2"/>
    <x v="3"/>
    <x v="1"/>
    <x v="1"/>
    <n v="18656"/>
    <n v="31"/>
    <n v="0"/>
    <n v="31"/>
    <n v="18656"/>
    <m/>
    <x v="2"/>
    <n v="140"/>
    <n v="1200"/>
    <n v="1340"/>
    <n v="17316"/>
    <x v="0"/>
    <n v="0"/>
    <n v="17316"/>
    <n v="665416310000285"/>
    <s v="Increment Sincd 01.11.18 (PF, ESI &amp; Gratuity Payalbe (Comt. 05.01.18)"/>
    <x v="3"/>
    <x v="0"/>
    <x v="1"/>
    <x v="0"/>
    <x v="1"/>
    <n v="18903"/>
    <s v="04.11.2019"/>
    <s v="JECRC"/>
    <n v="-1587"/>
    <m/>
  </r>
  <r>
    <n v="41"/>
    <x v="3"/>
    <x v="3"/>
    <x v="4"/>
    <x v="3"/>
    <x v="4"/>
    <s v="01.11.2014"/>
    <n v="23596"/>
    <n v="21359"/>
    <n v="480"/>
    <n v="1336"/>
    <n v="887"/>
    <n v="2237"/>
    <n v="10000"/>
    <x v="2"/>
    <x v="4"/>
    <x v="4"/>
    <n v="1182"/>
    <n v="1773"/>
    <n v="4769"/>
    <x v="2"/>
    <x v="3"/>
    <x v="1"/>
    <x v="1"/>
    <n v="18656"/>
    <n v="31"/>
    <n v="0"/>
    <n v="31"/>
    <n v="18656"/>
    <m/>
    <x v="2"/>
    <n v="140"/>
    <n v="1200"/>
    <n v="1340"/>
    <n v="17316"/>
    <x v="0"/>
    <n v="0"/>
    <n v="17316"/>
    <n v="665416310000285"/>
    <s v="Increment Sincd 01.11.18 (PF, ESI &amp; Gratuity Payalbe (Comt. 05.01.18)"/>
    <x v="3"/>
    <x v="0"/>
    <x v="1"/>
    <x v="0"/>
    <x v="1"/>
    <n v="18904"/>
    <s v="21.10.2019"/>
    <s v="JECRC"/>
    <n v="-1588"/>
    <m/>
  </r>
  <r>
    <n v="42"/>
    <x v="3"/>
    <x v="3"/>
    <x v="5"/>
    <x v="3"/>
    <x v="4"/>
    <s v="01.11.2014"/>
    <n v="23596"/>
    <n v="21359"/>
    <n v="480"/>
    <n v="1336"/>
    <n v="887"/>
    <n v="2237"/>
    <n v="10000"/>
    <x v="2"/>
    <x v="4"/>
    <x v="4"/>
    <n v="1182"/>
    <n v="1773"/>
    <n v="4769"/>
    <x v="2"/>
    <x v="3"/>
    <x v="1"/>
    <x v="1"/>
    <n v="18656"/>
    <n v="30"/>
    <n v="0"/>
    <n v="30"/>
    <n v="18656"/>
    <m/>
    <x v="2"/>
    <n v="140"/>
    <n v="1200"/>
    <n v="1340"/>
    <n v="17316"/>
    <x v="0"/>
    <n v="0"/>
    <n v="17316"/>
    <n v="665416310000285"/>
    <s v="Increment Sincd 01.11.18 (PF, ESI &amp; Gratuity Payalbe (Comt. 05.01.18)"/>
    <x v="3"/>
    <x v="0"/>
    <x v="1"/>
    <x v="0"/>
    <x v="1"/>
    <n v="18904"/>
    <s v="06.11.2019"/>
    <s v="JECRC"/>
    <n v="-1588"/>
    <m/>
  </r>
  <r>
    <n v="43"/>
    <x v="3"/>
    <x v="3"/>
    <x v="6"/>
    <x v="3"/>
    <x v="4"/>
    <s v="01.11.2014"/>
    <n v="23596"/>
    <n v="21359"/>
    <n v="480"/>
    <n v="1336"/>
    <n v="887"/>
    <n v="2237"/>
    <n v="10000"/>
    <x v="2"/>
    <x v="4"/>
    <x v="4"/>
    <n v="1182"/>
    <n v="1773"/>
    <n v="4769"/>
    <x v="2"/>
    <x v="3"/>
    <x v="1"/>
    <x v="1"/>
    <n v="18656"/>
    <n v="31"/>
    <n v="0"/>
    <n v="31"/>
    <n v="18656"/>
    <m/>
    <x v="2"/>
    <n v="140"/>
    <n v="1200"/>
    <n v="1340"/>
    <n v="17316"/>
    <x v="0"/>
    <n v="0"/>
    <n v="17316"/>
    <n v="665416310000285"/>
    <s v="Increment Sincd 01.11.18 (PF, ESI &amp; Gratuity Payalbe (Comt. 05.01.18)"/>
    <x v="3"/>
    <x v="0"/>
    <x v="1"/>
    <x v="0"/>
    <x v="1"/>
    <n v="18904"/>
    <s v="08.11.2019"/>
    <s v="JECRC"/>
    <n v="-1588"/>
    <m/>
  </r>
  <r>
    <n v="44"/>
    <x v="3"/>
    <x v="3"/>
    <x v="7"/>
    <x v="3"/>
    <x v="4"/>
    <s v="01.11.2014"/>
    <n v="23596"/>
    <n v="21359"/>
    <n v="480"/>
    <n v="1336"/>
    <n v="887"/>
    <n v="2237"/>
    <n v="10000"/>
    <x v="2"/>
    <x v="4"/>
    <x v="4"/>
    <n v="1182"/>
    <n v="1773"/>
    <n v="4769"/>
    <x v="2"/>
    <x v="3"/>
    <x v="1"/>
    <x v="1"/>
    <n v="18656"/>
    <n v="30"/>
    <n v="0"/>
    <n v="30"/>
    <n v="18656"/>
    <m/>
    <x v="2"/>
    <n v="140"/>
    <n v="1200"/>
    <n v="1340"/>
    <n v="17316"/>
    <x v="0"/>
    <n v="0"/>
    <n v="17316"/>
    <n v="665416310000285"/>
    <s v="Increment Sincd 01.11.18 (PF, ESI &amp; Gratuity Payalbe (Comt. 05.01.18)"/>
    <x v="3"/>
    <x v="0"/>
    <x v="1"/>
    <x v="0"/>
    <x v="1"/>
    <n v="18904"/>
    <s v="07.12.2019"/>
    <s v="JECRC"/>
    <n v="-1588"/>
    <m/>
  </r>
  <r>
    <n v="45"/>
    <x v="3"/>
    <x v="3"/>
    <x v="8"/>
    <x v="3"/>
    <x v="4"/>
    <s v="01.11.2014"/>
    <n v="23596"/>
    <n v="21359"/>
    <n v="480"/>
    <n v="1336"/>
    <n v="887"/>
    <n v="2237"/>
    <n v="10000"/>
    <x v="2"/>
    <x v="4"/>
    <x v="4"/>
    <n v="1182"/>
    <n v="1773"/>
    <n v="4769"/>
    <x v="2"/>
    <x v="3"/>
    <x v="1"/>
    <x v="1"/>
    <n v="18656"/>
    <n v="31"/>
    <n v="0"/>
    <n v="31"/>
    <n v="18656"/>
    <m/>
    <x v="2"/>
    <n v="140"/>
    <n v="1200"/>
    <n v="1340"/>
    <n v="17316"/>
    <x v="0"/>
    <n v="0"/>
    <n v="17316"/>
    <n v="665416310000285"/>
    <s v="Increment Sincd 01.11.18 (PF, ESI &amp; Gratuity Payalbe (Comt. 05.01.18)"/>
    <x v="3"/>
    <x v="0"/>
    <x v="1"/>
    <x v="0"/>
    <x v="1"/>
    <n v="18904"/>
    <s v="07.01.2020"/>
    <s v="BOI-12"/>
    <n v="-1588"/>
    <m/>
  </r>
  <r>
    <n v="46"/>
    <x v="3"/>
    <x v="3"/>
    <x v="9"/>
    <x v="3"/>
    <x v="4"/>
    <s v="01.11.2014"/>
    <n v="23596"/>
    <n v="21359"/>
    <n v="480"/>
    <n v="1336"/>
    <n v="887"/>
    <n v="2237"/>
    <n v="10000"/>
    <x v="2"/>
    <x v="4"/>
    <x v="4"/>
    <n v="1182"/>
    <n v="1773"/>
    <n v="4769"/>
    <x v="2"/>
    <x v="3"/>
    <x v="1"/>
    <x v="1"/>
    <n v="18656"/>
    <n v="31"/>
    <n v="0"/>
    <n v="31"/>
    <n v="18656"/>
    <m/>
    <x v="2"/>
    <n v="140"/>
    <n v="1200"/>
    <n v="1340"/>
    <n v="17316"/>
    <x v="0"/>
    <n v="0"/>
    <n v="17316"/>
    <n v="665416310000285"/>
    <s v="Increment Sincd 01.11.18 (PF, ESI &amp; Gratuity Payalbe (Comt. 05.01.18)"/>
    <x v="3"/>
    <x v="0"/>
    <x v="1"/>
    <x v="0"/>
    <x v="1"/>
    <n v="18903"/>
    <s v="07.02.2020"/>
    <s v="BOI-98"/>
    <n v="-1587"/>
    <m/>
  </r>
  <r>
    <n v="47"/>
    <x v="3"/>
    <x v="3"/>
    <x v="10"/>
    <x v="3"/>
    <x v="4"/>
    <s v="01.11.2014"/>
    <n v="23596"/>
    <n v="23595.511999999999"/>
    <n v="567.36"/>
    <n v="1579.1519999999998"/>
    <n v="973"/>
    <n v="0.48800000000119326"/>
    <n v="10000"/>
    <x v="2"/>
    <x v="4"/>
    <x v="4"/>
    <n v="1182"/>
    <n v="1773"/>
    <n v="4769"/>
    <x v="2"/>
    <x v="3"/>
    <x v="1"/>
    <x v="1"/>
    <n v="18656"/>
    <n v="31"/>
    <n v="0"/>
    <n v="31"/>
    <n v="18656"/>
    <m/>
    <x v="1"/>
    <n v="154"/>
    <n v="1418.3999999999999"/>
    <n v="1572.3999999999999"/>
    <n v="18903.599999999999"/>
    <x v="0"/>
    <n v="0"/>
    <n v="18903.599999999999"/>
    <n v="665416310000285"/>
    <s v="Increment Sincd 01.11.18 (PF, ESI &amp; Gratuity Payalbe (Comt. 05.01.18)"/>
    <x v="3"/>
    <x v="0"/>
    <x v="1"/>
    <x v="0"/>
    <x v="1"/>
    <n v="18903"/>
    <s v="07.02.2020"/>
    <s v="BOI-98"/>
    <n v="0.59999999999854481"/>
    <m/>
  </r>
  <r>
    <n v="48"/>
    <x v="3"/>
    <x v="3"/>
    <x v="11"/>
    <x v="3"/>
    <x v="4"/>
    <s v="01.11.2014"/>
    <n v="23596"/>
    <n v="23595.511999999999"/>
    <n v="567.36"/>
    <n v="1579.1519999999998"/>
    <n v="973"/>
    <n v="0.48800000000119326"/>
    <n v="10000"/>
    <x v="2"/>
    <x v="4"/>
    <x v="4"/>
    <n v="1182"/>
    <n v="1773"/>
    <n v="4769"/>
    <x v="2"/>
    <x v="3"/>
    <x v="1"/>
    <x v="1"/>
    <n v="18656"/>
    <n v="31"/>
    <n v="0"/>
    <n v="31"/>
    <n v="18656"/>
    <m/>
    <x v="2"/>
    <n v="154"/>
    <n v="1418.3999999999999"/>
    <n v="1572.3999999999999"/>
    <n v="18903.599999999999"/>
    <x v="0"/>
    <n v="0"/>
    <n v="18903.599999999999"/>
    <n v="665416310000285"/>
    <s v="Increment Sincd 01.11.18 (PF, ESI &amp; Gratuity Payalbe (Comt. 05.01.18)"/>
    <x v="3"/>
    <x v="0"/>
    <x v="1"/>
    <x v="0"/>
    <x v="1"/>
    <n v="18903"/>
    <s v="07.02.2020"/>
    <s v="BOI-98"/>
    <n v="0.59999999999854481"/>
    <m/>
  </r>
  <r>
    <n v="49"/>
    <x v="4"/>
    <x v="4"/>
    <x v="0"/>
    <x v="4"/>
    <x v="5"/>
    <s v="08.07.2013"/>
    <n v="20988"/>
    <n v="19015.400000000001"/>
    <n v="432"/>
    <n v="1202.4000000000001"/>
    <n v="789"/>
    <n v="1972.5999999999985"/>
    <n v="9000"/>
    <x v="2"/>
    <x v="4"/>
    <x v="4"/>
    <n v="1061"/>
    <n v="1591"/>
    <n v="4640"/>
    <x v="2"/>
    <x v="4"/>
    <x v="1"/>
    <x v="0"/>
    <n v="16592"/>
    <n v="30"/>
    <n v="0"/>
    <n v="30"/>
    <n v="16592"/>
    <m/>
    <x v="2"/>
    <n v="291"/>
    <n v="1080"/>
    <n v="1371"/>
    <n v="15221"/>
    <x v="0"/>
    <n v="0"/>
    <n v="15221"/>
    <n v="667416310000615"/>
    <s v="Increment Since 01.07.18 (comt. 03.08.18)"/>
    <x v="4"/>
    <x v="0"/>
    <x v="0"/>
    <x v="0"/>
    <x v="0"/>
    <n v="16605"/>
    <s v="18.06.2019"/>
    <s v="BOI-04"/>
    <n v="-1384"/>
    <m/>
  </r>
  <r>
    <n v="50"/>
    <x v="4"/>
    <x v="4"/>
    <x v="1"/>
    <x v="4"/>
    <x v="5"/>
    <s v="08.07.2013"/>
    <n v="20988"/>
    <n v="19015.400000000001"/>
    <n v="432"/>
    <n v="1202.4000000000001"/>
    <n v="789"/>
    <n v="1972.5999999999985"/>
    <n v="9000"/>
    <x v="2"/>
    <x v="4"/>
    <x v="4"/>
    <n v="1061"/>
    <n v="1591"/>
    <n v="4640"/>
    <x v="2"/>
    <x v="4"/>
    <x v="1"/>
    <x v="0"/>
    <n v="16592"/>
    <n v="31"/>
    <n v="0"/>
    <n v="31"/>
    <n v="16592"/>
    <m/>
    <x v="2"/>
    <n v="291"/>
    <n v="1080"/>
    <n v="1371"/>
    <n v="15221"/>
    <x v="0"/>
    <n v="0"/>
    <n v="15221"/>
    <n v="667416310000615"/>
    <s v="Increment Since 01.07.18 (comt. 03.08.18)"/>
    <x v="4"/>
    <x v="0"/>
    <x v="0"/>
    <x v="0"/>
    <x v="0"/>
    <n v="16605"/>
    <s v="23.07.2019"/>
    <s v="BOI-04"/>
    <n v="-1384"/>
    <m/>
  </r>
  <r>
    <n v="51"/>
    <x v="4"/>
    <x v="4"/>
    <x v="2"/>
    <x v="4"/>
    <x v="6"/>
    <s v="08.07.2013"/>
    <n v="20988"/>
    <n v="19015.400000000001"/>
    <n v="432"/>
    <n v="1202.4000000000001"/>
    <n v="789"/>
    <n v="1972.5999999999985"/>
    <n v="9000"/>
    <x v="2"/>
    <x v="4"/>
    <x v="4"/>
    <n v="1061"/>
    <n v="1591"/>
    <n v="4640"/>
    <x v="2"/>
    <x v="4"/>
    <x v="1"/>
    <x v="0"/>
    <n v="16592"/>
    <n v="30"/>
    <n v="0"/>
    <n v="30"/>
    <n v="16592"/>
    <m/>
    <x v="2"/>
    <n v="291"/>
    <n v="1080"/>
    <n v="1371"/>
    <n v="15221"/>
    <x v="0"/>
    <n v="0"/>
    <n v="15221"/>
    <n v="667416310000615"/>
    <s v="Increment Since 01.07.18 (comt. 03.08.18)"/>
    <x v="4"/>
    <x v="0"/>
    <x v="0"/>
    <x v="0"/>
    <x v="0"/>
    <n v="16605"/>
    <s v="17.10.2019"/>
    <s v="Cash"/>
    <n v="-1384"/>
    <s v="Cash paid rs. 10000/- on dt. 17.10.2019 &amp; Rs. 6605/- Tranfrd th HDFC JECRC on dt. 21.10.19"/>
  </r>
  <r>
    <n v="52"/>
    <x v="4"/>
    <x v="4"/>
    <x v="3"/>
    <x v="4"/>
    <x v="5"/>
    <s v="08.07.2013"/>
    <n v="20988"/>
    <n v="19281.400000000001"/>
    <n v="432"/>
    <n v="1202.4000000000001"/>
    <n v="801"/>
    <n v="1706.5999999999985"/>
    <n v="9000"/>
    <x v="2"/>
    <x v="4"/>
    <x v="4"/>
    <n v="1085"/>
    <n v="1628"/>
    <n v="4833"/>
    <x v="2"/>
    <x v="4"/>
    <x v="1"/>
    <x v="0"/>
    <n v="16846"/>
    <n v="31"/>
    <n v="0"/>
    <n v="31"/>
    <n v="16846"/>
    <m/>
    <x v="2"/>
    <n v="127"/>
    <n v="1080"/>
    <n v="1207"/>
    <n v="15639"/>
    <x v="0"/>
    <n v="0"/>
    <n v="15639"/>
    <n v="667416310000615"/>
    <s v="Increment Since 01.07.19 (comt. 06.08.19)"/>
    <x v="4"/>
    <x v="0"/>
    <x v="0"/>
    <x v="0"/>
    <x v="0"/>
    <n v="17253"/>
    <s v="22.10.2019"/>
    <s v="Cash"/>
    <n v="-1614"/>
    <s v="Total Rs. 30000/- Cash paid on 22.10.19 (Rs. 17253/- July 19+ 12747 for Aug 2019)"/>
  </r>
  <r>
    <n v="53"/>
    <x v="4"/>
    <x v="4"/>
    <x v="4"/>
    <x v="4"/>
    <x v="5"/>
    <s v="08.07.2013"/>
    <n v="20988"/>
    <n v="19281.400000000001"/>
    <n v="432"/>
    <n v="1202.4000000000001"/>
    <n v="801"/>
    <n v="1706.5999999999985"/>
    <n v="9000"/>
    <x v="2"/>
    <x v="4"/>
    <x v="4"/>
    <n v="1085"/>
    <n v="1628"/>
    <n v="4833"/>
    <x v="2"/>
    <x v="4"/>
    <x v="1"/>
    <x v="0"/>
    <n v="16846"/>
    <n v="31"/>
    <n v="0"/>
    <n v="31"/>
    <n v="16846"/>
    <m/>
    <x v="2"/>
    <n v="127"/>
    <n v="1080"/>
    <n v="1207"/>
    <n v="15639"/>
    <x v="0"/>
    <n v="0"/>
    <n v="15639"/>
    <n v="667416310000615"/>
    <s v="Increment Since 01.07.19 (comt. 06.08.19)"/>
    <x v="4"/>
    <x v="0"/>
    <x v="0"/>
    <x v="0"/>
    <x v="0"/>
    <n v="17253"/>
    <s v="22.10.2019"/>
    <s v="Cash"/>
    <n v="-1614"/>
    <s v="Total Rs. 30000/- Cash paid on 22.10.19 (Rs. 17253/- July 19+ 12747 for Aug 2019)&amp;Rs. 4506/- Tranf on dt. 05.11.2019 th JECRC"/>
  </r>
  <r>
    <n v="54"/>
    <x v="4"/>
    <x v="4"/>
    <x v="5"/>
    <x v="4"/>
    <x v="5"/>
    <s v="08.07.2013"/>
    <n v="20988"/>
    <n v="19281.400000000001"/>
    <n v="432"/>
    <n v="1202.4000000000001"/>
    <n v="801"/>
    <n v="1706.5999999999985"/>
    <n v="9000"/>
    <x v="2"/>
    <x v="4"/>
    <x v="4"/>
    <n v="1085"/>
    <n v="1628"/>
    <n v="4833"/>
    <x v="2"/>
    <x v="4"/>
    <x v="1"/>
    <x v="0"/>
    <n v="16846"/>
    <n v="30"/>
    <n v="0"/>
    <n v="30"/>
    <n v="16846"/>
    <m/>
    <x v="2"/>
    <n v="127"/>
    <n v="1080"/>
    <n v="1207"/>
    <n v="15639"/>
    <x v="0"/>
    <n v="0"/>
    <n v="15639"/>
    <n v="667416310000615"/>
    <s v="Increment Since 01.07.19 (comt. 06.08.19)"/>
    <x v="4"/>
    <x v="0"/>
    <x v="0"/>
    <x v="0"/>
    <x v="0"/>
    <n v="17253"/>
    <s v="06.11.2019"/>
    <s v="JECRC"/>
    <n v="-1614"/>
    <m/>
  </r>
  <r>
    <n v="55"/>
    <x v="4"/>
    <x v="4"/>
    <x v="6"/>
    <x v="4"/>
    <x v="5"/>
    <s v="08.07.2013"/>
    <n v="20988"/>
    <n v="19281.400000000001"/>
    <n v="432"/>
    <n v="1202.4000000000001"/>
    <n v="801"/>
    <n v="1706.5999999999985"/>
    <n v="9000"/>
    <x v="2"/>
    <x v="4"/>
    <x v="4"/>
    <n v="1085"/>
    <n v="1628"/>
    <n v="4833"/>
    <x v="2"/>
    <x v="4"/>
    <x v="1"/>
    <x v="0"/>
    <n v="16846"/>
    <n v="31"/>
    <n v="0"/>
    <n v="31"/>
    <n v="16846"/>
    <m/>
    <x v="2"/>
    <n v="127"/>
    <n v="1080"/>
    <n v="1207"/>
    <n v="15639"/>
    <x v="0"/>
    <n v="0"/>
    <n v="15639"/>
    <n v="667416310000615"/>
    <s v="Increment Since 01.07.19 (comt. 06.08.19)"/>
    <x v="4"/>
    <x v="0"/>
    <x v="0"/>
    <x v="0"/>
    <x v="0"/>
    <n v="17253"/>
    <s v="08.11.2019"/>
    <s v="JECRC"/>
    <n v="-1614"/>
    <m/>
  </r>
  <r>
    <n v="56"/>
    <x v="4"/>
    <x v="4"/>
    <x v="7"/>
    <x v="4"/>
    <x v="5"/>
    <s v="08.07.2013"/>
    <n v="20988"/>
    <n v="19281.400000000001"/>
    <n v="432"/>
    <n v="1202.4000000000001"/>
    <n v="801"/>
    <n v="1706.5999999999985"/>
    <n v="9000"/>
    <x v="2"/>
    <x v="4"/>
    <x v="4"/>
    <n v="1085"/>
    <n v="1628"/>
    <n v="4833"/>
    <x v="2"/>
    <x v="4"/>
    <x v="1"/>
    <x v="0"/>
    <n v="16846"/>
    <n v="30"/>
    <n v="0"/>
    <n v="30"/>
    <n v="16846"/>
    <m/>
    <x v="2"/>
    <n v="127"/>
    <n v="1080"/>
    <n v="1207"/>
    <n v="15639"/>
    <x v="0"/>
    <n v="0"/>
    <n v="15639"/>
    <n v="667416310000615"/>
    <s v="Increment Since 01.07.19 (comt. 06.08.19)"/>
    <x v="4"/>
    <x v="0"/>
    <x v="0"/>
    <x v="0"/>
    <x v="0"/>
    <n v="17253"/>
    <s v="07.12.2019"/>
    <s v="JECRC"/>
    <n v="-1614"/>
    <m/>
  </r>
  <r>
    <n v="57"/>
    <x v="4"/>
    <x v="4"/>
    <x v="8"/>
    <x v="4"/>
    <x v="5"/>
    <s v="08.07.2013"/>
    <n v="20988"/>
    <n v="19281.400000000001"/>
    <n v="432"/>
    <n v="1202.4000000000001"/>
    <n v="801"/>
    <n v="1706.5999999999985"/>
    <n v="9000"/>
    <x v="2"/>
    <x v="4"/>
    <x v="4"/>
    <n v="1085"/>
    <n v="1628"/>
    <n v="4833"/>
    <x v="2"/>
    <x v="4"/>
    <x v="1"/>
    <x v="0"/>
    <n v="16846"/>
    <n v="31"/>
    <n v="0"/>
    <n v="31"/>
    <n v="16846"/>
    <m/>
    <x v="2"/>
    <n v="127"/>
    <n v="1080"/>
    <n v="1207"/>
    <n v="15639"/>
    <x v="0"/>
    <n v="0"/>
    <n v="15639"/>
    <n v="667416310000615"/>
    <s v="Increment Since 01.07.19 (comt. 06.08.19)"/>
    <x v="4"/>
    <x v="0"/>
    <x v="0"/>
    <x v="0"/>
    <x v="0"/>
    <n v="17253"/>
    <s v="07.01.2020"/>
    <s v="BOI-12"/>
    <n v="-1614"/>
    <m/>
  </r>
  <r>
    <n v="58"/>
    <x v="4"/>
    <x v="4"/>
    <x v="9"/>
    <x v="4"/>
    <x v="5"/>
    <s v="08.07.2013"/>
    <n v="20988"/>
    <n v="19281.400000000001"/>
    <n v="432"/>
    <n v="1202.4000000000001"/>
    <n v="801"/>
    <n v="1706.5999999999985"/>
    <n v="9000"/>
    <x v="2"/>
    <x v="4"/>
    <x v="4"/>
    <n v="1085"/>
    <n v="1628"/>
    <n v="4833"/>
    <x v="2"/>
    <x v="4"/>
    <x v="1"/>
    <x v="0"/>
    <n v="16846"/>
    <n v="31"/>
    <n v="0"/>
    <n v="31"/>
    <n v="16846"/>
    <m/>
    <x v="2"/>
    <n v="127"/>
    <n v="1080"/>
    <n v="1207"/>
    <n v="15639"/>
    <x v="0"/>
    <n v="0"/>
    <n v="15639"/>
    <n v="667416310000615"/>
    <s v="Increment Since 01.07.19 (comt. 06.08.19)"/>
    <x v="4"/>
    <x v="0"/>
    <x v="0"/>
    <x v="0"/>
    <x v="0"/>
    <n v="17253"/>
    <s v="07.02.2020"/>
    <s v="BOI-98"/>
    <n v="-1614"/>
    <m/>
  </r>
  <r>
    <n v="59"/>
    <x v="4"/>
    <x v="4"/>
    <x v="10"/>
    <x v="4"/>
    <x v="5"/>
    <s v="08.07.2013"/>
    <n v="20988"/>
    <n v="21555.360000000001"/>
    <n v="520.79999999999995"/>
    <n v="1449.56"/>
    <n v="889"/>
    <n v="-567.36000000000058"/>
    <n v="9000"/>
    <x v="2"/>
    <x v="4"/>
    <x v="4"/>
    <n v="1085"/>
    <n v="1628"/>
    <n v="4833"/>
    <x v="2"/>
    <x v="4"/>
    <x v="1"/>
    <x v="0"/>
    <n v="16846"/>
    <n v="31"/>
    <n v="0"/>
    <n v="31"/>
    <n v="16846"/>
    <m/>
    <x v="2"/>
    <n v="141"/>
    <n v="1302"/>
    <n v="1443"/>
    <n v="17253"/>
    <x v="0"/>
    <n v="0"/>
    <n v="17253"/>
    <n v="667416310000615"/>
    <s v="Increment Since 01.07.19 (comt. 06.08.19)"/>
    <x v="4"/>
    <x v="0"/>
    <x v="0"/>
    <x v="0"/>
    <x v="0"/>
    <n v="17253"/>
    <s v="07.02.2020"/>
    <s v="BOI-98"/>
    <n v="0"/>
    <m/>
  </r>
  <r>
    <n v="60"/>
    <x v="4"/>
    <x v="4"/>
    <x v="11"/>
    <x v="4"/>
    <x v="5"/>
    <s v="08.07.2013"/>
    <n v="20988"/>
    <n v="21555.360000000001"/>
    <n v="520.79999999999995"/>
    <n v="1449.56"/>
    <n v="889"/>
    <n v="-567.36000000000058"/>
    <n v="9000"/>
    <x v="2"/>
    <x v="4"/>
    <x v="4"/>
    <n v="1085"/>
    <n v="1628"/>
    <n v="4833"/>
    <x v="2"/>
    <x v="4"/>
    <x v="1"/>
    <x v="0"/>
    <n v="16846"/>
    <n v="31"/>
    <n v="0"/>
    <n v="31"/>
    <n v="16846"/>
    <m/>
    <x v="2"/>
    <n v="141"/>
    <n v="1302"/>
    <n v="1443"/>
    <n v="17253"/>
    <x v="0"/>
    <n v="0"/>
    <n v="17253"/>
    <n v="667416310000615"/>
    <s v="Increment Since 01.07.19 (comt. 06.08.19)"/>
    <x v="4"/>
    <x v="0"/>
    <x v="0"/>
    <x v="0"/>
    <x v="0"/>
    <n v="17253"/>
    <s v="07.02.2020"/>
    <s v="BOI-98"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3" minRefreshableVersion="3" createdVersion="3" useAutoFormatting="1" indent="0" outline="1" outlineData="1" showDrill="1" multipleFieldFilters="0">
  <location ref="A3:Y10" firstHeaderRow="1" firstDataRow="2" firstDataCol="1"/>
  <pivotFields count="50"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showAll="0">
      <items count="6">
        <item x="2"/>
        <item x="3"/>
        <item x="4"/>
        <item x="1"/>
        <item x="0"/>
        <item t="default"/>
      </items>
    </pivotField>
    <pivotField numFmtId="180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6">
        <item x="1"/>
        <item x="2"/>
        <item x="4"/>
        <item x="0"/>
        <item x="3"/>
        <item t="default"/>
      </items>
    </pivotField>
    <pivotField dataField="1" showAll="0">
      <items count="8">
        <item x="3"/>
        <item x="2"/>
        <item x="1"/>
        <item x="5"/>
        <item x="6"/>
        <item x="0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>
      <items count="4">
        <item x="1"/>
        <item x="0"/>
        <item x="2"/>
        <item t="default"/>
      </items>
    </pivotField>
    <pivotField dataField="1" showAll="0">
      <items count="6">
        <item x="2"/>
        <item x="3"/>
        <item x="0"/>
        <item x="1"/>
        <item x="4"/>
        <item t="default"/>
      </items>
    </pivotField>
    <pivotField dataField="1" showAll="0">
      <items count="6">
        <item x="2"/>
        <item x="3"/>
        <item x="0"/>
        <item x="1"/>
        <item x="4"/>
        <item t="default"/>
      </items>
    </pivotField>
    <pivotField dataField="1" showAll="0"/>
    <pivotField dataField="1" showAll="0"/>
    <pivotField dataField="1" showAll="0"/>
    <pivotField dataField="1" showAll="0">
      <items count="4">
        <item x="1"/>
        <item x="0"/>
        <item x="2"/>
        <item t="default"/>
      </items>
    </pivotField>
    <pivotField dataField="1" showAll="0">
      <items count="6">
        <item x="3"/>
        <item x="2"/>
        <item x="1"/>
        <item x="0"/>
        <item x="4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/>
    <pivotField showAll="0"/>
    <pivotField showAll="0"/>
    <pivotField showAll="0"/>
    <pivotField dataField="1" showAll="0"/>
    <pivotField showAll="0"/>
    <pivotField dataField="1" showAll="0">
      <items count="4">
        <item x="1"/>
        <item x="0"/>
        <item x="2"/>
        <item t="default"/>
      </items>
    </pivotField>
    <pivotField dataField="1" showAll="0"/>
    <pivotField dataField="1" showAll="0"/>
    <pivotField showAll="0"/>
    <pivotField showAll="0"/>
    <pivotField dataField="1" showAll="0">
      <items count="3">
        <item x="1"/>
        <item x="0"/>
        <item t="default"/>
      </items>
    </pivotField>
    <pivotField showAll="0"/>
    <pivotField dataField="1" showAll="0"/>
    <pivotField showAll="0"/>
    <pivotField showAll="0"/>
    <pivotField dataField="1" showAll="0">
      <items count="6">
        <item x="0"/>
        <item x="1"/>
        <item x="3"/>
        <item x="4"/>
        <item x="2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3">
        <item x="1"/>
        <item x="0"/>
        <item t="default"/>
      </items>
    </pivotField>
    <pivotField dataField="1" showAll="0">
      <items count="2">
        <item x="0"/>
        <item t="default"/>
      </items>
    </pivotField>
    <pivotField dataField="1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4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</colItems>
  <dataFields count="24">
    <dataField name="Sum of Basic Pay" fld="13" baseField="0" baseItem="0"/>
    <dataField name="Count of Desingation" fld="5" subtotal="count" baseField="0" baseItem="0"/>
    <dataField name="Count of Bank " fld="43" subtotal="count" baseField="0" baseItem="0"/>
    <dataField name="Sum of Transport  Allowance" fld="17" baseField="0" baseItem="0"/>
    <dataField name="Sum of House Rent Allowance" fld="18" baseField="0" baseItem="0"/>
    <dataField name="Sum of Variable Allowance" fld="19" baseField="0" baseItem="0"/>
    <dataField name="Sum of TDS" fld="30" baseField="0" baseItem="0"/>
    <dataField name="Sum of Gross Salary" fld="24" baseField="0" baseItem="0"/>
    <dataField name="Sum of Salary payable after deduction of LWP" fld="28" baseField="0" baseItem="0"/>
    <dataField name="Sum of Branch" fld="44" baseField="0" baseItem="0"/>
    <dataField name="Sum of ESI" fld="31" baseField="0" baseItem="0"/>
    <dataField name="Sum of PAN No." fld="40" baseField="0" baseItem="0"/>
    <dataField name="Count of IFSC Code" fld="42" subtotal="count" baseField="0" baseItem="0"/>
    <dataField name="Sum of PF" fld="32" baseField="0" baseItem="0"/>
    <dataField name="Sum of Net Amount " fld="37" baseField="0" baseItem="0"/>
    <dataField name="Sum of Arrear of Salary" fld="35" baseField="0" baseItem="0"/>
    <dataField name="Sum of Washing Allowance" fld="23" baseField="0" baseItem="0"/>
    <dataField name="Count of Date of Birth" fld="41" subtotal="count" baseField="0" baseItem="0"/>
    <dataField name="Sum of Personal Pay" fld="21" baseField="0" baseItem="0"/>
    <dataField name="Sum of Mobile Allowance" fld="22" baseField="0" baseItem="0"/>
    <dataField name="Sum of Special Academic Advance Allowance" fld="16" baseField="0" baseItem="0"/>
    <dataField name="Sum of Academic Advancement Allowance" fld="15" baseField="0" baseItem="0"/>
    <dataField name="Sum of Academic Grade Pay" fld="14" baseField="0" baseItem="0"/>
    <dataField name="Sum of Performance Incentives" fld="20" baseField="0" baseItem="0"/>
  </dataFields>
  <pivotTableStyleInfo name="PivotStyleLight16" showRowHeaders="1" showColHeaders="1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D61"/>
  <sheetViews>
    <sheetView tabSelected="1" topLeftCell="F1" workbookViewId="0">
      <selection activeCell="N1" sqref="N1"/>
    </sheetView>
  </sheetViews>
  <sheetFormatPr defaultColWidth="9" defaultRowHeight="14.4"/>
  <cols>
    <col min="1" max="1" width="5.71296296296296" customWidth="1"/>
    <col min="2" max="2" width="17.287037037037" customWidth="1"/>
    <col min="3" max="3" width="22.1388888888889" customWidth="1"/>
    <col min="4" max="4" width="7.42592592592593" customWidth="1"/>
    <col min="5" max="5" width="31.8518518518519" customWidth="1"/>
    <col min="6" max="6" width="18.287037037037" customWidth="1"/>
    <col min="7" max="7" width="16.5740740740741" customWidth="1"/>
    <col min="8" max="8" width="7.71296296296296" customWidth="1"/>
    <col min="9" max="9" width="50.1388888888889" customWidth="1"/>
    <col min="10" max="10" width="22" customWidth="1"/>
    <col min="11" max="11" width="24.1388888888889" customWidth="1"/>
    <col min="12" max="12" width="24.287037037037" customWidth="1"/>
    <col min="13" max="13" width="10.4259259259259" customWidth="1"/>
    <col min="14" max="14" width="9" customWidth="1"/>
    <col min="15" max="15" width="19.287037037037" customWidth="1"/>
    <col min="16" max="16" width="32.712962962963" customWidth="1"/>
    <col min="17" max="17" width="34.8518518518519" customWidth="1"/>
    <col min="18" max="18" width="19.8518518518519" customWidth="1"/>
    <col min="19" max="19" width="21.1388888888889" customWidth="1"/>
    <col min="20" max="20" width="18.4259259259259" customWidth="1"/>
    <col min="21" max="21" width="22.4259259259259" customWidth="1"/>
    <col min="22" max="22" width="12.287037037037" customWidth="1"/>
    <col min="23" max="23" width="17.4259259259259" customWidth="1"/>
    <col min="24" max="24" width="18.712962962963" customWidth="1"/>
    <col min="25" max="25" width="11.712962962963" customWidth="1"/>
    <col min="26" max="26" width="12.4259259259259" customWidth="1"/>
    <col min="27" max="27" width="5" customWidth="1"/>
    <col min="28" max="28" width="10" customWidth="1"/>
    <col min="29" max="29" width="35.4259259259259" customWidth="1"/>
    <col min="30" max="30" width="8.57407407407407" customWidth="1"/>
    <col min="31" max="31" width="5" customWidth="1"/>
    <col min="32" max="32" width="4" customWidth="1"/>
    <col min="33" max="33" width="7" customWidth="1"/>
    <col min="34" max="34" width="16" customWidth="1"/>
    <col min="35" max="35" width="23.8518518518519" customWidth="1"/>
    <col min="36" max="36" width="14.712962962963" customWidth="1"/>
    <col min="37" max="37" width="20.4259259259259" customWidth="1"/>
    <col min="38" max="38" width="12.287037037037" customWidth="1"/>
    <col min="39" max="39" width="13.712962962963" customWidth="1"/>
    <col min="40" max="40" width="105.712962962963" customWidth="1"/>
    <col min="41" max="41" width="12.5740740740741" customWidth="1"/>
    <col min="42" max="43" width="12.1388888888889" customWidth="1"/>
    <col min="44" max="44" width="12.4259259259259" customWidth="1"/>
    <col min="45" max="45" width="22.5740740740741" customWidth="1"/>
    <col min="46" max="46" width="6" customWidth="1"/>
    <col min="47" max="47" width="11.1388888888889" customWidth="1"/>
    <col min="48" max="48" width="6.85185185185185" customWidth="1"/>
    <col min="49" max="49" width="7.85185185185185" customWidth="1"/>
    <col min="50" max="50" width="53.287037037037" style="3" customWidth="1"/>
  </cols>
  <sheetData>
    <row r="1" spans="1:50">
      <c r="A1" s="4" t="s">
        <v>0</v>
      </c>
      <c r="B1" s="5" t="s">
        <v>1</v>
      </c>
      <c r="C1" s="5" t="s">
        <v>2</v>
      </c>
      <c r="D1" s="6" t="s">
        <v>3</v>
      </c>
      <c r="E1" s="5" t="s">
        <v>2</v>
      </c>
      <c r="F1" s="5" t="s">
        <v>4</v>
      </c>
      <c r="G1" s="5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9" t="s">
        <v>12</v>
      </c>
      <c r="O1" s="9" t="s">
        <v>13</v>
      </c>
      <c r="P1" s="9" t="s">
        <v>14</v>
      </c>
      <c r="Q1" s="9" t="s">
        <v>15</v>
      </c>
      <c r="R1" s="9" t="s">
        <v>16</v>
      </c>
      <c r="S1" s="9" t="s">
        <v>17</v>
      </c>
      <c r="T1" s="9" t="s">
        <v>18</v>
      </c>
      <c r="U1" s="9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9" t="s">
        <v>24</v>
      </c>
      <c r="AA1" s="9" t="s">
        <v>25</v>
      </c>
      <c r="AB1" s="9" t="s">
        <v>26</v>
      </c>
      <c r="AC1" s="9" t="s">
        <v>27</v>
      </c>
      <c r="AD1" s="9" t="s">
        <v>28</v>
      </c>
      <c r="AE1" s="9" t="s">
        <v>29</v>
      </c>
      <c r="AF1" s="9" t="s">
        <v>30</v>
      </c>
      <c r="AG1" s="9" t="s">
        <v>31</v>
      </c>
      <c r="AH1" s="9" t="s">
        <v>32</v>
      </c>
      <c r="AI1" s="9" t="s">
        <v>33</v>
      </c>
      <c r="AJ1" s="9" t="s">
        <v>34</v>
      </c>
      <c r="AK1" s="9" t="s">
        <v>35</v>
      </c>
      <c r="AL1" s="9" t="s">
        <v>36</v>
      </c>
      <c r="AM1" s="5" t="s">
        <v>37</v>
      </c>
      <c r="AN1" s="6" t="s">
        <v>38</v>
      </c>
      <c r="AO1" s="5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6" t="s">
        <v>44</v>
      </c>
      <c r="AU1" s="6" t="s">
        <v>45</v>
      </c>
      <c r="AV1" s="6" t="s">
        <v>46</v>
      </c>
      <c r="AW1" s="6" t="s">
        <v>47</v>
      </c>
      <c r="AX1" s="10" t="s">
        <v>48</v>
      </c>
    </row>
    <row r="2" spans="1:50">
      <c r="A2" s="7">
        <v>1</v>
      </c>
      <c r="B2" s="7" t="s">
        <v>49</v>
      </c>
      <c r="C2" s="7" t="s">
        <v>50</v>
      </c>
      <c r="D2" s="8">
        <v>43556</v>
      </c>
      <c r="E2" s="7" t="s">
        <v>51</v>
      </c>
      <c r="F2" s="7" t="s">
        <v>52</v>
      </c>
      <c r="G2" s="7" t="s">
        <v>53</v>
      </c>
      <c r="H2" s="7">
        <v>94994</v>
      </c>
      <c r="I2" s="7">
        <f t="shared" ref="I2:I11" si="0">Y2+J2+K2+L2</f>
        <v>81422</v>
      </c>
      <c r="J2" s="7">
        <f t="shared" ref="J2:J11" si="1">SUM(N2+O2)*4.8/100</f>
        <v>2160</v>
      </c>
      <c r="K2" s="7">
        <f t="shared" ref="K2:K11" si="2">AG2/12*13.36</f>
        <v>2004</v>
      </c>
      <c r="L2" s="7">
        <f t="shared" ref="L2:L11" si="3">IF(Y2&lt;21001,ROUNDUP(SUM(Y2*4.75%),0),0)</f>
        <v>0</v>
      </c>
      <c r="M2" s="7">
        <f t="shared" ref="M2:M11" si="4">H2-I2</f>
        <v>13572</v>
      </c>
      <c r="N2" s="7">
        <v>35000</v>
      </c>
      <c r="O2" s="7">
        <v>10000</v>
      </c>
      <c r="P2" s="7">
        <v>4795</v>
      </c>
      <c r="Q2" s="7">
        <v>5795</v>
      </c>
      <c r="R2" s="7">
        <v>4795</v>
      </c>
      <c r="S2" s="7">
        <v>7193</v>
      </c>
      <c r="T2" s="7">
        <v>2000</v>
      </c>
      <c r="U2" s="7">
        <v>2375</v>
      </c>
      <c r="V2" s="7">
        <v>5305</v>
      </c>
      <c r="W2" s="7"/>
      <c r="X2" s="7"/>
      <c r="Y2" s="7">
        <f>SUM(N2:X2)</f>
        <v>77258</v>
      </c>
      <c r="Z2" s="7">
        <v>30</v>
      </c>
      <c r="AA2" s="7">
        <v>0</v>
      </c>
      <c r="AB2" s="7">
        <f t="shared" ref="AB2:AB11" si="5">Z2+AA2</f>
        <v>30</v>
      </c>
      <c r="AC2" s="7">
        <f t="shared" ref="AC2:AC61" si="6">(AB2-AA2)*Y2/AB2</f>
        <v>77258</v>
      </c>
      <c r="AD2" s="7"/>
      <c r="AE2" s="7">
        <v>3000</v>
      </c>
      <c r="AF2" s="7">
        <f>IF(Y2&lt;21001,ROUNDUP(SUM(AC2*1.75%),0),0)</f>
        <v>0</v>
      </c>
      <c r="AG2" s="7">
        <f t="shared" ref="AG2:AG11" si="7">(15000)*12%/AB2*Z2</f>
        <v>1800</v>
      </c>
      <c r="AH2" s="7">
        <f t="shared" ref="AH2:AH11" si="8">SUM(AD2:AG2)</f>
        <v>4800</v>
      </c>
      <c r="AI2" s="7">
        <f t="shared" ref="AI2:AI11" si="9">AC2-AH2</f>
        <v>72458</v>
      </c>
      <c r="AJ2" s="7"/>
      <c r="AK2" s="7">
        <f t="shared" ref="AK2:AK11" si="10">SUM(AJ2:AJ2)</f>
        <v>0</v>
      </c>
      <c r="AL2" s="7">
        <f t="shared" ref="AL2:AL11" si="11">AI2+AK2</f>
        <v>72458</v>
      </c>
      <c r="AM2" s="7">
        <v>667416310000531</v>
      </c>
      <c r="AN2" s="7" t="s">
        <v>54</v>
      </c>
      <c r="AO2" s="7" t="s">
        <v>55</v>
      </c>
      <c r="AP2" s="7"/>
      <c r="AQ2" s="7" t="s">
        <v>56</v>
      </c>
      <c r="AR2" s="7" t="s">
        <v>57</v>
      </c>
      <c r="AS2" s="7" t="s">
        <v>58</v>
      </c>
      <c r="AT2" s="7">
        <v>85408</v>
      </c>
      <c r="AU2" s="7" t="s">
        <v>59</v>
      </c>
      <c r="AV2" s="7" t="s">
        <v>60</v>
      </c>
      <c r="AW2" s="7">
        <f t="shared" ref="AW2:AW11" si="12">AL2-AT2</f>
        <v>-12950</v>
      </c>
      <c r="AX2" s="11"/>
    </row>
    <row r="3" spans="1:50">
      <c r="A3" s="7">
        <f t="shared" ref="A3:A61" si="13">A2+1</f>
        <v>2</v>
      </c>
      <c r="B3" s="7" t="s">
        <v>49</v>
      </c>
      <c r="C3" s="7" t="s">
        <v>50</v>
      </c>
      <c r="D3" s="8">
        <v>43586</v>
      </c>
      <c r="E3" s="7" t="s">
        <v>51</v>
      </c>
      <c r="F3" s="7" t="s">
        <v>52</v>
      </c>
      <c r="G3" s="7" t="s">
        <v>53</v>
      </c>
      <c r="H3" s="7">
        <v>94994</v>
      </c>
      <c r="I3" s="7">
        <f t="shared" si="0"/>
        <v>81422</v>
      </c>
      <c r="J3" s="7">
        <f t="shared" si="1"/>
        <v>2160</v>
      </c>
      <c r="K3" s="7">
        <f t="shared" si="2"/>
        <v>2004</v>
      </c>
      <c r="L3" s="7">
        <f t="shared" si="3"/>
        <v>0</v>
      </c>
      <c r="M3" s="7">
        <f t="shared" si="4"/>
        <v>13572</v>
      </c>
      <c r="N3" s="7">
        <v>35000</v>
      </c>
      <c r="O3" s="7">
        <v>10000</v>
      </c>
      <c r="P3" s="7">
        <v>4795</v>
      </c>
      <c r="Q3" s="7">
        <v>5795</v>
      </c>
      <c r="R3" s="7">
        <v>4795</v>
      </c>
      <c r="S3" s="7">
        <v>7193</v>
      </c>
      <c r="T3" s="7">
        <v>2000</v>
      </c>
      <c r="U3" s="7">
        <v>2375</v>
      </c>
      <c r="V3" s="7">
        <v>5305</v>
      </c>
      <c r="W3" s="7"/>
      <c r="X3" s="7"/>
      <c r="Y3" s="7">
        <f t="shared" ref="Y3:Y61" si="14">SUM(N3:X3)</f>
        <v>77258</v>
      </c>
      <c r="Z3" s="7">
        <v>31</v>
      </c>
      <c r="AA3" s="7">
        <v>0</v>
      </c>
      <c r="AB3" s="7">
        <f t="shared" si="5"/>
        <v>31</v>
      </c>
      <c r="AC3" s="7">
        <f t="shared" si="6"/>
        <v>77258</v>
      </c>
      <c r="AD3" s="7"/>
      <c r="AE3" s="7">
        <v>3000</v>
      </c>
      <c r="AF3" s="7">
        <f>IF(Y3&lt;21001,ROUNDUP(SUM(AC3*1.75%),0),0)</f>
        <v>0</v>
      </c>
      <c r="AG3" s="7">
        <f t="shared" si="7"/>
        <v>1800</v>
      </c>
      <c r="AH3" s="7">
        <f t="shared" si="8"/>
        <v>4800</v>
      </c>
      <c r="AI3" s="7">
        <f t="shared" si="9"/>
        <v>72458</v>
      </c>
      <c r="AJ3" s="7"/>
      <c r="AK3" s="7">
        <f t="shared" si="10"/>
        <v>0</v>
      </c>
      <c r="AL3" s="7">
        <f t="shared" si="11"/>
        <v>72458</v>
      </c>
      <c r="AM3" s="7">
        <v>667416310000531</v>
      </c>
      <c r="AN3" s="7" t="s">
        <v>54</v>
      </c>
      <c r="AO3" s="7" t="s">
        <v>55</v>
      </c>
      <c r="AP3" s="7"/>
      <c r="AQ3" s="7" t="s">
        <v>56</v>
      </c>
      <c r="AR3" s="7" t="s">
        <v>57</v>
      </c>
      <c r="AS3" s="7" t="s">
        <v>58</v>
      </c>
      <c r="AT3" s="7">
        <v>85408</v>
      </c>
      <c r="AU3" s="7" t="s">
        <v>61</v>
      </c>
      <c r="AV3" s="7" t="s">
        <v>60</v>
      </c>
      <c r="AW3" s="7">
        <f t="shared" si="12"/>
        <v>-12950</v>
      </c>
      <c r="AX3" s="11"/>
    </row>
    <row r="4" spans="1:50">
      <c r="A4" s="7">
        <f t="shared" si="13"/>
        <v>3</v>
      </c>
      <c r="B4" s="7" t="s">
        <v>49</v>
      </c>
      <c r="C4" s="7" t="s">
        <v>50</v>
      </c>
      <c r="D4" s="8">
        <v>43617</v>
      </c>
      <c r="E4" s="7" t="s">
        <v>51</v>
      </c>
      <c r="F4" s="7" t="s">
        <v>52</v>
      </c>
      <c r="G4" s="7" t="s">
        <v>53</v>
      </c>
      <c r="H4" s="7">
        <v>94994</v>
      </c>
      <c r="I4" s="7">
        <f t="shared" si="0"/>
        <v>81422</v>
      </c>
      <c r="J4" s="7">
        <f t="shared" si="1"/>
        <v>2160</v>
      </c>
      <c r="K4" s="7">
        <f t="shared" si="2"/>
        <v>2004</v>
      </c>
      <c r="L4" s="7">
        <f t="shared" si="3"/>
        <v>0</v>
      </c>
      <c r="M4" s="7">
        <f t="shared" si="4"/>
        <v>13572</v>
      </c>
      <c r="N4" s="7">
        <v>35000</v>
      </c>
      <c r="O4" s="7">
        <v>10000</v>
      </c>
      <c r="P4" s="7">
        <v>4795</v>
      </c>
      <c r="Q4" s="7">
        <v>5795</v>
      </c>
      <c r="R4" s="7">
        <v>4795</v>
      </c>
      <c r="S4" s="7">
        <v>7193</v>
      </c>
      <c r="T4" s="7">
        <v>2000</v>
      </c>
      <c r="U4" s="7">
        <v>2375</v>
      </c>
      <c r="V4" s="7">
        <v>5305</v>
      </c>
      <c r="W4" s="7"/>
      <c r="X4" s="7"/>
      <c r="Y4" s="7">
        <f t="shared" si="14"/>
        <v>77258</v>
      </c>
      <c r="Z4" s="7">
        <v>30</v>
      </c>
      <c r="AA4" s="7">
        <v>0</v>
      </c>
      <c r="AB4" s="7">
        <f t="shared" si="5"/>
        <v>30</v>
      </c>
      <c r="AC4" s="7">
        <f t="shared" si="6"/>
        <v>77258</v>
      </c>
      <c r="AD4" s="7"/>
      <c r="AE4" s="7">
        <v>3000</v>
      </c>
      <c r="AF4" s="7">
        <f>IF(Y4&lt;21001,ROUNDUP(SUM(AC4*1.75%),0),0)</f>
        <v>0</v>
      </c>
      <c r="AG4" s="7">
        <f t="shared" si="7"/>
        <v>1800</v>
      </c>
      <c r="AH4" s="7">
        <f t="shared" si="8"/>
        <v>4800</v>
      </c>
      <c r="AI4" s="7">
        <f t="shared" si="9"/>
        <v>72458</v>
      </c>
      <c r="AJ4" s="7"/>
      <c r="AK4" s="7">
        <f t="shared" si="10"/>
        <v>0</v>
      </c>
      <c r="AL4" s="7">
        <f t="shared" si="11"/>
        <v>72458</v>
      </c>
      <c r="AM4" s="7">
        <v>667416310000531</v>
      </c>
      <c r="AN4" s="7" t="s">
        <v>54</v>
      </c>
      <c r="AO4" s="7" t="s">
        <v>55</v>
      </c>
      <c r="AP4" s="7"/>
      <c r="AQ4" s="7" t="s">
        <v>56</v>
      </c>
      <c r="AR4" s="7" t="s">
        <v>57</v>
      </c>
      <c r="AS4" s="7" t="s">
        <v>58</v>
      </c>
      <c r="AT4" s="7">
        <v>85408</v>
      </c>
      <c r="AU4" s="7" t="s">
        <v>62</v>
      </c>
      <c r="AV4" s="7" t="s">
        <v>63</v>
      </c>
      <c r="AW4" s="7">
        <f t="shared" si="12"/>
        <v>-12950</v>
      </c>
      <c r="AX4" s="11"/>
    </row>
    <row r="5" spans="1:50">
      <c r="A5" s="7">
        <f t="shared" si="13"/>
        <v>4</v>
      </c>
      <c r="B5" s="7" t="s">
        <v>49</v>
      </c>
      <c r="C5" s="7" t="s">
        <v>50</v>
      </c>
      <c r="D5" s="8">
        <v>43647</v>
      </c>
      <c r="E5" s="7" t="s">
        <v>51</v>
      </c>
      <c r="F5" s="7" t="s">
        <v>52</v>
      </c>
      <c r="G5" s="7" t="s">
        <v>53</v>
      </c>
      <c r="H5" s="7">
        <v>94994</v>
      </c>
      <c r="I5" s="7">
        <f t="shared" si="0"/>
        <v>81422</v>
      </c>
      <c r="J5" s="7">
        <f t="shared" si="1"/>
        <v>2160</v>
      </c>
      <c r="K5" s="7">
        <f t="shared" si="2"/>
        <v>2004</v>
      </c>
      <c r="L5" s="7">
        <f t="shared" si="3"/>
        <v>0</v>
      </c>
      <c r="M5" s="7">
        <f t="shared" si="4"/>
        <v>13572</v>
      </c>
      <c r="N5" s="7">
        <v>35000</v>
      </c>
      <c r="O5" s="7">
        <v>10000</v>
      </c>
      <c r="P5" s="7">
        <v>4795</v>
      </c>
      <c r="Q5" s="7">
        <v>5795</v>
      </c>
      <c r="R5" s="7">
        <v>4795</v>
      </c>
      <c r="S5" s="7">
        <v>7193</v>
      </c>
      <c r="T5" s="7">
        <v>2000</v>
      </c>
      <c r="U5" s="7">
        <v>2375</v>
      </c>
      <c r="V5" s="7">
        <v>5305</v>
      </c>
      <c r="W5" s="7"/>
      <c r="X5" s="7"/>
      <c r="Y5" s="7">
        <f t="shared" si="14"/>
        <v>77258</v>
      </c>
      <c r="Z5" s="7">
        <v>31</v>
      </c>
      <c r="AA5" s="7">
        <v>0</v>
      </c>
      <c r="AB5" s="7">
        <f t="shared" si="5"/>
        <v>31</v>
      </c>
      <c r="AC5" s="7">
        <f t="shared" si="6"/>
        <v>77258</v>
      </c>
      <c r="AD5" s="7"/>
      <c r="AE5" s="7">
        <v>3000</v>
      </c>
      <c r="AF5" s="7">
        <f t="shared" ref="AF5:AF11" si="15">IF(Y5&lt;21001,ROUNDUP(SUM(AC5*0.75%),0),0)</f>
        <v>0</v>
      </c>
      <c r="AG5" s="7">
        <f t="shared" si="7"/>
        <v>1800</v>
      </c>
      <c r="AH5" s="7">
        <f t="shared" si="8"/>
        <v>4800</v>
      </c>
      <c r="AI5" s="7">
        <f t="shared" si="9"/>
        <v>72458</v>
      </c>
      <c r="AJ5" s="7"/>
      <c r="AK5" s="7">
        <f t="shared" si="10"/>
        <v>0</v>
      </c>
      <c r="AL5" s="7">
        <f t="shared" si="11"/>
        <v>72458</v>
      </c>
      <c r="AM5" s="7">
        <v>667416310000531</v>
      </c>
      <c r="AN5" s="7" t="s">
        <v>54</v>
      </c>
      <c r="AO5" s="7" t="s">
        <v>55</v>
      </c>
      <c r="AP5" s="7"/>
      <c r="AQ5" s="7" t="s">
        <v>56</v>
      </c>
      <c r="AR5" s="7" t="s">
        <v>57</v>
      </c>
      <c r="AS5" s="7" t="s">
        <v>58</v>
      </c>
      <c r="AT5" s="7">
        <v>85408</v>
      </c>
      <c r="AU5" s="7" t="s">
        <v>64</v>
      </c>
      <c r="AV5" s="7" t="s">
        <v>63</v>
      </c>
      <c r="AW5" s="7">
        <f t="shared" si="12"/>
        <v>-12950</v>
      </c>
      <c r="AX5" s="11"/>
    </row>
    <row r="6" spans="1:50">
      <c r="A6" s="7">
        <f t="shared" si="13"/>
        <v>5</v>
      </c>
      <c r="B6" s="7" t="s">
        <v>49</v>
      </c>
      <c r="C6" s="7" t="s">
        <v>50</v>
      </c>
      <c r="D6" s="8">
        <v>43678</v>
      </c>
      <c r="E6" s="7" t="s">
        <v>51</v>
      </c>
      <c r="F6" s="7" t="s">
        <v>52</v>
      </c>
      <c r="G6" s="7" t="s">
        <v>53</v>
      </c>
      <c r="H6" s="7">
        <v>94994</v>
      </c>
      <c r="I6" s="7">
        <f t="shared" si="0"/>
        <v>81422</v>
      </c>
      <c r="J6" s="7">
        <f t="shared" si="1"/>
        <v>2160</v>
      </c>
      <c r="K6" s="7">
        <f t="shared" si="2"/>
        <v>2004</v>
      </c>
      <c r="L6" s="7">
        <f t="shared" si="3"/>
        <v>0</v>
      </c>
      <c r="M6" s="7">
        <f t="shared" si="4"/>
        <v>13572</v>
      </c>
      <c r="N6" s="7">
        <v>35000</v>
      </c>
      <c r="O6" s="7">
        <v>10000</v>
      </c>
      <c r="P6" s="7">
        <v>4795</v>
      </c>
      <c r="Q6" s="7">
        <v>5795</v>
      </c>
      <c r="R6" s="7">
        <v>4795</v>
      </c>
      <c r="S6" s="7">
        <v>7193</v>
      </c>
      <c r="T6" s="7">
        <v>2000</v>
      </c>
      <c r="U6" s="7">
        <v>2375</v>
      </c>
      <c r="V6" s="7">
        <v>5305</v>
      </c>
      <c r="W6" s="7"/>
      <c r="X6" s="7"/>
      <c r="Y6" s="7">
        <f t="shared" si="14"/>
        <v>77258</v>
      </c>
      <c r="Z6" s="7">
        <v>31</v>
      </c>
      <c r="AA6" s="7">
        <v>0</v>
      </c>
      <c r="AB6" s="7">
        <f t="shared" si="5"/>
        <v>31</v>
      </c>
      <c r="AC6" s="7">
        <f t="shared" si="6"/>
        <v>77258</v>
      </c>
      <c r="AD6" s="7"/>
      <c r="AE6" s="7">
        <v>3000</v>
      </c>
      <c r="AF6" s="7">
        <f t="shared" si="15"/>
        <v>0</v>
      </c>
      <c r="AG6" s="7">
        <f t="shared" si="7"/>
        <v>1800</v>
      </c>
      <c r="AH6" s="7">
        <f t="shared" si="8"/>
        <v>4800</v>
      </c>
      <c r="AI6" s="7">
        <f t="shared" si="9"/>
        <v>72458</v>
      </c>
      <c r="AJ6" s="7"/>
      <c r="AK6" s="7">
        <f t="shared" si="10"/>
        <v>0</v>
      </c>
      <c r="AL6" s="7">
        <f t="shared" si="11"/>
        <v>72458</v>
      </c>
      <c r="AM6" s="7">
        <v>667416310000531</v>
      </c>
      <c r="AN6" s="7" t="s">
        <v>54</v>
      </c>
      <c r="AO6" s="7" t="s">
        <v>55</v>
      </c>
      <c r="AP6" s="7"/>
      <c r="AQ6" s="7" t="s">
        <v>56</v>
      </c>
      <c r="AR6" s="7" t="s">
        <v>57</v>
      </c>
      <c r="AS6" s="7" t="s">
        <v>58</v>
      </c>
      <c r="AT6" s="7">
        <v>85408</v>
      </c>
      <c r="AU6" s="7" t="s">
        <v>65</v>
      </c>
      <c r="AV6" s="7" t="s">
        <v>63</v>
      </c>
      <c r="AW6" s="7">
        <f t="shared" si="12"/>
        <v>-12950</v>
      </c>
      <c r="AX6" s="11"/>
    </row>
    <row r="7" spans="1:50">
      <c r="A7" s="7">
        <f t="shared" si="13"/>
        <v>6</v>
      </c>
      <c r="B7" s="7" t="s">
        <v>49</v>
      </c>
      <c r="C7" s="7" t="s">
        <v>50</v>
      </c>
      <c r="D7" s="8">
        <v>43709</v>
      </c>
      <c r="E7" s="7" t="s">
        <v>51</v>
      </c>
      <c r="F7" s="7" t="s">
        <v>52</v>
      </c>
      <c r="G7" s="7" t="s">
        <v>53</v>
      </c>
      <c r="H7" s="7">
        <v>94994</v>
      </c>
      <c r="I7" s="7">
        <f t="shared" si="0"/>
        <v>82182</v>
      </c>
      <c r="J7" s="7">
        <f t="shared" si="1"/>
        <v>2160</v>
      </c>
      <c r="K7" s="7">
        <f t="shared" si="2"/>
        <v>2004</v>
      </c>
      <c r="L7" s="7">
        <f t="shared" si="3"/>
        <v>0</v>
      </c>
      <c r="M7" s="7">
        <f t="shared" si="4"/>
        <v>12812</v>
      </c>
      <c r="N7" s="7">
        <v>35000</v>
      </c>
      <c r="O7" s="7">
        <v>10000</v>
      </c>
      <c r="P7" s="7">
        <v>4964</v>
      </c>
      <c r="Q7" s="7">
        <v>5964</v>
      </c>
      <c r="R7" s="7">
        <v>4964</v>
      </c>
      <c r="S7" s="7">
        <v>7446</v>
      </c>
      <c r="T7" s="7">
        <v>2000</v>
      </c>
      <c r="U7" s="7">
        <v>2375</v>
      </c>
      <c r="V7" s="7">
        <v>5305</v>
      </c>
      <c r="W7" s="7"/>
      <c r="X7" s="7"/>
      <c r="Y7" s="7">
        <f t="shared" si="14"/>
        <v>78018</v>
      </c>
      <c r="Z7" s="7">
        <v>30</v>
      </c>
      <c r="AA7" s="7">
        <v>0</v>
      </c>
      <c r="AB7" s="7">
        <f t="shared" si="5"/>
        <v>30</v>
      </c>
      <c r="AC7" s="7">
        <f t="shared" si="6"/>
        <v>78018</v>
      </c>
      <c r="AD7" s="7"/>
      <c r="AE7" s="7">
        <v>3000</v>
      </c>
      <c r="AF7" s="7">
        <f t="shared" si="15"/>
        <v>0</v>
      </c>
      <c r="AG7" s="7">
        <f t="shared" si="7"/>
        <v>1800</v>
      </c>
      <c r="AH7" s="7">
        <f t="shared" si="8"/>
        <v>4800</v>
      </c>
      <c r="AI7" s="7">
        <f t="shared" si="9"/>
        <v>73218</v>
      </c>
      <c r="AJ7" s="7"/>
      <c r="AK7" s="7">
        <f t="shared" si="10"/>
        <v>0</v>
      </c>
      <c r="AL7" s="7">
        <f t="shared" si="11"/>
        <v>73218</v>
      </c>
      <c r="AM7" s="7">
        <v>667416310000531</v>
      </c>
      <c r="AN7" s="7" t="s">
        <v>66</v>
      </c>
      <c r="AO7" s="7" t="s">
        <v>55</v>
      </c>
      <c r="AP7" s="7"/>
      <c r="AQ7" s="7" t="s">
        <v>56</v>
      </c>
      <c r="AR7" s="7" t="s">
        <v>57</v>
      </c>
      <c r="AS7" s="7" t="s">
        <v>58</v>
      </c>
      <c r="AT7" s="7">
        <v>87858</v>
      </c>
      <c r="AU7" s="7" t="s">
        <v>67</v>
      </c>
      <c r="AV7" s="7" t="s">
        <v>63</v>
      </c>
      <c r="AW7" s="7">
        <f t="shared" si="12"/>
        <v>-14640</v>
      </c>
      <c r="AX7" s="11"/>
    </row>
    <row r="8" spans="1:56">
      <c r="A8" s="7">
        <f t="shared" si="13"/>
        <v>7</v>
      </c>
      <c r="B8" s="7" t="s">
        <v>49</v>
      </c>
      <c r="C8" s="7" t="s">
        <v>50</v>
      </c>
      <c r="D8" s="8">
        <v>43739</v>
      </c>
      <c r="E8" s="7" t="s">
        <v>51</v>
      </c>
      <c r="F8" s="7" t="s">
        <v>52</v>
      </c>
      <c r="G8" s="7" t="s">
        <v>53</v>
      </c>
      <c r="H8" s="7">
        <v>94994</v>
      </c>
      <c r="I8" s="7">
        <f t="shared" si="0"/>
        <v>82182</v>
      </c>
      <c r="J8" s="7">
        <f t="shared" si="1"/>
        <v>2160</v>
      </c>
      <c r="K8" s="7">
        <f t="shared" si="2"/>
        <v>2004</v>
      </c>
      <c r="L8" s="7">
        <f t="shared" si="3"/>
        <v>0</v>
      </c>
      <c r="M8" s="7">
        <f t="shared" si="4"/>
        <v>12812</v>
      </c>
      <c r="N8" s="7">
        <v>35000</v>
      </c>
      <c r="O8" s="7">
        <v>10000</v>
      </c>
      <c r="P8" s="7">
        <v>4964</v>
      </c>
      <c r="Q8" s="7">
        <v>5964</v>
      </c>
      <c r="R8" s="7">
        <v>4964</v>
      </c>
      <c r="S8" s="7">
        <v>7446</v>
      </c>
      <c r="T8" s="7">
        <v>2000</v>
      </c>
      <c r="U8" s="7">
        <v>2375</v>
      </c>
      <c r="V8" s="7">
        <v>5305</v>
      </c>
      <c r="W8" s="7"/>
      <c r="X8" s="7"/>
      <c r="Y8" s="7">
        <f t="shared" si="14"/>
        <v>78018</v>
      </c>
      <c r="Z8" s="7">
        <v>31</v>
      </c>
      <c r="AA8" s="7">
        <v>0</v>
      </c>
      <c r="AB8" s="7">
        <f t="shared" si="5"/>
        <v>31</v>
      </c>
      <c r="AC8" s="7">
        <f t="shared" si="6"/>
        <v>78018</v>
      </c>
      <c r="AD8" s="7"/>
      <c r="AE8" s="7">
        <v>3000</v>
      </c>
      <c r="AF8" s="7">
        <f t="shared" si="15"/>
        <v>0</v>
      </c>
      <c r="AG8" s="7">
        <f t="shared" si="7"/>
        <v>1800</v>
      </c>
      <c r="AH8" s="7">
        <f t="shared" si="8"/>
        <v>4800</v>
      </c>
      <c r="AI8" s="7">
        <f t="shared" si="9"/>
        <v>73218</v>
      </c>
      <c r="AJ8" s="7"/>
      <c r="AK8" s="7">
        <f t="shared" si="10"/>
        <v>0</v>
      </c>
      <c r="AL8" s="7">
        <f t="shared" si="11"/>
        <v>73218</v>
      </c>
      <c r="AM8" s="7">
        <v>667416310000531</v>
      </c>
      <c r="AN8" s="7" t="s">
        <v>66</v>
      </c>
      <c r="AO8" s="7" t="s">
        <v>55</v>
      </c>
      <c r="AP8" s="7"/>
      <c r="AQ8" s="7" t="s">
        <v>56</v>
      </c>
      <c r="AR8" s="7" t="s">
        <v>57</v>
      </c>
      <c r="AS8" s="7" t="s">
        <v>58</v>
      </c>
      <c r="AT8" s="7">
        <v>87858</v>
      </c>
      <c r="AU8" s="7" t="s">
        <v>68</v>
      </c>
      <c r="AV8" s="7" t="s">
        <v>63</v>
      </c>
      <c r="AW8" s="7">
        <f t="shared" si="12"/>
        <v>-14640</v>
      </c>
      <c r="AX8" s="11"/>
      <c r="BD8" s="12"/>
    </row>
    <row r="9" spans="1:50">
      <c r="A9" s="7">
        <f t="shared" si="13"/>
        <v>8</v>
      </c>
      <c r="B9" s="7" t="s">
        <v>49</v>
      </c>
      <c r="C9" s="7" t="s">
        <v>50</v>
      </c>
      <c r="D9" s="8">
        <v>43770</v>
      </c>
      <c r="E9" s="7" t="s">
        <v>51</v>
      </c>
      <c r="F9" s="7" t="s">
        <v>52</v>
      </c>
      <c r="G9" s="7" t="s">
        <v>53</v>
      </c>
      <c r="H9" s="7">
        <v>97525</v>
      </c>
      <c r="I9" s="7">
        <f t="shared" si="0"/>
        <v>82182</v>
      </c>
      <c r="J9" s="7">
        <f t="shared" si="1"/>
        <v>2160</v>
      </c>
      <c r="K9" s="7">
        <f t="shared" si="2"/>
        <v>2004</v>
      </c>
      <c r="L9" s="7">
        <f t="shared" si="3"/>
        <v>0</v>
      </c>
      <c r="M9" s="7">
        <f t="shared" si="4"/>
        <v>15343</v>
      </c>
      <c r="N9" s="7">
        <v>35000</v>
      </c>
      <c r="O9" s="7">
        <v>10000</v>
      </c>
      <c r="P9" s="7">
        <v>4964</v>
      </c>
      <c r="Q9" s="7">
        <v>5964</v>
      </c>
      <c r="R9" s="7">
        <v>4964</v>
      </c>
      <c r="S9" s="7">
        <v>7446</v>
      </c>
      <c r="T9" s="7">
        <v>2000</v>
      </c>
      <c r="U9" s="7">
        <v>2375</v>
      </c>
      <c r="V9" s="7">
        <v>5305</v>
      </c>
      <c r="W9" s="7"/>
      <c r="X9" s="7"/>
      <c r="Y9" s="7">
        <f t="shared" si="14"/>
        <v>78018</v>
      </c>
      <c r="Z9" s="7">
        <v>30</v>
      </c>
      <c r="AA9" s="7">
        <v>0</v>
      </c>
      <c r="AB9" s="7">
        <f t="shared" si="5"/>
        <v>30</v>
      </c>
      <c r="AC9" s="7">
        <f t="shared" si="6"/>
        <v>78018</v>
      </c>
      <c r="AD9" s="7"/>
      <c r="AE9" s="7">
        <v>3000</v>
      </c>
      <c r="AF9" s="7">
        <f t="shared" si="15"/>
        <v>0</v>
      </c>
      <c r="AG9" s="7">
        <f t="shared" si="7"/>
        <v>1800</v>
      </c>
      <c r="AH9" s="7">
        <f t="shared" si="8"/>
        <v>4800</v>
      </c>
      <c r="AI9" s="7">
        <f t="shared" si="9"/>
        <v>73218</v>
      </c>
      <c r="AJ9" s="7"/>
      <c r="AK9" s="7">
        <f t="shared" si="10"/>
        <v>0</v>
      </c>
      <c r="AL9" s="7">
        <f t="shared" si="11"/>
        <v>73218</v>
      </c>
      <c r="AM9" s="7">
        <v>667416310000531</v>
      </c>
      <c r="AN9" s="7" t="s">
        <v>66</v>
      </c>
      <c r="AO9" s="7" t="s">
        <v>55</v>
      </c>
      <c r="AP9" s="7"/>
      <c r="AQ9" s="7" t="s">
        <v>56</v>
      </c>
      <c r="AR9" s="7" t="s">
        <v>57</v>
      </c>
      <c r="AS9" s="7" t="s">
        <v>58</v>
      </c>
      <c r="AT9" s="7">
        <v>87858</v>
      </c>
      <c r="AU9" s="7" t="s">
        <v>69</v>
      </c>
      <c r="AV9" s="7" t="s">
        <v>63</v>
      </c>
      <c r="AW9" s="7">
        <f t="shared" si="12"/>
        <v>-14640</v>
      </c>
      <c r="AX9" s="11"/>
    </row>
    <row r="10" spans="1:50">
      <c r="A10" s="7">
        <f t="shared" si="13"/>
        <v>9</v>
      </c>
      <c r="B10" s="7" t="s">
        <v>49</v>
      </c>
      <c r="C10" s="7" t="s">
        <v>50</v>
      </c>
      <c r="D10" s="8">
        <v>43800</v>
      </c>
      <c r="E10" s="7" t="s">
        <v>51</v>
      </c>
      <c r="F10" s="7" t="s">
        <v>52</v>
      </c>
      <c r="G10" s="7" t="s">
        <v>53</v>
      </c>
      <c r="H10" s="7">
        <v>97525</v>
      </c>
      <c r="I10" s="7">
        <f t="shared" si="0"/>
        <v>82182</v>
      </c>
      <c r="J10" s="7">
        <f t="shared" si="1"/>
        <v>2160</v>
      </c>
      <c r="K10" s="7">
        <f t="shared" si="2"/>
        <v>2004</v>
      </c>
      <c r="L10" s="7">
        <f t="shared" si="3"/>
        <v>0</v>
      </c>
      <c r="M10" s="7">
        <f t="shared" si="4"/>
        <v>15343</v>
      </c>
      <c r="N10" s="7">
        <v>35000</v>
      </c>
      <c r="O10" s="7">
        <v>10000</v>
      </c>
      <c r="P10" s="7">
        <v>4964</v>
      </c>
      <c r="Q10" s="7">
        <v>5964</v>
      </c>
      <c r="R10" s="7">
        <v>4964</v>
      </c>
      <c r="S10" s="7">
        <v>7446</v>
      </c>
      <c r="T10" s="7">
        <v>2000</v>
      </c>
      <c r="U10" s="7">
        <v>2375</v>
      </c>
      <c r="V10" s="7">
        <v>5305</v>
      </c>
      <c r="W10" s="7"/>
      <c r="X10" s="7"/>
      <c r="Y10" s="7">
        <f t="shared" si="14"/>
        <v>78018</v>
      </c>
      <c r="Z10" s="7">
        <v>31</v>
      </c>
      <c r="AA10" s="7">
        <v>0</v>
      </c>
      <c r="AB10" s="7">
        <f t="shared" si="5"/>
        <v>31</v>
      </c>
      <c r="AC10" s="7">
        <f t="shared" si="6"/>
        <v>78018</v>
      </c>
      <c r="AD10" s="7"/>
      <c r="AE10" s="7">
        <v>3000</v>
      </c>
      <c r="AF10" s="7">
        <f t="shared" si="15"/>
        <v>0</v>
      </c>
      <c r="AG10" s="7">
        <f t="shared" si="7"/>
        <v>1800</v>
      </c>
      <c r="AH10" s="7">
        <f t="shared" si="8"/>
        <v>4800</v>
      </c>
      <c r="AI10" s="7">
        <f t="shared" si="9"/>
        <v>73218</v>
      </c>
      <c r="AJ10" s="7"/>
      <c r="AK10" s="7">
        <f t="shared" si="10"/>
        <v>0</v>
      </c>
      <c r="AL10" s="7">
        <f t="shared" si="11"/>
        <v>73218</v>
      </c>
      <c r="AM10" s="7">
        <v>667416310000531</v>
      </c>
      <c r="AN10" s="7" t="s">
        <v>66</v>
      </c>
      <c r="AO10" s="7" t="s">
        <v>55</v>
      </c>
      <c r="AP10" s="7"/>
      <c r="AQ10" s="7" t="s">
        <v>56</v>
      </c>
      <c r="AR10" s="7" t="s">
        <v>57</v>
      </c>
      <c r="AS10" s="7" t="s">
        <v>58</v>
      </c>
      <c r="AT10" s="7">
        <v>87858</v>
      </c>
      <c r="AU10" s="7" t="s">
        <v>70</v>
      </c>
      <c r="AV10" s="7" t="s">
        <v>71</v>
      </c>
      <c r="AW10" s="7">
        <f t="shared" si="12"/>
        <v>-14640</v>
      </c>
      <c r="AX10" s="11"/>
    </row>
    <row r="11" spans="1:50">
      <c r="A11" s="7">
        <f t="shared" si="13"/>
        <v>10</v>
      </c>
      <c r="B11" s="7" t="s">
        <v>49</v>
      </c>
      <c r="C11" s="7" t="s">
        <v>50</v>
      </c>
      <c r="D11" s="8">
        <v>43831</v>
      </c>
      <c r="E11" s="7" t="s">
        <v>51</v>
      </c>
      <c r="F11" s="7" t="s">
        <v>52</v>
      </c>
      <c r="G11" s="7" t="s">
        <v>53</v>
      </c>
      <c r="H11" s="7">
        <v>97525</v>
      </c>
      <c r="I11" s="7">
        <f t="shared" si="0"/>
        <v>82182</v>
      </c>
      <c r="J11" s="7">
        <f t="shared" si="1"/>
        <v>2160</v>
      </c>
      <c r="K11" s="7">
        <f t="shared" si="2"/>
        <v>2004</v>
      </c>
      <c r="L11" s="7">
        <f t="shared" si="3"/>
        <v>0</v>
      </c>
      <c r="M11" s="7">
        <f t="shared" si="4"/>
        <v>15343</v>
      </c>
      <c r="N11" s="7">
        <v>35000</v>
      </c>
      <c r="O11" s="7">
        <v>10000</v>
      </c>
      <c r="P11" s="7">
        <v>4964</v>
      </c>
      <c r="Q11" s="7">
        <v>5964</v>
      </c>
      <c r="R11" s="7">
        <v>4964</v>
      </c>
      <c r="S11" s="7">
        <v>7446</v>
      </c>
      <c r="T11" s="7">
        <v>2000</v>
      </c>
      <c r="U11" s="7">
        <v>2375</v>
      </c>
      <c r="V11" s="7">
        <v>5305</v>
      </c>
      <c r="W11" s="7"/>
      <c r="X11" s="7"/>
      <c r="Y11" s="7">
        <f t="shared" si="14"/>
        <v>78018</v>
      </c>
      <c r="Z11" s="7">
        <v>31</v>
      </c>
      <c r="AA11" s="7">
        <v>0</v>
      </c>
      <c r="AB11" s="7">
        <f t="shared" si="5"/>
        <v>31</v>
      </c>
      <c r="AC11" s="7">
        <f t="shared" si="6"/>
        <v>78018</v>
      </c>
      <c r="AD11" s="7"/>
      <c r="AE11" s="7">
        <v>3000</v>
      </c>
      <c r="AF11" s="7">
        <f t="shared" si="15"/>
        <v>0</v>
      </c>
      <c r="AG11" s="7">
        <f t="shared" si="7"/>
        <v>1800</v>
      </c>
      <c r="AH11" s="7">
        <f t="shared" si="8"/>
        <v>4800</v>
      </c>
      <c r="AI11" s="7">
        <f t="shared" si="9"/>
        <v>73218</v>
      </c>
      <c r="AJ11" s="7"/>
      <c r="AK11" s="7">
        <f t="shared" si="10"/>
        <v>0</v>
      </c>
      <c r="AL11" s="7">
        <f t="shared" si="11"/>
        <v>73218</v>
      </c>
      <c r="AM11" s="7">
        <v>667416310000531</v>
      </c>
      <c r="AN11" s="7" t="s">
        <v>66</v>
      </c>
      <c r="AO11" s="7" t="s">
        <v>55</v>
      </c>
      <c r="AP11" s="7"/>
      <c r="AQ11" s="7" t="s">
        <v>56</v>
      </c>
      <c r="AR11" s="7" t="s">
        <v>57</v>
      </c>
      <c r="AS11" s="7" t="s">
        <v>58</v>
      </c>
      <c r="AT11" s="7">
        <v>87858</v>
      </c>
      <c r="AU11" s="7" t="s">
        <v>72</v>
      </c>
      <c r="AV11" s="7" t="s">
        <v>73</v>
      </c>
      <c r="AW11" s="7">
        <f t="shared" si="12"/>
        <v>-14640</v>
      </c>
      <c r="AX11" s="11"/>
    </row>
    <row r="12" spans="1:50">
      <c r="A12" s="7">
        <f t="shared" si="13"/>
        <v>11</v>
      </c>
      <c r="B12" s="7" t="s">
        <v>49</v>
      </c>
      <c r="C12" s="7" t="s">
        <v>50</v>
      </c>
      <c r="D12" s="8">
        <v>43862</v>
      </c>
      <c r="E12" s="7" t="s">
        <v>51</v>
      </c>
      <c r="F12" s="7" t="s">
        <v>52</v>
      </c>
      <c r="G12" s="7" t="s">
        <v>53</v>
      </c>
      <c r="H12" s="7">
        <v>97525</v>
      </c>
      <c r="I12" s="7">
        <v>97524.72</v>
      </c>
      <c r="J12" s="7">
        <v>2862.72</v>
      </c>
      <c r="K12" s="7">
        <v>2004</v>
      </c>
      <c r="L12" s="7">
        <v>0</v>
      </c>
      <c r="M12" s="7">
        <v>0.279999999998836</v>
      </c>
      <c r="N12" s="7">
        <v>35000</v>
      </c>
      <c r="O12" s="7">
        <v>10000</v>
      </c>
      <c r="P12" s="7">
        <v>4964</v>
      </c>
      <c r="Q12" s="7">
        <v>5964</v>
      </c>
      <c r="R12" s="7">
        <v>4964</v>
      </c>
      <c r="S12" s="7">
        <v>7446</v>
      </c>
      <c r="T12" s="7">
        <v>2000</v>
      </c>
      <c r="U12" s="7">
        <v>2375</v>
      </c>
      <c r="V12" s="7">
        <v>5305</v>
      </c>
      <c r="W12" s="7"/>
      <c r="X12" s="7"/>
      <c r="Y12" s="7">
        <f t="shared" si="14"/>
        <v>78018</v>
      </c>
      <c r="Z12" s="7">
        <v>31</v>
      </c>
      <c r="AA12" s="7">
        <v>0</v>
      </c>
      <c r="AB12" s="7">
        <v>31</v>
      </c>
      <c r="AC12" s="7">
        <f t="shared" si="6"/>
        <v>78018</v>
      </c>
      <c r="AD12" s="7"/>
      <c r="AE12" s="7">
        <v>0</v>
      </c>
      <c r="AF12" s="7">
        <v>0</v>
      </c>
      <c r="AG12" s="7">
        <v>1800</v>
      </c>
      <c r="AH12" s="7">
        <v>4800</v>
      </c>
      <c r="AI12" s="7">
        <v>87858</v>
      </c>
      <c r="AJ12" s="7"/>
      <c r="AK12" s="7">
        <v>0</v>
      </c>
      <c r="AL12" s="7">
        <v>87858</v>
      </c>
      <c r="AM12" s="7">
        <v>667416310000531</v>
      </c>
      <c r="AN12" s="7" t="s">
        <v>66</v>
      </c>
      <c r="AO12" s="7" t="s">
        <v>55</v>
      </c>
      <c r="AP12" s="7"/>
      <c r="AQ12" s="7" t="s">
        <v>56</v>
      </c>
      <c r="AR12" s="7" t="s">
        <v>57</v>
      </c>
      <c r="AS12" s="7" t="s">
        <v>58</v>
      </c>
      <c r="AT12" s="7">
        <v>87858</v>
      </c>
      <c r="AU12" s="7" t="s">
        <v>72</v>
      </c>
      <c r="AV12" s="7" t="s">
        <v>73</v>
      </c>
      <c r="AW12" s="7">
        <v>0</v>
      </c>
      <c r="AX12" s="11"/>
    </row>
    <row r="13" spans="1:50">
      <c r="A13" s="7">
        <f t="shared" si="13"/>
        <v>12</v>
      </c>
      <c r="B13" s="7" t="s">
        <v>49</v>
      </c>
      <c r="C13" s="7" t="s">
        <v>50</v>
      </c>
      <c r="D13" s="8">
        <v>43891</v>
      </c>
      <c r="E13" s="7" t="s">
        <v>51</v>
      </c>
      <c r="F13" s="7" t="s">
        <v>52</v>
      </c>
      <c r="G13" s="7" t="s">
        <v>53</v>
      </c>
      <c r="H13" s="7">
        <v>97525</v>
      </c>
      <c r="I13" s="7">
        <v>97524.72</v>
      </c>
      <c r="J13" s="7">
        <v>2862.72</v>
      </c>
      <c r="K13" s="7">
        <v>2004</v>
      </c>
      <c r="L13" s="7">
        <v>0</v>
      </c>
      <c r="M13" s="7">
        <v>0.279999999998836</v>
      </c>
      <c r="N13" s="7">
        <v>35000</v>
      </c>
      <c r="O13" s="7">
        <v>10000</v>
      </c>
      <c r="P13" s="7">
        <v>4964</v>
      </c>
      <c r="Q13" s="7">
        <v>5964</v>
      </c>
      <c r="R13" s="7">
        <v>4964</v>
      </c>
      <c r="S13" s="7">
        <v>7446</v>
      </c>
      <c r="T13" s="7">
        <v>2000</v>
      </c>
      <c r="U13" s="7">
        <v>2375</v>
      </c>
      <c r="V13" s="7">
        <v>5305</v>
      </c>
      <c r="W13" s="7"/>
      <c r="X13" s="7"/>
      <c r="Y13" s="7">
        <f t="shared" si="14"/>
        <v>78018</v>
      </c>
      <c r="Z13" s="7">
        <v>31</v>
      </c>
      <c r="AA13" s="7">
        <v>0</v>
      </c>
      <c r="AB13" s="7">
        <v>31</v>
      </c>
      <c r="AC13" s="7">
        <f t="shared" si="6"/>
        <v>78018</v>
      </c>
      <c r="AD13" s="7"/>
      <c r="AE13" s="7">
        <v>0</v>
      </c>
      <c r="AF13" s="7">
        <v>0</v>
      </c>
      <c r="AG13" s="7">
        <v>1800</v>
      </c>
      <c r="AH13" s="7">
        <v>4800</v>
      </c>
      <c r="AI13" s="7">
        <v>87858</v>
      </c>
      <c r="AJ13" s="7"/>
      <c r="AK13" s="7">
        <v>0</v>
      </c>
      <c r="AL13" s="7">
        <v>87858</v>
      </c>
      <c r="AM13" s="7">
        <v>667416310000531</v>
      </c>
      <c r="AN13" s="7" t="s">
        <v>66</v>
      </c>
      <c r="AO13" s="7" t="s">
        <v>55</v>
      </c>
      <c r="AP13" s="7"/>
      <c r="AQ13" s="7" t="s">
        <v>56</v>
      </c>
      <c r="AR13" s="7" t="s">
        <v>57</v>
      </c>
      <c r="AS13" s="7" t="s">
        <v>58</v>
      </c>
      <c r="AT13" s="7">
        <v>87858</v>
      </c>
      <c r="AU13" s="7" t="s">
        <v>72</v>
      </c>
      <c r="AV13" s="7" t="s">
        <v>73</v>
      </c>
      <c r="AW13" s="7">
        <v>0</v>
      </c>
      <c r="AX13" s="11"/>
    </row>
    <row r="14" spans="1:50">
      <c r="A14" s="7">
        <f t="shared" si="13"/>
        <v>13</v>
      </c>
      <c r="B14" s="7" t="s">
        <v>74</v>
      </c>
      <c r="C14" s="7" t="s">
        <v>75</v>
      </c>
      <c r="D14" s="8">
        <v>43556</v>
      </c>
      <c r="E14" s="7" t="s">
        <v>76</v>
      </c>
      <c r="F14" s="7" t="s">
        <v>77</v>
      </c>
      <c r="G14" s="7" t="s">
        <v>78</v>
      </c>
      <c r="H14" s="7">
        <v>44024</v>
      </c>
      <c r="I14" s="7">
        <f t="shared" ref="I14:I23" si="16">Y14+J14+K14+L14</f>
        <v>41268</v>
      </c>
      <c r="J14" s="7">
        <f t="shared" ref="J14:J23" si="17">SUM(N14+O14)*4.8/100</f>
        <v>1200</v>
      </c>
      <c r="K14" s="7">
        <v>0</v>
      </c>
      <c r="L14" s="7">
        <f t="shared" ref="L14:L23" si="18">IF(Y14&lt;21001,ROUNDUP(SUM(Y14*4.75%),0),0)</f>
        <v>0</v>
      </c>
      <c r="M14" s="7">
        <f t="shared" ref="M14:M23" si="19">H14-I14</f>
        <v>2756</v>
      </c>
      <c r="N14" s="7">
        <v>18000</v>
      </c>
      <c r="O14" s="7">
        <v>7000</v>
      </c>
      <c r="P14" s="7">
        <v>2063</v>
      </c>
      <c r="Q14" s="7">
        <v>2763</v>
      </c>
      <c r="R14" s="7">
        <v>2063</v>
      </c>
      <c r="S14" s="7">
        <v>3095</v>
      </c>
      <c r="T14" s="7">
        <v>1370</v>
      </c>
      <c r="U14" s="7">
        <v>588</v>
      </c>
      <c r="V14" s="7">
        <v>3126</v>
      </c>
      <c r="W14" s="7"/>
      <c r="X14" s="7"/>
      <c r="Y14" s="7">
        <f t="shared" si="14"/>
        <v>40068</v>
      </c>
      <c r="Z14" s="7">
        <v>30</v>
      </c>
      <c r="AA14" s="7">
        <v>0</v>
      </c>
      <c r="AB14" s="7">
        <f t="shared" ref="AB14:AB23" si="20">Z14+AA14</f>
        <v>30</v>
      </c>
      <c r="AC14" s="7">
        <f t="shared" si="6"/>
        <v>40068</v>
      </c>
      <c r="AD14" s="7"/>
      <c r="AE14" s="7"/>
      <c r="AF14" s="7">
        <f>IF(Y14&lt;21001,ROUNDUP(SUM(AC14*1.75%),0),0)</f>
        <v>0</v>
      </c>
      <c r="AG14" s="7">
        <v>0</v>
      </c>
      <c r="AH14" s="7">
        <f t="shared" ref="AH14:AH23" si="21">SUM(AD14:AG14)</f>
        <v>0</v>
      </c>
      <c r="AI14" s="7">
        <f t="shared" ref="AI14:AI23" si="22">AC14-AH14</f>
        <v>40068</v>
      </c>
      <c r="AJ14" s="7"/>
      <c r="AK14" s="7">
        <f t="shared" ref="AK14:AK23" si="23">SUM(AJ14:AJ14)</f>
        <v>0</v>
      </c>
      <c r="AL14" s="7">
        <f t="shared" ref="AL14:AL23" si="24">AI14+AK14</f>
        <v>40068</v>
      </c>
      <c r="AM14" s="7">
        <v>665410310001967</v>
      </c>
      <c r="AN14" s="7" t="s">
        <v>79</v>
      </c>
      <c r="AO14" s="7" t="s">
        <v>80</v>
      </c>
      <c r="AP14" s="7" t="s">
        <v>81</v>
      </c>
      <c r="AQ14" s="7" t="s">
        <v>82</v>
      </c>
      <c r="AR14" s="7" t="s">
        <v>57</v>
      </c>
      <c r="AS14" s="7" t="s">
        <v>83</v>
      </c>
      <c r="AT14" s="7">
        <v>42698</v>
      </c>
      <c r="AU14" s="7" t="s">
        <v>84</v>
      </c>
      <c r="AV14" s="7" t="s">
        <v>60</v>
      </c>
      <c r="AW14" s="7">
        <f t="shared" ref="AW14:AW23" si="25">AL14-AT14</f>
        <v>-2630</v>
      </c>
      <c r="AX14" s="11"/>
    </row>
    <row r="15" spans="1:50">
      <c r="A15" s="7">
        <f t="shared" si="13"/>
        <v>14</v>
      </c>
      <c r="B15" s="7" t="s">
        <v>74</v>
      </c>
      <c r="C15" s="7" t="s">
        <v>75</v>
      </c>
      <c r="D15" s="8">
        <v>43586</v>
      </c>
      <c r="E15" s="7" t="s">
        <v>76</v>
      </c>
      <c r="F15" s="7" t="s">
        <v>77</v>
      </c>
      <c r="G15" s="7" t="s">
        <v>78</v>
      </c>
      <c r="H15" s="7">
        <v>44024</v>
      </c>
      <c r="I15" s="7">
        <f t="shared" si="16"/>
        <v>41268</v>
      </c>
      <c r="J15" s="7">
        <f t="shared" si="17"/>
        <v>1200</v>
      </c>
      <c r="K15" s="7">
        <v>0</v>
      </c>
      <c r="L15" s="7">
        <f t="shared" si="18"/>
        <v>0</v>
      </c>
      <c r="M15" s="7">
        <f t="shared" si="19"/>
        <v>2756</v>
      </c>
      <c r="N15" s="7">
        <v>18000</v>
      </c>
      <c r="O15" s="7">
        <v>7000</v>
      </c>
      <c r="P15" s="7">
        <v>2063</v>
      </c>
      <c r="Q15" s="7">
        <v>2763</v>
      </c>
      <c r="R15" s="7">
        <v>2063</v>
      </c>
      <c r="S15" s="7">
        <v>3095</v>
      </c>
      <c r="T15" s="7">
        <v>1370</v>
      </c>
      <c r="U15" s="7">
        <v>588</v>
      </c>
      <c r="V15" s="7">
        <v>3126</v>
      </c>
      <c r="W15" s="7"/>
      <c r="X15" s="7"/>
      <c r="Y15" s="7">
        <f t="shared" si="14"/>
        <v>40068</v>
      </c>
      <c r="Z15" s="7">
        <v>31</v>
      </c>
      <c r="AA15" s="7">
        <v>0</v>
      </c>
      <c r="AB15" s="7">
        <f t="shared" si="20"/>
        <v>31</v>
      </c>
      <c r="AC15" s="7">
        <f t="shared" si="6"/>
        <v>40068</v>
      </c>
      <c r="AD15" s="7"/>
      <c r="AE15" s="7"/>
      <c r="AF15" s="7">
        <f>IF(Y15&lt;21001,ROUNDUP(SUM(AC15*1.75%),0),0)</f>
        <v>0</v>
      </c>
      <c r="AG15" s="7">
        <v>0</v>
      </c>
      <c r="AH15" s="7">
        <f t="shared" si="21"/>
        <v>0</v>
      </c>
      <c r="AI15" s="7">
        <f t="shared" si="22"/>
        <v>40068</v>
      </c>
      <c r="AJ15" s="7"/>
      <c r="AK15" s="7">
        <f t="shared" si="23"/>
        <v>0</v>
      </c>
      <c r="AL15" s="7">
        <f t="shared" si="24"/>
        <v>40068</v>
      </c>
      <c r="AM15" s="7">
        <v>665410310001967</v>
      </c>
      <c r="AN15" s="7" t="s">
        <v>79</v>
      </c>
      <c r="AO15" s="7" t="s">
        <v>80</v>
      </c>
      <c r="AP15" s="7" t="s">
        <v>81</v>
      </c>
      <c r="AQ15" s="7" t="s">
        <v>82</v>
      </c>
      <c r="AR15" s="7" t="s">
        <v>57</v>
      </c>
      <c r="AS15" s="7" t="s">
        <v>83</v>
      </c>
      <c r="AT15" s="7">
        <v>42698</v>
      </c>
      <c r="AU15" s="7" t="s">
        <v>85</v>
      </c>
      <c r="AV15" s="7" t="s">
        <v>60</v>
      </c>
      <c r="AW15" s="7">
        <f t="shared" si="25"/>
        <v>-2630</v>
      </c>
      <c r="AX15" s="11"/>
    </row>
    <row r="16" spans="1:50">
      <c r="A16" s="7">
        <f t="shared" si="13"/>
        <v>15</v>
      </c>
      <c r="B16" s="7" t="s">
        <v>74</v>
      </c>
      <c r="C16" s="7" t="s">
        <v>75</v>
      </c>
      <c r="D16" s="8">
        <v>43617</v>
      </c>
      <c r="E16" s="7" t="s">
        <v>76</v>
      </c>
      <c r="F16" s="7" t="s">
        <v>86</v>
      </c>
      <c r="G16" s="7" t="s">
        <v>78</v>
      </c>
      <c r="H16" s="7">
        <v>44024</v>
      </c>
      <c r="I16" s="7">
        <f t="shared" si="16"/>
        <v>41268</v>
      </c>
      <c r="J16" s="7">
        <f t="shared" si="17"/>
        <v>1200</v>
      </c>
      <c r="K16" s="7">
        <v>0</v>
      </c>
      <c r="L16" s="7">
        <f t="shared" si="18"/>
        <v>0</v>
      </c>
      <c r="M16" s="7">
        <f t="shared" si="19"/>
        <v>2756</v>
      </c>
      <c r="N16" s="7">
        <v>18000</v>
      </c>
      <c r="O16" s="7">
        <v>7000</v>
      </c>
      <c r="P16" s="7">
        <v>2063</v>
      </c>
      <c r="Q16" s="7">
        <v>2763</v>
      </c>
      <c r="R16" s="7">
        <v>2063</v>
      </c>
      <c r="S16" s="7">
        <v>3095</v>
      </c>
      <c r="T16" s="7">
        <v>1370</v>
      </c>
      <c r="U16" s="7">
        <v>588</v>
      </c>
      <c r="V16" s="7">
        <v>3126</v>
      </c>
      <c r="W16" s="7"/>
      <c r="X16" s="7"/>
      <c r="Y16" s="7">
        <f t="shared" si="14"/>
        <v>40068</v>
      </c>
      <c r="Z16" s="7">
        <v>30</v>
      </c>
      <c r="AA16" s="7">
        <v>0</v>
      </c>
      <c r="AB16" s="7">
        <f t="shared" si="20"/>
        <v>30</v>
      </c>
      <c r="AC16" s="7">
        <f t="shared" si="6"/>
        <v>40068</v>
      </c>
      <c r="AD16" s="7"/>
      <c r="AE16" s="7"/>
      <c r="AF16" s="7">
        <f>IF(Y16&lt;21001,ROUNDUP(SUM(AC16*1.75%),0),0)</f>
        <v>0</v>
      </c>
      <c r="AG16" s="7">
        <v>0</v>
      </c>
      <c r="AH16" s="7">
        <f t="shared" si="21"/>
        <v>0</v>
      </c>
      <c r="AI16" s="7">
        <f t="shared" si="22"/>
        <v>40068</v>
      </c>
      <c r="AJ16" s="7"/>
      <c r="AK16" s="7">
        <f t="shared" si="23"/>
        <v>0</v>
      </c>
      <c r="AL16" s="7">
        <f t="shared" si="24"/>
        <v>40068</v>
      </c>
      <c r="AM16" s="7">
        <v>665410310001967</v>
      </c>
      <c r="AN16" s="7" t="s">
        <v>79</v>
      </c>
      <c r="AO16" s="7" t="s">
        <v>80</v>
      </c>
      <c r="AP16" s="7" t="s">
        <v>81</v>
      </c>
      <c r="AQ16" s="7" t="s">
        <v>82</v>
      </c>
      <c r="AR16" s="7" t="s">
        <v>57</v>
      </c>
      <c r="AS16" s="7" t="s">
        <v>83</v>
      </c>
      <c r="AT16" s="7">
        <f>20000+22698</f>
        <v>42698</v>
      </c>
      <c r="AU16" s="7" t="s">
        <v>87</v>
      </c>
      <c r="AV16" s="7" t="s">
        <v>88</v>
      </c>
      <c r="AW16" s="7">
        <f t="shared" si="25"/>
        <v>-2630</v>
      </c>
      <c r="AX16" s="13" t="s">
        <v>89</v>
      </c>
    </row>
    <row r="17" spans="1:50">
      <c r="A17" s="7">
        <f t="shared" si="13"/>
        <v>16</v>
      </c>
      <c r="B17" s="7" t="s">
        <v>74</v>
      </c>
      <c r="C17" s="7" t="s">
        <v>75</v>
      </c>
      <c r="D17" s="8">
        <v>43647</v>
      </c>
      <c r="E17" s="7" t="s">
        <v>76</v>
      </c>
      <c r="F17" s="7" t="s">
        <v>77</v>
      </c>
      <c r="G17" s="7" t="s">
        <v>78</v>
      </c>
      <c r="H17" s="7">
        <v>44024</v>
      </c>
      <c r="I17" s="7">
        <f t="shared" si="16"/>
        <v>41641</v>
      </c>
      <c r="J17" s="7">
        <f t="shared" si="17"/>
        <v>1200</v>
      </c>
      <c r="K17" s="7">
        <v>0</v>
      </c>
      <c r="L17" s="7">
        <f t="shared" si="18"/>
        <v>0</v>
      </c>
      <c r="M17" s="7">
        <f t="shared" si="19"/>
        <v>2383</v>
      </c>
      <c r="N17" s="7">
        <v>18000</v>
      </c>
      <c r="O17" s="7">
        <v>7000</v>
      </c>
      <c r="P17" s="7">
        <v>2146</v>
      </c>
      <c r="Q17" s="7">
        <v>2846</v>
      </c>
      <c r="R17" s="7">
        <v>2146</v>
      </c>
      <c r="S17" s="7">
        <v>3219</v>
      </c>
      <c r="T17" s="7">
        <v>1370</v>
      </c>
      <c r="U17" s="7">
        <v>588</v>
      </c>
      <c r="V17" s="7">
        <v>3126</v>
      </c>
      <c r="W17" s="7"/>
      <c r="X17" s="7"/>
      <c r="Y17" s="7">
        <f t="shared" si="14"/>
        <v>40441</v>
      </c>
      <c r="Z17" s="7">
        <v>31</v>
      </c>
      <c r="AA17" s="7">
        <v>0</v>
      </c>
      <c r="AB17" s="7">
        <f t="shared" si="20"/>
        <v>31</v>
      </c>
      <c r="AC17" s="7">
        <f t="shared" si="6"/>
        <v>40441</v>
      </c>
      <c r="AD17" s="7"/>
      <c r="AE17" s="7"/>
      <c r="AF17" s="7">
        <f t="shared" ref="AF17:AF23" si="26">IF(Y17&lt;21001,ROUNDUP(SUM(AC17*0.75%),0),0)</f>
        <v>0</v>
      </c>
      <c r="AG17" s="7">
        <v>0</v>
      </c>
      <c r="AH17" s="7">
        <f t="shared" si="21"/>
        <v>0</v>
      </c>
      <c r="AI17" s="7">
        <f t="shared" si="22"/>
        <v>40441</v>
      </c>
      <c r="AJ17" s="7"/>
      <c r="AK17" s="7">
        <f t="shared" si="23"/>
        <v>0</v>
      </c>
      <c r="AL17" s="7">
        <f t="shared" si="24"/>
        <v>40441</v>
      </c>
      <c r="AM17" s="7">
        <v>665410310001967</v>
      </c>
      <c r="AN17" s="7" t="s">
        <v>90</v>
      </c>
      <c r="AO17" s="7" t="s">
        <v>80</v>
      </c>
      <c r="AP17" s="7" t="s">
        <v>81</v>
      </c>
      <c r="AQ17" s="7" t="s">
        <v>82</v>
      </c>
      <c r="AR17" s="7" t="s">
        <v>57</v>
      </c>
      <c r="AS17" s="7" t="s">
        <v>83</v>
      </c>
      <c r="AT17" s="7">
        <v>43901</v>
      </c>
      <c r="AU17" s="7" t="s">
        <v>62</v>
      </c>
      <c r="AV17" s="7" t="s">
        <v>63</v>
      </c>
      <c r="AW17" s="7">
        <f t="shared" si="25"/>
        <v>-3460</v>
      </c>
      <c r="AX17" s="11"/>
    </row>
    <row r="18" spans="1:50">
      <c r="A18" s="7">
        <f t="shared" si="13"/>
        <v>17</v>
      </c>
      <c r="B18" s="7" t="s">
        <v>74</v>
      </c>
      <c r="C18" s="7" t="s">
        <v>75</v>
      </c>
      <c r="D18" s="8">
        <v>43678</v>
      </c>
      <c r="E18" s="7" t="s">
        <v>76</v>
      </c>
      <c r="F18" s="7" t="s">
        <v>77</v>
      </c>
      <c r="G18" s="7" t="s">
        <v>78</v>
      </c>
      <c r="H18" s="7">
        <v>44024</v>
      </c>
      <c r="I18" s="7">
        <f t="shared" si="16"/>
        <v>41641</v>
      </c>
      <c r="J18" s="7">
        <f t="shared" si="17"/>
        <v>1200</v>
      </c>
      <c r="K18" s="7">
        <v>0</v>
      </c>
      <c r="L18" s="7">
        <f t="shared" si="18"/>
        <v>0</v>
      </c>
      <c r="M18" s="7">
        <f t="shared" si="19"/>
        <v>2383</v>
      </c>
      <c r="N18" s="7">
        <v>18000</v>
      </c>
      <c r="O18" s="7">
        <v>7000</v>
      </c>
      <c r="P18" s="7">
        <v>2146</v>
      </c>
      <c r="Q18" s="7">
        <v>2846</v>
      </c>
      <c r="R18" s="7">
        <v>2146</v>
      </c>
      <c r="S18" s="7">
        <v>3219</v>
      </c>
      <c r="T18" s="7">
        <v>1370</v>
      </c>
      <c r="U18" s="7">
        <v>588</v>
      </c>
      <c r="V18" s="7">
        <v>3126</v>
      </c>
      <c r="W18" s="7"/>
      <c r="X18" s="7"/>
      <c r="Y18" s="7">
        <f t="shared" si="14"/>
        <v>40441</v>
      </c>
      <c r="Z18" s="7">
        <v>31</v>
      </c>
      <c r="AA18" s="7">
        <v>0</v>
      </c>
      <c r="AB18" s="7">
        <f t="shared" si="20"/>
        <v>31</v>
      </c>
      <c r="AC18" s="7">
        <f t="shared" si="6"/>
        <v>40441</v>
      </c>
      <c r="AD18" s="7"/>
      <c r="AE18" s="7"/>
      <c r="AF18" s="7">
        <f t="shared" si="26"/>
        <v>0</v>
      </c>
      <c r="AG18" s="7">
        <v>0</v>
      </c>
      <c r="AH18" s="7">
        <f t="shared" si="21"/>
        <v>0</v>
      </c>
      <c r="AI18" s="7">
        <f t="shared" si="22"/>
        <v>40441</v>
      </c>
      <c r="AJ18" s="7"/>
      <c r="AK18" s="7">
        <f t="shared" si="23"/>
        <v>0</v>
      </c>
      <c r="AL18" s="7">
        <f t="shared" si="24"/>
        <v>40441</v>
      </c>
      <c r="AM18" s="7">
        <v>665410310001967</v>
      </c>
      <c r="AN18" s="7" t="s">
        <v>90</v>
      </c>
      <c r="AO18" s="7" t="s">
        <v>80</v>
      </c>
      <c r="AP18" s="7" t="s">
        <v>81</v>
      </c>
      <c r="AQ18" s="7" t="s">
        <v>82</v>
      </c>
      <c r="AR18" s="7" t="s">
        <v>57</v>
      </c>
      <c r="AS18" s="7" t="s">
        <v>83</v>
      </c>
      <c r="AT18" s="7">
        <v>43901</v>
      </c>
      <c r="AU18" s="7" t="s">
        <v>65</v>
      </c>
      <c r="AV18" s="7" t="s">
        <v>63</v>
      </c>
      <c r="AW18" s="7">
        <f t="shared" si="25"/>
        <v>-3460</v>
      </c>
      <c r="AX18" s="11"/>
    </row>
    <row r="19" spans="1:50">
      <c r="A19" s="7">
        <f t="shared" si="13"/>
        <v>18</v>
      </c>
      <c r="B19" s="7" t="s">
        <v>74</v>
      </c>
      <c r="C19" s="7" t="s">
        <v>75</v>
      </c>
      <c r="D19" s="8">
        <v>43709</v>
      </c>
      <c r="E19" s="7" t="s">
        <v>76</v>
      </c>
      <c r="F19" s="7" t="s">
        <v>77</v>
      </c>
      <c r="G19" s="7" t="s">
        <v>78</v>
      </c>
      <c r="H19" s="7">
        <v>44024</v>
      </c>
      <c r="I19" s="7">
        <f t="shared" si="16"/>
        <v>41641</v>
      </c>
      <c r="J19" s="7">
        <f t="shared" si="17"/>
        <v>1200</v>
      </c>
      <c r="K19" s="7">
        <v>0</v>
      </c>
      <c r="L19" s="7">
        <f t="shared" si="18"/>
        <v>0</v>
      </c>
      <c r="M19" s="7">
        <f t="shared" si="19"/>
        <v>2383</v>
      </c>
      <c r="N19" s="7">
        <v>18000</v>
      </c>
      <c r="O19" s="7">
        <v>7000</v>
      </c>
      <c r="P19" s="7">
        <v>2146</v>
      </c>
      <c r="Q19" s="7">
        <v>2846</v>
      </c>
      <c r="R19" s="7">
        <v>2146</v>
      </c>
      <c r="S19" s="7">
        <v>3219</v>
      </c>
      <c r="T19" s="7">
        <v>1370</v>
      </c>
      <c r="U19" s="7">
        <v>588</v>
      </c>
      <c r="V19" s="7">
        <v>3126</v>
      </c>
      <c r="W19" s="7"/>
      <c r="X19" s="7"/>
      <c r="Y19" s="7">
        <f t="shared" si="14"/>
        <v>40441</v>
      </c>
      <c r="Z19" s="7">
        <v>30</v>
      </c>
      <c r="AA19" s="7">
        <v>0</v>
      </c>
      <c r="AB19" s="7">
        <f t="shared" si="20"/>
        <v>30</v>
      </c>
      <c r="AC19" s="7">
        <f t="shared" si="6"/>
        <v>40441</v>
      </c>
      <c r="AD19" s="7"/>
      <c r="AE19" s="7"/>
      <c r="AF19" s="7">
        <f t="shared" si="26"/>
        <v>0</v>
      </c>
      <c r="AG19" s="7">
        <v>0</v>
      </c>
      <c r="AH19" s="7">
        <f t="shared" si="21"/>
        <v>0</v>
      </c>
      <c r="AI19" s="7">
        <f t="shared" si="22"/>
        <v>40441</v>
      </c>
      <c r="AJ19" s="7"/>
      <c r="AK19" s="7">
        <f t="shared" si="23"/>
        <v>0</v>
      </c>
      <c r="AL19" s="7">
        <f t="shared" si="24"/>
        <v>40441</v>
      </c>
      <c r="AM19" s="7">
        <v>665410310001967</v>
      </c>
      <c r="AN19" s="7" t="s">
        <v>90</v>
      </c>
      <c r="AO19" s="7" t="s">
        <v>80</v>
      </c>
      <c r="AP19" s="7" t="s">
        <v>81</v>
      </c>
      <c r="AQ19" s="7" t="s">
        <v>82</v>
      </c>
      <c r="AR19" s="7" t="s">
        <v>57</v>
      </c>
      <c r="AS19" s="7" t="s">
        <v>83</v>
      </c>
      <c r="AT19" s="7">
        <v>43901</v>
      </c>
      <c r="AU19" s="7" t="s">
        <v>67</v>
      </c>
      <c r="AV19" s="7" t="s">
        <v>63</v>
      </c>
      <c r="AW19" s="7">
        <f t="shared" si="25"/>
        <v>-3460</v>
      </c>
      <c r="AX19" s="11"/>
    </row>
    <row r="20" spans="1:50">
      <c r="A20" s="7">
        <f t="shared" si="13"/>
        <v>19</v>
      </c>
      <c r="B20" s="7" t="s">
        <v>74</v>
      </c>
      <c r="C20" s="7" t="s">
        <v>75</v>
      </c>
      <c r="D20" s="8">
        <v>43739</v>
      </c>
      <c r="E20" s="7" t="s">
        <v>76</v>
      </c>
      <c r="F20" s="7" t="s">
        <v>77</v>
      </c>
      <c r="G20" s="7" t="s">
        <v>78</v>
      </c>
      <c r="H20" s="7">
        <v>44024</v>
      </c>
      <c r="I20" s="7">
        <f t="shared" si="16"/>
        <v>41641</v>
      </c>
      <c r="J20" s="7">
        <f t="shared" si="17"/>
        <v>1200</v>
      </c>
      <c r="K20" s="7">
        <v>0</v>
      </c>
      <c r="L20" s="7">
        <f t="shared" si="18"/>
        <v>0</v>
      </c>
      <c r="M20" s="7">
        <f t="shared" si="19"/>
        <v>2383</v>
      </c>
      <c r="N20" s="7">
        <v>18000</v>
      </c>
      <c r="O20" s="7">
        <v>7000</v>
      </c>
      <c r="P20" s="7">
        <v>2146</v>
      </c>
      <c r="Q20" s="7">
        <v>2846</v>
      </c>
      <c r="R20" s="7">
        <v>2146</v>
      </c>
      <c r="S20" s="7">
        <v>3219</v>
      </c>
      <c r="T20" s="7">
        <v>1370</v>
      </c>
      <c r="U20" s="7">
        <v>588</v>
      </c>
      <c r="V20" s="7">
        <v>3126</v>
      </c>
      <c r="W20" s="7"/>
      <c r="X20" s="7"/>
      <c r="Y20" s="7">
        <f t="shared" si="14"/>
        <v>40441</v>
      </c>
      <c r="Z20" s="7">
        <v>31</v>
      </c>
      <c r="AA20" s="7">
        <v>0</v>
      </c>
      <c r="AB20" s="7">
        <f t="shared" si="20"/>
        <v>31</v>
      </c>
      <c r="AC20" s="7">
        <f t="shared" si="6"/>
        <v>40441</v>
      </c>
      <c r="AD20" s="7"/>
      <c r="AE20" s="7"/>
      <c r="AF20" s="7">
        <f t="shared" si="26"/>
        <v>0</v>
      </c>
      <c r="AG20" s="7">
        <v>0</v>
      </c>
      <c r="AH20" s="7">
        <f t="shared" si="21"/>
        <v>0</v>
      </c>
      <c r="AI20" s="7">
        <f t="shared" si="22"/>
        <v>40441</v>
      </c>
      <c r="AJ20" s="7"/>
      <c r="AK20" s="7">
        <f t="shared" si="23"/>
        <v>0</v>
      </c>
      <c r="AL20" s="7">
        <f t="shared" si="24"/>
        <v>40441</v>
      </c>
      <c r="AM20" s="7">
        <v>665410310001967</v>
      </c>
      <c r="AN20" s="7" t="s">
        <v>90</v>
      </c>
      <c r="AO20" s="7" t="s">
        <v>80</v>
      </c>
      <c r="AP20" s="7" t="s">
        <v>81</v>
      </c>
      <c r="AQ20" s="7" t="s">
        <v>82</v>
      </c>
      <c r="AR20" s="7" t="s">
        <v>57</v>
      </c>
      <c r="AS20" s="7" t="s">
        <v>83</v>
      </c>
      <c r="AT20" s="7">
        <v>43901</v>
      </c>
      <c r="AU20" s="7" t="s">
        <v>68</v>
      </c>
      <c r="AV20" s="7" t="s">
        <v>63</v>
      </c>
      <c r="AW20" s="7">
        <f t="shared" si="25"/>
        <v>-3460</v>
      </c>
      <c r="AX20" s="11"/>
    </row>
    <row r="21" spans="1:50">
      <c r="A21" s="7">
        <f t="shared" si="13"/>
        <v>20</v>
      </c>
      <c r="B21" s="7" t="s">
        <v>74</v>
      </c>
      <c r="C21" s="7" t="s">
        <v>75</v>
      </c>
      <c r="D21" s="8">
        <v>43770</v>
      </c>
      <c r="E21" s="7" t="s">
        <v>76</v>
      </c>
      <c r="F21" s="7" t="s">
        <v>77</v>
      </c>
      <c r="G21" s="7" t="s">
        <v>78</v>
      </c>
      <c r="H21" s="7">
        <v>45267</v>
      </c>
      <c r="I21" s="7">
        <f t="shared" si="16"/>
        <v>41641</v>
      </c>
      <c r="J21" s="7">
        <f t="shared" si="17"/>
        <v>1200</v>
      </c>
      <c r="K21" s="7">
        <v>0</v>
      </c>
      <c r="L21" s="7">
        <f t="shared" si="18"/>
        <v>0</v>
      </c>
      <c r="M21" s="7">
        <f t="shared" si="19"/>
        <v>3626</v>
      </c>
      <c r="N21" s="7">
        <v>18000</v>
      </c>
      <c r="O21" s="7">
        <v>7000</v>
      </c>
      <c r="P21" s="7">
        <v>2146</v>
      </c>
      <c r="Q21" s="7">
        <v>2846</v>
      </c>
      <c r="R21" s="7">
        <v>2146</v>
      </c>
      <c r="S21" s="7">
        <v>3219</v>
      </c>
      <c r="T21" s="7">
        <v>1370</v>
      </c>
      <c r="U21" s="7">
        <v>588</v>
      </c>
      <c r="V21" s="7">
        <v>3126</v>
      </c>
      <c r="W21" s="7"/>
      <c r="X21" s="7"/>
      <c r="Y21" s="7">
        <f t="shared" si="14"/>
        <v>40441</v>
      </c>
      <c r="Z21" s="7">
        <v>30</v>
      </c>
      <c r="AA21" s="7">
        <v>0</v>
      </c>
      <c r="AB21" s="7">
        <f t="shared" si="20"/>
        <v>30</v>
      </c>
      <c r="AC21" s="7">
        <f t="shared" si="6"/>
        <v>40441</v>
      </c>
      <c r="AD21" s="7"/>
      <c r="AE21" s="7"/>
      <c r="AF21" s="7">
        <f t="shared" si="26"/>
        <v>0</v>
      </c>
      <c r="AG21" s="7">
        <v>0</v>
      </c>
      <c r="AH21" s="7">
        <f t="shared" si="21"/>
        <v>0</v>
      </c>
      <c r="AI21" s="7">
        <f t="shared" si="22"/>
        <v>40441</v>
      </c>
      <c r="AJ21" s="7"/>
      <c r="AK21" s="7">
        <f t="shared" si="23"/>
        <v>0</v>
      </c>
      <c r="AL21" s="7">
        <f t="shared" si="24"/>
        <v>40441</v>
      </c>
      <c r="AM21" s="7">
        <v>665410310001967</v>
      </c>
      <c r="AN21" s="7" t="s">
        <v>90</v>
      </c>
      <c r="AO21" s="7" t="s">
        <v>80</v>
      </c>
      <c r="AP21" s="7" t="s">
        <v>81</v>
      </c>
      <c r="AQ21" s="7" t="s">
        <v>82</v>
      </c>
      <c r="AR21" s="7" t="s">
        <v>57</v>
      </c>
      <c r="AS21" s="7" t="s">
        <v>83</v>
      </c>
      <c r="AT21" s="7">
        <v>43901</v>
      </c>
      <c r="AU21" s="7" t="s">
        <v>69</v>
      </c>
      <c r="AV21" s="7" t="s">
        <v>63</v>
      </c>
      <c r="AW21" s="7">
        <f t="shared" si="25"/>
        <v>-3460</v>
      </c>
      <c r="AX21" s="11"/>
    </row>
    <row r="22" spans="1:50">
      <c r="A22" s="7">
        <f t="shared" si="13"/>
        <v>21</v>
      </c>
      <c r="B22" s="7" t="s">
        <v>74</v>
      </c>
      <c r="C22" s="7" t="s">
        <v>75</v>
      </c>
      <c r="D22" s="8">
        <v>43800</v>
      </c>
      <c r="E22" s="7" t="s">
        <v>76</v>
      </c>
      <c r="F22" s="7" t="s">
        <v>77</v>
      </c>
      <c r="G22" s="7" t="s">
        <v>78</v>
      </c>
      <c r="H22" s="7">
        <v>45267</v>
      </c>
      <c r="I22" s="7">
        <f t="shared" si="16"/>
        <v>41641</v>
      </c>
      <c r="J22" s="7">
        <f t="shared" si="17"/>
        <v>1200</v>
      </c>
      <c r="K22" s="7">
        <v>0</v>
      </c>
      <c r="L22" s="7">
        <f t="shared" si="18"/>
        <v>0</v>
      </c>
      <c r="M22" s="7">
        <f t="shared" si="19"/>
        <v>3626</v>
      </c>
      <c r="N22" s="7">
        <v>18000</v>
      </c>
      <c r="O22" s="7">
        <v>7000</v>
      </c>
      <c r="P22" s="7">
        <v>2146</v>
      </c>
      <c r="Q22" s="7">
        <v>2846</v>
      </c>
      <c r="R22" s="7">
        <v>2146</v>
      </c>
      <c r="S22" s="7">
        <v>3219</v>
      </c>
      <c r="T22" s="7">
        <v>1370</v>
      </c>
      <c r="U22" s="7">
        <v>588</v>
      </c>
      <c r="V22" s="7">
        <v>3126</v>
      </c>
      <c r="W22" s="7"/>
      <c r="X22" s="7"/>
      <c r="Y22" s="7">
        <f t="shared" si="14"/>
        <v>40441</v>
      </c>
      <c r="Z22" s="7">
        <v>31</v>
      </c>
      <c r="AA22" s="7">
        <v>0</v>
      </c>
      <c r="AB22" s="7">
        <f t="shared" si="20"/>
        <v>31</v>
      </c>
      <c r="AC22" s="7">
        <f t="shared" si="6"/>
        <v>40441</v>
      </c>
      <c r="AD22" s="7"/>
      <c r="AE22" s="7"/>
      <c r="AF22" s="7">
        <f t="shared" si="26"/>
        <v>0</v>
      </c>
      <c r="AG22" s="7">
        <v>0</v>
      </c>
      <c r="AH22" s="7">
        <f t="shared" si="21"/>
        <v>0</v>
      </c>
      <c r="AI22" s="7">
        <f t="shared" si="22"/>
        <v>40441</v>
      </c>
      <c r="AJ22" s="7"/>
      <c r="AK22" s="7">
        <f t="shared" si="23"/>
        <v>0</v>
      </c>
      <c r="AL22" s="7">
        <f t="shared" si="24"/>
        <v>40441</v>
      </c>
      <c r="AM22" s="7">
        <v>665410310001967</v>
      </c>
      <c r="AN22" s="7" t="s">
        <v>90</v>
      </c>
      <c r="AO22" s="7" t="s">
        <v>80</v>
      </c>
      <c r="AP22" s="7" t="s">
        <v>81</v>
      </c>
      <c r="AQ22" s="7" t="s">
        <v>82</v>
      </c>
      <c r="AR22" s="7" t="s">
        <v>57</v>
      </c>
      <c r="AS22" s="7" t="s">
        <v>83</v>
      </c>
      <c r="AT22" s="7">
        <v>43901</v>
      </c>
      <c r="AU22" s="7" t="s">
        <v>70</v>
      </c>
      <c r="AV22" s="7" t="s">
        <v>71</v>
      </c>
      <c r="AW22" s="7">
        <f t="shared" si="25"/>
        <v>-3460</v>
      </c>
      <c r="AX22" s="11"/>
    </row>
    <row r="23" spans="1:50">
      <c r="A23" s="7">
        <f t="shared" si="13"/>
        <v>22</v>
      </c>
      <c r="B23" s="7" t="s">
        <v>74</v>
      </c>
      <c r="C23" s="7" t="s">
        <v>75</v>
      </c>
      <c r="D23" s="8">
        <v>43831</v>
      </c>
      <c r="E23" s="7" t="s">
        <v>76</v>
      </c>
      <c r="F23" s="7" t="s">
        <v>77</v>
      </c>
      <c r="G23" s="7" t="s">
        <v>78</v>
      </c>
      <c r="H23" s="7">
        <v>45267</v>
      </c>
      <c r="I23" s="7">
        <f t="shared" si="16"/>
        <v>41641</v>
      </c>
      <c r="J23" s="7">
        <f t="shared" si="17"/>
        <v>1200</v>
      </c>
      <c r="K23" s="7">
        <v>0</v>
      </c>
      <c r="L23" s="7">
        <f t="shared" si="18"/>
        <v>0</v>
      </c>
      <c r="M23" s="7">
        <f t="shared" si="19"/>
        <v>3626</v>
      </c>
      <c r="N23" s="7">
        <v>18000</v>
      </c>
      <c r="O23" s="7">
        <v>7000</v>
      </c>
      <c r="P23" s="7">
        <v>2146</v>
      </c>
      <c r="Q23" s="7">
        <v>2846</v>
      </c>
      <c r="R23" s="7">
        <v>2146</v>
      </c>
      <c r="S23" s="7">
        <v>3219</v>
      </c>
      <c r="T23" s="7">
        <v>1370</v>
      </c>
      <c r="U23" s="7">
        <v>588</v>
      </c>
      <c r="V23" s="7">
        <v>3126</v>
      </c>
      <c r="W23" s="7"/>
      <c r="X23" s="7"/>
      <c r="Y23" s="7">
        <f t="shared" si="14"/>
        <v>40441</v>
      </c>
      <c r="Z23" s="7">
        <v>31</v>
      </c>
      <c r="AA23" s="7">
        <v>0</v>
      </c>
      <c r="AB23" s="7">
        <f t="shared" si="20"/>
        <v>31</v>
      </c>
      <c r="AC23" s="7">
        <f t="shared" si="6"/>
        <v>40441</v>
      </c>
      <c r="AD23" s="7"/>
      <c r="AE23" s="7"/>
      <c r="AF23" s="7">
        <f t="shared" si="26"/>
        <v>0</v>
      </c>
      <c r="AG23" s="7">
        <v>0</v>
      </c>
      <c r="AH23" s="7">
        <f t="shared" si="21"/>
        <v>0</v>
      </c>
      <c r="AI23" s="7">
        <f t="shared" si="22"/>
        <v>40441</v>
      </c>
      <c r="AJ23" s="7"/>
      <c r="AK23" s="7">
        <f t="shared" si="23"/>
        <v>0</v>
      </c>
      <c r="AL23" s="7">
        <f t="shared" si="24"/>
        <v>40441</v>
      </c>
      <c r="AM23" s="7">
        <v>665410310001967</v>
      </c>
      <c r="AN23" s="7" t="s">
        <v>90</v>
      </c>
      <c r="AO23" s="7" t="s">
        <v>80</v>
      </c>
      <c r="AP23" s="7" t="s">
        <v>81</v>
      </c>
      <c r="AQ23" s="7" t="s">
        <v>82</v>
      </c>
      <c r="AR23" s="7" t="s">
        <v>57</v>
      </c>
      <c r="AS23" s="7" t="s">
        <v>83</v>
      </c>
      <c r="AT23" s="7">
        <v>43901</v>
      </c>
      <c r="AU23" s="7" t="s">
        <v>91</v>
      </c>
      <c r="AV23" s="7" t="s">
        <v>73</v>
      </c>
      <c r="AW23" s="7">
        <f t="shared" si="25"/>
        <v>-3460</v>
      </c>
      <c r="AX23" s="11"/>
    </row>
    <row r="24" spans="1:50">
      <c r="A24" s="7">
        <f t="shared" si="13"/>
        <v>23</v>
      </c>
      <c r="B24" s="7" t="s">
        <v>74</v>
      </c>
      <c r="C24" s="7" t="s">
        <v>75</v>
      </c>
      <c r="D24" s="8">
        <v>43862</v>
      </c>
      <c r="E24" s="7" t="s">
        <v>76</v>
      </c>
      <c r="F24" s="7" t="s">
        <v>77</v>
      </c>
      <c r="G24" s="7" t="s">
        <v>78</v>
      </c>
      <c r="H24" s="7">
        <v>45267</v>
      </c>
      <c r="I24" s="7">
        <v>45267.08</v>
      </c>
      <c r="J24" s="7">
        <v>1366.08</v>
      </c>
      <c r="K24" s="7">
        <v>0</v>
      </c>
      <c r="L24" s="7">
        <v>0</v>
      </c>
      <c r="M24" s="7">
        <v>-0.0800000000017462</v>
      </c>
      <c r="N24" s="7">
        <v>18000</v>
      </c>
      <c r="O24" s="7">
        <v>7000</v>
      </c>
      <c r="P24" s="7">
        <v>2146</v>
      </c>
      <c r="Q24" s="7">
        <v>2846</v>
      </c>
      <c r="R24" s="7">
        <v>2146</v>
      </c>
      <c r="S24" s="7">
        <v>3219</v>
      </c>
      <c r="T24" s="7">
        <v>1370</v>
      </c>
      <c r="U24" s="7">
        <v>588</v>
      </c>
      <c r="V24" s="7">
        <v>3126</v>
      </c>
      <c r="W24" s="7"/>
      <c r="X24" s="7"/>
      <c r="Y24" s="7">
        <f t="shared" si="14"/>
        <v>40441</v>
      </c>
      <c r="Z24" s="7">
        <v>31</v>
      </c>
      <c r="AA24" s="7">
        <v>0</v>
      </c>
      <c r="AB24" s="7">
        <v>31</v>
      </c>
      <c r="AC24" s="7">
        <f t="shared" si="6"/>
        <v>40441</v>
      </c>
      <c r="AD24" s="7"/>
      <c r="AE24" s="7">
        <v>0</v>
      </c>
      <c r="AF24" s="7">
        <v>0</v>
      </c>
      <c r="AG24" s="7">
        <v>0</v>
      </c>
      <c r="AH24" s="7">
        <v>0</v>
      </c>
      <c r="AI24" s="7">
        <v>43901</v>
      </c>
      <c r="AJ24" s="7"/>
      <c r="AK24" s="7">
        <v>0</v>
      </c>
      <c r="AL24" s="7">
        <v>43901</v>
      </c>
      <c r="AM24" s="7">
        <v>665410310001967</v>
      </c>
      <c r="AN24" s="7" t="s">
        <v>90</v>
      </c>
      <c r="AO24" s="7" t="s">
        <v>80</v>
      </c>
      <c r="AP24" s="7" t="s">
        <v>81</v>
      </c>
      <c r="AQ24" s="7" t="s">
        <v>82</v>
      </c>
      <c r="AR24" s="7" t="s">
        <v>57</v>
      </c>
      <c r="AS24" s="7" t="s">
        <v>83</v>
      </c>
      <c r="AT24" s="7">
        <v>43901</v>
      </c>
      <c r="AU24" s="7" t="s">
        <v>91</v>
      </c>
      <c r="AV24" s="7" t="s">
        <v>73</v>
      </c>
      <c r="AW24" s="7">
        <v>0</v>
      </c>
      <c r="AX24" s="11"/>
    </row>
    <row r="25" spans="1:50">
      <c r="A25" s="7">
        <f t="shared" si="13"/>
        <v>24</v>
      </c>
      <c r="B25" s="7" t="s">
        <v>74</v>
      </c>
      <c r="C25" s="7" t="s">
        <v>75</v>
      </c>
      <c r="D25" s="8">
        <v>43891</v>
      </c>
      <c r="E25" s="7" t="s">
        <v>76</v>
      </c>
      <c r="F25" s="7" t="s">
        <v>77</v>
      </c>
      <c r="G25" s="7" t="s">
        <v>78</v>
      </c>
      <c r="H25" s="7">
        <v>45267</v>
      </c>
      <c r="I25" s="7">
        <v>45267.08</v>
      </c>
      <c r="J25" s="7">
        <v>1366.08</v>
      </c>
      <c r="K25" s="7">
        <v>0</v>
      </c>
      <c r="L25" s="7">
        <v>0</v>
      </c>
      <c r="M25" s="7">
        <v>-0.0800000000017462</v>
      </c>
      <c r="N25" s="7">
        <v>18000</v>
      </c>
      <c r="O25" s="7">
        <v>7000</v>
      </c>
      <c r="P25" s="7">
        <v>2146</v>
      </c>
      <c r="Q25" s="7">
        <v>2846</v>
      </c>
      <c r="R25" s="7">
        <v>2146</v>
      </c>
      <c r="S25" s="7">
        <v>3219</v>
      </c>
      <c r="T25" s="7">
        <v>1370</v>
      </c>
      <c r="U25" s="7">
        <v>588</v>
      </c>
      <c r="V25" s="7">
        <v>3126</v>
      </c>
      <c r="W25" s="7"/>
      <c r="X25" s="7"/>
      <c r="Y25" s="7">
        <f t="shared" si="14"/>
        <v>40441</v>
      </c>
      <c r="Z25" s="7">
        <v>31</v>
      </c>
      <c r="AA25" s="7">
        <v>0</v>
      </c>
      <c r="AB25" s="7">
        <v>31</v>
      </c>
      <c r="AC25" s="7">
        <f t="shared" si="6"/>
        <v>40441</v>
      </c>
      <c r="AD25" s="7"/>
      <c r="AE25" s="7">
        <v>0</v>
      </c>
      <c r="AF25" s="7">
        <v>0</v>
      </c>
      <c r="AG25" s="7">
        <v>0</v>
      </c>
      <c r="AH25" s="7">
        <v>0</v>
      </c>
      <c r="AI25" s="7">
        <v>43901</v>
      </c>
      <c r="AJ25" s="7"/>
      <c r="AK25" s="7">
        <v>0</v>
      </c>
      <c r="AL25" s="7">
        <v>43901</v>
      </c>
      <c r="AM25" s="7">
        <v>665410310001967</v>
      </c>
      <c r="AN25" s="7" t="s">
        <v>90</v>
      </c>
      <c r="AO25" s="7" t="s">
        <v>80</v>
      </c>
      <c r="AP25" s="7" t="s">
        <v>81</v>
      </c>
      <c r="AQ25" s="7" t="s">
        <v>82</v>
      </c>
      <c r="AR25" s="7" t="s">
        <v>57</v>
      </c>
      <c r="AS25" s="7" t="s">
        <v>83</v>
      </c>
      <c r="AT25" s="7">
        <v>43901</v>
      </c>
      <c r="AU25" s="7" t="s">
        <v>91</v>
      </c>
      <c r="AV25" s="7" t="s">
        <v>73</v>
      </c>
      <c r="AW25" s="7">
        <v>0</v>
      </c>
      <c r="AX25" s="11"/>
    </row>
    <row r="26" spans="1:50">
      <c r="A26" s="7">
        <f t="shared" si="13"/>
        <v>25</v>
      </c>
      <c r="B26" s="7" t="s">
        <v>92</v>
      </c>
      <c r="C26" s="7" t="s">
        <v>93</v>
      </c>
      <c r="D26" s="8">
        <v>43556</v>
      </c>
      <c r="E26" s="7" t="s">
        <v>94</v>
      </c>
      <c r="F26" s="7" t="s">
        <v>95</v>
      </c>
      <c r="G26" s="7" t="s">
        <v>96</v>
      </c>
      <c r="H26" s="7">
        <v>23879</v>
      </c>
      <c r="I26" s="7">
        <f t="shared" ref="I26:I35" si="27">Y26+J26+K26+L26</f>
        <v>24055.2</v>
      </c>
      <c r="J26" s="7">
        <f t="shared" ref="J26:J35" si="28">SUM(N26+O26)*4.8/100</f>
        <v>576</v>
      </c>
      <c r="K26" s="7">
        <f t="shared" ref="K26:K35" si="29">SUM(N26+O26)*13.36/100</f>
        <v>1603.2</v>
      </c>
      <c r="L26" s="7">
        <f t="shared" ref="L26:L35" si="30">IF(Y26&lt;21001,ROUNDUP(SUM(Y26*4.75%),0),0)</f>
        <v>992</v>
      </c>
      <c r="M26" s="7">
        <f t="shared" ref="M26:M35" si="31">H26-I26</f>
        <v>-176.200000000001</v>
      </c>
      <c r="N26" s="7">
        <v>12000</v>
      </c>
      <c r="O26" s="7"/>
      <c r="P26" s="7"/>
      <c r="Q26" s="7"/>
      <c r="R26" s="7">
        <v>1269</v>
      </c>
      <c r="S26" s="7">
        <v>3510</v>
      </c>
      <c r="T26" s="7">
        <v>2900</v>
      </c>
      <c r="U26" s="7"/>
      <c r="V26" s="7">
        <v>905</v>
      </c>
      <c r="W26" s="7">
        <v>300</v>
      </c>
      <c r="X26" s="7"/>
      <c r="Y26" s="7">
        <f t="shared" si="14"/>
        <v>20884</v>
      </c>
      <c r="Z26" s="7">
        <v>30</v>
      </c>
      <c r="AA26" s="7">
        <v>0</v>
      </c>
      <c r="AB26" s="7">
        <f t="shared" ref="AB26:AB35" si="32">Z26+AA26</f>
        <v>30</v>
      </c>
      <c r="AC26" s="7">
        <f t="shared" si="6"/>
        <v>20884</v>
      </c>
      <c r="AD26" s="7"/>
      <c r="AE26" s="7"/>
      <c r="AF26" s="7">
        <f>IF(Y26&lt;21001,ROUNDUP(SUM(AC26*1.75%),0),0)</f>
        <v>366</v>
      </c>
      <c r="AG26" s="7">
        <f t="shared" ref="AG26:AG35" si="33">(N26+O26)*12%/AB26*Z26</f>
        <v>1440</v>
      </c>
      <c r="AH26" s="7">
        <f t="shared" ref="AH26:AH35" si="34">SUM(AD26:AG26)</f>
        <v>1806</v>
      </c>
      <c r="AI26" s="7">
        <f t="shared" ref="AI26:AI35" si="35">AC26-AH26</f>
        <v>19078</v>
      </c>
      <c r="AJ26" s="7">
        <v>0</v>
      </c>
      <c r="AK26" s="7">
        <f t="shared" ref="AK26:AK35" si="36">SUM(AJ26:AJ26)</f>
        <v>0</v>
      </c>
      <c r="AL26" s="7">
        <f t="shared" ref="AL26:AL35" si="37">AI26+AK26</f>
        <v>19078</v>
      </c>
      <c r="AM26" s="7">
        <v>667416310000631</v>
      </c>
      <c r="AN26" s="7"/>
      <c r="AO26" s="7"/>
      <c r="AP26" s="7"/>
      <c r="AQ26" s="7" t="s">
        <v>56</v>
      </c>
      <c r="AR26" s="7" t="s">
        <v>57</v>
      </c>
      <c r="AS26" s="7" t="s">
        <v>58</v>
      </c>
      <c r="AT26" s="7">
        <v>20051</v>
      </c>
      <c r="AU26" s="7" t="s">
        <v>97</v>
      </c>
      <c r="AV26" s="7" t="s">
        <v>60</v>
      </c>
      <c r="AW26" s="7">
        <f t="shared" ref="AW26:AW35" si="38">AL26-AT26</f>
        <v>-973</v>
      </c>
      <c r="AX26" s="11"/>
    </row>
    <row r="27" spans="1:50">
      <c r="A27" s="7">
        <f t="shared" si="13"/>
        <v>26</v>
      </c>
      <c r="B27" s="7" t="s">
        <v>92</v>
      </c>
      <c r="C27" s="7" t="s">
        <v>93</v>
      </c>
      <c r="D27" s="8">
        <v>43586</v>
      </c>
      <c r="E27" s="7" t="s">
        <v>94</v>
      </c>
      <c r="F27" s="7" t="s">
        <v>95</v>
      </c>
      <c r="G27" s="7" t="s">
        <v>96</v>
      </c>
      <c r="H27" s="7">
        <v>23879</v>
      </c>
      <c r="I27" s="7">
        <f t="shared" si="27"/>
        <v>24055.2</v>
      </c>
      <c r="J27" s="7">
        <f t="shared" si="28"/>
        <v>576</v>
      </c>
      <c r="K27" s="7">
        <f t="shared" si="29"/>
        <v>1603.2</v>
      </c>
      <c r="L27" s="7">
        <f t="shared" si="30"/>
        <v>992</v>
      </c>
      <c r="M27" s="7">
        <f t="shared" si="31"/>
        <v>-176.200000000001</v>
      </c>
      <c r="N27" s="7">
        <v>12000</v>
      </c>
      <c r="O27" s="7"/>
      <c r="P27" s="7"/>
      <c r="Q27" s="7"/>
      <c r="R27" s="7">
        <v>1269</v>
      </c>
      <c r="S27" s="7">
        <v>3510</v>
      </c>
      <c r="T27" s="7">
        <v>2900</v>
      </c>
      <c r="U27" s="7"/>
      <c r="V27" s="7">
        <v>905</v>
      </c>
      <c r="W27" s="7">
        <v>300</v>
      </c>
      <c r="X27" s="7"/>
      <c r="Y27" s="7">
        <f t="shared" si="14"/>
        <v>20884</v>
      </c>
      <c r="Z27" s="7">
        <v>31</v>
      </c>
      <c r="AA27" s="7">
        <v>0</v>
      </c>
      <c r="AB27" s="7">
        <f t="shared" si="32"/>
        <v>31</v>
      </c>
      <c r="AC27" s="7">
        <f t="shared" si="6"/>
        <v>20884</v>
      </c>
      <c r="AD27" s="7"/>
      <c r="AE27" s="7"/>
      <c r="AF27" s="7">
        <f>IF(Y27&lt;21001,ROUNDUP(SUM(AC27*1.75%),0),0)</f>
        <v>366</v>
      </c>
      <c r="AG27" s="7">
        <f t="shared" si="33"/>
        <v>1440</v>
      </c>
      <c r="AH27" s="7">
        <f t="shared" si="34"/>
        <v>1806</v>
      </c>
      <c r="AI27" s="7">
        <f t="shared" si="35"/>
        <v>19078</v>
      </c>
      <c r="AJ27" s="7">
        <v>0</v>
      </c>
      <c r="AK27" s="7">
        <f t="shared" si="36"/>
        <v>0</v>
      </c>
      <c r="AL27" s="7">
        <f t="shared" si="37"/>
        <v>19078</v>
      </c>
      <c r="AM27" s="7">
        <v>667416310000631</v>
      </c>
      <c r="AN27" s="7"/>
      <c r="AO27" s="7"/>
      <c r="AP27" s="7"/>
      <c r="AQ27" s="7" t="s">
        <v>56</v>
      </c>
      <c r="AR27" s="7" t="s">
        <v>57</v>
      </c>
      <c r="AS27" s="7" t="s">
        <v>58</v>
      </c>
      <c r="AT27" s="7">
        <v>20051</v>
      </c>
      <c r="AU27" s="7" t="s">
        <v>98</v>
      </c>
      <c r="AV27" s="7" t="s">
        <v>60</v>
      </c>
      <c r="AW27" s="7">
        <f t="shared" si="38"/>
        <v>-973</v>
      </c>
      <c r="AX27" s="11"/>
    </row>
    <row r="28" spans="1:50">
      <c r="A28" s="7">
        <f t="shared" si="13"/>
        <v>27</v>
      </c>
      <c r="B28" s="7" t="s">
        <v>92</v>
      </c>
      <c r="C28" s="7" t="s">
        <v>93</v>
      </c>
      <c r="D28" s="8">
        <v>43617</v>
      </c>
      <c r="E28" s="7" t="s">
        <v>94</v>
      </c>
      <c r="F28" s="7" t="s">
        <v>95</v>
      </c>
      <c r="G28" s="7" t="s">
        <v>96</v>
      </c>
      <c r="H28" s="7">
        <v>23879</v>
      </c>
      <c r="I28" s="7">
        <f t="shared" si="27"/>
        <v>24055.2</v>
      </c>
      <c r="J28" s="7">
        <f t="shared" si="28"/>
        <v>576</v>
      </c>
      <c r="K28" s="7">
        <f t="shared" si="29"/>
        <v>1603.2</v>
      </c>
      <c r="L28" s="7">
        <f t="shared" si="30"/>
        <v>992</v>
      </c>
      <c r="M28" s="7">
        <f t="shared" si="31"/>
        <v>-176.200000000001</v>
      </c>
      <c r="N28" s="7">
        <v>12000</v>
      </c>
      <c r="O28" s="7"/>
      <c r="P28" s="7"/>
      <c r="Q28" s="7"/>
      <c r="R28" s="7">
        <v>1269</v>
      </c>
      <c r="S28" s="7">
        <v>3510</v>
      </c>
      <c r="T28" s="7">
        <v>2900</v>
      </c>
      <c r="U28" s="7"/>
      <c r="V28" s="7">
        <v>905</v>
      </c>
      <c r="W28" s="7">
        <v>300</v>
      </c>
      <c r="X28" s="7"/>
      <c r="Y28" s="7">
        <f t="shared" si="14"/>
        <v>20884</v>
      </c>
      <c r="Z28" s="7">
        <v>30</v>
      </c>
      <c r="AA28" s="7">
        <v>0</v>
      </c>
      <c r="AB28" s="7">
        <f t="shared" si="32"/>
        <v>30</v>
      </c>
      <c r="AC28" s="7">
        <f t="shared" si="6"/>
        <v>20884</v>
      </c>
      <c r="AD28" s="7"/>
      <c r="AE28" s="7"/>
      <c r="AF28" s="7">
        <f>IF(Y28&lt;21001,ROUNDUP(SUM(AC28*1.75%),0),0)</f>
        <v>366</v>
      </c>
      <c r="AG28" s="7">
        <f t="shared" si="33"/>
        <v>1440</v>
      </c>
      <c r="AH28" s="7">
        <f t="shared" si="34"/>
        <v>1806</v>
      </c>
      <c r="AI28" s="7">
        <f t="shared" si="35"/>
        <v>19078</v>
      </c>
      <c r="AJ28" s="7">
        <v>0</v>
      </c>
      <c r="AK28" s="7">
        <f t="shared" si="36"/>
        <v>0</v>
      </c>
      <c r="AL28" s="7">
        <f t="shared" si="37"/>
        <v>19078</v>
      </c>
      <c r="AM28" s="7">
        <v>667416310000631</v>
      </c>
      <c r="AN28" s="7"/>
      <c r="AO28" s="7"/>
      <c r="AP28" s="7"/>
      <c r="AQ28" s="7" t="s">
        <v>56</v>
      </c>
      <c r="AR28" s="7" t="s">
        <v>57</v>
      </c>
      <c r="AS28" s="7" t="s">
        <v>58</v>
      </c>
      <c r="AT28" s="7">
        <v>20051</v>
      </c>
      <c r="AU28" s="7" t="s">
        <v>99</v>
      </c>
      <c r="AV28" s="7" t="s">
        <v>63</v>
      </c>
      <c r="AW28" s="7">
        <f t="shared" si="38"/>
        <v>-973</v>
      </c>
      <c r="AX28" s="11"/>
    </row>
    <row r="29" spans="1:50">
      <c r="A29" s="7">
        <f t="shared" si="13"/>
        <v>28</v>
      </c>
      <c r="B29" s="7" t="s">
        <v>92</v>
      </c>
      <c r="C29" s="7" t="s">
        <v>93</v>
      </c>
      <c r="D29" s="8">
        <v>43647</v>
      </c>
      <c r="E29" s="7" t="s">
        <v>94</v>
      </c>
      <c r="F29" s="7" t="s">
        <v>95</v>
      </c>
      <c r="G29" s="7" t="s">
        <v>96</v>
      </c>
      <c r="H29" s="7">
        <v>23879</v>
      </c>
      <c r="I29" s="7">
        <f t="shared" si="27"/>
        <v>24055.2</v>
      </c>
      <c r="J29" s="7">
        <f t="shared" si="28"/>
        <v>576</v>
      </c>
      <c r="K29" s="7">
        <f t="shared" si="29"/>
        <v>1603.2</v>
      </c>
      <c r="L29" s="7">
        <f t="shared" si="30"/>
        <v>992</v>
      </c>
      <c r="M29" s="7">
        <f t="shared" si="31"/>
        <v>-176.200000000001</v>
      </c>
      <c r="N29" s="7">
        <v>12000</v>
      </c>
      <c r="O29" s="7"/>
      <c r="P29" s="7"/>
      <c r="Q29" s="7"/>
      <c r="R29" s="7">
        <v>1269</v>
      </c>
      <c r="S29" s="7">
        <v>3510</v>
      </c>
      <c r="T29" s="7">
        <v>2900</v>
      </c>
      <c r="U29" s="7"/>
      <c r="V29" s="7">
        <v>905</v>
      </c>
      <c r="W29" s="7">
        <v>300</v>
      </c>
      <c r="X29" s="7"/>
      <c r="Y29" s="7">
        <f t="shared" si="14"/>
        <v>20884</v>
      </c>
      <c r="Z29" s="7">
        <v>31</v>
      </c>
      <c r="AA29" s="7">
        <v>0</v>
      </c>
      <c r="AB29" s="7">
        <f t="shared" si="32"/>
        <v>31</v>
      </c>
      <c r="AC29" s="7">
        <f t="shared" si="6"/>
        <v>20884</v>
      </c>
      <c r="AD29" s="7"/>
      <c r="AE29" s="7"/>
      <c r="AF29" s="7">
        <f t="shared" ref="AF29:AF35" si="39">IF(Y29&lt;21001,ROUNDUP(SUM(AC29*0.75%),0),0)</f>
        <v>157</v>
      </c>
      <c r="AG29" s="7">
        <f t="shared" si="33"/>
        <v>1440</v>
      </c>
      <c r="AH29" s="7">
        <f t="shared" si="34"/>
        <v>1597</v>
      </c>
      <c r="AI29" s="7">
        <f t="shared" si="35"/>
        <v>19287</v>
      </c>
      <c r="AJ29" s="7">
        <v>0</v>
      </c>
      <c r="AK29" s="7">
        <f t="shared" si="36"/>
        <v>0</v>
      </c>
      <c r="AL29" s="7">
        <f t="shared" si="37"/>
        <v>19287</v>
      </c>
      <c r="AM29" s="7">
        <v>667416310000631</v>
      </c>
      <c r="AN29" s="7"/>
      <c r="AO29" s="7"/>
      <c r="AP29" s="7"/>
      <c r="AQ29" s="7" t="s">
        <v>56</v>
      </c>
      <c r="AR29" s="7" t="s">
        <v>57</v>
      </c>
      <c r="AS29" s="7" t="s">
        <v>58</v>
      </c>
      <c r="AT29" s="7">
        <v>20051</v>
      </c>
      <c r="AU29" s="7" t="s">
        <v>62</v>
      </c>
      <c r="AV29" s="7" t="s">
        <v>63</v>
      </c>
      <c r="AW29" s="7">
        <f t="shared" si="38"/>
        <v>-764</v>
      </c>
      <c r="AX29" s="11"/>
    </row>
    <row r="30" spans="1:50">
      <c r="A30" s="7">
        <f t="shared" si="13"/>
        <v>29</v>
      </c>
      <c r="B30" s="7" t="s">
        <v>92</v>
      </c>
      <c r="C30" s="7" t="s">
        <v>93</v>
      </c>
      <c r="D30" s="8">
        <v>43678</v>
      </c>
      <c r="E30" s="7" t="s">
        <v>94</v>
      </c>
      <c r="F30" s="7" t="s">
        <v>95</v>
      </c>
      <c r="G30" s="7" t="s">
        <v>96</v>
      </c>
      <c r="H30" s="7">
        <v>23879</v>
      </c>
      <c r="I30" s="7">
        <f t="shared" si="27"/>
        <v>24055.2</v>
      </c>
      <c r="J30" s="7">
        <f t="shared" si="28"/>
        <v>576</v>
      </c>
      <c r="K30" s="7">
        <f t="shared" si="29"/>
        <v>1603.2</v>
      </c>
      <c r="L30" s="7">
        <f t="shared" si="30"/>
        <v>992</v>
      </c>
      <c r="M30" s="7">
        <f t="shared" si="31"/>
        <v>-176.200000000001</v>
      </c>
      <c r="N30" s="7">
        <v>12000</v>
      </c>
      <c r="O30" s="7"/>
      <c r="P30" s="7"/>
      <c r="Q30" s="7"/>
      <c r="R30" s="7">
        <v>1269</v>
      </c>
      <c r="S30" s="7">
        <v>3510</v>
      </c>
      <c r="T30" s="7">
        <v>2900</v>
      </c>
      <c r="U30" s="7"/>
      <c r="V30" s="7">
        <v>905</v>
      </c>
      <c r="W30" s="7">
        <v>300</v>
      </c>
      <c r="X30" s="7"/>
      <c r="Y30" s="7">
        <f t="shared" si="14"/>
        <v>20884</v>
      </c>
      <c r="Z30" s="7">
        <v>31</v>
      </c>
      <c r="AA30" s="7">
        <v>0</v>
      </c>
      <c r="AB30" s="7">
        <f t="shared" si="32"/>
        <v>31</v>
      </c>
      <c r="AC30" s="7">
        <f t="shared" si="6"/>
        <v>20884</v>
      </c>
      <c r="AD30" s="7"/>
      <c r="AE30" s="7"/>
      <c r="AF30" s="7">
        <f t="shared" si="39"/>
        <v>157</v>
      </c>
      <c r="AG30" s="7">
        <f t="shared" si="33"/>
        <v>1440</v>
      </c>
      <c r="AH30" s="7">
        <f t="shared" si="34"/>
        <v>1597</v>
      </c>
      <c r="AI30" s="7">
        <f t="shared" si="35"/>
        <v>19287</v>
      </c>
      <c r="AJ30" s="7">
        <v>0</v>
      </c>
      <c r="AK30" s="7">
        <f t="shared" si="36"/>
        <v>0</v>
      </c>
      <c r="AL30" s="7">
        <f t="shared" si="37"/>
        <v>19287</v>
      </c>
      <c r="AM30" s="7">
        <v>667416310000631</v>
      </c>
      <c r="AN30" s="7"/>
      <c r="AO30" s="7"/>
      <c r="AP30" s="7"/>
      <c r="AQ30" s="7" t="s">
        <v>56</v>
      </c>
      <c r="AR30" s="7" t="s">
        <v>57</v>
      </c>
      <c r="AS30" s="7" t="s">
        <v>58</v>
      </c>
      <c r="AT30" s="7">
        <v>20051</v>
      </c>
      <c r="AU30" s="7" t="s">
        <v>64</v>
      </c>
      <c r="AV30" s="7" t="s">
        <v>63</v>
      </c>
      <c r="AW30" s="7">
        <f t="shared" si="38"/>
        <v>-764</v>
      </c>
      <c r="AX30" s="11"/>
    </row>
    <row r="31" spans="1:50">
      <c r="A31" s="7">
        <f t="shared" si="13"/>
        <v>30</v>
      </c>
      <c r="B31" s="7" t="s">
        <v>92</v>
      </c>
      <c r="C31" s="7" t="s">
        <v>93</v>
      </c>
      <c r="D31" s="8">
        <v>43709</v>
      </c>
      <c r="E31" s="7" t="s">
        <v>94</v>
      </c>
      <c r="F31" s="7" t="s">
        <v>95</v>
      </c>
      <c r="G31" s="7" t="s">
        <v>96</v>
      </c>
      <c r="H31" s="7">
        <v>23879</v>
      </c>
      <c r="I31" s="7">
        <f t="shared" si="27"/>
        <v>24055.2</v>
      </c>
      <c r="J31" s="7">
        <f t="shared" si="28"/>
        <v>576</v>
      </c>
      <c r="K31" s="7">
        <f t="shared" si="29"/>
        <v>1603.2</v>
      </c>
      <c r="L31" s="7">
        <f t="shared" si="30"/>
        <v>992</v>
      </c>
      <c r="M31" s="7">
        <f t="shared" si="31"/>
        <v>-176.200000000001</v>
      </c>
      <c r="N31" s="7">
        <v>12000</v>
      </c>
      <c r="O31" s="7"/>
      <c r="P31" s="7"/>
      <c r="Q31" s="7"/>
      <c r="R31" s="7">
        <v>1269</v>
      </c>
      <c r="S31" s="7">
        <v>3510</v>
      </c>
      <c r="T31" s="7">
        <v>2900</v>
      </c>
      <c r="U31" s="7"/>
      <c r="V31" s="7">
        <v>905</v>
      </c>
      <c r="W31" s="7">
        <v>300</v>
      </c>
      <c r="X31" s="7"/>
      <c r="Y31" s="7">
        <f t="shared" si="14"/>
        <v>20884</v>
      </c>
      <c r="Z31" s="7">
        <v>30</v>
      </c>
      <c r="AA31" s="7">
        <v>0</v>
      </c>
      <c r="AB31" s="7">
        <f t="shared" si="32"/>
        <v>30</v>
      </c>
      <c r="AC31" s="7">
        <f t="shared" si="6"/>
        <v>20884</v>
      </c>
      <c r="AD31" s="7"/>
      <c r="AE31" s="7"/>
      <c r="AF31" s="7">
        <f t="shared" si="39"/>
        <v>157</v>
      </c>
      <c r="AG31" s="7">
        <f t="shared" si="33"/>
        <v>1440</v>
      </c>
      <c r="AH31" s="7">
        <f t="shared" si="34"/>
        <v>1597</v>
      </c>
      <c r="AI31" s="7">
        <f t="shared" si="35"/>
        <v>19287</v>
      </c>
      <c r="AJ31" s="7">
        <v>0</v>
      </c>
      <c r="AK31" s="7">
        <f t="shared" si="36"/>
        <v>0</v>
      </c>
      <c r="AL31" s="7">
        <f t="shared" si="37"/>
        <v>19287</v>
      </c>
      <c r="AM31" s="7">
        <v>667416310000631</v>
      </c>
      <c r="AN31" s="7"/>
      <c r="AO31" s="7"/>
      <c r="AP31" s="7"/>
      <c r="AQ31" s="7" t="s">
        <v>56</v>
      </c>
      <c r="AR31" s="7" t="s">
        <v>57</v>
      </c>
      <c r="AS31" s="7" t="s">
        <v>58</v>
      </c>
      <c r="AT31" s="7">
        <v>20051</v>
      </c>
      <c r="AU31" s="7" t="s">
        <v>65</v>
      </c>
      <c r="AV31" s="7" t="s">
        <v>63</v>
      </c>
      <c r="AW31" s="7">
        <f t="shared" si="38"/>
        <v>-764</v>
      </c>
      <c r="AX31" s="11"/>
    </row>
    <row r="32" spans="1:50">
      <c r="A32" s="7">
        <f t="shared" si="13"/>
        <v>31</v>
      </c>
      <c r="B32" s="7" t="s">
        <v>92</v>
      </c>
      <c r="C32" s="7" t="s">
        <v>93</v>
      </c>
      <c r="D32" s="8">
        <v>43739</v>
      </c>
      <c r="E32" s="7" t="s">
        <v>94</v>
      </c>
      <c r="F32" s="7" t="s">
        <v>95</v>
      </c>
      <c r="G32" s="7" t="s">
        <v>96</v>
      </c>
      <c r="H32" s="7">
        <v>23879</v>
      </c>
      <c r="I32" s="7">
        <f t="shared" si="27"/>
        <v>24055.2</v>
      </c>
      <c r="J32" s="7">
        <f t="shared" si="28"/>
        <v>576</v>
      </c>
      <c r="K32" s="7">
        <f t="shared" si="29"/>
        <v>1603.2</v>
      </c>
      <c r="L32" s="7">
        <f t="shared" si="30"/>
        <v>992</v>
      </c>
      <c r="M32" s="7">
        <f t="shared" si="31"/>
        <v>-176.200000000001</v>
      </c>
      <c r="N32" s="7">
        <v>12000</v>
      </c>
      <c r="O32" s="7"/>
      <c r="P32" s="7"/>
      <c r="Q32" s="7"/>
      <c r="R32" s="7">
        <v>1269</v>
      </c>
      <c r="S32" s="7">
        <v>3510</v>
      </c>
      <c r="T32" s="7">
        <v>2900</v>
      </c>
      <c r="U32" s="7"/>
      <c r="V32" s="7">
        <v>905</v>
      </c>
      <c r="W32" s="7">
        <v>300</v>
      </c>
      <c r="X32" s="7"/>
      <c r="Y32" s="7">
        <f t="shared" si="14"/>
        <v>20884</v>
      </c>
      <c r="Z32" s="7">
        <v>31</v>
      </c>
      <c r="AA32" s="7">
        <v>0</v>
      </c>
      <c r="AB32" s="7">
        <f t="shared" si="32"/>
        <v>31</v>
      </c>
      <c r="AC32" s="7">
        <f t="shared" si="6"/>
        <v>20884</v>
      </c>
      <c r="AD32" s="7"/>
      <c r="AE32" s="7"/>
      <c r="AF32" s="7">
        <f t="shared" si="39"/>
        <v>157</v>
      </c>
      <c r="AG32" s="7">
        <f t="shared" si="33"/>
        <v>1440</v>
      </c>
      <c r="AH32" s="7">
        <f t="shared" si="34"/>
        <v>1597</v>
      </c>
      <c r="AI32" s="7">
        <f t="shared" si="35"/>
        <v>19287</v>
      </c>
      <c r="AJ32" s="7"/>
      <c r="AK32" s="7">
        <f t="shared" si="36"/>
        <v>0</v>
      </c>
      <c r="AL32" s="7">
        <f t="shared" si="37"/>
        <v>19287</v>
      </c>
      <c r="AM32" s="7">
        <v>667416310000631</v>
      </c>
      <c r="AN32" s="7"/>
      <c r="AO32" s="7"/>
      <c r="AP32" s="7"/>
      <c r="AQ32" s="7" t="s">
        <v>56</v>
      </c>
      <c r="AR32" s="7" t="s">
        <v>57</v>
      </c>
      <c r="AS32" s="7" t="s">
        <v>58</v>
      </c>
      <c r="AT32" s="7">
        <v>20051</v>
      </c>
      <c r="AU32" s="7" t="s">
        <v>68</v>
      </c>
      <c r="AV32" s="7" t="s">
        <v>63</v>
      </c>
      <c r="AW32" s="7">
        <f t="shared" si="38"/>
        <v>-764</v>
      </c>
      <c r="AX32" s="11"/>
    </row>
    <row r="33" spans="1:50">
      <c r="A33" s="7">
        <f t="shared" si="13"/>
        <v>32</v>
      </c>
      <c r="B33" s="7" t="s">
        <v>92</v>
      </c>
      <c r="C33" s="7" t="s">
        <v>93</v>
      </c>
      <c r="D33" s="8">
        <v>43770</v>
      </c>
      <c r="E33" s="7" t="s">
        <v>94</v>
      </c>
      <c r="F33" s="7" t="s">
        <v>95</v>
      </c>
      <c r="G33" s="7" t="s">
        <v>96</v>
      </c>
      <c r="H33" s="7">
        <v>23879</v>
      </c>
      <c r="I33" s="7">
        <f t="shared" si="27"/>
        <v>24055.2</v>
      </c>
      <c r="J33" s="7">
        <f t="shared" si="28"/>
        <v>576</v>
      </c>
      <c r="K33" s="7">
        <f t="shared" si="29"/>
        <v>1603.2</v>
      </c>
      <c r="L33" s="7">
        <f t="shared" si="30"/>
        <v>992</v>
      </c>
      <c r="M33" s="7">
        <f t="shared" si="31"/>
        <v>-176.200000000001</v>
      </c>
      <c r="N33" s="7">
        <v>12000</v>
      </c>
      <c r="O33" s="7"/>
      <c r="P33" s="7"/>
      <c r="Q33" s="7"/>
      <c r="R33" s="7">
        <v>1269</v>
      </c>
      <c r="S33" s="7">
        <v>3510</v>
      </c>
      <c r="T33" s="7">
        <v>2900</v>
      </c>
      <c r="U33" s="7"/>
      <c r="V33" s="7">
        <v>905</v>
      </c>
      <c r="W33" s="7">
        <v>300</v>
      </c>
      <c r="X33" s="7"/>
      <c r="Y33" s="7">
        <f t="shared" si="14"/>
        <v>20884</v>
      </c>
      <c r="Z33" s="7">
        <v>30</v>
      </c>
      <c r="AA33" s="7">
        <v>0</v>
      </c>
      <c r="AB33" s="7">
        <f t="shared" si="32"/>
        <v>30</v>
      </c>
      <c r="AC33" s="7">
        <f t="shared" si="6"/>
        <v>20884</v>
      </c>
      <c r="AD33" s="7"/>
      <c r="AE33" s="7"/>
      <c r="AF33" s="7">
        <f t="shared" si="39"/>
        <v>157</v>
      </c>
      <c r="AG33" s="7">
        <f t="shared" si="33"/>
        <v>1440</v>
      </c>
      <c r="AH33" s="7">
        <f t="shared" si="34"/>
        <v>1597</v>
      </c>
      <c r="AI33" s="7">
        <f t="shared" si="35"/>
        <v>19287</v>
      </c>
      <c r="AJ33" s="7"/>
      <c r="AK33" s="7">
        <f t="shared" si="36"/>
        <v>0</v>
      </c>
      <c r="AL33" s="7">
        <f t="shared" si="37"/>
        <v>19287</v>
      </c>
      <c r="AM33" s="7">
        <v>667416310000631</v>
      </c>
      <c r="AN33" s="7"/>
      <c r="AO33" s="7"/>
      <c r="AP33" s="7"/>
      <c r="AQ33" s="7" t="s">
        <v>56</v>
      </c>
      <c r="AR33" s="7" t="s">
        <v>57</v>
      </c>
      <c r="AS33" s="7" t="s">
        <v>58</v>
      </c>
      <c r="AT33" s="7">
        <v>20051</v>
      </c>
      <c r="AU33" s="7" t="s">
        <v>69</v>
      </c>
      <c r="AV33" s="7" t="s">
        <v>63</v>
      </c>
      <c r="AW33" s="7">
        <f t="shared" si="38"/>
        <v>-764</v>
      </c>
      <c r="AX33" s="11"/>
    </row>
    <row r="34" spans="1:50">
      <c r="A34" s="7">
        <f t="shared" si="13"/>
        <v>33</v>
      </c>
      <c r="B34" s="7" t="s">
        <v>92</v>
      </c>
      <c r="C34" s="7" t="s">
        <v>93</v>
      </c>
      <c r="D34" s="8">
        <v>43800</v>
      </c>
      <c r="E34" s="7" t="s">
        <v>94</v>
      </c>
      <c r="F34" s="7" t="s">
        <v>95</v>
      </c>
      <c r="G34" s="7" t="s">
        <v>96</v>
      </c>
      <c r="H34" s="7">
        <v>23879</v>
      </c>
      <c r="I34" s="7">
        <f t="shared" si="27"/>
        <v>24055.2</v>
      </c>
      <c r="J34" s="7">
        <f t="shared" si="28"/>
        <v>576</v>
      </c>
      <c r="K34" s="7">
        <f t="shared" si="29"/>
        <v>1603.2</v>
      </c>
      <c r="L34" s="7">
        <f t="shared" si="30"/>
        <v>992</v>
      </c>
      <c r="M34" s="7">
        <f t="shared" si="31"/>
        <v>-176.200000000001</v>
      </c>
      <c r="N34" s="7">
        <v>12000</v>
      </c>
      <c r="O34" s="7"/>
      <c r="P34" s="7"/>
      <c r="Q34" s="7"/>
      <c r="R34" s="7">
        <v>1269</v>
      </c>
      <c r="S34" s="7">
        <v>3510</v>
      </c>
      <c r="T34" s="7">
        <v>2900</v>
      </c>
      <c r="U34" s="7"/>
      <c r="V34" s="7">
        <v>905</v>
      </c>
      <c r="W34" s="7">
        <v>300</v>
      </c>
      <c r="X34" s="7"/>
      <c r="Y34" s="7">
        <f t="shared" si="14"/>
        <v>20884</v>
      </c>
      <c r="Z34" s="7">
        <v>31</v>
      </c>
      <c r="AA34" s="7">
        <v>0</v>
      </c>
      <c r="AB34" s="7">
        <f t="shared" si="32"/>
        <v>31</v>
      </c>
      <c r="AC34" s="7">
        <f t="shared" si="6"/>
        <v>20884</v>
      </c>
      <c r="AD34" s="7"/>
      <c r="AE34" s="7"/>
      <c r="AF34" s="7">
        <f t="shared" si="39"/>
        <v>157</v>
      </c>
      <c r="AG34" s="7">
        <f t="shared" si="33"/>
        <v>1440</v>
      </c>
      <c r="AH34" s="7">
        <f t="shared" si="34"/>
        <v>1597</v>
      </c>
      <c r="AI34" s="7">
        <f t="shared" si="35"/>
        <v>19287</v>
      </c>
      <c r="AJ34" s="7"/>
      <c r="AK34" s="7">
        <f t="shared" si="36"/>
        <v>0</v>
      </c>
      <c r="AL34" s="7">
        <f t="shared" si="37"/>
        <v>19287</v>
      </c>
      <c r="AM34" s="7">
        <v>667416310000631</v>
      </c>
      <c r="AN34" s="7"/>
      <c r="AO34" s="7"/>
      <c r="AP34" s="7"/>
      <c r="AQ34" s="7" t="s">
        <v>56</v>
      </c>
      <c r="AR34" s="7" t="s">
        <v>57</v>
      </c>
      <c r="AS34" s="7" t="s">
        <v>58</v>
      </c>
      <c r="AT34" s="7">
        <v>20051</v>
      </c>
      <c r="AU34" s="7" t="s">
        <v>70</v>
      </c>
      <c r="AV34" s="7" t="s">
        <v>71</v>
      </c>
      <c r="AW34" s="7">
        <f t="shared" si="38"/>
        <v>-764</v>
      </c>
      <c r="AX34" s="11"/>
    </row>
    <row r="35" spans="1:50">
      <c r="A35" s="7">
        <f t="shared" si="13"/>
        <v>34</v>
      </c>
      <c r="B35" s="7" t="s">
        <v>92</v>
      </c>
      <c r="C35" s="7" t="s">
        <v>93</v>
      </c>
      <c r="D35" s="8">
        <v>43831</v>
      </c>
      <c r="E35" s="7" t="s">
        <v>94</v>
      </c>
      <c r="F35" s="7" t="s">
        <v>95</v>
      </c>
      <c r="G35" s="7" t="s">
        <v>96</v>
      </c>
      <c r="H35" s="7">
        <v>23879</v>
      </c>
      <c r="I35" s="7">
        <f t="shared" si="27"/>
        <v>24055.2</v>
      </c>
      <c r="J35" s="7">
        <f t="shared" si="28"/>
        <v>576</v>
      </c>
      <c r="K35" s="7">
        <f t="shared" si="29"/>
        <v>1603.2</v>
      </c>
      <c r="L35" s="7">
        <f t="shared" si="30"/>
        <v>992</v>
      </c>
      <c r="M35" s="7">
        <f t="shared" si="31"/>
        <v>-176.200000000001</v>
      </c>
      <c r="N35" s="7">
        <v>12000</v>
      </c>
      <c r="O35" s="7"/>
      <c r="P35" s="7"/>
      <c r="Q35" s="7"/>
      <c r="R35" s="7">
        <v>1269</v>
      </c>
      <c r="S35" s="7">
        <v>3510</v>
      </c>
      <c r="T35" s="7">
        <v>2900</v>
      </c>
      <c r="U35" s="7"/>
      <c r="V35" s="7">
        <v>905</v>
      </c>
      <c r="W35" s="7">
        <v>300</v>
      </c>
      <c r="X35" s="7"/>
      <c r="Y35" s="7">
        <f t="shared" si="14"/>
        <v>20884</v>
      </c>
      <c r="Z35" s="7">
        <v>31</v>
      </c>
      <c r="AA35" s="7">
        <v>0</v>
      </c>
      <c r="AB35" s="7">
        <f t="shared" si="32"/>
        <v>31</v>
      </c>
      <c r="AC35" s="7">
        <f t="shared" si="6"/>
        <v>20884</v>
      </c>
      <c r="AD35" s="7"/>
      <c r="AE35" s="7"/>
      <c r="AF35" s="7">
        <f t="shared" si="39"/>
        <v>157</v>
      </c>
      <c r="AG35" s="7">
        <f t="shared" si="33"/>
        <v>1440</v>
      </c>
      <c r="AH35" s="7">
        <f t="shared" si="34"/>
        <v>1597</v>
      </c>
      <c r="AI35" s="7">
        <f t="shared" si="35"/>
        <v>19287</v>
      </c>
      <c r="AJ35" s="7"/>
      <c r="AK35" s="7">
        <f t="shared" si="36"/>
        <v>0</v>
      </c>
      <c r="AL35" s="7">
        <f t="shared" si="37"/>
        <v>19287</v>
      </c>
      <c r="AM35" s="7">
        <v>667416310000631</v>
      </c>
      <c r="AN35" s="7"/>
      <c r="AO35" s="7"/>
      <c r="AP35" s="7"/>
      <c r="AQ35" s="7" t="s">
        <v>56</v>
      </c>
      <c r="AR35" s="7" t="s">
        <v>57</v>
      </c>
      <c r="AS35" s="7" t="s">
        <v>58</v>
      </c>
      <c r="AT35" s="7">
        <v>20051</v>
      </c>
      <c r="AU35" s="7" t="s">
        <v>100</v>
      </c>
      <c r="AV35" s="7" t="s">
        <v>73</v>
      </c>
      <c r="AW35" s="7">
        <f t="shared" si="38"/>
        <v>-764</v>
      </c>
      <c r="AX35" s="11"/>
    </row>
    <row r="36" spans="1:50">
      <c r="A36" s="7">
        <f t="shared" si="13"/>
        <v>35</v>
      </c>
      <c r="B36" s="7" t="s">
        <v>92</v>
      </c>
      <c r="C36" s="7" t="s">
        <v>93</v>
      </c>
      <c r="D36" s="8">
        <v>43862</v>
      </c>
      <c r="E36" s="7" t="s">
        <v>94</v>
      </c>
      <c r="F36" s="7" t="s">
        <v>95</v>
      </c>
      <c r="G36" s="7" t="s">
        <v>96</v>
      </c>
      <c r="H36" s="7">
        <v>23879</v>
      </c>
      <c r="I36" s="7">
        <v>23878.504</v>
      </c>
      <c r="J36" s="7">
        <v>609.12</v>
      </c>
      <c r="K36" s="7">
        <v>1695.384</v>
      </c>
      <c r="L36" s="7">
        <v>0</v>
      </c>
      <c r="M36" s="7">
        <v>0.495999999999185</v>
      </c>
      <c r="N36" s="7">
        <v>12000</v>
      </c>
      <c r="O36" s="7"/>
      <c r="P36" s="7"/>
      <c r="Q36" s="7"/>
      <c r="R36" s="7">
        <v>1269</v>
      </c>
      <c r="S36" s="7">
        <v>3510</v>
      </c>
      <c r="T36" s="7">
        <v>2900</v>
      </c>
      <c r="U36" s="7"/>
      <c r="V36" s="7">
        <v>905</v>
      </c>
      <c r="W36" s="7">
        <v>300</v>
      </c>
      <c r="X36" s="7"/>
      <c r="Y36" s="7">
        <f t="shared" si="14"/>
        <v>20884</v>
      </c>
      <c r="Z36" s="7">
        <v>31</v>
      </c>
      <c r="AA36" s="7">
        <v>0</v>
      </c>
      <c r="AB36" s="7">
        <v>31</v>
      </c>
      <c r="AC36" s="7">
        <f t="shared" si="6"/>
        <v>20884</v>
      </c>
      <c r="AD36" s="7"/>
      <c r="AE36" s="7">
        <v>0</v>
      </c>
      <c r="AF36" s="7">
        <v>0</v>
      </c>
      <c r="AG36" s="7">
        <v>1522.8</v>
      </c>
      <c r="AH36" s="7">
        <v>1522.8</v>
      </c>
      <c r="AI36" s="7">
        <v>20051.2</v>
      </c>
      <c r="AJ36" s="7"/>
      <c r="AK36" s="7">
        <v>0</v>
      </c>
      <c r="AL36" s="7">
        <v>20051.2</v>
      </c>
      <c r="AM36" s="7">
        <v>667416310000631</v>
      </c>
      <c r="AN36" s="7"/>
      <c r="AO36" s="7"/>
      <c r="AP36" s="7"/>
      <c r="AQ36" s="7" t="s">
        <v>56</v>
      </c>
      <c r="AR36" s="7" t="s">
        <v>57</v>
      </c>
      <c r="AS36" s="7" t="s">
        <v>58</v>
      </c>
      <c r="AT36" s="7">
        <v>20051</v>
      </c>
      <c r="AU36" s="7" t="s">
        <v>100</v>
      </c>
      <c r="AV36" s="7" t="s">
        <v>73</v>
      </c>
      <c r="AW36" s="7">
        <v>0.200000000000728</v>
      </c>
      <c r="AX36" s="11"/>
    </row>
    <row r="37" spans="1:50">
      <c r="A37" s="7">
        <f t="shared" si="13"/>
        <v>36</v>
      </c>
      <c r="B37" s="7" t="s">
        <v>92</v>
      </c>
      <c r="C37" s="7" t="s">
        <v>93</v>
      </c>
      <c r="D37" s="8">
        <v>43891</v>
      </c>
      <c r="E37" s="7" t="s">
        <v>94</v>
      </c>
      <c r="F37" s="7" t="s">
        <v>95</v>
      </c>
      <c r="G37" s="7" t="s">
        <v>96</v>
      </c>
      <c r="H37" s="7">
        <v>23879</v>
      </c>
      <c r="I37" s="7">
        <v>23878.504</v>
      </c>
      <c r="J37" s="7">
        <v>609.12</v>
      </c>
      <c r="K37" s="7">
        <v>1695.384</v>
      </c>
      <c r="L37" s="7">
        <v>0</v>
      </c>
      <c r="M37" s="7">
        <v>0.495999999999185</v>
      </c>
      <c r="N37" s="7">
        <v>12000</v>
      </c>
      <c r="O37" s="7"/>
      <c r="P37" s="7"/>
      <c r="Q37" s="7"/>
      <c r="R37" s="7">
        <v>1269</v>
      </c>
      <c r="S37" s="7">
        <v>3510</v>
      </c>
      <c r="T37" s="7">
        <v>2900</v>
      </c>
      <c r="U37" s="7"/>
      <c r="V37" s="7">
        <v>905</v>
      </c>
      <c r="W37" s="7">
        <v>300</v>
      </c>
      <c r="X37" s="7"/>
      <c r="Y37" s="7">
        <f t="shared" si="14"/>
        <v>20884</v>
      </c>
      <c r="Z37" s="7">
        <v>31</v>
      </c>
      <c r="AA37" s="7">
        <v>0</v>
      </c>
      <c r="AB37" s="7">
        <v>31</v>
      </c>
      <c r="AC37" s="7">
        <f t="shared" si="6"/>
        <v>20884</v>
      </c>
      <c r="AD37" s="7"/>
      <c r="AE37" s="7">
        <v>0</v>
      </c>
      <c r="AF37" s="7">
        <v>0</v>
      </c>
      <c r="AG37" s="7">
        <v>1522.8</v>
      </c>
      <c r="AH37" s="7">
        <v>1522.8</v>
      </c>
      <c r="AI37" s="7">
        <v>20051.2</v>
      </c>
      <c r="AJ37" s="7"/>
      <c r="AK37" s="7">
        <v>0</v>
      </c>
      <c r="AL37" s="7">
        <v>20051.2</v>
      </c>
      <c r="AM37" s="7">
        <v>667416310000631</v>
      </c>
      <c r="AN37" s="7"/>
      <c r="AO37" s="7"/>
      <c r="AP37" s="7"/>
      <c r="AQ37" s="7" t="s">
        <v>56</v>
      </c>
      <c r="AR37" s="7" t="s">
        <v>57</v>
      </c>
      <c r="AS37" s="7" t="s">
        <v>58</v>
      </c>
      <c r="AT37" s="7">
        <v>20051</v>
      </c>
      <c r="AU37" s="7" t="s">
        <v>100</v>
      </c>
      <c r="AV37" s="7" t="s">
        <v>73</v>
      </c>
      <c r="AW37" s="7">
        <v>0.200000000000728</v>
      </c>
      <c r="AX37" s="11"/>
    </row>
    <row r="38" spans="1:50">
      <c r="A38" s="7">
        <f t="shared" si="13"/>
        <v>37</v>
      </c>
      <c r="B38" s="7" t="s">
        <v>101</v>
      </c>
      <c r="C38" s="7" t="s">
        <v>102</v>
      </c>
      <c r="D38" s="8">
        <v>43556</v>
      </c>
      <c r="E38" s="7" t="s">
        <v>103</v>
      </c>
      <c r="F38" s="7" t="s">
        <v>104</v>
      </c>
      <c r="G38" s="7" t="s">
        <v>105</v>
      </c>
      <c r="H38" s="7">
        <v>23596</v>
      </c>
      <c r="I38" s="7">
        <f t="shared" ref="I38:I47" si="40">Y38+J38+K38+L38</f>
        <v>21359</v>
      </c>
      <c r="J38" s="7">
        <f t="shared" ref="J38:J47" si="41">SUM(N38+O38)*4.8/100</f>
        <v>480</v>
      </c>
      <c r="K38" s="7">
        <f t="shared" ref="K38:K47" si="42">SUM(N38+O38)*13.36/100</f>
        <v>1336</v>
      </c>
      <c r="L38" s="7">
        <f t="shared" ref="L38:L47" si="43">IF(Y38&lt;21001,ROUNDUP(SUM(Y38*4.75%),0),0)</f>
        <v>887</v>
      </c>
      <c r="M38" s="7">
        <f t="shared" ref="M38:M47" si="44">H38-I38</f>
        <v>2237</v>
      </c>
      <c r="N38" s="7">
        <v>10000</v>
      </c>
      <c r="O38" s="7"/>
      <c r="P38" s="7"/>
      <c r="Q38" s="7"/>
      <c r="R38" s="7">
        <v>1182</v>
      </c>
      <c r="S38" s="7">
        <v>1773</v>
      </c>
      <c r="T38" s="7">
        <v>4769</v>
      </c>
      <c r="U38" s="7"/>
      <c r="V38" s="7">
        <v>382</v>
      </c>
      <c r="W38" s="7">
        <v>300</v>
      </c>
      <c r="X38" s="7">
        <v>250</v>
      </c>
      <c r="Y38" s="7">
        <f t="shared" si="14"/>
        <v>18656</v>
      </c>
      <c r="Z38" s="7">
        <v>30</v>
      </c>
      <c r="AA38" s="7">
        <v>0</v>
      </c>
      <c r="AB38" s="7">
        <f t="shared" ref="AB38:AB47" si="45">Z38+AA38</f>
        <v>30</v>
      </c>
      <c r="AC38" s="7">
        <f t="shared" si="6"/>
        <v>18656</v>
      </c>
      <c r="AD38" s="7"/>
      <c r="AE38" s="7"/>
      <c r="AF38" s="7">
        <f>IF(Y38&lt;21001,ROUNDUP(SUM(AC38*1.75%),0),0)</f>
        <v>327</v>
      </c>
      <c r="AG38" s="7">
        <f t="shared" ref="AG38:AG47" si="46">(N38+O38)*12%/AB38*Z38</f>
        <v>1200</v>
      </c>
      <c r="AH38" s="7">
        <f t="shared" ref="AH38:AH47" si="47">SUM(AD38:AG38)</f>
        <v>1527</v>
      </c>
      <c r="AI38" s="7">
        <f t="shared" ref="AI38:AI47" si="48">AC38-AH38</f>
        <v>17129</v>
      </c>
      <c r="AJ38" s="7"/>
      <c r="AK38" s="7">
        <f t="shared" ref="AK38:AK47" si="49">SUM(AJ38:AJ38)</f>
        <v>0</v>
      </c>
      <c r="AL38" s="7">
        <f t="shared" ref="AL38:AL47" si="50">AI38+AK38</f>
        <v>17129</v>
      </c>
      <c r="AM38" s="7">
        <v>665416310000285</v>
      </c>
      <c r="AN38" s="7" t="s">
        <v>106</v>
      </c>
      <c r="AO38" s="7" t="s">
        <v>107</v>
      </c>
      <c r="AP38" s="7"/>
      <c r="AQ38" s="7" t="s">
        <v>82</v>
      </c>
      <c r="AR38" s="7" t="s">
        <v>57</v>
      </c>
      <c r="AS38" s="7" t="s">
        <v>83</v>
      </c>
      <c r="AT38" s="7">
        <v>18699</v>
      </c>
      <c r="AU38" s="7" t="s">
        <v>108</v>
      </c>
      <c r="AV38" s="7" t="s">
        <v>60</v>
      </c>
      <c r="AW38" s="7">
        <f t="shared" ref="AW38:AW47" si="51">AL38-AT38</f>
        <v>-1570</v>
      </c>
      <c r="AX38" s="11"/>
    </row>
    <row r="39" spans="1:50">
      <c r="A39" s="7">
        <f t="shared" si="13"/>
        <v>38</v>
      </c>
      <c r="B39" s="7" t="s">
        <v>101</v>
      </c>
      <c r="C39" s="7" t="s">
        <v>102</v>
      </c>
      <c r="D39" s="8">
        <v>43586</v>
      </c>
      <c r="E39" s="7" t="s">
        <v>103</v>
      </c>
      <c r="F39" s="7" t="s">
        <v>104</v>
      </c>
      <c r="G39" s="7" t="s">
        <v>105</v>
      </c>
      <c r="H39" s="7">
        <v>23596</v>
      </c>
      <c r="I39" s="7">
        <f t="shared" si="40"/>
        <v>21359</v>
      </c>
      <c r="J39" s="7">
        <f t="shared" si="41"/>
        <v>480</v>
      </c>
      <c r="K39" s="7">
        <f t="shared" si="42"/>
        <v>1336</v>
      </c>
      <c r="L39" s="7">
        <f t="shared" si="43"/>
        <v>887</v>
      </c>
      <c r="M39" s="7">
        <f t="shared" si="44"/>
        <v>2237</v>
      </c>
      <c r="N39" s="7">
        <v>10000</v>
      </c>
      <c r="O39" s="7"/>
      <c r="P39" s="7"/>
      <c r="Q39" s="7"/>
      <c r="R39" s="7">
        <v>1182</v>
      </c>
      <c r="S39" s="7">
        <v>1773</v>
      </c>
      <c r="T39" s="7">
        <v>4769</v>
      </c>
      <c r="U39" s="7"/>
      <c r="V39" s="7">
        <v>382</v>
      </c>
      <c r="W39" s="7">
        <v>300</v>
      </c>
      <c r="X39" s="7">
        <v>250</v>
      </c>
      <c r="Y39" s="7">
        <f t="shared" si="14"/>
        <v>18656</v>
      </c>
      <c r="Z39" s="7">
        <v>31</v>
      </c>
      <c r="AA39" s="7">
        <v>0</v>
      </c>
      <c r="AB39" s="7">
        <f t="shared" si="45"/>
        <v>31</v>
      </c>
      <c r="AC39" s="7">
        <f t="shared" si="6"/>
        <v>18656</v>
      </c>
      <c r="AD39" s="7"/>
      <c r="AE39" s="7"/>
      <c r="AF39" s="7">
        <f>IF(Y39&lt;21001,ROUNDUP(SUM(AC39*1.75%),0),0)</f>
        <v>327</v>
      </c>
      <c r="AG39" s="7">
        <f t="shared" si="46"/>
        <v>1200</v>
      </c>
      <c r="AH39" s="7">
        <f t="shared" si="47"/>
        <v>1527</v>
      </c>
      <c r="AI39" s="7">
        <f t="shared" si="48"/>
        <v>17129</v>
      </c>
      <c r="AJ39" s="7"/>
      <c r="AK39" s="7">
        <f t="shared" si="49"/>
        <v>0</v>
      </c>
      <c r="AL39" s="7">
        <f t="shared" si="50"/>
        <v>17129</v>
      </c>
      <c r="AM39" s="7">
        <v>665416310000285</v>
      </c>
      <c r="AN39" s="7" t="s">
        <v>106</v>
      </c>
      <c r="AO39" s="7" t="s">
        <v>107</v>
      </c>
      <c r="AP39" s="7"/>
      <c r="AQ39" s="7" t="s">
        <v>82</v>
      </c>
      <c r="AR39" s="7" t="s">
        <v>57</v>
      </c>
      <c r="AS39" s="7" t="s">
        <v>83</v>
      </c>
      <c r="AT39" s="7">
        <v>18698</v>
      </c>
      <c r="AU39" s="7" t="s">
        <v>98</v>
      </c>
      <c r="AV39" s="7" t="s">
        <v>60</v>
      </c>
      <c r="AW39" s="7">
        <f t="shared" si="51"/>
        <v>-1569</v>
      </c>
      <c r="AX39" s="11"/>
    </row>
    <row r="40" spans="1:50">
      <c r="A40" s="7">
        <f t="shared" si="13"/>
        <v>39</v>
      </c>
      <c r="B40" s="7" t="s">
        <v>101</v>
      </c>
      <c r="C40" s="7" t="s">
        <v>102</v>
      </c>
      <c r="D40" s="8">
        <v>43617</v>
      </c>
      <c r="E40" s="7" t="s">
        <v>103</v>
      </c>
      <c r="F40" s="7" t="s">
        <v>104</v>
      </c>
      <c r="G40" s="7" t="s">
        <v>105</v>
      </c>
      <c r="H40" s="7">
        <v>23596</v>
      </c>
      <c r="I40" s="7">
        <f t="shared" si="40"/>
        <v>21359</v>
      </c>
      <c r="J40" s="7">
        <f t="shared" si="41"/>
        <v>480</v>
      </c>
      <c r="K40" s="7">
        <f t="shared" si="42"/>
        <v>1336</v>
      </c>
      <c r="L40" s="7">
        <f t="shared" si="43"/>
        <v>887</v>
      </c>
      <c r="M40" s="7">
        <f t="shared" si="44"/>
        <v>2237</v>
      </c>
      <c r="N40" s="7">
        <v>10000</v>
      </c>
      <c r="O40" s="7"/>
      <c r="P40" s="7"/>
      <c r="Q40" s="7"/>
      <c r="R40" s="7">
        <v>1182</v>
      </c>
      <c r="S40" s="7">
        <v>1773</v>
      </c>
      <c r="T40" s="7">
        <v>4769</v>
      </c>
      <c r="U40" s="7"/>
      <c r="V40" s="7">
        <v>382</v>
      </c>
      <c r="W40" s="7">
        <v>300</v>
      </c>
      <c r="X40" s="7">
        <v>250</v>
      </c>
      <c r="Y40" s="7">
        <f t="shared" si="14"/>
        <v>18656</v>
      </c>
      <c r="Z40" s="7">
        <v>30</v>
      </c>
      <c r="AA40" s="7">
        <v>0</v>
      </c>
      <c r="AB40" s="7">
        <f t="shared" si="45"/>
        <v>30</v>
      </c>
      <c r="AC40" s="7">
        <f t="shared" si="6"/>
        <v>18656</v>
      </c>
      <c r="AD40" s="7"/>
      <c r="AE40" s="7"/>
      <c r="AF40" s="7">
        <f>IF(Y40&lt;21001,ROUNDUP(SUM(AC40*1.75%),0),0)</f>
        <v>327</v>
      </c>
      <c r="AG40" s="7">
        <f t="shared" si="46"/>
        <v>1200</v>
      </c>
      <c r="AH40" s="7">
        <f t="shared" si="47"/>
        <v>1527</v>
      </c>
      <c r="AI40" s="7">
        <f t="shared" si="48"/>
        <v>17129</v>
      </c>
      <c r="AJ40" s="7"/>
      <c r="AK40" s="7">
        <f t="shared" si="49"/>
        <v>0</v>
      </c>
      <c r="AL40" s="7">
        <f t="shared" si="50"/>
        <v>17129</v>
      </c>
      <c r="AM40" s="7">
        <v>665416310000285</v>
      </c>
      <c r="AN40" s="7" t="s">
        <v>106</v>
      </c>
      <c r="AO40" s="7" t="s">
        <v>107</v>
      </c>
      <c r="AP40" s="7"/>
      <c r="AQ40" s="7" t="s">
        <v>82</v>
      </c>
      <c r="AR40" s="7" t="s">
        <v>57</v>
      </c>
      <c r="AS40" s="7" t="s">
        <v>83</v>
      </c>
      <c r="AT40" s="7">
        <v>18699</v>
      </c>
      <c r="AU40" s="7" t="s">
        <v>109</v>
      </c>
      <c r="AV40" s="7" t="s">
        <v>60</v>
      </c>
      <c r="AW40" s="7">
        <f t="shared" si="51"/>
        <v>-1570</v>
      </c>
      <c r="AX40" s="11"/>
    </row>
    <row r="41" spans="1:50">
      <c r="A41" s="7">
        <f t="shared" si="13"/>
        <v>40</v>
      </c>
      <c r="B41" s="7" t="s">
        <v>101</v>
      </c>
      <c r="C41" s="7" t="s">
        <v>102</v>
      </c>
      <c r="D41" s="8">
        <v>43647</v>
      </c>
      <c r="E41" s="7" t="s">
        <v>103</v>
      </c>
      <c r="F41" s="7" t="s">
        <v>104</v>
      </c>
      <c r="G41" s="7" t="s">
        <v>105</v>
      </c>
      <c r="H41" s="7">
        <v>23596</v>
      </c>
      <c r="I41" s="7">
        <f t="shared" si="40"/>
        <v>21359</v>
      </c>
      <c r="J41" s="7">
        <f t="shared" si="41"/>
        <v>480</v>
      </c>
      <c r="K41" s="7">
        <f t="shared" si="42"/>
        <v>1336</v>
      </c>
      <c r="L41" s="7">
        <f t="shared" si="43"/>
        <v>887</v>
      </c>
      <c r="M41" s="7">
        <f t="shared" si="44"/>
        <v>2237</v>
      </c>
      <c r="N41" s="7">
        <v>10000</v>
      </c>
      <c r="O41" s="7"/>
      <c r="P41" s="7"/>
      <c r="Q41" s="7"/>
      <c r="R41" s="7">
        <v>1182</v>
      </c>
      <c r="S41" s="7">
        <v>1773</v>
      </c>
      <c r="T41" s="7">
        <v>4769</v>
      </c>
      <c r="U41" s="7"/>
      <c r="V41" s="7">
        <v>382</v>
      </c>
      <c r="W41" s="7">
        <v>300</v>
      </c>
      <c r="X41" s="7">
        <v>250</v>
      </c>
      <c r="Y41" s="7">
        <f t="shared" si="14"/>
        <v>18656</v>
      </c>
      <c r="Z41" s="7">
        <v>31</v>
      </c>
      <c r="AA41" s="7">
        <v>0</v>
      </c>
      <c r="AB41" s="7">
        <f t="shared" si="45"/>
        <v>31</v>
      </c>
      <c r="AC41" s="7">
        <f t="shared" si="6"/>
        <v>18656</v>
      </c>
      <c r="AD41" s="7"/>
      <c r="AE41" s="7"/>
      <c r="AF41" s="7">
        <f t="shared" ref="AF41:AF47" si="52">IF(Y41&lt;21001,ROUNDUP(SUM(AC41*0.75%),0),0)</f>
        <v>140</v>
      </c>
      <c r="AG41" s="7">
        <f t="shared" si="46"/>
        <v>1200</v>
      </c>
      <c r="AH41" s="7">
        <f t="shared" si="47"/>
        <v>1340</v>
      </c>
      <c r="AI41" s="7">
        <f t="shared" si="48"/>
        <v>17316</v>
      </c>
      <c r="AJ41" s="7"/>
      <c r="AK41" s="7">
        <f t="shared" si="49"/>
        <v>0</v>
      </c>
      <c r="AL41" s="7">
        <f t="shared" si="50"/>
        <v>17316</v>
      </c>
      <c r="AM41" s="7">
        <v>665416310000285</v>
      </c>
      <c r="AN41" s="7" t="s">
        <v>106</v>
      </c>
      <c r="AO41" s="7" t="s">
        <v>107</v>
      </c>
      <c r="AP41" s="7"/>
      <c r="AQ41" s="7" t="s">
        <v>82</v>
      </c>
      <c r="AR41" s="7" t="s">
        <v>57</v>
      </c>
      <c r="AS41" s="7" t="s">
        <v>83</v>
      </c>
      <c r="AT41" s="7">
        <v>18903</v>
      </c>
      <c r="AU41" s="7" t="s">
        <v>62</v>
      </c>
      <c r="AV41" s="7" t="s">
        <v>63</v>
      </c>
      <c r="AW41" s="7">
        <f t="shared" si="51"/>
        <v>-1587</v>
      </c>
      <c r="AX41" s="11"/>
    </row>
    <row r="42" spans="1:50">
      <c r="A42" s="7">
        <f t="shared" si="13"/>
        <v>41</v>
      </c>
      <c r="B42" s="7" t="s">
        <v>101</v>
      </c>
      <c r="C42" s="7" t="s">
        <v>102</v>
      </c>
      <c r="D42" s="8">
        <v>43678</v>
      </c>
      <c r="E42" s="7" t="s">
        <v>103</v>
      </c>
      <c r="F42" s="7" t="s">
        <v>104</v>
      </c>
      <c r="G42" s="7" t="s">
        <v>105</v>
      </c>
      <c r="H42" s="7">
        <v>23596</v>
      </c>
      <c r="I42" s="7">
        <f t="shared" si="40"/>
        <v>21359</v>
      </c>
      <c r="J42" s="7">
        <f t="shared" si="41"/>
        <v>480</v>
      </c>
      <c r="K42" s="7">
        <f t="shared" si="42"/>
        <v>1336</v>
      </c>
      <c r="L42" s="7">
        <f t="shared" si="43"/>
        <v>887</v>
      </c>
      <c r="M42" s="7">
        <f t="shared" si="44"/>
        <v>2237</v>
      </c>
      <c r="N42" s="7">
        <v>10000</v>
      </c>
      <c r="O42" s="7"/>
      <c r="P42" s="7"/>
      <c r="Q42" s="7"/>
      <c r="R42" s="7">
        <v>1182</v>
      </c>
      <c r="S42" s="7">
        <v>1773</v>
      </c>
      <c r="T42" s="7">
        <v>4769</v>
      </c>
      <c r="U42" s="7"/>
      <c r="V42" s="7">
        <v>382</v>
      </c>
      <c r="W42" s="7">
        <v>300</v>
      </c>
      <c r="X42" s="7">
        <v>250</v>
      </c>
      <c r="Y42" s="7">
        <f t="shared" si="14"/>
        <v>18656</v>
      </c>
      <c r="Z42" s="7">
        <v>31</v>
      </c>
      <c r="AA42" s="7">
        <v>0</v>
      </c>
      <c r="AB42" s="7">
        <f t="shared" si="45"/>
        <v>31</v>
      </c>
      <c r="AC42" s="7">
        <f t="shared" si="6"/>
        <v>18656</v>
      </c>
      <c r="AD42" s="7"/>
      <c r="AE42" s="7"/>
      <c r="AF42" s="7">
        <f t="shared" si="52"/>
        <v>140</v>
      </c>
      <c r="AG42" s="7">
        <f t="shared" si="46"/>
        <v>1200</v>
      </c>
      <c r="AH42" s="7">
        <f t="shared" si="47"/>
        <v>1340</v>
      </c>
      <c r="AI42" s="7">
        <f t="shared" si="48"/>
        <v>17316</v>
      </c>
      <c r="AJ42" s="7"/>
      <c r="AK42" s="7">
        <f t="shared" si="49"/>
        <v>0</v>
      </c>
      <c r="AL42" s="7">
        <f t="shared" si="50"/>
        <v>17316</v>
      </c>
      <c r="AM42" s="7">
        <v>665416310000285</v>
      </c>
      <c r="AN42" s="7" t="s">
        <v>106</v>
      </c>
      <c r="AO42" s="7" t="s">
        <v>107</v>
      </c>
      <c r="AP42" s="7"/>
      <c r="AQ42" s="7" t="s">
        <v>82</v>
      </c>
      <c r="AR42" s="7" t="s">
        <v>57</v>
      </c>
      <c r="AS42" s="7" t="s">
        <v>83</v>
      </c>
      <c r="AT42" s="7">
        <v>18904</v>
      </c>
      <c r="AU42" s="7" t="s">
        <v>99</v>
      </c>
      <c r="AV42" s="7" t="s">
        <v>63</v>
      </c>
      <c r="AW42" s="7">
        <f t="shared" si="51"/>
        <v>-1588</v>
      </c>
      <c r="AX42" s="11"/>
    </row>
    <row r="43" spans="1:50">
      <c r="A43" s="7">
        <f t="shared" si="13"/>
        <v>42</v>
      </c>
      <c r="B43" s="7" t="s">
        <v>101</v>
      </c>
      <c r="C43" s="7" t="s">
        <v>102</v>
      </c>
      <c r="D43" s="8">
        <v>43709</v>
      </c>
      <c r="E43" s="7" t="s">
        <v>103</v>
      </c>
      <c r="F43" s="7" t="s">
        <v>104</v>
      </c>
      <c r="G43" s="7" t="s">
        <v>105</v>
      </c>
      <c r="H43" s="7">
        <v>23596</v>
      </c>
      <c r="I43" s="7">
        <f t="shared" si="40"/>
        <v>21359</v>
      </c>
      <c r="J43" s="7">
        <f t="shared" si="41"/>
        <v>480</v>
      </c>
      <c r="K43" s="7">
        <f t="shared" si="42"/>
        <v>1336</v>
      </c>
      <c r="L43" s="7">
        <f t="shared" si="43"/>
        <v>887</v>
      </c>
      <c r="M43" s="7">
        <f t="shared" si="44"/>
        <v>2237</v>
      </c>
      <c r="N43" s="7">
        <v>10000</v>
      </c>
      <c r="O43" s="7"/>
      <c r="P43" s="7"/>
      <c r="Q43" s="7"/>
      <c r="R43" s="7">
        <v>1182</v>
      </c>
      <c r="S43" s="7">
        <v>1773</v>
      </c>
      <c r="T43" s="7">
        <v>4769</v>
      </c>
      <c r="U43" s="7"/>
      <c r="V43" s="7">
        <v>382</v>
      </c>
      <c r="W43" s="7">
        <v>300</v>
      </c>
      <c r="X43" s="7">
        <v>250</v>
      </c>
      <c r="Y43" s="7">
        <f t="shared" si="14"/>
        <v>18656</v>
      </c>
      <c r="Z43" s="7">
        <v>30</v>
      </c>
      <c r="AA43" s="7">
        <v>0</v>
      </c>
      <c r="AB43" s="7">
        <f t="shared" si="45"/>
        <v>30</v>
      </c>
      <c r="AC43" s="7">
        <f t="shared" si="6"/>
        <v>18656</v>
      </c>
      <c r="AD43" s="7"/>
      <c r="AE43" s="7"/>
      <c r="AF43" s="7">
        <f t="shared" si="52"/>
        <v>140</v>
      </c>
      <c r="AG43" s="7">
        <f t="shared" si="46"/>
        <v>1200</v>
      </c>
      <c r="AH43" s="7">
        <f t="shared" si="47"/>
        <v>1340</v>
      </c>
      <c r="AI43" s="7">
        <f t="shared" si="48"/>
        <v>17316</v>
      </c>
      <c r="AJ43" s="7"/>
      <c r="AK43" s="7">
        <f t="shared" si="49"/>
        <v>0</v>
      </c>
      <c r="AL43" s="7">
        <f t="shared" si="50"/>
        <v>17316</v>
      </c>
      <c r="AM43" s="7">
        <v>665416310000285</v>
      </c>
      <c r="AN43" s="7" t="s">
        <v>106</v>
      </c>
      <c r="AO43" s="7" t="s">
        <v>107</v>
      </c>
      <c r="AP43" s="7"/>
      <c r="AQ43" s="7" t="s">
        <v>82</v>
      </c>
      <c r="AR43" s="7" t="s">
        <v>57</v>
      </c>
      <c r="AS43" s="7" t="s">
        <v>83</v>
      </c>
      <c r="AT43" s="7">
        <v>18904</v>
      </c>
      <c r="AU43" s="7" t="s">
        <v>65</v>
      </c>
      <c r="AV43" s="7" t="s">
        <v>63</v>
      </c>
      <c r="AW43" s="7">
        <f t="shared" si="51"/>
        <v>-1588</v>
      </c>
      <c r="AX43" s="11"/>
    </row>
    <row r="44" spans="1:50">
      <c r="A44" s="7">
        <f t="shared" si="13"/>
        <v>43</v>
      </c>
      <c r="B44" s="7" t="s">
        <v>101</v>
      </c>
      <c r="C44" s="7" t="s">
        <v>102</v>
      </c>
      <c r="D44" s="8">
        <v>43739</v>
      </c>
      <c r="E44" s="7" t="s">
        <v>103</v>
      </c>
      <c r="F44" s="7" t="s">
        <v>104</v>
      </c>
      <c r="G44" s="7" t="s">
        <v>105</v>
      </c>
      <c r="H44" s="7">
        <v>23596</v>
      </c>
      <c r="I44" s="7">
        <f t="shared" si="40"/>
        <v>21359</v>
      </c>
      <c r="J44" s="7">
        <f t="shared" si="41"/>
        <v>480</v>
      </c>
      <c r="K44" s="7">
        <f t="shared" si="42"/>
        <v>1336</v>
      </c>
      <c r="L44" s="7">
        <f t="shared" si="43"/>
        <v>887</v>
      </c>
      <c r="M44" s="7">
        <f t="shared" si="44"/>
        <v>2237</v>
      </c>
      <c r="N44" s="7">
        <v>10000</v>
      </c>
      <c r="O44" s="7"/>
      <c r="P44" s="7"/>
      <c r="Q44" s="7"/>
      <c r="R44" s="7">
        <v>1182</v>
      </c>
      <c r="S44" s="7">
        <v>1773</v>
      </c>
      <c r="T44" s="7">
        <v>4769</v>
      </c>
      <c r="U44" s="7"/>
      <c r="V44" s="7">
        <v>382</v>
      </c>
      <c r="W44" s="7">
        <v>300</v>
      </c>
      <c r="X44" s="7">
        <v>250</v>
      </c>
      <c r="Y44" s="7">
        <f t="shared" si="14"/>
        <v>18656</v>
      </c>
      <c r="Z44" s="7">
        <v>31</v>
      </c>
      <c r="AA44" s="7">
        <v>0</v>
      </c>
      <c r="AB44" s="7">
        <f t="shared" si="45"/>
        <v>31</v>
      </c>
      <c r="AC44" s="7">
        <f t="shared" si="6"/>
        <v>18656</v>
      </c>
      <c r="AD44" s="7"/>
      <c r="AE44" s="7"/>
      <c r="AF44" s="7">
        <f t="shared" si="52"/>
        <v>140</v>
      </c>
      <c r="AG44" s="7">
        <f t="shared" si="46"/>
        <v>1200</v>
      </c>
      <c r="AH44" s="7">
        <f t="shared" si="47"/>
        <v>1340</v>
      </c>
      <c r="AI44" s="7">
        <f t="shared" si="48"/>
        <v>17316</v>
      </c>
      <c r="AJ44" s="7"/>
      <c r="AK44" s="7">
        <f t="shared" si="49"/>
        <v>0</v>
      </c>
      <c r="AL44" s="7">
        <f t="shared" si="50"/>
        <v>17316</v>
      </c>
      <c r="AM44" s="7">
        <v>665416310000285</v>
      </c>
      <c r="AN44" s="7" t="s">
        <v>106</v>
      </c>
      <c r="AO44" s="7" t="s">
        <v>107</v>
      </c>
      <c r="AP44" s="7"/>
      <c r="AQ44" s="7" t="s">
        <v>82</v>
      </c>
      <c r="AR44" s="7" t="s">
        <v>57</v>
      </c>
      <c r="AS44" s="7" t="s">
        <v>83</v>
      </c>
      <c r="AT44" s="7">
        <v>18904</v>
      </c>
      <c r="AU44" s="7" t="s">
        <v>68</v>
      </c>
      <c r="AV44" s="7" t="s">
        <v>63</v>
      </c>
      <c r="AW44" s="7">
        <f t="shared" si="51"/>
        <v>-1588</v>
      </c>
      <c r="AX44" s="11"/>
    </row>
    <row r="45" spans="1:50">
      <c r="A45" s="7">
        <f t="shared" si="13"/>
        <v>44</v>
      </c>
      <c r="B45" s="7" t="s">
        <v>101</v>
      </c>
      <c r="C45" s="7" t="s">
        <v>102</v>
      </c>
      <c r="D45" s="8">
        <v>43770</v>
      </c>
      <c r="E45" s="7" t="s">
        <v>103</v>
      </c>
      <c r="F45" s="7" t="s">
        <v>104</v>
      </c>
      <c r="G45" s="7" t="s">
        <v>105</v>
      </c>
      <c r="H45" s="7">
        <v>23596</v>
      </c>
      <c r="I45" s="7">
        <f t="shared" si="40"/>
        <v>21359</v>
      </c>
      <c r="J45" s="7">
        <f t="shared" si="41"/>
        <v>480</v>
      </c>
      <c r="K45" s="7">
        <f t="shared" si="42"/>
        <v>1336</v>
      </c>
      <c r="L45" s="7">
        <f t="shared" si="43"/>
        <v>887</v>
      </c>
      <c r="M45" s="7">
        <f t="shared" si="44"/>
        <v>2237</v>
      </c>
      <c r="N45" s="7">
        <v>10000</v>
      </c>
      <c r="O45" s="7"/>
      <c r="P45" s="7"/>
      <c r="Q45" s="7"/>
      <c r="R45" s="7">
        <v>1182</v>
      </c>
      <c r="S45" s="7">
        <v>1773</v>
      </c>
      <c r="T45" s="7">
        <v>4769</v>
      </c>
      <c r="U45" s="7"/>
      <c r="V45" s="7">
        <v>382</v>
      </c>
      <c r="W45" s="7">
        <v>300</v>
      </c>
      <c r="X45" s="7">
        <v>250</v>
      </c>
      <c r="Y45" s="7">
        <f t="shared" si="14"/>
        <v>18656</v>
      </c>
      <c r="Z45" s="7">
        <v>30</v>
      </c>
      <c r="AA45" s="7">
        <v>0</v>
      </c>
      <c r="AB45" s="7">
        <f t="shared" si="45"/>
        <v>30</v>
      </c>
      <c r="AC45" s="7">
        <f t="shared" si="6"/>
        <v>18656</v>
      </c>
      <c r="AD45" s="7"/>
      <c r="AE45" s="7"/>
      <c r="AF45" s="7">
        <f t="shared" si="52"/>
        <v>140</v>
      </c>
      <c r="AG45" s="7">
        <f t="shared" si="46"/>
        <v>1200</v>
      </c>
      <c r="AH45" s="7">
        <f t="shared" si="47"/>
        <v>1340</v>
      </c>
      <c r="AI45" s="7">
        <f t="shared" si="48"/>
        <v>17316</v>
      </c>
      <c r="AJ45" s="7"/>
      <c r="AK45" s="7">
        <f t="shared" si="49"/>
        <v>0</v>
      </c>
      <c r="AL45" s="7">
        <f t="shared" si="50"/>
        <v>17316</v>
      </c>
      <c r="AM45" s="7">
        <v>665416310000285</v>
      </c>
      <c r="AN45" s="7" t="s">
        <v>106</v>
      </c>
      <c r="AO45" s="7" t="s">
        <v>107</v>
      </c>
      <c r="AP45" s="7"/>
      <c r="AQ45" s="7" t="s">
        <v>82</v>
      </c>
      <c r="AR45" s="7" t="s">
        <v>57</v>
      </c>
      <c r="AS45" s="7" t="s">
        <v>83</v>
      </c>
      <c r="AT45" s="7">
        <v>18904</v>
      </c>
      <c r="AU45" s="7" t="s">
        <v>69</v>
      </c>
      <c r="AV45" s="7" t="s">
        <v>63</v>
      </c>
      <c r="AW45" s="7">
        <f t="shared" si="51"/>
        <v>-1588</v>
      </c>
      <c r="AX45" s="11"/>
    </row>
    <row r="46" spans="1:50">
      <c r="A46" s="7">
        <f t="shared" si="13"/>
        <v>45</v>
      </c>
      <c r="B46" s="7" t="s">
        <v>101</v>
      </c>
      <c r="C46" s="7" t="s">
        <v>102</v>
      </c>
      <c r="D46" s="8">
        <v>43800</v>
      </c>
      <c r="E46" s="7" t="s">
        <v>103</v>
      </c>
      <c r="F46" s="7" t="s">
        <v>104</v>
      </c>
      <c r="G46" s="7" t="s">
        <v>105</v>
      </c>
      <c r="H46" s="7">
        <v>23596</v>
      </c>
      <c r="I46" s="7">
        <f t="shared" si="40"/>
        <v>21359</v>
      </c>
      <c r="J46" s="7">
        <f t="shared" si="41"/>
        <v>480</v>
      </c>
      <c r="K46" s="7">
        <f t="shared" si="42"/>
        <v>1336</v>
      </c>
      <c r="L46" s="7">
        <f t="shared" si="43"/>
        <v>887</v>
      </c>
      <c r="M46" s="7">
        <f t="shared" si="44"/>
        <v>2237</v>
      </c>
      <c r="N46" s="7">
        <v>10000</v>
      </c>
      <c r="O46" s="7"/>
      <c r="P46" s="7"/>
      <c r="Q46" s="7"/>
      <c r="R46" s="7">
        <v>1182</v>
      </c>
      <c r="S46" s="7">
        <v>1773</v>
      </c>
      <c r="T46" s="7">
        <v>4769</v>
      </c>
      <c r="U46" s="7"/>
      <c r="V46" s="7">
        <v>382</v>
      </c>
      <c r="W46" s="7">
        <v>300</v>
      </c>
      <c r="X46" s="7">
        <v>250</v>
      </c>
      <c r="Y46" s="7">
        <f t="shared" si="14"/>
        <v>18656</v>
      </c>
      <c r="Z46" s="7">
        <v>31</v>
      </c>
      <c r="AA46" s="7">
        <v>0</v>
      </c>
      <c r="AB46" s="7">
        <f t="shared" si="45"/>
        <v>31</v>
      </c>
      <c r="AC46" s="7">
        <f t="shared" si="6"/>
        <v>18656</v>
      </c>
      <c r="AD46" s="7"/>
      <c r="AE46" s="7"/>
      <c r="AF46" s="7">
        <f t="shared" si="52"/>
        <v>140</v>
      </c>
      <c r="AG46" s="7">
        <f t="shared" si="46"/>
        <v>1200</v>
      </c>
      <c r="AH46" s="7">
        <f t="shared" si="47"/>
        <v>1340</v>
      </c>
      <c r="AI46" s="7">
        <f t="shared" si="48"/>
        <v>17316</v>
      </c>
      <c r="AJ46" s="7"/>
      <c r="AK46" s="7">
        <f t="shared" si="49"/>
        <v>0</v>
      </c>
      <c r="AL46" s="7">
        <f t="shared" si="50"/>
        <v>17316</v>
      </c>
      <c r="AM46" s="7">
        <v>665416310000285</v>
      </c>
      <c r="AN46" s="7" t="s">
        <v>106</v>
      </c>
      <c r="AO46" s="7" t="s">
        <v>107</v>
      </c>
      <c r="AP46" s="7"/>
      <c r="AQ46" s="7" t="s">
        <v>82</v>
      </c>
      <c r="AR46" s="7" t="s">
        <v>57</v>
      </c>
      <c r="AS46" s="7" t="s">
        <v>83</v>
      </c>
      <c r="AT46" s="7">
        <v>18904</v>
      </c>
      <c r="AU46" s="7" t="s">
        <v>70</v>
      </c>
      <c r="AV46" s="7" t="s">
        <v>71</v>
      </c>
      <c r="AW46" s="7">
        <f t="shared" si="51"/>
        <v>-1588</v>
      </c>
      <c r="AX46" s="11"/>
    </row>
    <row r="47" spans="1:50">
      <c r="A47" s="7">
        <f t="shared" si="13"/>
        <v>46</v>
      </c>
      <c r="B47" s="7" t="s">
        <v>101</v>
      </c>
      <c r="C47" s="7" t="s">
        <v>102</v>
      </c>
      <c r="D47" s="8">
        <v>43831</v>
      </c>
      <c r="E47" s="7" t="s">
        <v>103</v>
      </c>
      <c r="F47" s="7" t="s">
        <v>104</v>
      </c>
      <c r="G47" s="7" t="s">
        <v>105</v>
      </c>
      <c r="H47" s="7">
        <v>23596</v>
      </c>
      <c r="I47" s="7">
        <f t="shared" si="40"/>
        <v>21359</v>
      </c>
      <c r="J47" s="7">
        <f t="shared" si="41"/>
        <v>480</v>
      </c>
      <c r="K47" s="7">
        <f t="shared" si="42"/>
        <v>1336</v>
      </c>
      <c r="L47" s="7">
        <f t="shared" si="43"/>
        <v>887</v>
      </c>
      <c r="M47" s="7">
        <f t="shared" si="44"/>
        <v>2237</v>
      </c>
      <c r="N47" s="7">
        <v>10000</v>
      </c>
      <c r="O47" s="7"/>
      <c r="P47" s="7"/>
      <c r="Q47" s="7"/>
      <c r="R47" s="7">
        <v>1182</v>
      </c>
      <c r="S47" s="7">
        <v>1773</v>
      </c>
      <c r="T47" s="7">
        <v>4769</v>
      </c>
      <c r="U47" s="7"/>
      <c r="V47" s="7">
        <v>382</v>
      </c>
      <c r="W47" s="7">
        <v>300</v>
      </c>
      <c r="X47" s="7">
        <v>250</v>
      </c>
      <c r="Y47" s="7">
        <f t="shared" si="14"/>
        <v>18656</v>
      </c>
      <c r="Z47" s="7">
        <v>31</v>
      </c>
      <c r="AA47" s="7">
        <v>0</v>
      </c>
      <c r="AB47" s="7">
        <f t="shared" si="45"/>
        <v>31</v>
      </c>
      <c r="AC47" s="7">
        <f t="shared" si="6"/>
        <v>18656</v>
      </c>
      <c r="AD47" s="7"/>
      <c r="AE47" s="7"/>
      <c r="AF47" s="7">
        <f t="shared" si="52"/>
        <v>140</v>
      </c>
      <c r="AG47" s="7">
        <f t="shared" si="46"/>
        <v>1200</v>
      </c>
      <c r="AH47" s="7">
        <f t="shared" si="47"/>
        <v>1340</v>
      </c>
      <c r="AI47" s="7">
        <f t="shared" si="48"/>
        <v>17316</v>
      </c>
      <c r="AJ47" s="7"/>
      <c r="AK47" s="7">
        <f t="shared" si="49"/>
        <v>0</v>
      </c>
      <c r="AL47" s="7">
        <f t="shared" si="50"/>
        <v>17316</v>
      </c>
      <c r="AM47" s="7">
        <v>665416310000285</v>
      </c>
      <c r="AN47" s="7" t="s">
        <v>106</v>
      </c>
      <c r="AO47" s="7" t="s">
        <v>107</v>
      </c>
      <c r="AP47" s="7"/>
      <c r="AQ47" s="7" t="s">
        <v>82</v>
      </c>
      <c r="AR47" s="7" t="s">
        <v>57</v>
      </c>
      <c r="AS47" s="7" t="s">
        <v>83</v>
      </c>
      <c r="AT47" s="7">
        <v>18903</v>
      </c>
      <c r="AU47" s="7" t="s">
        <v>100</v>
      </c>
      <c r="AV47" s="7" t="s">
        <v>73</v>
      </c>
      <c r="AW47" s="7">
        <f t="shared" si="51"/>
        <v>-1587</v>
      </c>
      <c r="AX47" s="11"/>
    </row>
    <row r="48" spans="1:50">
      <c r="A48" s="7">
        <f t="shared" si="13"/>
        <v>47</v>
      </c>
      <c r="B48" s="7" t="s">
        <v>101</v>
      </c>
      <c r="C48" s="7" t="s">
        <v>102</v>
      </c>
      <c r="D48" s="8">
        <v>43862</v>
      </c>
      <c r="E48" s="7" t="s">
        <v>103</v>
      </c>
      <c r="F48" s="7" t="s">
        <v>104</v>
      </c>
      <c r="G48" s="7" t="s">
        <v>105</v>
      </c>
      <c r="H48" s="7">
        <v>23596</v>
      </c>
      <c r="I48" s="7">
        <v>23595.512</v>
      </c>
      <c r="J48" s="7">
        <v>567.36</v>
      </c>
      <c r="K48" s="7">
        <v>1579.152</v>
      </c>
      <c r="L48" s="7">
        <v>973</v>
      </c>
      <c r="M48" s="7">
        <v>0.488000000001193</v>
      </c>
      <c r="N48" s="7">
        <v>10000</v>
      </c>
      <c r="O48" s="7"/>
      <c r="P48" s="7"/>
      <c r="Q48" s="7"/>
      <c r="R48" s="7">
        <v>1182</v>
      </c>
      <c r="S48" s="7">
        <v>1773</v>
      </c>
      <c r="T48" s="7">
        <v>4769</v>
      </c>
      <c r="U48" s="7"/>
      <c r="V48" s="7">
        <v>382</v>
      </c>
      <c r="W48" s="7">
        <v>300</v>
      </c>
      <c r="X48" s="7">
        <v>250</v>
      </c>
      <c r="Y48" s="7">
        <f t="shared" si="14"/>
        <v>18656</v>
      </c>
      <c r="Z48" s="7">
        <v>31</v>
      </c>
      <c r="AA48" s="7">
        <v>0</v>
      </c>
      <c r="AB48" s="7">
        <v>31</v>
      </c>
      <c r="AC48" s="7">
        <f t="shared" si="6"/>
        <v>18656</v>
      </c>
      <c r="AD48" s="7"/>
      <c r="AE48" s="7">
        <v>0</v>
      </c>
      <c r="AF48" s="7">
        <v>154</v>
      </c>
      <c r="AG48" s="7">
        <v>1418.4</v>
      </c>
      <c r="AH48" s="7">
        <v>1572.4</v>
      </c>
      <c r="AI48" s="7">
        <v>18903.6</v>
      </c>
      <c r="AJ48" s="7"/>
      <c r="AK48" s="7">
        <v>0</v>
      </c>
      <c r="AL48" s="7">
        <v>18903.6</v>
      </c>
      <c r="AM48" s="7">
        <v>665416310000285</v>
      </c>
      <c r="AN48" s="7" t="s">
        <v>106</v>
      </c>
      <c r="AO48" s="7" t="s">
        <v>107</v>
      </c>
      <c r="AP48" s="7"/>
      <c r="AQ48" s="7" t="s">
        <v>82</v>
      </c>
      <c r="AR48" s="7" t="s">
        <v>57</v>
      </c>
      <c r="AS48" s="7" t="s">
        <v>83</v>
      </c>
      <c r="AT48" s="7">
        <v>18903</v>
      </c>
      <c r="AU48" s="7" t="s">
        <v>100</v>
      </c>
      <c r="AV48" s="7" t="s">
        <v>73</v>
      </c>
      <c r="AW48" s="7">
        <v>0.599999999998545</v>
      </c>
      <c r="AX48" s="11"/>
    </row>
    <row r="49" spans="1:50">
      <c r="A49" s="7">
        <f t="shared" si="13"/>
        <v>48</v>
      </c>
      <c r="B49" s="7" t="s">
        <v>101</v>
      </c>
      <c r="C49" s="7" t="s">
        <v>102</v>
      </c>
      <c r="D49" s="8">
        <v>43891</v>
      </c>
      <c r="E49" s="7" t="s">
        <v>103</v>
      </c>
      <c r="F49" s="7" t="s">
        <v>104</v>
      </c>
      <c r="G49" s="7" t="s">
        <v>105</v>
      </c>
      <c r="H49" s="7">
        <v>23596</v>
      </c>
      <c r="I49" s="7">
        <v>23595.512</v>
      </c>
      <c r="J49" s="7">
        <v>567.36</v>
      </c>
      <c r="K49" s="7">
        <v>1579.152</v>
      </c>
      <c r="L49" s="7">
        <v>973</v>
      </c>
      <c r="M49" s="7">
        <v>0.488000000001193</v>
      </c>
      <c r="N49" s="7">
        <v>10000</v>
      </c>
      <c r="O49" s="7"/>
      <c r="P49" s="7"/>
      <c r="Q49" s="7"/>
      <c r="R49" s="7">
        <v>1182</v>
      </c>
      <c r="S49" s="7">
        <v>1773</v>
      </c>
      <c r="T49" s="7">
        <v>4769</v>
      </c>
      <c r="U49" s="7"/>
      <c r="V49" s="7">
        <v>382</v>
      </c>
      <c r="W49" s="7">
        <v>300</v>
      </c>
      <c r="X49" s="7">
        <v>250</v>
      </c>
      <c r="Y49" s="7">
        <f t="shared" si="14"/>
        <v>18656</v>
      </c>
      <c r="Z49" s="7">
        <v>31</v>
      </c>
      <c r="AA49" s="7">
        <v>0</v>
      </c>
      <c r="AB49" s="7">
        <v>31</v>
      </c>
      <c r="AC49" s="7">
        <f t="shared" si="6"/>
        <v>18656</v>
      </c>
      <c r="AD49" s="7"/>
      <c r="AE49" s="7"/>
      <c r="AF49" s="7">
        <v>154</v>
      </c>
      <c r="AG49" s="7">
        <v>1418.4</v>
      </c>
      <c r="AH49" s="7">
        <v>1572.4</v>
      </c>
      <c r="AI49" s="7">
        <v>18903.6</v>
      </c>
      <c r="AJ49" s="7"/>
      <c r="AK49" s="7">
        <v>0</v>
      </c>
      <c r="AL49" s="7">
        <v>18903.6</v>
      </c>
      <c r="AM49" s="7">
        <v>665416310000285</v>
      </c>
      <c r="AN49" s="7" t="s">
        <v>106</v>
      </c>
      <c r="AO49" s="7" t="s">
        <v>107</v>
      </c>
      <c r="AP49" s="7"/>
      <c r="AQ49" s="7" t="s">
        <v>82</v>
      </c>
      <c r="AR49" s="7" t="s">
        <v>57</v>
      </c>
      <c r="AS49" s="7" t="s">
        <v>83</v>
      </c>
      <c r="AT49" s="7">
        <v>18903</v>
      </c>
      <c r="AU49" s="7" t="s">
        <v>100</v>
      </c>
      <c r="AV49" s="7" t="s">
        <v>73</v>
      </c>
      <c r="AW49" s="7">
        <v>0.599999999998545</v>
      </c>
      <c r="AX49" s="11"/>
    </row>
    <row r="50" spans="1:50">
      <c r="A50" s="7">
        <f t="shared" si="13"/>
        <v>49</v>
      </c>
      <c r="B50" s="7" t="s">
        <v>110</v>
      </c>
      <c r="C50" s="7" t="s">
        <v>111</v>
      </c>
      <c r="D50" s="8">
        <v>43556</v>
      </c>
      <c r="E50" s="7" t="s">
        <v>112</v>
      </c>
      <c r="F50" s="7" t="s">
        <v>113</v>
      </c>
      <c r="G50" s="7" t="s">
        <v>114</v>
      </c>
      <c r="H50" s="7">
        <v>20988</v>
      </c>
      <c r="I50" s="7">
        <f t="shared" ref="I50:I59" si="53">Y50+J50+K50+L50</f>
        <v>19015.4</v>
      </c>
      <c r="J50" s="7">
        <f t="shared" ref="J50:J59" si="54">SUM(N50+O50)*4.8/100</f>
        <v>432</v>
      </c>
      <c r="K50" s="7">
        <f t="shared" ref="K50:K59" si="55">SUM(N50+O50)*13.36/100</f>
        <v>1202.4</v>
      </c>
      <c r="L50" s="7">
        <f t="shared" ref="L50:L59" si="56">IF(Y50&lt;21001,ROUNDUP(SUM(Y50*4.75%),0),0)</f>
        <v>789</v>
      </c>
      <c r="M50" s="7">
        <f t="shared" ref="M50:M59" si="57">H50-I50</f>
        <v>1972.6</v>
      </c>
      <c r="N50" s="7">
        <v>9000</v>
      </c>
      <c r="O50" s="7"/>
      <c r="P50" s="7"/>
      <c r="Q50" s="7"/>
      <c r="R50" s="7">
        <v>1061</v>
      </c>
      <c r="S50" s="7">
        <v>1591</v>
      </c>
      <c r="T50" s="7">
        <v>4640</v>
      </c>
      <c r="U50" s="7"/>
      <c r="V50" s="7"/>
      <c r="W50" s="7">
        <v>300</v>
      </c>
      <c r="X50" s="7"/>
      <c r="Y50" s="7">
        <f t="shared" si="14"/>
        <v>16592</v>
      </c>
      <c r="Z50" s="7">
        <v>30</v>
      </c>
      <c r="AA50" s="7">
        <v>0</v>
      </c>
      <c r="AB50" s="7">
        <f t="shared" ref="AB50:AB59" si="58">Z50+AA50</f>
        <v>30</v>
      </c>
      <c r="AC50" s="7">
        <f t="shared" si="6"/>
        <v>16592</v>
      </c>
      <c r="AD50" s="7"/>
      <c r="AE50" s="7"/>
      <c r="AF50" s="7">
        <f>IF(Y50&lt;21001,ROUNDUP(SUM(AC50*1.75%),0),0)</f>
        <v>291</v>
      </c>
      <c r="AG50" s="7">
        <f t="shared" ref="AG50:AG59" si="59">(N50+O50)*12%/AB50*Z50</f>
        <v>1080</v>
      </c>
      <c r="AH50" s="7">
        <f t="shared" ref="AH50:AH59" si="60">SUM(AD50:AG50)</f>
        <v>1371</v>
      </c>
      <c r="AI50" s="7">
        <f t="shared" ref="AI50:AI59" si="61">AC50-AH50</f>
        <v>15221</v>
      </c>
      <c r="AJ50" s="7"/>
      <c r="AK50" s="7">
        <f t="shared" ref="AK50:AK59" si="62">SUM(AJ50:AJ50)</f>
        <v>0</v>
      </c>
      <c r="AL50" s="7">
        <f t="shared" ref="AL50:AL59" si="63">AI50+AK50</f>
        <v>15221</v>
      </c>
      <c r="AM50" s="7">
        <v>667416310000615</v>
      </c>
      <c r="AN50" s="7" t="s">
        <v>115</v>
      </c>
      <c r="AO50" s="7" t="s">
        <v>116</v>
      </c>
      <c r="AP50" s="7"/>
      <c r="AQ50" s="7" t="s">
        <v>56</v>
      </c>
      <c r="AR50" s="7" t="s">
        <v>57</v>
      </c>
      <c r="AS50" s="7" t="s">
        <v>58</v>
      </c>
      <c r="AT50" s="7">
        <v>16605</v>
      </c>
      <c r="AU50" s="7" t="s">
        <v>97</v>
      </c>
      <c r="AV50" s="7" t="s">
        <v>60</v>
      </c>
      <c r="AW50" s="7">
        <f t="shared" ref="AW50:AW59" si="64">AL50-AT50</f>
        <v>-1384</v>
      </c>
      <c r="AX50" s="11"/>
    </row>
    <row r="51" spans="1:50">
      <c r="A51" s="7">
        <f t="shared" si="13"/>
        <v>50</v>
      </c>
      <c r="B51" s="7" t="s">
        <v>110</v>
      </c>
      <c r="C51" s="7" t="s">
        <v>111</v>
      </c>
      <c r="D51" s="8">
        <v>43586</v>
      </c>
      <c r="E51" s="7" t="s">
        <v>112</v>
      </c>
      <c r="F51" s="7" t="s">
        <v>113</v>
      </c>
      <c r="G51" s="7" t="s">
        <v>114</v>
      </c>
      <c r="H51" s="7">
        <v>20988</v>
      </c>
      <c r="I51" s="7">
        <f t="shared" si="53"/>
        <v>19015.4</v>
      </c>
      <c r="J51" s="7">
        <f t="shared" si="54"/>
        <v>432</v>
      </c>
      <c r="K51" s="7">
        <f t="shared" si="55"/>
        <v>1202.4</v>
      </c>
      <c r="L51" s="7">
        <f t="shared" si="56"/>
        <v>789</v>
      </c>
      <c r="M51" s="7">
        <f t="shared" si="57"/>
        <v>1972.6</v>
      </c>
      <c r="N51" s="7">
        <v>9000</v>
      </c>
      <c r="O51" s="7"/>
      <c r="P51" s="7"/>
      <c r="Q51" s="7"/>
      <c r="R51" s="7">
        <v>1061</v>
      </c>
      <c r="S51" s="7">
        <v>1591</v>
      </c>
      <c r="T51" s="7">
        <v>4640</v>
      </c>
      <c r="U51" s="7"/>
      <c r="V51" s="7"/>
      <c r="W51" s="7">
        <v>300</v>
      </c>
      <c r="X51" s="7"/>
      <c r="Y51" s="7">
        <f t="shared" si="14"/>
        <v>16592</v>
      </c>
      <c r="Z51" s="7">
        <v>31</v>
      </c>
      <c r="AA51" s="7">
        <v>0</v>
      </c>
      <c r="AB51" s="7">
        <f t="shared" si="58"/>
        <v>31</v>
      </c>
      <c r="AC51" s="7">
        <f t="shared" si="6"/>
        <v>16592</v>
      </c>
      <c r="AD51" s="7"/>
      <c r="AE51" s="7"/>
      <c r="AF51" s="7">
        <f>IF(Y51&lt;21001,ROUNDUP(SUM(AC51*1.75%),0),0)</f>
        <v>291</v>
      </c>
      <c r="AG51" s="7">
        <f t="shared" si="59"/>
        <v>1080</v>
      </c>
      <c r="AH51" s="7">
        <f t="shared" si="60"/>
        <v>1371</v>
      </c>
      <c r="AI51" s="7">
        <f t="shared" si="61"/>
        <v>15221</v>
      </c>
      <c r="AJ51" s="7"/>
      <c r="AK51" s="7">
        <f t="shared" si="62"/>
        <v>0</v>
      </c>
      <c r="AL51" s="7">
        <f t="shared" si="63"/>
        <v>15221</v>
      </c>
      <c r="AM51" s="7">
        <v>667416310000615</v>
      </c>
      <c r="AN51" s="7" t="s">
        <v>115</v>
      </c>
      <c r="AO51" s="7" t="s">
        <v>116</v>
      </c>
      <c r="AP51" s="7"/>
      <c r="AQ51" s="7" t="s">
        <v>56</v>
      </c>
      <c r="AR51" s="7" t="s">
        <v>57</v>
      </c>
      <c r="AS51" s="7" t="s">
        <v>58</v>
      </c>
      <c r="AT51" s="7">
        <v>16605</v>
      </c>
      <c r="AU51" s="7" t="s">
        <v>98</v>
      </c>
      <c r="AV51" s="7" t="s">
        <v>60</v>
      </c>
      <c r="AW51" s="7">
        <f t="shared" si="64"/>
        <v>-1384</v>
      </c>
      <c r="AX51" s="11"/>
    </row>
    <row r="52" ht="28.8" spans="1:50">
      <c r="A52" s="7">
        <f t="shared" si="13"/>
        <v>51</v>
      </c>
      <c r="B52" s="7" t="s">
        <v>110</v>
      </c>
      <c r="C52" s="7" t="s">
        <v>111</v>
      </c>
      <c r="D52" s="8">
        <v>43617</v>
      </c>
      <c r="E52" s="7" t="s">
        <v>112</v>
      </c>
      <c r="F52" s="7" t="s">
        <v>117</v>
      </c>
      <c r="G52" s="7" t="s">
        <v>114</v>
      </c>
      <c r="H52" s="7">
        <v>20988</v>
      </c>
      <c r="I52" s="7">
        <f t="shared" si="53"/>
        <v>19015.4</v>
      </c>
      <c r="J52" s="7">
        <f t="shared" si="54"/>
        <v>432</v>
      </c>
      <c r="K52" s="7">
        <f t="shared" si="55"/>
        <v>1202.4</v>
      </c>
      <c r="L52" s="7">
        <f t="shared" si="56"/>
        <v>789</v>
      </c>
      <c r="M52" s="7">
        <f t="shared" si="57"/>
        <v>1972.6</v>
      </c>
      <c r="N52" s="7">
        <v>9000</v>
      </c>
      <c r="O52" s="7"/>
      <c r="P52" s="7"/>
      <c r="Q52" s="7"/>
      <c r="R52" s="7">
        <v>1061</v>
      </c>
      <c r="S52" s="7">
        <v>1591</v>
      </c>
      <c r="T52" s="7">
        <v>4640</v>
      </c>
      <c r="U52" s="7"/>
      <c r="V52" s="7"/>
      <c r="W52" s="7">
        <v>300</v>
      </c>
      <c r="X52" s="7"/>
      <c r="Y52" s="7">
        <f t="shared" si="14"/>
        <v>16592</v>
      </c>
      <c r="Z52" s="7">
        <v>30</v>
      </c>
      <c r="AA52" s="7">
        <v>0</v>
      </c>
      <c r="AB52" s="7">
        <f t="shared" si="58"/>
        <v>30</v>
      </c>
      <c r="AC52" s="7">
        <f t="shared" si="6"/>
        <v>16592</v>
      </c>
      <c r="AD52" s="7"/>
      <c r="AE52" s="7"/>
      <c r="AF52" s="7">
        <f>IF(Y52&lt;21001,ROUNDUP(SUM(AC52*1.75%),0),0)</f>
        <v>291</v>
      </c>
      <c r="AG52" s="7">
        <f t="shared" si="59"/>
        <v>1080</v>
      </c>
      <c r="AH52" s="7">
        <f t="shared" si="60"/>
        <v>1371</v>
      </c>
      <c r="AI52" s="7">
        <f t="shared" si="61"/>
        <v>15221</v>
      </c>
      <c r="AJ52" s="7"/>
      <c r="AK52" s="7">
        <f t="shared" si="62"/>
        <v>0</v>
      </c>
      <c r="AL52" s="7">
        <f t="shared" si="63"/>
        <v>15221</v>
      </c>
      <c r="AM52" s="7">
        <v>667416310000615</v>
      </c>
      <c r="AN52" s="7" t="s">
        <v>115</v>
      </c>
      <c r="AO52" s="7" t="s">
        <v>116</v>
      </c>
      <c r="AP52" s="7"/>
      <c r="AQ52" s="7" t="s">
        <v>56</v>
      </c>
      <c r="AR52" s="7" t="s">
        <v>57</v>
      </c>
      <c r="AS52" s="7" t="s">
        <v>58</v>
      </c>
      <c r="AT52" s="7">
        <f>10000+6605</f>
        <v>16605</v>
      </c>
      <c r="AU52" s="7" t="s">
        <v>118</v>
      </c>
      <c r="AV52" s="7" t="s">
        <v>88</v>
      </c>
      <c r="AW52" s="7">
        <f t="shared" si="64"/>
        <v>-1384</v>
      </c>
      <c r="AX52" s="13" t="s">
        <v>119</v>
      </c>
    </row>
    <row r="53" ht="28.8" spans="1:50">
      <c r="A53" s="7">
        <f t="shared" si="13"/>
        <v>52</v>
      </c>
      <c r="B53" s="7" t="s">
        <v>110</v>
      </c>
      <c r="C53" s="7" t="s">
        <v>111</v>
      </c>
      <c r="D53" s="8">
        <v>43647</v>
      </c>
      <c r="E53" s="7" t="s">
        <v>112</v>
      </c>
      <c r="F53" s="7" t="s">
        <v>113</v>
      </c>
      <c r="G53" s="7" t="s">
        <v>114</v>
      </c>
      <c r="H53" s="7">
        <v>20988</v>
      </c>
      <c r="I53" s="7">
        <f t="shared" si="53"/>
        <v>19281.4</v>
      </c>
      <c r="J53" s="7">
        <f t="shared" si="54"/>
        <v>432</v>
      </c>
      <c r="K53" s="7">
        <f t="shared" si="55"/>
        <v>1202.4</v>
      </c>
      <c r="L53" s="7">
        <f t="shared" si="56"/>
        <v>801</v>
      </c>
      <c r="M53" s="7">
        <f t="shared" si="57"/>
        <v>1706.6</v>
      </c>
      <c r="N53" s="7">
        <v>9000</v>
      </c>
      <c r="O53" s="7"/>
      <c r="P53" s="7"/>
      <c r="Q53" s="7"/>
      <c r="R53" s="7">
        <v>1085</v>
      </c>
      <c r="S53" s="7">
        <v>1628</v>
      </c>
      <c r="T53" s="7">
        <v>4833</v>
      </c>
      <c r="U53" s="7"/>
      <c r="V53" s="7"/>
      <c r="W53" s="7">
        <v>300</v>
      </c>
      <c r="X53" s="7"/>
      <c r="Y53" s="7">
        <f t="shared" si="14"/>
        <v>16846</v>
      </c>
      <c r="Z53" s="7">
        <v>31</v>
      </c>
      <c r="AA53" s="7">
        <v>0</v>
      </c>
      <c r="AB53" s="7">
        <f t="shared" si="58"/>
        <v>31</v>
      </c>
      <c r="AC53" s="7">
        <f t="shared" si="6"/>
        <v>16846</v>
      </c>
      <c r="AD53" s="7"/>
      <c r="AE53" s="7"/>
      <c r="AF53" s="7">
        <f t="shared" ref="AF53:AF59" si="65">IF(Y53&lt;21001,ROUNDUP(SUM(AC53*0.75%),0),0)</f>
        <v>127</v>
      </c>
      <c r="AG53" s="7">
        <f t="shared" si="59"/>
        <v>1080</v>
      </c>
      <c r="AH53" s="7">
        <f t="shared" si="60"/>
        <v>1207</v>
      </c>
      <c r="AI53" s="7">
        <f t="shared" si="61"/>
        <v>15639</v>
      </c>
      <c r="AJ53" s="7"/>
      <c r="AK53" s="7">
        <f t="shared" si="62"/>
        <v>0</v>
      </c>
      <c r="AL53" s="7">
        <f t="shared" si="63"/>
        <v>15639</v>
      </c>
      <c r="AM53" s="7">
        <v>667416310000615</v>
      </c>
      <c r="AN53" s="7" t="s">
        <v>120</v>
      </c>
      <c r="AO53" s="7" t="s">
        <v>116</v>
      </c>
      <c r="AP53" s="7"/>
      <c r="AQ53" s="7" t="s">
        <v>56</v>
      </c>
      <c r="AR53" s="7" t="s">
        <v>57</v>
      </c>
      <c r="AS53" s="7" t="s">
        <v>58</v>
      </c>
      <c r="AT53" s="7">
        <v>17253</v>
      </c>
      <c r="AU53" s="7" t="s">
        <v>121</v>
      </c>
      <c r="AV53" s="7" t="s">
        <v>88</v>
      </c>
      <c r="AW53" s="7">
        <f t="shared" si="64"/>
        <v>-1614</v>
      </c>
      <c r="AX53" s="13" t="s">
        <v>122</v>
      </c>
    </row>
    <row r="54" ht="43.2" spans="1:50">
      <c r="A54" s="7">
        <f t="shared" si="13"/>
        <v>53</v>
      </c>
      <c r="B54" s="7" t="s">
        <v>110</v>
      </c>
      <c r="C54" s="7" t="s">
        <v>111</v>
      </c>
      <c r="D54" s="8">
        <v>43678</v>
      </c>
      <c r="E54" s="7" t="s">
        <v>112</v>
      </c>
      <c r="F54" s="7" t="s">
        <v>113</v>
      </c>
      <c r="G54" s="7" t="s">
        <v>114</v>
      </c>
      <c r="H54" s="7">
        <v>20988</v>
      </c>
      <c r="I54" s="7">
        <f t="shared" si="53"/>
        <v>19281.4</v>
      </c>
      <c r="J54" s="7">
        <f t="shared" si="54"/>
        <v>432</v>
      </c>
      <c r="K54" s="7">
        <f t="shared" si="55"/>
        <v>1202.4</v>
      </c>
      <c r="L54" s="7">
        <f t="shared" si="56"/>
        <v>801</v>
      </c>
      <c r="M54" s="7">
        <f t="shared" si="57"/>
        <v>1706.6</v>
      </c>
      <c r="N54" s="7">
        <v>9000</v>
      </c>
      <c r="O54" s="7"/>
      <c r="P54" s="7"/>
      <c r="Q54" s="7"/>
      <c r="R54" s="7">
        <v>1085</v>
      </c>
      <c r="S54" s="7">
        <v>1628</v>
      </c>
      <c r="T54" s="7">
        <v>4833</v>
      </c>
      <c r="U54" s="7"/>
      <c r="V54" s="7"/>
      <c r="W54" s="7">
        <v>300</v>
      </c>
      <c r="X54" s="7"/>
      <c r="Y54" s="7">
        <f t="shared" si="14"/>
        <v>16846</v>
      </c>
      <c r="Z54" s="7">
        <v>31</v>
      </c>
      <c r="AA54" s="7">
        <v>0</v>
      </c>
      <c r="AB54" s="7">
        <f t="shared" si="58"/>
        <v>31</v>
      </c>
      <c r="AC54" s="7">
        <f t="shared" si="6"/>
        <v>16846</v>
      </c>
      <c r="AD54" s="7"/>
      <c r="AE54" s="7"/>
      <c r="AF54" s="7">
        <f t="shared" si="65"/>
        <v>127</v>
      </c>
      <c r="AG54" s="7">
        <f t="shared" si="59"/>
        <v>1080</v>
      </c>
      <c r="AH54" s="7">
        <f t="shared" si="60"/>
        <v>1207</v>
      </c>
      <c r="AI54" s="7">
        <f t="shared" si="61"/>
        <v>15639</v>
      </c>
      <c r="AJ54" s="7"/>
      <c r="AK54" s="7">
        <f t="shared" si="62"/>
        <v>0</v>
      </c>
      <c r="AL54" s="7">
        <f t="shared" si="63"/>
        <v>15639</v>
      </c>
      <c r="AM54" s="7">
        <v>667416310000615</v>
      </c>
      <c r="AN54" s="7" t="s">
        <v>120</v>
      </c>
      <c r="AO54" s="7" t="s">
        <v>116</v>
      </c>
      <c r="AP54" s="7"/>
      <c r="AQ54" s="7" t="s">
        <v>56</v>
      </c>
      <c r="AR54" s="7" t="s">
        <v>57</v>
      </c>
      <c r="AS54" s="7" t="s">
        <v>58</v>
      </c>
      <c r="AT54" s="7">
        <f>12747+4506</f>
        <v>17253</v>
      </c>
      <c r="AU54" s="7" t="s">
        <v>121</v>
      </c>
      <c r="AV54" s="7" t="s">
        <v>88</v>
      </c>
      <c r="AW54" s="7">
        <f t="shared" si="64"/>
        <v>-1614</v>
      </c>
      <c r="AX54" s="13" t="s">
        <v>123</v>
      </c>
    </row>
    <row r="55" spans="1:50">
      <c r="A55" s="7">
        <f t="shared" si="13"/>
        <v>54</v>
      </c>
      <c r="B55" s="7" t="s">
        <v>110</v>
      </c>
      <c r="C55" s="7" t="s">
        <v>111</v>
      </c>
      <c r="D55" s="8">
        <v>43709</v>
      </c>
      <c r="E55" s="7" t="s">
        <v>112</v>
      </c>
      <c r="F55" s="7" t="s">
        <v>113</v>
      </c>
      <c r="G55" s="7" t="s">
        <v>114</v>
      </c>
      <c r="H55" s="7">
        <v>20988</v>
      </c>
      <c r="I55" s="7">
        <f t="shared" si="53"/>
        <v>19281.4</v>
      </c>
      <c r="J55" s="7">
        <f t="shared" si="54"/>
        <v>432</v>
      </c>
      <c r="K55" s="7">
        <f t="shared" si="55"/>
        <v>1202.4</v>
      </c>
      <c r="L55" s="7">
        <f t="shared" si="56"/>
        <v>801</v>
      </c>
      <c r="M55" s="7">
        <f t="shared" si="57"/>
        <v>1706.6</v>
      </c>
      <c r="N55" s="7">
        <v>9000</v>
      </c>
      <c r="O55" s="7"/>
      <c r="P55" s="7"/>
      <c r="Q55" s="7"/>
      <c r="R55" s="7">
        <v>1085</v>
      </c>
      <c r="S55" s="7">
        <v>1628</v>
      </c>
      <c r="T55" s="7">
        <v>4833</v>
      </c>
      <c r="U55" s="7"/>
      <c r="V55" s="7"/>
      <c r="W55" s="7">
        <v>300</v>
      </c>
      <c r="X55" s="7"/>
      <c r="Y55" s="7">
        <f t="shared" si="14"/>
        <v>16846</v>
      </c>
      <c r="Z55" s="7">
        <v>30</v>
      </c>
      <c r="AA55" s="7">
        <v>0</v>
      </c>
      <c r="AB55" s="7">
        <f t="shared" si="58"/>
        <v>30</v>
      </c>
      <c r="AC55" s="7">
        <f t="shared" si="6"/>
        <v>16846</v>
      </c>
      <c r="AD55" s="7"/>
      <c r="AE55" s="7"/>
      <c r="AF55" s="7">
        <f t="shared" si="65"/>
        <v>127</v>
      </c>
      <c r="AG55" s="7">
        <f t="shared" si="59"/>
        <v>1080</v>
      </c>
      <c r="AH55" s="7">
        <f t="shared" si="60"/>
        <v>1207</v>
      </c>
      <c r="AI55" s="7">
        <f t="shared" si="61"/>
        <v>15639</v>
      </c>
      <c r="AJ55" s="7"/>
      <c r="AK55" s="7">
        <f t="shared" si="62"/>
        <v>0</v>
      </c>
      <c r="AL55" s="7">
        <f t="shared" si="63"/>
        <v>15639</v>
      </c>
      <c r="AM55" s="7">
        <v>667416310000615</v>
      </c>
      <c r="AN55" s="7" t="s">
        <v>120</v>
      </c>
      <c r="AO55" s="7" t="s">
        <v>116</v>
      </c>
      <c r="AP55" s="7"/>
      <c r="AQ55" s="7" t="s">
        <v>56</v>
      </c>
      <c r="AR55" s="7" t="s">
        <v>57</v>
      </c>
      <c r="AS55" s="7" t="s">
        <v>58</v>
      </c>
      <c r="AT55" s="7">
        <v>17253</v>
      </c>
      <c r="AU55" s="7" t="s">
        <v>65</v>
      </c>
      <c r="AV55" s="7" t="s">
        <v>63</v>
      </c>
      <c r="AW55" s="7">
        <f t="shared" si="64"/>
        <v>-1614</v>
      </c>
      <c r="AX55" s="11"/>
    </row>
    <row r="56" spans="1:50">
      <c r="A56" s="7">
        <f t="shared" si="13"/>
        <v>55</v>
      </c>
      <c r="B56" s="7" t="s">
        <v>110</v>
      </c>
      <c r="C56" s="7" t="s">
        <v>111</v>
      </c>
      <c r="D56" s="8">
        <v>43739</v>
      </c>
      <c r="E56" s="7" t="s">
        <v>112</v>
      </c>
      <c r="F56" s="7" t="s">
        <v>113</v>
      </c>
      <c r="G56" s="7" t="s">
        <v>114</v>
      </c>
      <c r="H56" s="7">
        <v>20988</v>
      </c>
      <c r="I56" s="7">
        <f t="shared" si="53"/>
        <v>19281.4</v>
      </c>
      <c r="J56" s="7">
        <f t="shared" si="54"/>
        <v>432</v>
      </c>
      <c r="K56" s="7">
        <f t="shared" si="55"/>
        <v>1202.4</v>
      </c>
      <c r="L56" s="7">
        <f t="shared" si="56"/>
        <v>801</v>
      </c>
      <c r="M56" s="7">
        <f t="shared" si="57"/>
        <v>1706.6</v>
      </c>
      <c r="N56" s="7">
        <v>9000</v>
      </c>
      <c r="O56" s="7"/>
      <c r="P56" s="7"/>
      <c r="Q56" s="7"/>
      <c r="R56" s="7">
        <v>1085</v>
      </c>
      <c r="S56" s="7">
        <v>1628</v>
      </c>
      <c r="T56" s="7">
        <v>4833</v>
      </c>
      <c r="U56" s="7"/>
      <c r="V56" s="7"/>
      <c r="W56" s="7">
        <v>300</v>
      </c>
      <c r="X56" s="7"/>
      <c r="Y56" s="7">
        <f t="shared" si="14"/>
        <v>16846</v>
      </c>
      <c r="Z56" s="7">
        <v>31</v>
      </c>
      <c r="AA56" s="7">
        <v>0</v>
      </c>
      <c r="AB56" s="7">
        <f t="shared" si="58"/>
        <v>31</v>
      </c>
      <c r="AC56" s="7">
        <f t="shared" si="6"/>
        <v>16846</v>
      </c>
      <c r="AD56" s="7"/>
      <c r="AE56" s="7"/>
      <c r="AF56" s="7">
        <f t="shared" si="65"/>
        <v>127</v>
      </c>
      <c r="AG56" s="7">
        <f t="shared" si="59"/>
        <v>1080</v>
      </c>
      <c r="AH56" s="7">
        <f t="shared" si="60"/>
        <v>1207</v>
      </c>
      <c r="AI56" s="7">
        <f t="shared" si="61"/>
        <v>15639</v>
      </c>
      <c r="AJ56" s="7"/>
      <c r="AK56" s="7">
        <f t="shared" si="62"/>
        <v>0</v>
      </c>
      <c r="AL56" s="7">
        <f t="shared" si="63"/>
        <v>15639</v>
      </c>
      <c r="AM56" s="7">
        <v>667416310000615</v>
      </c>
      <c r="AN56" s="7" t="s">
        <v>120</v>
      </c>
      <c r="AO56" s="7" t="s">
        <v>116</v>
      </c>
      <c r="AP56" s="7"/>
      <c r="AQ56" s="7" t="s">
        <v>56</v>
      </c>
      <c r="AR56" s="7" t="s">
        <v>57</v>
      </c>
      <c r="AS56" s="7" t="s">
        <v>58</v>
      </c>
      <c r="AT56" s="7">
        <v>17253</v>
      </c>
      <c r="AU56" s="7" t="s">
        <v>68</v>
      </c>
      <c r="AV56" s="7" t="s">
        <v>63</v>
      </c>
      <c r="AW56" s="7">
        <f t="shared" si="64"/>
        <v>-1614</v>
      </c>
      <c r="AX56" s="11"/>
    </row>
    <row r="57" spans="1:50">
      <c r="A57" s="7">
        <f t="shared" si="13"/>
        <v>56</v>
      </c>
      <c r="B57" s="7" t="s">
        <v>110</v>
      </c>
      <c r="C57" s="7" t="s">
        <v>111</v>
      </c>
      <c r="D57" s="8">
        <v>43770</v>
      </c>
      <c r="E57" s="7" t="s">
        <v>112</v>
      </c>
      <c r="F57" s="7" t="s">
        <v>113</v>
      </c>
      <c r="G57" s="7" t="s">
        <v>114</v>
      </c>
      <c r="H57" s="7">
        <v>20988</v>
      </c>
      <c r="I57" s="7">
        <f t="shared" si="53"/>
        <v>19281.4</v>
      </c>
      <c r="J57" s="7">
        <f t="shared" si="54"/>
        <v>432</v>
      </c>
      <c r="K57" s="7">
        <f t="shared" si="55"/>
        <v>1202.4</v>
      </c>
      <c r="L57" s="7">
        <f t="shared" si="56"/>
        <v>801</v>
      </c>
      <c r="M57" s="7">
        <f t="shared" si="57"/>
        <v>1706.6</v>
      </c>
      <c r="N57" s="7">
        <v>9000</v>
      </c>
      <c r="O57" s="7"/>
      <c r="P57" s="7"/>
      <c r="Q57" s="7"/>
      <c r="R57" s="7">
        <v>1085</v>
      </c>
      <c r="S57" s="7">
        <v>1628</v>
      </c>
      <c r="T57" s="7">
        <v>4833</v>
      </c>
      <c r="U57" s="7"/>
      <c r="V57" s="7"/>
      <c r="W57" s="7">
        <v>300</v>
      </c>
      <c r="X57" s="7"/>
      <c r="Y57" s="7">
        <f t="shared" si="14"/>
        <v>16846</v>
      </c>
      <c r="Z57" s="7">
        <v>30</v>
      </c>
      <c r="AA57" s="7">
        <v>0</v>
      </c>
      <c r="AB57" s="7">
        <f t="shared" si="58"/>
        <v>30</v>
      </c>
      <c r="AC57" s="7">
        <f t="shared" si="6"/>
        <v>16846</v>
      </c>
      <c r="AD57" s="7"/>
      <c r="AE57" s="7"/>
      <c r="AF57" s="7">
        <f t="shared" si="65"/>
        <v>127</v>
      </c>
      <c r="AG57" s="7">
        <f t="shared" si="59"/>
        <v>1080</v>
      </c>
      <c r="AH57" s="7">
        <f t="shared" si="60"/>
        <v>1207</v>
      </c>
      <c r="AI57" s="7">
        <f t="shared" si="61"/>
        <v>15639</v>
      </c>
      <c r="AJ57" s="7"/>
      <c r="AK57" s="7">
        <f t="shared" si="62"/>
        <v>0</v>
      </c>
      <c r="AL57" s="7">
        <f t="shared" si="63"/>
        <v>15639</v>
      </c>
      <c r="AM57" s="7">
        <v>667416310000615</v>
      </c>
      <c r="AN57" s="7" t="s">
        <v>120</v>
      </c>
      <c r="AO57" s="7" t="s">
        <v>116</v>
      </c>
      <c r="AP57" s="7"/>
      <c r="AQ57" s="7" t="s">
        <v>56</v>
      </c>
      <c r="AR57" s="7" t="s">
        <v>57</v>
      </c>
      <c r="AS57" s="7" t="s">
        <v>58</v>
      </c>
      <c r="AT57" s="7">
        <v>17253</v>
      </c>
      <c r="AU57" s="7" t="s">
        <v>69</v>
      </c>
      <c r="AV57" s="7" t="s">
        <v>63</v>
      </c>
      <c r="AW57" s="7">
        <f t="shared" si="64"/>
        <v>-1614</v>
      </c>
      <c r="AX57" s="11"/>
    </row>
    <row r="58" spans="1:50">
      <c r="A58" s="7">
        <f t="shared" si="13"/>
        <v>57</v>
      </c>
      <c r="B58" s="7" t="s">
        <v>110</v>
      </c>
      <c r="C58" s="7" t="s">
        <v>111</v>
      </c>
      <c r="D58" s="8">
        <v>43800</v>
      </c>
      <c r="E58" s="7" t="s">
        <v>112</v>
      </c>
      <c r="F58" s="7" t="s">
        <v>113</v>
      </c>
      <c r="G58" s="7" t="s">
        <v>114</v>
      </c>
      <c r="H58" s="7">
        <v>20988</v>
      </c>
      <c r="I58" s="7">
        <f t="shared" si="53"/>
        <v>19281.4</v>
      </c>
      <c r="J58" s="7">
        <f t="shared" si="54"/>
        <v>432</v>
      </c>
      <c r="K58" s="7">
        <f t="shared" si="55"/>
        <v>1202.4</v>
      </c>
      <c r="L58" s="7">
        <f t="shared" si="56"/>
        <v>801</v>
      </c>
      <c r="M58" s="7">
        <f t="shared" si="57"/>
        <v>1706.6</v>
      </c>
      <c r="N58" s="7">
        <v>9000</v>
      </c>
      <c r="O58" s="7"/>
      <c r="P58" s="7"/>
      <c r="Q58" s="7"/>
      <c r="R58" s="7">
        <v>1085</v>
      </c>
      <c r="S58" s="7">
        <v>1628</v>
      </c>
      <c r="T58" s="7">
        <v>4833</v>
      </c>
      <c r="U58" s="7"/>
      <c r="V58" s="7"/>
      <c r="W58" s="7">
        <v>300</v>
      </c>
      <c r="X58" s="7"/>
      <c r="Y58" s="7">
        <f t="shared" si="14"/>
        <v>16846</v>
      </c>
      <c r="Z58" s="7">
        <v>31</v>
      </c>
      <c r="AA58" s="7">
        <v>0</v>
      </c>
      <c r="AB58" s="7">
        <f t="shared" si="58"/>
        <v>31</v>
      </c>
      <c r="AC58" s="7">
        <f t="shared" si="6"/>
        <v>16846</v>
      </c>
      <c r="AD58" s="7"/>
      <c r="AE58" s="7"/>
      <c r="AF58" s="7">
        <f t="shared" si="65"/>
        <v>127</v>
      </c>
      <c r="AG58" s="7">
        <f t="shared" si="59"/>
        <v>1080</v>
      </c>
      <c r="AH58" s="7">
        <f t="shared" si="60"/>
        <v>1207</v>
      </c>
      <c r="AI58" s="7">
        <f t="shared" si="61"/>
        <v>15639</v>
      </c>
      <c r="AJ58" s="7"/>
      <c r="AK58" s="7">
        <f t="shared" si="62"/>
        <v>0</v>
      </c>
      <c r="AL58" s="7">
        <f t="shared" si="63"/>
        <v>15639</v>
      </c>
      <c r="AM58" s="7">
        <v>667416310000615</v>
      </c>
      <c r="AN58" s="7" t="s">
        <v>120</v>
      </c>
      <c r="AO58" s="7" t="s">
        <v>116</v>
      </c>
      <c r="AP58" s="7"/>
      <c r="AQ58" s="7" t="s">
        <v>56</v>
      </c>
      <c r="AR58" s="7" t="s">
        <v>57</v>
      </c>
      <c r="AS58" s="7" t="s">
        <v>58</v>
      </c>
      <c r="AT58" s="7">
        <v>17253</v>
      </c>
      <c r="AU58" s="7" t="s">
        <v>70</v>
      </c>
      <c r="AV58" s="7" t="s">
        <v>71</v>
      </c>
      <c r="AW58" s="7">
        <f t="shared" si="64"/>
        <v>-1614</v>
      </c>
      <c r="AX58" s="11"/>
    </row>
    <row r="59" spans="1:50">
      <c r="A59" s="7">
        <f t="shared" si="13"/>
        <v>58</v>
      </c>
      <c r="B59" s="7" t="s">
        <v>110</v>
      </c>
      <c r="C59" s="7" t="s">
        <v>111</v>
      </c>
      <c r="D59" s="8">
        <v>43831</v>
      </c>
      <c r="E59" s="7" t="s">
        <v>112</v>
      </c>
      <c r="F59" s="7" t="s">
        <v>113</v>
      </c>
      <c r="G59" s="7" t="s">
        <v>114</v>
      </c>
      <c r="H59" s="7">
        <v>20988</v>
      </c>
      <c r="I59" s="7">
        <f t="shared" si="53"/>
        <v>19281.4</v>
      </c>
      <c r="J59" s="7">
        <f t="shared" si="54"/>
        <v>432</v>
      </c>
      <c r="K59" s="7">
        <f t="shared" si="55"/>
        <v>1202.4</v>
      </c>
      <c r="L59" s="7">
        <f t="shared" si="56"/>
        <v>801</v>
      </c>
      <c r="M59" s="7">
        <f t="shared" si="57"/>
        <v>1706.6</v>
      </c>
      <c r="N59" s="7">
        <v>9000</v>
      </c>
      <c r="O59" s="7"/>
      <c r="P59" s="7"/>
      <c r="Q59" s="7"/>
      <c r="R59" s="7">
        <v>1085</v>
      </c>
      <c r="S59" s="7">
        <v>1628</v>
      </c>
      <c r="T59" s="7">
        <v>4833</v>
      </c>
      <c r="U59" s="7"/>
      <c r="V59" s="7"/>
      <c r="W59" s="7">
        <v>300</v>
      </c>
      <c r="X59" s="7"/>
      <c r="Y59" s="7">
        <f t="shared" si="14"/>
        <v>16846</v>
      </c>
      <c r="Z59" s="7">
        <v>31</v>
      </c>
      <c r="AA59" s="7">
        <v>0</v>
      </c>
      <c r="AB59" s="7">
        <f t="shared" si="58"/>
        <v>31</v>
      </c>
      <c r="AC59" s="7">
        <f t="shared" si="6"/>
        <v>16846</v>
      </c>
      <c r="AD59" s="7"/>
      <c r="AE59" s="7"/>
      <c r="AF59" s="7">
        <f t="shared" si="65"/>
        <v>127</v>
      </c>
      <c r="AG59" s="7">
        <f t="shared" si="59"/>
        <v>1080</v>
      </c>
      <c r="AH59" s="7">
        <f t="shared" si="60"/>
        <v>1207</v>
      </c>
      <c r="AI59" s="7">
        <f t="shared" si="61"/>
        <v>15639</v>
      </c>
      <c r="AJ59" s="7"/>
      <c r="AK59" s="7">
        <f t="shared" si="62"/>
        <v>0</v>
      </c>
      <c r="AL59" s="7">
        <f t="shared" si="63"/>
        <v>15639</v>
      </c>
      <c r="AM59" s="7">
        <v>667416310000615</v>
      </c>
      <c r="AN59" s="7" t="s">
        <v>120</v>
      </c>
      <c r="AO59" s="7" t="s">
        <v>116</v>
      </c>
      <c r="AP59" s="7"/>
      <c r="AQ59" s="7" t="s">
        <v>56</v>
      </c>
      <c r="AR59" s="7" t="s">
        <v>57</v>
      </c>
      <c r="AS59" s="7" t="s">
        <v>58</v>
      </c>
      <c r="AT59" s="7">
        <v>17253</v>
      </c>
      <c r="AU59" s="7" t="s">
        <v>100</v>
      </c>
      <c r="AV59" s="7" t="s">
        <v>73</v>
      </c>
      <c r="AW59" s="7">
        <f t="shared" si="64"/>
        <v>-1614</v>
      </c>
      <c r="AX59" s="11"/>
    </row>
    <row r="60" spans="1:50">
      <c r="A60" s="7">
        <f t="shared" si="13"/>
        <v>59</v>
      </c>
      <c r="B60" s="7" t="s">
        <v>110</v>
      </c>
      <c r="C60" s="7" t="s">
        <v>111</v>
      </c>
      <c r="D60" s="8">
        <v>43862</v>
      </c>
      <c r="E60" s="7" t="s">
        <v>112</v>
      </c>
      <c r="F60" s="7" t="s">
        <v>113</v>
      </c>
      <c r="G60" s="7" t="s">
        <v>114</v>
      </c>
      <c r="H60" s="7">
        <v>20988</v>
      </c>
      <c r="I60" s="7">
        <v>21555.36</v>
      </c>
      <c r="J60" s="7">
        <v>520.8</v>
      </c>
      <c r="K60" s="7">
        <v>1449.56</v>
      </c>
      <c r="L60" s="7">
        <v>889</v>
      </c>
      <c r="M60" s="7">
        <v>-567.360000000001</v>
      </c>
      <c r="N60" s="7">
        <v>9000</v>
      </c>
      <c r="O60" s="7"/>
      <c r="P60" s="7"/>
      <c r="Q60" s="7"/>
      <c r="R60" s="7">
        <v>1085</v>
      </c>
      <c r="S60" s="7">
        <v>1628</v>
      </c>
      <c r="T60" s="7">
        <v>4833</v>
      </c>
      <c r="U60" s="7"/>
      <c r="V60" s="7"/>
      <c r="W60" s="7">
        <v>300</v>
      </c>
      <c r="X60" s="7"/>
      <c r="Y60" s="7">
        <f t="shared" si="14"/>
        <v>16846</v>
      </c>
      <c r="Z60" s="7">
        <v>31</v>
      </c>
      <c r="AA60" s="7">
        <v>0</v>
      </c>
      <c r="AB60" s="7">
        <v>31</v>
      </c>
      <c r="AC60" s="7">
        <f t="shared" si="6"/>
        <v>16846</v>
      </c>
      <c r="AD60" s="7"/>
      <c r="AE60" s="7"/>
      <c r="AF60" s="7">
        <v>141</v>
      </c>
      <c r="AG60" s="7">
        <v>1302</v>
      </c>
      <c r="AH60" s="7">
        <v>1443</v>
      </c>
      <c r="AI60" s="7">
        <v>17253</v>
      </c>
      <c r="AJ60" s="7"/>
      <c r="AK60" s="7">
        <v>0</v>
      </c>
      <c r="AL60" s="7">
        <v>17253</v>
      </c>
      <c r="AM60" s="7">
        <v>667416310000615</v>
      </c>
      <c r="AN60" s="7" t="s">
        <v>120</v>
      </c>
      <c r="AO60" s="7" t="s">
        <v>116</v>
      </c>
      <c r="AP60" s="7"/>
      <c r="AQ60" s="7" t="s">
        <v>56</v>
      </c>
      <c r="AR60" s="7" t="s">
        <v>57</v>
      </c>
      <c r="AS60" s="7" t="s">
        <v>58</v>
      </c>
      <c r="AT60" s="7">
        <v>17253</v>
      </c>
      <c r="AU60" s="7" t="s">
        <v>100</v>
      </c>
      <c r="AV60" s="7" t="s">
        <v>73</v>
      </c>
      <c r="AW60" s="7">
        <v>0</v>
      </c>
      <c r="AX60" s="11"/>
    </row>
    <row r="61" spans="1:50">
      <c r="A61" s="7">
        <f t="shared" si="13"/>
        <v>60</v>
      </c>
      <c r="B61" s="7" t="s">
        <v>110</v>
      </c>
      <c r="C61" s="7" t="s">
        <v>111</v>
      </c>
      <c r="D61" s="8">
        <v>43891</v>
      </c>
      <c r="E61" s="7" t="s">
        <v>112</v>
      </c>
      <c r="F61" s="7" t="s">
        <v>113</v>
      </c>
      <c r="G61" s="7" t="s">
        <v>114</v>
      </c>
      <c r="H61" s="7">
        <v>20988</v>
      </c>
      <c r="I61" s="7">
        <v>21555.36</v>
      </c>
      <c r="J61" s="7">
        <v>520.8</v>
      </c>
      <c r="K61" s="7">
        <v>1449.56</v>
      </c>
      <c r="L61" s="7">
        <v>889</v>
      </c>
      <c r="M61" s="7">
        <v>-567.360000000001</v>
      </c>
      <c r="N61" s="7">
        <v>9000</v>
      </c>
      <c r="O61" s="7"/>
      <c r="P61" s="7"/>
      <c r="Q61" s="7"/>
      <c r="R61" s="7">
        <v>1085</v>
      </c>
      <c r="S61" s="7">
        <v>1628</v>
      </c>
      <c r="T61" s="7">
        <v>4833</v>
      </c>
      <c r="U61" s="7"/>
      <c r="V61" s="7"/>
      <c r="W61" s="7">
        <v>300</v>
      </c>
      <c r="X61" s="7"/>
      <c r="Y61" s="7">
        <f t="shared" si="14"/>
        <v>16846</v>
      </c>
      <c r="Z61" s="7">
        <v>31</v>
      </c>
      <c r="AA61" s="7">
        <v>0</v>
      </c>
      <c r="AB61" s="7">
        <v>31</v>
      </c>
      <c r="AC61" s="7">
        <f t="shared" si="6"/>
        <v>16846</v>
      </c>
      <c r="AD61" s="7"/>
      <c r="AE61" s="7"/>
      <c r="AF61" s="7">
        <v>141</v>
      </c>
      <c r="AG61" s="7">
        <v>1302</v>
      </c>
      <c r="AH61" s="7">
        <v>1443</v>
      </c>
      <c r="AI61" s="7">
        <v>17253</v>
      </c>
      <c r="AJ61" s="7"/>
      <c r="AK61" s="7">
        <v>0</v>
      </c>
      <c r="AL61" s="7">
        <v>17253</v>
      </c>
      <c r="AM61" s="7">
        <v>667416310000615</v>
      </c>
      <c r="AN61" s="7" t="s">
        <v>120</v>
      </c>
      <c r="AO61" s="7" t="s">
        <v>116</v>
      </c>
      <c r="AP61" s="7"/>
      <c r="AQ61" s="7" t="s">
        <v>56</v>
      </c>
      <c r="AR61" s="7" t="s">
        <v>57</v>
      </c>
      <c r="AS61" s="7" t="s">
        <v>58</v>
      </c>
      <c r="AT61" s="7">
        <v>17253</v>
      </c>
      <c r="AU61" s="7" t="s">
        <v>100</v>
      </c>
      <c r="AV61" s="7" t="s">
        <v>73</v>
      </c>
      <c r="AW61" s="7">
        <v>0</v>
      </c>
      <c r="AX61" s="1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Y10"/>
  <sheetViews>
    <sheetView topLeftCell="A4" workbookViewId="0">
      <selection activeCell="A4" sqref="A4"/>
    </sheetView>
  </sheetViews>
  <sheetFormatPr defaultColWidth="9" defaultRowHeight="14.4"/>
  <cols>
    <col min="1" max="1" width="17.287037037037" customWidth="1"/>
    <col min="2" max="2" width="15.712962962963" customWidth="1"/>
    <col min="3" max="3" width="19.8518518518519" customWidth="1"/>
    <col min="4" max="4" width="13.8518518518519" customWidth="1"/>
    <col min="5" max="5" width="26.712962962963" customWidth="1"/>
    <col min="6" max="6" width="28" customWidth="1"/>
    <col min="7" max="7" width="25.1388888888889" customWidth="1"/>
    <col min="8" max="8" width="10.8518518518519" customWidth="1"/>
    <col min="9" max="9" width="18.5740740740741" customWidth="1"/>
    <col min="10" max="10" width="42.287037037037" customWidth="1"/>
    <col min="11" max="11" width="13.712962962963" customWidth="1"/>
    <col min="12" max="12" width="10.1388888888889" customWidth="1"/>
    <col min="13" max="13" width="15.1388888888889" customWidth="1"/>
    <col min="14" max="14" width="18" customWidth="1"/>
    <col min="15" max="15" width="9.71296296296296" customWidth="1"/>
    <col min="16" max="16" width="19.1388888888889" customWidth="1"/>
    <col min="17" max="17" width="21.5740740740741" customWidth="1"/>
    <col min="18" max="18" width="25.5740740740741" customWidth="1"/>
    <col min="19" max="19" width="20.4259259259259" customWidth="1"/>
    <col min="20" max="20" width="19.1388888888889" customWidth="1"/>
    <col min="21" max="21" width="24.1388888888889" customWidth="1"/>
    <col min="22" max="22" width="41.5740740740741" customWidth="1"/>
    <col min="23" max="23" width="39.5740740740741" customWidth="1"/>
    <col min="24" max="24" width="26.1388888888889" customWidth="1"/>
    <col min="25" max="25" width="29.1388888888889" customWidth="1"/>
  </cols>
  <sheetData>
    <row r="3" spans="2:2">
      <c r="B3" t="s">
        <v>124</v>
      </c>
    </row>
    <row r="4" spans="1:25">
      <c r="A4" t="s">
        <v>125</v>
      </c>
      <c r="B4" t="s">
        <v>126</v>
      </c>
      <c r="C4" t="s">
        <v>127</v>
      </c>
      <c r="D4" t="s">
        <v>128</v>
      </c>
      <c r="E4" t="s">
        <v>129</v>
      </c>
      <c r="F4" t="s">
        <v>130</v>
      </c>
      <c r="G4" t="s">
        <v>131</v>
      </c>
      <c r="H4" t="s">
        <v>132</v>
      </c>
      <c r="I4" t="s">
        <v>133</v>
      </c>
      <c r="J4" t="s">
        <v>134</v>
      </c>
      <c r="K4" t="s">
        <v>135</v>
      </c>
      <c r="L4" t="s">
        <v>136</v>
      </c>
      <c r="M4" t="s">
        <v>137</v>
      </c>
      <c r="N4" t="s">
        <v>138</v>
      </c>
      <c r="O4" t="s">
        <v>139</v>
      </c>
      <c r="P4" t="s">
        <v>140</v>
      </c>
      <c r="Q4" t="s">
        <v>141</v>
      </c>
      <c r="R4" t="s">
        <v>142</v>
      </c>
      <c r="S4" t="s">
        <v>143</v>
      </c>
      <c r="T4" t="s">
        <v>144</v>
      </c>
      <c r="U4" t="s">
        <v>145</v>
      </c>
      <c r="V4" t="s">
        <v>146</v>
      </c>
      <c r="W4" t="s">
        <v>147</v>
      </c>
      <c r="X4" t="s">
        <v>148</v>
      </c>
      <c r="Y4" t="s">
        <v>149</v>
      </c>
    </row>
    <row r="5" spans="1:25">
      <c r="A5" s="1" t="s">
        <v>49</v>
      </c>
      <c r="B5" s="2">
        <v>420000</v>
      </c>
      <c r="C5" s="2">
        <v>12</v>
      </c>
      <c r="D5" s="2">
        <v>12</v>
      </c>
      <c r="E5" s="2">
        <v>58723</v>
      </c>
      <c r="F5" s="2">
        <v>88087</v>
      </c>
      <c r="G5" s="2">
        <v>24000</v>
      </c>
      <c r="H5" s="2">
        <v>30000</v>
      </c>
      <c r="I5" s="2">
        <v>932416</v>
      </c>
      <c r="J5" s="2">
        <v>932416</v>
      </c>
      <c r="K5" s="2">
        <v>0</v>
      </c>
      <c r="L5" s="2">
        <v>0</v>
      </c>
      <c r="M5" s="2">
        <v>0</v>
      </c>
      <c r="N5" s="2">
        <v>12</v>
      </c>
      <c r="O5" s="2">
        <v>21600</v>
      </c>
      <c r="P5" s="2">
        <v>904096</v>
      </c>
      <c r="Q5" s="2"/>
      <c r="R5" s="2"/>
      <c r="S5" s="2"/>
      <c r="T5" s="2">
        <v>63660</v>
      </c>
      <c r="U5" s="2"/>
      <c r="V5" s="2">
        <v>70723</v>
      </c>
      <c r="W5" s="2">
        <v>58723</v>
      </c>
      <c r="X5" s="2">
        <v>120000</v>
      </c>
      <c r="Y5" s="2">
        <v>28500</v>
      </c>
    </row>
    <row r="6" spans="1:25">
      <c r="A6" s="1" t="s">
        <v>74</v>
      </c>
      <c r="B6" s="2">
        <v>216000</v>
      </c>
      <c r="C6" s="2">
        <v>12</v>
      </c>
      <c r="D6" s="2">
        <v>12</v>
      </c>
      <c r="E6" s="2">
        <v>25503</v>
      </c>
      <c r="F6" s="2">
        <v>38256</v>
      </c>
      <c r="G6" s="2">
        <v>16440</v>
      </c>
      <c r="H6" s="2">
        <v>0</v>
      </c>
      <c r="I6" s="2">
        <v>484173</v>
      </c>
      <c r="J6" s="2">
        <v>484173</v>
      </c>
      <c r="K6" s="2">
        <v>0</v>
      </c>
      <c r="L6" s="2">
        <v>0</v>
      </c>
      <c r="M6" s="2">
        <v>0</v>
      </c>
      <c r="N6" s="2">
        <v>12</v>
      </c>
      <c r="O6" s="2">
        <v>0</v>
      </c>
      <c r="P6" s="2">
        <v>491093</v>
      </c>
      <c r="Q6" s="2"/>
      <c r="R6" s="2"/>
      <c r="S6" s="2">
        <v>12</v>
      </c>
      <c r="T6" s="2">
        <v>37512</v>
      </c>
      <c r="U6" s="2"/>
      <c r="V6" s="2">
        <v>33903</v>
      </c>
      <c r="W6" s="2">
        <v>25503</v>
      </c>
      <c r="X6" s="2">
        <v>84000</v>
      </c>
      <c r="Y6" s="2">
        <v>7056</v>
      </c>
    </row>
    <row r="7" spans="1:25">
      <c r="A7" s="1" t="s">
        <v>92</v>
      </c>
      <c r="B7" s="2">
        <v>144000</v>
      </c>
      <c r="C7" s="2">
        <v>12</v>
      </c>
      <c r="D7" s="2">
        <v>12</v>
      </c>
      <c r="E7" s="2">
        <v>15228</v>
      </c>
      <c r="F7" s="2">
        <v>42120</v>
      </c>
      <c r="G7" s="2">
        <v>34800</v>
      </c>
      <c r="H7" s="2">
        <v>0</v>
      </c>
      <c r="I7" s="2">
        <v>250608</v>
      </c>
      <c r="J7" s="2">
        <v>250608</v>
      </c>
      <c r="K7" s="2">
        <v>0</v>
      </c>
      <c r="L7" s="2">
        <v>2197</v>
      </c>
      <c r="M7" s="2"/>
      <c r="N7" s="2">
        <v>12</v>
      </c>
      <c r="O7" s="2">
        <v>17445.6</v>
      </c>
      <c r="P7" s="2">
        <v>232345.4</v>
      </c>
      <c r="Q7" s="2">
        <v>0</v>
      </c>
      <c r="R7" s="2"/>
      <c r="S7" s="2"/>
      <c r="T7" s="2">
        <v>10860</v>
      </c>
      <c r="U7" s="2">
        <v>3600</v>
      </c>
      <c r="V7" s="2"/>
      <c r="W7" s="2"/>
      <c r="X7" s="2"/>
      <c r="Y7" s="2"/>
    </row>
    <row r="8" spans="1:25">
      <c r="A8" s="1" t="s">
        <v>101</v>
      </c>
      <c r="B8" s="2">
        <v>120000</v>
      </c>
      <c r="C8" s="2">
        <v>12</v>
      </c>
      <c r="D8" s="2">
        <v>12</v>
      </c>
      <c r="E8" s="2">
        <v>14184</v>
      </c>
      <c r="F8" s="2">
        <v>21276</v>
      </c>
      <c r="G8" s="2">
        <v>57228</v>
      </c>
      <c r="H8" s="2">
        <v>0</v>
      </c>
      <c r="I8" s="2">
        <v>223872</v>
      </c>
      <c r="J8" s="2">
        <v>223872</v>
      </c>
      <c r="K8" s="2">
        <v>0</v>
      </c>
      <c r="L8" s="2">
        <v>2269</v>
      </c>
      <c r="M8" s="2">
        <v>0</v>
      </c>
      <c r="N8" s="2">
        <v>12</v>
      </c>
      <c r="O8" s="2">
        <v>14836.8</v>
      </c>
      <c r="P8" s="2">
        <v>210406.2</v>
      </c>
      <c r="Q8" s="2"/>
      <c r="R8" s="2">
        <v>3000</v>
      </c>
      <c r="S8" s="2"/>
      <c r="T8" s="2">
        <v>4584</v>
      </c>
      <c r="U8" s="2">
        <v>3600</v>
      </c>
      <c r="V8" s="2"/>
      <c r="W8" s="2"/>
      <c r="X8" s="2"/>
      <c r="Y8" s="2"/>
    </row>
    <row r="9" spans="1:25">
      <c r="A9" s="1" t="s">
        <v>110</v>
      </c>
      <c r="B9" s="2">
        <v>108000</v>
      </c>
      <c r="C9" s="2">
        <v>12</v>
      </c>
      <c r="D9" s="2">
        <v>12</v>
      </c>
      <c r="E9" s="2">
        <v>12948</v>
      </c>
      <c r="F9" s="2">
        <v>19425</v>
      </c>
      <c r="G9" s="2">
        <v>57417</v>
      </c>
      <c r="H9" s="2"/>
      <c r="I9" s="2">
        <v>201390</v>
      </c>
      <c r="J9" s="2">
        <v>201390</v>
      </c>
      <c r="K9" s="2">
        <v>0</v>
      </c>
      <c r="L9" s="2">
        <v>2044</v>
      </c>
      <c r="M9" s="2">
        <v>0</v>
      </c>
      <c r="N9" s="2">
        <v>12</v>
      </c>
      <c r="O9" s="2">
        <v>13404</v>
      </c>
      <c r="P9" s="2">
        <v>189642</v>
      </c>
      <c r="Q9" s="2"/>
      <c r="R9" s="2"/>
      <c r="S9" s="2"/>
      <c r="T9" s="2"/>
      <c r="U9" s="2">
        <v>3600</v>
      </c>
      <c r="V9" s="2"/>
      <c r="W9" s="2"/>
      <c r="X9" s="2"/>
      <c r="Y9" s="2"/>
    </row>
    <row r="10" spans="1:25">
      <c r="A10" s="1" t="s">
        <v>150</v>
      </c>
      <c r="B10" s="2">
        <v>1008000</v>
      </c>
      <c r="C10" s="2">
        <v>60</v>
      </c>
      <c r="D10" s="2">
        <v>60</v>
      </c>
      <c r="E10" s="2">
        <v>126586</v>
      </c>
      <c r="F10" s="2">
        <v>209164</v>
      </c>
      <c r="G10" s="2">
        <v>189885</v>
      </c>
      <c r="H10" s="2">
        <v>30000</v>
      </c>
      <c r="I10" s="2">
        <v>2092459</v>
      </c>
      <c r="J10" s="2">
        <v>2092459</v>
      </c>
      <c r="K10" s="2">
        <v>0</v>
      </c>
      <c r="L10" s="2">
        <v>6510</v>
      </c>
      <c r="M10" s="2">
        <v>0</v>
      </c>
      <c r="N10" s="2">
        <v>60</v>
      </c>
      <c r="O10" s="2">
        <v>67286.4</v>
      </c>
      <c r="P10" s="2">
        <v>2027582.6</v>
      </c>
      <c r="Q10" s="2">
        <v>0</v>
      </c>
      <c r="R10" s="2">
        <v>3000</v>
      </c>
      <c r="S10" s="2">
        <v>12</v>
      </c>
      <c r="T10" s="2">
        <v>116616</v>
      </c>
      <c r="U10" s="2">
        <v>10800</v>
      </c>
      <c r="V10" s="2">
        <v>104626</v>
      </c>
      <c r="W10" s="2">
        <v>84226</v>
      </c>
      <c r="X10" s="2">
        <v>204000</v>
      </c>
      <c r="Y10" s="2">
        <v>35556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Input</vt:lpstr>
      <vt:lpstr>Output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piyus</cp:lastModifiedBy>
  <dcterms:created xsi:type="dcterms:W3CDTF">2006-09-16T00:00:00Z</dcterms:created>
  <dcterms:modified xsi:type="dcterms:W3CDTF">2020-04-04T06:16:22Z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1033-11.2.0.9232</vt:lpwstr>
  </property>
</Properties>
</file>