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utput1200" sheetId="1" r:id="rId4"/>
  </sheets>
  <definedNames/>
  <calcPr/>
</workbook>
</file>

<file path=xl/sharedStrings.xml><?xml version="1.0" encoding="utf-8"?>
<sst xmlns="http://schemas.openxmlformats.org/spreadsheetml/2006/main" count="4467" uniqueCount="3233">
  <si>
    <t>name</t>
  </si>
  <si>
    <t>Description</t>
  </si>
  <si>
    <t>img</t>
  </si>
  <si>
    <t>Role</t>
  </si>
  <si>
    <t>National origin</t>
  </si>
  <si>
    <t>National originlink</t>
  </si>
  <si>
    <t>Manufacturer</t>
  </si>
  <si>
    <t>Manufacturerlink</t>
  </si>
  <si>
    <t>Designer</t>
  </si>
  <si>
    <t>Designerlink</t>
  </si>
  <si>
    <t>First flight</t>
  </si>
  <si>
    <t>Number built</t>
  </si>
  <si>
    <t>Crew</t>
  </si>
  <si>
    <t>Length</t>
  </si>
  <si>
    <t>Wingspan</t>
  </si>
  <si>
    <t>Height</t>
  </si>
  <si>
    <t>Wing area</t>
  </si>
  <si>
    <t>Airfoil</t>
  </si>
  <si>
    <t>Empty weight</t>
  </si>
  <si>
    <t>Gross weight</t>
  </si>
  <si>
    <t>Fuel capacity</t>
  </si>
  <si>
    <t>Powerplant</t>
  </si>
  <si>
    <t>Propellers</t>
  </si>
  <si>
    <t>Maximum speed</t>
  </si>
  <si>
    <t>Take-off speed</t>
  </si>
  <si>
    <t>Landing speed</t>
  </si>
  <si>
    <t>Range</t>
  </si>
  <si>
    <t>Endurance</t>
  </si>
  <si>
    <t>Service ceiling</t>
  </si>
  <si>
    <t>Rate of climb</t>
  </si>
  <si>
    <t>Wing loading</t>
  </si>
  <si>
    <t>Power/mass</t>
  </si>
  <si>
    <t>Take-off distance into wind, minimum wing extension</t>
  </si>
  <si>
    <t>Take-off distance into wind, maximum wing extension</t>
  </si>
  <si>
    <t>Landing run, minimum wing extension</t>
  </si>
  <si>
    <t>Landing run, maximum wing extension</t>
  </si>
  <si>
    <t>Status</t>
  </si>
  <si>
    <t>Rolelink</t>
  </si>
  <si>
    <t>Aspect ratio</t>
  </si>
  <si>
    <t>Cruise speed</t>
  </si>
  <si>
    <t>Stall speed</t>
  </si>
  <si>
    <t>Introduction</t>
  </si>
  <si>
    <t>Primary user</t>
  </si>
  <si>
    <t>Primary userlink</t>
  </si>
  <si>
    <t>Produced</t>
  </si>
  <si>
    <t>Developed from</t>
  </si>
  <si>
    <t>Developed fromlink</t>
  </si>
  <si>
    <t>Capacity</t>
  </si>
  <si>
    <t>Max takeoff weight</t>
  </si>
  <si>
    <t>Fuselage diameter</t>
  </si>
  <si>
    <t>Cargo hold</t>
  </si>
  <si>
    <t>Developed into</t>
  </si>
  <si>
    <t>Developed intolink</t>
  </si>
  <si>
    <t>Variants</t>
  </si>
  <si>
    <t>Time to altitude</t>
  </si>
  <si>
    <t>g limits</t>
  </si>
  <si>
    <t>Maximum glide ratio</t>
  </si>
  <si>
    <t>Rate of sink</t>
  </si>
  <si>
    <t>Main rotor diameter</t>
  </si>
  <si>
    <t>Main rotor area</t>
  </si>
  <si>
    <t>Fate</t>
  </si>
  <si>
    <t>Fatelink</t>
  </si>
  <si>
    <t>Preserved at</t>
  </si>
  <si>
    <t>Preserved atlink</t>
  </si>
  <si>
    <t>Guns</t>
  </si>
  <si>
    <t>Bombs</t>
  </si>
  <si>
    <t>Type</t>
  </si>
  <si>
    <t>Typelink</t>
  </si>
  <si>
    <t>Serial</t>
  </si>
  <si>
    <t>Owners and operators</t>
  </si>
  <si>
    <t>Owners and operatorslink</t>
  </si>
  <si>
    <t>In service</t>
  </si>
  <si>
    <t>Date</t>
  </si>
  <si>
    <t>Summary</t>
  </si>
  <si>
    <t>Site</t>
  </si>
  <si>
    <t>Sitelink</t>
  </si>
  <si>
    <t>Total fatalities</t>
  </si>
  <si>
    <t>Aircraft type</t>
  </si>
  <si>
    <t>Aircraft typelink</t>
  </si>
  <si>
    <t>Aircraft name</t>
  </si>
  <si>
    <t>Operator</t>
  </si>
  <si>
    <t>Operatorlink</t>
  </si>
  <si>
    <t>Registration</t>
  </si>
  <si>
    <t>Flight origin</t>
  </si>
  <si>
    <t>Flight originlink</t>
  </si>
  <si>
    <t>Destination</t>
  </si>
  <si>
    <t>Destinationlink</t>
  </si>
  <si>
    <t>Passengers</t>
  </si>
  <si>
    <t>Fatalities</t>
  </si>
  <si>
    <t>Injuries</t>
  </si>
  <si>
    <t>Survivors</t>
  </si>
  <si>
    <t>Ferry range</t>
  </si>
  <si>
    <t>Primary users</t>
  </si>
  <si>
    <t>Primary userslink</t>
  </si>
  <si>
    <t>Hardpoints</t>
  </si>
  <si>
    <t>Missiles</t>
  </si>
  <si>
    <t>Width</t>
  </si>
  <si>
    <t>Takeoff run</t>
  </si>
  <si>
    <t>Variantslink</t>
  </si>
  <si>
    <t>Never exceed speed</t>
  </si>
  <si>
    <t>First flightlink</t>
  </si>
  <si>
    <t>Minimum speed</t>
  </si>
  <si>
    <t>Other name(s)</t>
  </si>
  <si>
    <t>Last flight</t>
  </si>
  <si>
    <t>Construction number</t>
  </si>
  <si>
    <t>Manufactured</t>
  </si>
  <si>
    <t>Upper wingspan</t>
  </si>
  <si>
    <t>Lower wingspan</t>
  </si>
  <si>
    <t>Major applications</t>
  </si>
  <si>
    <t>Major applicationslink</t>
  </si>
  <si>
    <t>Bore</t>
  </si>
  <si>
    <t>Stroke</t>
  </si>
  <si>
    <t>Displacement</t>
  </si>
  <si>
    <t>Dry weight</t>
  </si>
  <si>
    <t>Valvetrain</t>
  </si>
  <si>
    <t>Fuel system</t>
  </si>
  <si>
    <t>Fuel type</t>
  </si>
  <si>
    <t>Oil system</t>
  </si>
  <si>
    <t>Cooling system</t>
  </si>
  <si>
    <t>Reduction gear</t>
  </si>
  <si>
    <t>Power output</t>
  </si>
  <si>
    <t>Power-to-weight ratio</t>
  </si>
  <si>
    <t>Thrust/weight</t>
  </si>
  <si>
    <t>Take-off to 50 m (160 ft)</t>
  </si>
  <si>
    <t>Landing from 50 m (160 ft)</t>
  </si>
  <si>
    <t>Absolute ceiling</t>
  </si>
  <si>
    <t>Take-off run to 50 ft (15 m)</t>
  </si>
  <si>
    <t>Landing run from 50 ft (15 m)</t>
  </si>
  <si>
    <t>Retired</t>
  </si>
  <si>
    <t>Empty Weight</t>
  </si>
  <si>
    <t>Gross Weight</t>
  </si>
  <si>
    <t>Max Takeoff Weight</t>
  </si>
  <si>
    <t>Freight compartment</t>
  </si>
  <si>
    <t>Horizontal turn time</t>
  </si>
  <si>
    <t>Take-off run</t>
  </si>
  <si>
    <t>Take-off distance to 50 ft (15 m)</t>
  </si>
  <si>
    <t>Landing run</t>
  </si>
  <si>
    <t>Landing distance from 50 ft (15 m)</t>
  </si>
  <si>
    <t>Retiredlink</t>
  </si>
  <si>
    <t>Project for</t>
  </si>
  <si>
    <t>Project forlink</t>
  </si>
  <si>
    <t>Issued by</t>
  </si>
  <si>
    <t>Issued bylink</t>
  </si>
  <si>
    <t>Value</t>
  </si>
  <si>
    <t>Date initiated</t>
  </si>
  <si>
    <t>Date concluded</t>
  </si>
  <si>
    <t>Take-off</t>
  </si>
  <si>
    <t>Rockets</t>
  </si>
  <si>
    <t>Location</t>
  </si>
  <si>
    <t>Locationlink</t>
  </si>
  <si>
    <t>Coordinates</t>
  </si>
  <si>
    <t>Coordinateslink</t>
  </si>
  <si>
    <t>NRHP reference No.</t>
  </si>
  <si>
    <t>NRHP reference No.link</t>
  </si>
  <si>
    <t>AHRS No.</t>
  </si>
  <si>
    <t>Added to NRHP</t>
  </si>
  <si>
    <t>Introductionlink</t>
  </si>
  <si>
    <t>Take-off to 50 ft (15 m)</t>
  </si>
  <si>
    <t>Landing from 50 ft (15 m)</t>
  </si>
  <si>
    <t>Max aerotow speed</t>
  </si>
  <si>
    <t>Max winch launch speed</t>
  </si>
  <si>
    <t>Takeoff distance to 15 m (50 ft)</t>
  </si>
  <si>
    <t>Landing distance from 15 m (50 ft)</t>
  </si>
  <si>
    <t>Economic cruising speed</t>
  </si>
  <si>
    <t>Fuel consumption</t>
  </si>
  <si>
    <t>Schmeidler SN.2</t>
  </si>
  <si>
    <t>The Schmeidler SN.2 was a low power, single seat aircraft designed in Germany in the 1930s to test the ability of trailing edge wing extensions to lower minimum flight speeds without a high speed drag penalty. In the 1930s there was considerable interest in extending the speed range of aircraft.[1] Slower level flight requires either larger area wings or airfoils with higher lift coefficients, the latter achieved either with higher angles of attack or greater camber.  Combinations of these approaches could be used, as by modern camber and area increasing multipart flaps.[2] The Makhonine Mak-10[1] was a 1931 example of pure area increase by wing extension but the 1932 Schmeidler SN.2 increased both area and camber with chord extension.[3]  It was designed and built by Werner Schmeidler and Neumann, both at the Breslau Technical College, now the Wrocław University of Technology. It was the second aircraft with area increasing wings built by them,[3] hence the SN.2 designation, though this is not used in any of the pre-war journals cited here; nothing is known of its predecessor. Apart from its variable wing trailing edge, the SN.2 was a conventional, single engine cantilever high wing monoplane.  The straight leading edge of its wing was swept to semi-elliptical tips and the unextended trailing edge was also straight but without sweep. It had unusually short and broad slotted ailerons which reached behind the trailing edge.[3]   The fixed part of the wing had the popular, thick (15%) flat-bottomed Göttingen 387 airfoil[4][5] with room within it for the extension, which had a right angle triangular plan and circular arc profile.  When retracted, its rear edge protruded slightly out of the slot in the trailing edge of the fixed section. At its root, which was supported in a groove in the narrow, central upper fuselage, it increased the chord by about 35%; overall it added 20% to the wing area and increased the camber.[3][4] It was controlled with a ratchet-restrained lever in the cockpit which was linked to fuselage mounted gears that engaged with racks on the moving surfaces.[6] The SN.2 was powered by a 34 kW (45 hp) BMW X five cylinder radial engine mounted with its cylinder heads projecting through a domed cowling.[3][6] Behind the engine the fuselage was flat sided with the pilot under the wing leading edge in an enclosed single seat cabin. Aft, the central, wing bearing section behind the fixed wing trailing edge dropped away to a five sided structure with a ridged upper surface. At the rear the empennage was conventional, with a roughly semi-circular tailplane mounted on top of the fuselage, a little ahead of a similarly shaped fin.  Both fixed surfaces carried broad, unbalanced control surfaces, with the rudder, which extended to the keel, operating within an elevator cut-out.[3] Its landing gear was of the fixed, conventional tailwheel type.  Each mainwheel was mounted on a faired-in pair of V-strut pairs with a tall, inward leaning shock absorber strut from the axle to the wing root.[3][7]  Later on this was replaced by a vertical shock absorber strut to the wing underside.[8] At the rear the tailskid was vertically sprung.[3][7] Flown by Wolf Hirth, the SN.2 flew for the first time on 12 January 1932 from Breslau.[7]  By March tests showed that opening the wing fully shortened take-off distance by a factor of two.[9] In May it flew to Berlin[10] where it was demonstrated in flight at Tempelhof.[6] It was on static display at the DELA exhibition of sports aircraft held in Berlin for most of October 1932, registered as D-2257.[11]  It remained in action until at least 1934, when it moved to the new, all letter, civil registration scheme as D-YRON.[12] Data from General: L'Aérophile February 1933[3] Performance: Flugsport March 1932,[9] Flugzeug-Typenbuch 1944[13]General characteristics Performance</t>
  </si>
  <si>
    <t>//upload.wikimedia.org/wikipedia/commons/thumb/c/c6/Schmeidler_SN.2_L%27Aerophile_February_1933.jpg/300px-Schmeidler_SN.2_L%27Aerophile_February_1933.jpg</t>
  </si>
  <si>
    <t>Experimental variable wing area aircraft</t>
  </si>
  <si>
    <t>Germany</t>
  </si>
  <si>
    <t>https://en.wikipedia.org/Germany</t>
  </si>
  <si>
    <t>Technische Hochschule Breslau</t>
  </si>
  <si>
    <t>https://en.wikipedia.org/Technische Hochschule Breslau</t>
  </si>
  <si>
    <t>Werner Schmeidler, Neumann</t>
  </si>
  <si>
    <t>https://en.wikipedia.org/Werner Schmeidler, Neumann</t>
  </si>
  <si>
    <t>6.20 m (20 ft 4 in)</t>
  </si>
  <si>
    <t>11.40 m (37 ft 5 in)</t>
  </si>
  <si>
    <t>2 m (6 ft 7 in)</t>
  </si>
  <si>
    <t>12.75 m2 (137.2 sq ft) maximum, 15.25 m2 (164.1 sq ft)</t>
  </si>
  <si>
    <t>Göttingen 387[4] (fixed part of wing)</t>
  </si>
  <si>
    <t>355 kg (783 lb) equipped</t>
  </si>
  <si>
    <t>470 kg (1,036 lb)</t>
  </si>
  <si>
    <t>44 l (12 US gal; 9.7 imp gal) fuel ; 10 l (2.6 US gal; 2.2 imp gal) oil</t>
  </si>
  <si>
    <t>1 × BMW X five cylinder radial 45 PS (44 hp; 33 kW)</t>
  </si>
  <si>
    <t>2-bladed metal fixed-pitch propeller, 1.9 m (6 ft 3 in) diameter</t>
  </si>
  <si>
    <t>160 km/h (99 mph, 86 kn) wing extensions retracted</t>
  </si>
  <si>
    <t>72 km/h (45 mph; 39 kn)</t>
  </si>
  <si>
    <t>88 km/h (55 mph; 48 kn) wing extensions retracted</t>
  </si>
  <si>
    <t>300 km (190 mi, 160 nmi)</t>
  </si>
  <si>
    <t>2 hours</t>
  </si>
  <si>
    <t>2,930 m (9,610 ft) wing extensions retracted</t>
  </si>
  <si>
    <t>1.7 m/s (330 ft/min) wing extensions retracted</t>
  </si>
  <si>
    <t>42.5 kg/m2 (8.7 lb/sq ft) wing extensions retracted</t>
  </si>
  <si>
    <t>0.909 PS/kg (0.407 hp/lb; 0.669 kW/kg)</t>
  </si>
  <si>
    <t>140 m (460 ft)</t>
  </si>
  <si>
    <t>70 m (230 ft)</t>
  </si>
  <si>
    <t>100 m (328 ft)</t>
  </si>
  <si>
    <t>50 m (164 ft)</t>
  </si>
  <si>
    <t>Tecnam P-Jet</t>
  </si>
  <si>
    <t>The Tecnam P-Jet is an Italian light turbofan aircraft in development by Tecnam.[1] The P-Jet, under development to be used as a light military trainer or reconnaissance aircraft, is a side-by-side single engine turbofan aircraft with retractable tricycle landing gear and a twin rudder arrangement.[2] Data from AVWEEK[citation needed]General characteristics Performance</t>
  </si>
  <si>
    <t>Light jet</t>
  </si>
  <si>
    <t>Italy</t>
  </si>
  <si>
    <t>https://en.wikipedia.org/Italy</t>
  </si>
  <si>
    <t>Tecnam</t>
  </si>
  <si>
    <t>https://en.wikipedia.org/Tecnam</t>
  </si>
  <si>
    <t>8.5 m (28 ft)</t>
  </si>
  <si>
    <t>1 × Podded turbofan</t>
  </si>
  <si>
    <t>In development</t>
  </si>
  <si>
    <t>Bilsam Sky Walker I</t>
  </si>
  <si>
    <t>The Bilsam Sky Walker I is a Polish powered parachute designed and produced by Bilsam Aviation of Poznań. The aircraft is supplied as a complete ready-to-fly-aircraft.[1] The company's website is non-functional and has been so since about 2008, so it is not clear if the company is still in business.[2] The Sky Walker I was designed to comply with the US FAR 103 Ultralight Vehicles rules, including the category's maximum empty weight of 254 lb (115 kg). It features a 26 m2 (280 sq ft) parachute-style wing, single-place accommodation, tricycle landing gear and a single two stroke 22 hp (16 kW) Radne Motor AB engine in pusher configuration. The Bilsam TNA four-stroke engine is a factory option.[1] The aircraft carriage is built from a combination of composite material and steel tubing. In flight steering is accomplished via handles that actuate the canopy brakes, creating roll and yaw. On the ground the aircraft has foot pedal-controlled nosewheel steering. The main landing gear incorporates spring rod suspension.[1] The aircraft has an empty weight of 29 kg (64 lb) without the engine fitted and a gross weight of 150 kg (331 lb), and a full fuel capacity of 10 litres (2.2 imp gal; 2.6 US gal).[1] The Sky Walker I can be fitted with a choice of three wings, Matrix, Pelikan or Condor all manufactured by Bilsam.[3] The Sky Walker II is a two-seat variant with an enclosed cockpit.[3] Data from Bertrand[1]General characteristics Performance</t>
  </si>
  <si>
    <t>Powered parachute</t>
  </si>
  <si>
    <t>Poland</t>
  </si>
  <si>
    <t>https://en.wikipedia.org/Poland</t>
  </si>
  <si>
    <t>Bilsam Aviation</t>
  </si>
  <si>
    <t>https://en.wikipedia.org/Bilsam Aviation</t>
  </si>
  <si>
    <t>one</t>
  </si>
  <si>
    <t>10 m (32 ft 10 in)</t>
  </si>
  <si>
    <t>26 m2 (280 sq ft)</t>
  </si>
  <si>
    <t>150 kg (331 lb)</t>
  </si>
  <si>
    <t>10 litres (2.2 imp gal; 2.6 US gal)</t>
  </si>
  <si>
    <t>1 × Radne Motor AB two-stroke, air-cooled aircraft engine, 16 kW (22 hp)</t>
  </si>
  <si>
    <t>48 km/h (30 mph, 26 kn)</t>
  </si>
  <si>
    <t>1.0 m/s (200 ft/min)</t>
  </si>
  <si>
    <t>5.8 kg/m2 (1.2 lb/sq ft)</t>
  </si>
  <si>
    <t>https://en.wikipedia.org/Powered parachute</t>
  </si>
  <si>
    <t>43 km/h (27 mph, 23 kn)</t>
  </si>
  <si>
    <t>8.0 km/h (5.0 mph, 4.3 kn)</t>
  </si>
  <si>
    <t>Airbus Beluga XL</t>
  </si>
  <si>
    <t>The Airbus BelugaXL (A330-743L) is a large transport aircraft based on the Airbus A330-200 Freighter airliner, built by Airbus to replace the original Airbus Beluga in the movement of oversized aircraft components like wings.[3] The aircraft made its first flight on 19 July 2018,[1] and received its type certification on 13 November 2019.[3] The BelugaXL entered service with Airbus Transport on 9 January 2020.[2] In 2013, the five original Belugas could not cope with production growth, and Airbus evaluated the Antonov An-124 and An-225, Boeing C-17 or Dreamlifter, and A400M, before choosing to modify one of its own aircraft.[4] The programme was launched in November 2014 to build five aircraft to replace the existing five BelugaSTs; the design freeze was announced on 16 September 2015.[5] The program cost is €1 billion for development and production.[6] The original BelugaSTs were not to be withdrawn from service when the BelugaXL is introduced; a mixed fleet is to operate for at least five years, as the increased production rate of single-aisle aircraft requires the ability to move more parts.[7] The BelugaST fleet flew more than 8000 hours in 2017, doubled from 2014, but the five BelugaST aircraft are only halfway through their planned service life: another operator could use them for civil or military logistic applications.[8] The combined Beluga fleet was expected to rise to eight aircraft when three XLs are delivered, as the five originals stay in service before being withdrawn from 2021.[9] The BelugaST fleet was reaching its limits, flying five times daily, and six days per week: 10,000 hours in 2017, while some parts are moved over land.[9] A BelugaST takes triple the time to move the A330 parts compared to the parts of an A320, climbing to nine times for the A350 parts.[9] After the Airbus A350 production increase, Airbus aimed to deliver 880 aircraft in 2019, and raise the A320neo output to 63 per month by 2021; the BelugaXL fleet was expanded with a sixth example in June 2019.[10]  The BelugaSTs could still have 10–20 years' flying life, and may be offered for sale or used to serve external customers.[10] The aircraft's lower fuselage is assembled on the Airbus A330 final assembly line, and then moved to another facility for the year-long process of assembling the upper fuselage and the lowered nose fuselage.[7] The first section arrived in Toulouse in November 2016.[11] Final assembly started on 8 December 2016.[12] The first large sections: one central and two lateral rear section panels, arrived on 12 April 2017 at the Toulouse Final Assembly facility (L34) from Aernnova's factory in Berantevilla, Spain.[13] Constructed by Airbus subsidiary Stelia Aerospace in Meaulte, its 12 m × 4 m (39 ft × 13 ft), 8.2 t (18,000 lb) nose section was delivered in May 2017.[14] The 9 m (30 ft) wide, 8 m (26 ft) long and high, 2.1 t (4,600 lb) upper front fuselage part, framing the cargo door, was delivered from Stelia Rochefort on 7 July 2017.[15] The 3.1 t (3.1 long tons; 3.4 short tons), 10 m (33 ft) long and 8 m (26 ft) high door was delivered by Stelia Rochefort in September 2017.[16] In October 2017, 75% of the first BelugaXL structural assembly was done; with systems, mechanical, and electrical integration underway before integration of the tail elements, which had already been received.[17] Its maiden flight was scheduled for summer 2018 before 10 months of flight tests necessary for its certification campaign, and a 2019 service entry.[17] The second aircraft was to enter final assembly line in December 2018, and the three remaining each following year.[17] After mating the vertical fin, tail cone and horizontal stabiliser including the outboard vertical surfaces, the main freight door was to be attached from mid-November, before power-on at the end of 2017.[18] The flight test campaign used a single, instrumented aircraft.[18] The front cargo door was attached in December 2017.[19] In January 2018, the second arrived in Toulouse for its transformation, in two months less after lessons learned from the first.[20] The first BelugaXL rolled out of the assembly line on 4 January 2018, unpainted and with no engines.[8] Fewer than 1,000 flight test hours were planned for its certification campaign.[8] After fitting its Rolls-Royce Trent 700 engines, it was ground tested for months to assess its systems operation, while bench tests in Toulouse and Hamburg, on flight simulators and in laboratories, simulated flight loads on full-scale copies of specific joints between the upper bubble and the lower fuselage, clearing the aircraft for flight, then type certification.[20] In March 2018, the first BelugaXL (MSN1824) was having its engines fitted, while the second (MSN1853) was 30% converted.[9] After successful landing gear and flight-control system checks, MSN1824 was to be fueled and ground tested.[9] The third was expected to begin its conversion before the end of 2018.[9] MSN1853 was to be first operational in 2019, after proving work in 11 European stations, while MSN1824 flight instrumentation was to be disassembled.[9] It was rolled out with its Rolls-Royce Trent 700 engines but no winglets in April 2018.[21] It passed the ground vibration test in early June 2018, with Office National d'Etudes et de Recherches Aérospatiales (ONERA) and Deutsches Zentrum für Luft- und Raumfahrt (DLR) measuring its dynamic behaviour compared to flight envelope theoretical models.[22] The flight-test programme was expected to last 600 hours.[23] The second aircraft had its lower fuselage completed by mid-June, before upper shell structural work and freight door fitting after summer, for completion by September or October.[23] The first flight was on 19 July 2018, from Blagnac, Toulouse, France.[1] In February 2019, the first aircraft flew to various destinations, including Airbus's wing plants in Bremen, Germany and Broughton, Wales.[24] The first BelugaXL to enter service was the second aircraft built, which rolled out on 19 March 2019; the first test aircraft will be retro-fitted after certification.[25] The second aircraft (MSN1853) commenced flight-testing on 15 April, and by then, the first (MSN1824) had completed more than 140 test flights over 500 hours, the final stage before certification.[10] A third airframe was undergoing conversion, expected to last until the fourth quarter of 2019, for delivery in 2020. Operations were expected to start with two XLs in the second half of 2019.[10] After more than 200 flight tests over 700 hours, the BelugaXL received its European Aviation Safety Agency (EASA) type certification on 13 November 2019.[3] The last two BelugaXLs to be produced are expected to have 180-minute ETOPS approval, allowing them to be used for transatlantic flights, typically to transport satellites to North-American launch sites. As of February 2021, tests were being conducted to gain approval for the XL's autoland capacity.[26] Airbus started operating the first BelugaXL on 9 January 2020; all six freighters are expected to be operating by the end of 2023, while the previous A300-600STs are to be phased out from 2021.[2] With 30% more capacity than the original BelugaST, the BelugaXL can carry two A350 XWB wings instead of one.[5] Its new fuselage is 6.9 m (23 ft) longer and 1.7 m (5 ft 7 in) wider than the original BelugaST, and it can lift a payload 6 t (5.9 long tons; 6.6 short tons) heavier.[27] Its aft section is based on the A330-300, while its forward is based on the A330-200 for centre of gravity reasons, and the reinforced floor and structure is derived from the A330-200 Freighter.[9] The A330 wings, main landing-gear, central and aft fuselage form a semi-built platform with few systems, without the aft upper fuselage, while the upper central fuselage is cut off, facilitated by the metal construction.[9] The enlarged freight hold is mounted in three months with 8,000 new parts on the junction line.[9] The unpressurised hold begins with the tail adapted by Spain's Aernnova, and continues by building the upper fuselage with two side panels and a crown for each section, for a maximum diameter of 8.8 m (29 ft).[9] Produced by Stelia Aerospace, its main freight door has 24 latches, and the nose includes the cockpit, while a four-seat courier section is supplied by Airbus.[9] Its vertical stabiliser is 50% larger; it has auxiliary fins on the horizontal stabiliser, and two ventral fins beneath the empennage.[9] It operates at Mach 0.69 up to 35,000 ft (11,000 m) over 2,300 nmi (4,300 km; 2,600 mi) instead of the original 900 nmi (1,700 km; 1,000 mi).[9] Deharde Aerospace and the P3 group provide the upper fuselage, while Aciturri produces the horizontal tail plane extension, auxiliary and ventral fins.[4] Data from Airbus.[28]General characteristics Performance Related development Aircraft of comparable role, configuration, and era</t>
  </si>
  <si>
    <t>//upload.wikimedia.org/wikipedia/commons/thumb/7/72/%22Beluga_XL%22_A330-743L_%28cropped%29.jpg/300px-%22Beluga_XL%22_A330-743L_%28cropped%29.jpg</t>
  </si>
  <si>
    <t>Outsize freight aircraft</t>
  </si>
  <si>
    <t>Airbus</t>
  </si>
  <si>
    <t>https://en.wikipedia.org/Airbus</t>
  </si>
  <si>
    <t>19 July 2018[1]</t>
  </si>
  <si>
    <t>63.1 m (207 ft 0 in)</t>
  </si>
  <si>
    <t>60.3 m (197 ft 10 in)</t>
  </si>
  <si>
    <t>18.9 m (62 ft 0 in)</t>
  </si>
  <si>
    <t>361.6 m2 (3,892 sq ft)</t>
  </si>
  <si>
    <t>127,500 kg (281,089 lb)</t>
  </si>
  <si>
    <t>73,000 kg (161,000 lb)</t>
  </si>
  <si>
    <t>2 × Rolls-Royce Trent 700 turbofan, 316 kN (71,000 lbf) thrust  each</t>
  </si>
  <si>
    <t>4,300 km (2,600 mi, 2,300 nmi) at max payload</t>
  </si>
  <si>
    <t>11,000 m (35,000 ft) [9]</t>
  </si>
  <si>
    <t>https://en.wikipedia.org/Outsize freight aircraft</t>
  </si>
  <si>
    <t>737 km/h (458 mph, 398 kn) , Mach 0.69 at FL350[9]</t>
  </si>
  <si>
    <t>9 January 2020[2]</t>
  </si>
  <si>
    <t>Airbus Transport International</t>
  </si>
  <si>
    <t>https://en.wikipedia.org/Airbus Transport International</t>
  </si>
  <si>
    <t>2016–present[3]</t>
  </si>
  <si>
    <t>Airbus A330</t>
  </si>
  <si>
    <t>https://en.wikipedia.org/Airbus A330</t>
  </si>
  <si>
    <t>50,500 kg (111,333 lb) payload</t>
  </si>
  <si>
    <t>227,000 kg (500,449 lb)</t>
  </si>
  <si>
    <t>8.8 m (29 ft)</t>
  </si>
  <si>
    <t>2,209 m3 (78,000 cu ft) volume</t>
  </si>
  <si>
    <t>Bilsam Sky Cruiser</t>
  </si>
  <si>
    <t>The Bilsam Sky Cruiser is a Polish microlight aircraft designed and produced by Bilsam Aviation of Poznań, introduced in the early 2000s. The aircraft is supplied as a complete ready-to-fly-aircraft, as a kit and in the form of plans for amateur construction.[1] The manufacturer's website is non-functional and has been so since about 2008, so it is not clear if the company is still in business.[2] The aircraft was designed to comply with the Fédération Aéronautique Internationale microlight category, including the category's maximum gross weight of 450 kg (992 lb). The aircraft has a maximum gross weight of 450 kg (992 lb). With a Rotax 912 ULS engine it is an accepted US light sport aircraft  and also a Transport Canada accepted Advanced Ultra-Light Aeroplane.[1][3][4] Originally shown as a pusher configuration design in 2003, by 2004 the aircraft had been redesigned. In its production configuration the Sky Cruiser features a cantilever high-wing, a two-seats-in-side-by-side configuration enclosed cabin with doors for access, fixed tricycle landing gear with wheel pants and a single engine in tractor configuration.[1] The aircraft is made from composite material. Its 9.0 m (29.5 ft) span wing mounts flaps and has a wing area of 10.35 m2 (111.4 sq ft). The standard engine used is the 100 hp (75 kW) Suzuki automotive conversion powerplant.[1] The aircraft has a typical empty weight of 250 kg (550 lb) and a gross weight of 450 kg (990 lb), giving a useful load of 200 kg (440 lb). With full fuel of 60 litres (13 imp gal; 16 US gal) the payload for pilot, passenger and baggage is 157 kg (346 lb).[1] The Sky Cruiser was redesigned by BOT Aircraft as the BOT SC07 Speed Cruiser.[5] In June 2015 one example was registered in the America with the Federal Aviation Administration and two in Canada registered with Transport Canada.[6][7] Data from Bertrand[1]General characteristics Performance</t>
  </si>
  <si>
    <t>Microlight, Advanced Ultra-Light Aeroplane and light sport aircraft</t>
  </si>
  <si>
    <t>9 m (29 ft 6 in)</t>
  </si>
  <si>
    <t>10.35 m2 (111.4 sq ft)</t>
  </si>
  <si>
    <t>250 kg (551 lb)</t>
  </si>
  <si>
    <t>450 kg (992 lb)</t>
  </si>
  <si>
    <t>60 litres (13 imp gal; 16 US gal)</t>
  </si>
  <si>
    <t>1 × Suzuki four cylinder, liquid-cooled, four stroke automotive engine, 75 kW (100 hp)</t>
  </si>
  <si>
    <t>3-bladed composite, ground adjustable</t>
  </si>
  <si>
    <t>240 km/h (150 mph, 130 kn)</t>
  </si>
  <si>
    <t>4 m/s (790 ft/min)</t>
  </si>
  <si>
    <t>43.5 kg/m2 (8.9 lb/sq ft)</t>
  </si>
  <si>
    <t>https://en.wikipedia.org/Microlight, Advanced Ultra-Light Aeroplane and light sport aircraft</t>
  </si>
  <si>
    <t>208 km/h (129 mph, 112 kn)</t>
  </si>
  <si>
    <t>64 km/h (40 mph, 35 kn)</t>
  </si>
  <si>
    <t>early 2000s</t>
  </si>
  <si>
    <t>one passenger</t>
  </si>
  <si>
    <t>BOT SC07 Speed Cruiser</t>
  </si>
  <si>
    <t>https://en.wikipedia.org/BOT SC07 Speed Cruiser</t>
  </si>
  <si>
    <t>Oeffag G</t>
  </si>
  <si>
    <t>The Oeffag G , sometimes known as the Oeffag Type G or Oeffag-Mickl G, was a three-engined reconnaissance flying boat built in Austria during the First World War and deployed by the Kaiserlich und Königlich Seefliegerkorps  (K.u.K. Seefliegerkorps) (Imperial and Royal naval aviation). The Oeffag G was a relatively large flying boat, following the design practises used for the smaller Lohner flying boats developed in Austria contemporaneously. The aircraft was a biplane with the wings mounted above a slender all-wood monocoque fuselage/hull, with the biplane tail unit mounted above the extreme tail end of the fuselage. The three pusher engines were mounted in open nacelles, supported by struts, between the main-planes. Early aircraft were armed with a large 66 mm (2.60 in) D/20 cannon in the front cockpit and later machines had a machine gun fitted on a flexible mount aft of the wings. Most of the ten aircraft completed saw service with the K.u.K. Seefliegerkorps, from 1916, operating principally from the Pola Naval station, (now Pula), on the Istria peninsula, in what is now Croatia. The  Oeffag G was developed as each aircraft was built, but the major differences involved the powerplants and the tail unit. Data from [1][2]General characteristics Performance Armament</t>
  </si>
  <si>
    <t>Reconnaissance flying boat</t>
  </si>
  <si>
    <t>Austro-Hungarian Empire</t>
  </si>
  <si>
    <t>https://en.wikipedia.org/Austro-Hungarian Empire</t>
  </si>
  <si>
    <t>Oeffag (Oesterreichische Flugzeugfabrik AG )</t>
  </si>
  <si>
    <t>https://en.wikipedia.org/Oeffag (Oesterreichische Flugzeugfabrik AG )</t>
  </si>
  <si>
    <t>Dipl-Ing.Mickl</t>
  </si>
  <si>
    <t>https://en.wikipedia.org/Dipl-Ing.Mickl</t>
  </si>
  <si>
    <t>12 (including 2 not completed)</t>
  </si>
  <si>
    <t>3 (pilot, commander, gunner)</t>
  </si>
  <si>
    <t>17.1 m (56 ft 1 in)</t>
  </si>
  <si>
    <t>24.36 m (79 ft 11 in)</t>
  </si>
  <si>
    <t>5.46 m (17 ft 11 in)</t>
  </si>
  <si>
    <t>4,000 kg (8,818 lb)</t>
  </si>
  <si>
    <t>3 × Austro-Daimler 185hp 6-cyl. 6-cylinder water-cooled in-line piston engines, 138 kW (185 hp)  each</t>
  </si>
  <si>
    <t>2-bladed wooden fixed pitch pusher propellers</t>
  </si>
  <si>
    <t>110 km/h (68 mph, 59 kn)</t>
  </si>
  <si>
    <t>https://en.wikipedia.org/Reconnaissance flying boat</t>
  </si>
  <si>
    <t>Kaiserlich und Königlich Seefliegerkorps (Imperial and Royal Naval Aviation) (K.u.K. Seefliegerkorps) (Imperial and Royal Naval Aviation)</t>
  </si>
  <si>
    <t>https://en.wikipedia.org/Kaiserlich und Königlich Seefliegerkorps (Imperial and Royal Naval Aviation) (K.u.K. Seefliegerkorps) (Imperial and Royal Naval Aviation)</t>
  </si>
  <si>
    <t>{'G.1 and G.3': 'wered by 150\xa0kW (200\xa0hp) Hiero 6 cylinder water-cooled inline piston engines, built with the original biplane tail unit mounted on struts above the fuselage, fitted with triple rudders.', 'G.4 to G.7': 'wered by 185\xa0kW (248\xa0hp) Austro-Daimler 6 cylinder engines, with the original biplane tail unit', 'G.8 and G.9': 'wered by 230\xa0kW (310\xa0hp) Hiero 6 engines, introducing a monoplane strut mounted tailplane with a single fin and rudder mounted on the fuselage and tailplane.', 'G.10 and G.11': 'rcraft not completed', 'G.12': 'wered by 185\xa0kW (248\xa0hp) Austro-Daimler 6 cylinder engines, with the later monoplane tail unit.'}</t>
  </si>
  <si>
    <t>600 m (2,000 ft) in 45 minutes</t>
  </si>
  <si>
    <t>Softex-Aero V-24</t>
  </si>
  <si>
    <t>The Softex-Aero V-24 is a proposed five place twin engined aircraft from Ukrainian-based Softex-Aero. The V-24 is a T-tailed twin engine composite construction pusher aircraft with retractable tricycle landing gear. The aircraft will be powered by either Rotax 912, or 160 hp  Lycoming IO-320 engines. The aircraft has a Galaxy GRS 1200 parachute system integrated into the airframe. Turboprop engines are also under consideration.[1][2] Data from AOPA[1]General characteristics Performance Avionics</t>
  </si>
  <si>
    <t>//upload.wikimedia.org/wikipedia/commons/thumb/0/06/Softex_V-24_UR-EXS.jpg/300px-Softex_V-24_UR-EXS.jpg</t>
  </si>
  <si>
    <t>Light aircraft</t>
  </si>
  <si>
    <t>Ukraine</t>
  </si>
  <si>
    <t>Softex-Aero</t>
  </si>
  <si>
    <t>1 pilot</t>
  </si>
  <si>
    <t>11.2 m (36.7 ft)</t>
  </si>
  <si>
    <t>1,300 kg (2,866 lb)</t>
  </si>
  <si>
    <t>2 × Rotax 912 horizontally opposed piston aircraft engine, 75 kW (100 hp)  each</t>
  </si>
  <si>
    <t>3-bladed MT Propeller</t>
  </si>
  <si>
    <t>250 km/h (155 mph, 135 kn)</t>
  </si>
  <si>
    <t>219 km/h (136 mph, 118 kn)</t>
  </si>
  <si>
    <t>98 km/h (61 mph, 53 kn)</t>
  </si>
  <si>
    <t>4 passengers</t>
  </si>
  <si>
    <t>{}</t>
  </si>
  <si>
    <t>+4/-2</t>
  </si>
  <si>
    <t>Büttner Crazy Flyer</t>
  </si>
  <si>
    <t>The Büttner Crazy Flyer (also called the Crazy Flier) is a family of one and two-seat German powered parachutes designed and produced by Büttner Propeller of Obernkirchen. The aircraft are supplied  complete and ready-to-fly, but without wings.[1] The Crazy Flyer 2 two-seater was designed to comply with the Fédération Aéronautique Internationale microlight category, including the category's maximum gross weight of 450 kg (992 lb). The Crazy Flyer 2 features two-seats-in-tandem accommodation, tricycle landing gear and a single 53 hp (40 kW) Hirth 2704 engine in pusher configuration.[1] The aircraft carriage is built from triangulated bolted aluminium tubing. The main landing gear incorporates spring rod suspension. A variety of parachute-style wings from different manufacturers can be used.[1] Data from Bertrand[1]General characteristics Performance</t>
  </si>
  <si>
    <t>Büttner Propeller</t>
  </si>
  <si>
    <t>https://en.wikipedia.org/Büttner Propeller</t>
  </si>
  <si>
    <t>87 kg (192 lb)</t>
  </si>
  <si>
    <t>30 litres (6.6 imp gal; 7.9 US gal)</t>
  </si>
  <si>
    <t>1 × Hirth 2704 twin cylinder, two-stroke, air-cooled aircraft engine, 40 kW (53 hp)</t>
  </si>
  <si>
    <t>4-bladed composite ground adjustable</t>
  </si>
  <si>
    <t>52 km/h (32 mph, 28 kn)</t>
  </si>
  <si>
    <t>In production (2015)</t>
  </si>
  <si>
    <t>Bilsam Sky Walker</t>
  </si>
  <si>
    <t>The Bilsam Sky Walker is a Polish paramotor designed and produced by Bilsam Aviation of Poznań for powered paragliding. The aircraft is supplied as a complete ready-to-fly-aircraft.[1] The manufacturer's website is non-functional and has been so since about 2008, so it is not clear if the company is still in business.[2] The aircraft was designed to comply with the US FAR 103 Ultralight Vehicles rules. It features a paraglider-style wing, single-place accommodation and a single 14 hp (10 kW) Radne Raket 120 engine in pusher configuration, or optionally a 22 hp (16 kW) Bilsam TNA 200 powerplant, intended for heavier pilots. As is the case with all paramotors, take-off and landing is accomplished by foot.[1] The aircraft is built predominantly from welded steel tubing, with different sized propeller cages available to accommodate different engine and propeller combinations. Inflight steering is accomplished via handles that actuate the canopy brakes, creating roll and yaw.[1] Data from Bertrand.[1]General characteristics</t>
  </si>
  <si>
    <t>Paramotor</t>
  </si>
  <si>
    <t>14.5 kg (32 lb)</t>
  </si>
  <si>
    <t>1 × Radne Raket 120 single cylinder, two-stroke, air-cooled aircraft engine, 10 kW (14 hp)</t>
  </si>
  <si>
    <t>3-bladed wooden, ground adjustable, 1.25 m (4 ft 1 in) diameter maximum size</t>
  </si>
  <si>
    <t>https://en.wikipedia.org/Paramotor</t>
  </si>
  <si>
    <t>New PowerChutes Gemini</t>
  </si>
  <si>
    <t>The New Powerchutes Gemini is a South African powered parachute that was designed and produced by New PowerChutes of Alberton, Gauteng. Now out of production, when it was available the aircraft was supplied as a complete ready-to-fly-aircraft.[1] The Gemini was introduced in 2001 and production ended when the company went out of business in about 2006.[2] The Gemini features a 43.1 m2 (464 sq ft) parachute-style wing, two-seats-in-tandem accommodation, tricycle landing gear and a single 64 hp (48 kW) Rotax 582 engine in pusher configuration.[1] The aircraft carriage is built from bolted aluminium tubing. In flight steering is accomplished via foot pedals that actuate the canopy brakes, creating roll and yaw. On the ground the aircraft has lever-controlled nosewheel steering. The main landing gear incorporates spring rod suspension.[1] The aircraft has an empty weight of 90 kg (198 lb) and a gross weight of 480 kg (1,058 lb), giving a useful load of 390 kg (860 lb). With full fuel of 40 litres (8.8 imp gal; 11 US gal) the payload for crew and baggage is 363 kg (800 lb).[1] Data from Bertrand[1] and manufacturer[3]General characteristics Performance</t>
  </si>
  <si>
    <t>South Africa</t>
  </si>
  <si>
    <t>https://en.wikipedia.org/South Africa</t>
  </si>
  <si>
    <t>New PowerChutes</t>
  </si>
  <si>
    <t>https://en.wikipedia.org/New PowerChutes</t>
  </si>
  <si>
    <t>43.1 m2 (464 sq ft)</t>
  </si>
  <si>
    <t>90 kg (198 lb)</t>
  </si>
  <si>
    <t>480 kg (1,058 lb)</t>
  </si>
  <si>
    <t>40 litres (8.8 imp gal; 11 US gal)</t>
  </si>
  <si>
    <t>1 × Rotax 582 twin cylinder, two-stroke, liquid-cooled aircraft engine, 48 kW (64 hp)</t>
  </si>
  <si>
    <t>2-bladed wooden, fixed pitch</t>
  </si>
  <si>
    <t>60 km/h (37 mph, 32 kn)</t>
  </si>
  <si>
    <t>3 m/s (590 ft/min)</t>
  </si>
  <si>
    <t>11.1 kg/m2 (2.3 lb/sq ft)</t>
  </si>
  <si>
    <t>Production completed</t>
  </si>
  <si>
    <t>2001-2006</t>
  </si>
  <si>
    <t>3.35 m/s (659 ft/min)</t>
  </si>
  <si>
    <t>THK-11</t>
  </si>
  <si>
    <t>The THK 11 was a 1940s prototype Turkish four-seat monoplane, designed and built by Türk Hava Kurumu (THK - Turkish Aeronautical Association).[1][2] The THK-11 was a high-wing twin-boom cantilever cabin monoplane with a 135 hp (101 kW) de Havilland Gipsy Major piston engine driving a pusher propeller.[1] It has a fixed nose-wheel landing gear[2] and was first flown in 1947. Data from Jane's All The World's Aircraft 1951–52,[3] Jane's All The World's Aircraft 1949–50[4]General characteristics Performance  Aircraft of comparable role, configuration, and era</t>
  </si>
  <si>
    <t>//upload.wikimedia.org/wikipedia/commons/thumb/f/f1/THK11.jpg/300px-THK11.jpg</t>
  </si>
  <si>
    <t>Cabin monoplane</t>
  </si>
  <si>
    <t>Turkey</t>
  </si>
  <si>
    <t>Türk Hava Kurumu (THK - Turkish Aeronautical Association)</t>
  </si>
  <si>
    <t>https://en.wikipedia.org/Türk Hava Kurumu (THK - Turkish Aeronautical Association)</t>
  </si>
  <si>
    <t>8.44 m (27 ft 8 in)</t>
  </si>
  <si>
    <t>11.80 m (38 ft 9 in)</t>
  </si>
  <si>
    <t>2.59 m (8 ft 6 in)</t>
  </si>
  <si>
    <t>18.7 m2 (201 sq ft)</t>
  </si>
  <si>
    <t>828 kg (1,825 lb)</t>
  </si>
  <si>
    <t>1,150 kg (2,535 lb)</t>
  </si>
  <si>
    <t>1 × de Havilland Gipsy Major four-cylinder air-cooled inverted in-line engine, 101 kW (135 hp)</t>
  </si>
  <si>
    <t>2-bladed fixed-pitch pusher propeller</t>
  </si>
  <si>
    <t>201 km/h (125 mph, 109 kn)</t>
  </si>
  <si>
    <t>80 km/h (50 mph; 43 kn)</t>
  </si>
  <si>
    <t>800 km (500 mi, 430 nmi) in still air</t>
  </si>
  <si>
    <t>3,500 m (11,500 ft)</t>
  </si>
  <si>
    <t>3.5 m/s (690 ft/min)</t>
  </si>
  <si>
    <t>61.5 kg/m2 (12.6 lb/sq ft)</t>
  </si>
  <si>
    <t>11.4 kg/kW (18.7 lb/hp)</t>
  </si>
  <si>
    <t>Abandoned</t>
  </si>
  <si>
    <t>https://en.wikipedia.org/Cabin monoplane</t>
  </si>
  <si>
    <t>164 km/h (102 mph, 89 kn)</t>
  </si>
  <si>
    <t>1 passenger</t>
  </si>
  <si>
    <t>Light combat aircraft</t>
  </si>
  <si>
    <t>A light combat aircraft (LCA) is a light, multirole jet military aircraft, commonly derived from advanced trainer designs, designed for engaging in light combat. The mission can either be in a light strike or attack missions, reconnaissance, interdiction roles or trainer roles.  They are typically slower than larger multirole or strike aircraft such as the American F-18, F-15E Strike Eagle, or Russian MiG-29. Most light combat aircraft are capable only of subsonic speeds, although some are capable of reaching Mach 1+. An LCA will typically be equipped with bombs, gun pods, or short-range air-to-air missiles used for COIN or CAS missions.  Some aircraft integrate more advanced armaments such as smart bombs, air to ground missiles, ECM pods (Electronic Countermeasure), and electronic targeting systems.[1][2][3][4][5][6]  However, these aircraft are usually used for self-defense or anti-hostile aircraft/helicopter missions, not for air-defense missions typically carried out by lightweight fighters. Some LCAs are capable of air-to-air combat or point air defense missions if equipped with multi-mode radar systems. Still, the majority cannot perform these missions due to their small design and limited capabilities. LCAs are often used to patrol the skies and implement border patrol or air policing. Below is a list of some current examples.</t>
  </si>
  <si>
    <t>Aerosport OY Spider</t>
  </si>
  <si>
    <t>The Aerosport OY Spider is a family of Estonian paramotors that was designed and produced by Aerosport OY of Keila for powered paragliding. Now out of production, when the series were available the aircraft were supplied complete and ready-to-fly.[1] The Spider line was designed to comply with the US FAR 103 Ultralight Vehicles rules as well as European regulations. It features a paraglider-style wing, single-place accommodation and a single engine in pusher configuration with a reduction drive. The fuel tank capacity is 10 litres (2.2 imp gal; 2.6 US gal). The basic design is built from  aluminium tubing, plus a nylon harness. The various models employ different engine, reduction drive and propeller combinations.[1] As is the case with all paramotors, take-off and landing is accomplished by foot. Inflight steering is accomplished via handles that actuate the canopy brakes, creating roll and yaw.[1] Data from Bertrand[1]General characteristics</t>
  </si>
  <si>
    <t>Estonia</t>
  </si>
  <si>
    <t>https://en.wikipedia.org/Estonia</t>
  </si>
  <si>
    <t>Aerosport OY</t>
  </si>
  <si>
    <t>https://en.wikipedia.org/Aerosport OY</t>
  </si>
  <si>
    <t>27 kg (60 lb)</t>
  </si>
  <si>
    <t>1 × Hirth F33 single cylinder, two-stroke, air-cooled aircraft engine, with a 2.2</t>
  </si>
  <si>
    <t>2-bladed, 1.25 m (4 ft 1 in) diameter</t>
  </si>
  <si>
    <t>Kayaba Heliplane</t>
  </si>
  <si>
    <t>The Kayaba Heliplane Type-1 (Japanese: ヘリプレーン 1型) was a gyrodyne (compound autogyro) designed by Shiro Kayaba and prototyped by Kayaba Industry in Japan during the early 1950s. In March 1952, Kayaba Industry began the development of the Heliplane, a Gyrodyne, which combines the advantages of autogyro and helicopter. Kayaba took advantage of experience producing the Ka-Go Ka-1 and Ka-2 autogyros, intended for reconnaissance, artillery-spotting and anti-submarine use, developed during World War II. Kayaba received a subsidy of 2 million yen from the Government of Japan or the development of the aircraft, as well as 1.2 million yen from Ishikawajima Heavy Industries (IHI) for development of the rotor-tip ramjets. The aircraft was modified from Cessna 170B. The wing was removed, and a three-blade main rotor with support structure was installed on the upper part of the fuselage. In addition short-span fixed wings were fitted either side of the lower fuselage. For initial testing the fixed pitch wooden propeller of the Cessna 170 was retained, but a 3-bladed variable-pitch propeller was to be fitted for flight testing. Ishikawajima had developed the Ne-0 (Japanese: 石川島 ネ-0) ramjet during the war and tested it in flight beneath a Kawasaki Ki-48-II. A development of this ramjet was envisaged as the power source for the rotor drive. At takeoff, the rotor was to be started using the tip mounted ramjet engines, then transition to an autogyro powered by the propeller engine after the ramjets were stopped. One prototype unit was produced and almost completed in March 1954 (Showa 29), but was damaged in July 1954 during tie-down testing. Further development was cancelled before the aircraft was flown. Data from sjac.or.jp, Handbook of Japanese Aircraft and Model Art[2][3][4]　General characteristics Performance</t>
  </si>
  <si>
    <t>//upload.wikimedia.org/wikipedia/commons/thumb/0/02/Kayaba_Heliplane_01.jpg/300px-Kayaba_Heliplane_01.jpg</t>
  </si>
  <si>
    <t>Gyrodyne</t>
  </si>
  <si>
    <t>Japan</t>
  </si>
  <si>
    <t>https://en.wikipedia.org/Japan</t>
  </si>
  <si>
    <t>Kayaba Industry</t>
  </si>
  <si>
    <t>https://en.wikipedia.org/Kayaba Industry</t>
  </si>
  <si>
    <t>1 or 2</t>
  </si>
  <si>
    <t>7.4 m (24 ft 3 in) fuselage</t>
  </si>
  <si>
    <t>2.74 m (9 ft 0 in) stub wings</t>
  </si>
  <si>
    <t>2.83 m (9 ft 3 in)</t>
  </si>
  <si>
    <t>NACA 2412</t>
  </si>
  <si>
    <t>3 × unknown rotor tip ramjet, 0.245 kN (55 lbf) thrust  each</t>
  </si>
  <si>
    <t>2-bladed wooden fixed pitch propeller</t>
  </si>
  <si>
    <t>170 km/h (110 mph, 92 kn) projected</t>
  </si>
  <si>
    <t>360 km (220 mi, 190 nmi) projected</t>
  </si>
  <si>
    <t>4,000 m (13,000 ft) projected</t>
  </si>
  <si>
    <t>Canceled</t>
  </si>
  <si>
    <t>https://en.wikipedia.org/Gyrodyne</t>
  </si>
  <si>
    <t>120 km/h (75 mph, 65 kn) projected</t>
  </si>
  <si>
    <t>Cessna 170</t>
  </si>
  <si>
    <t>https://en.wikipedia.org/Cessna 170</t>
  </si>
  <si>
    <t>11 m (36 ft 1 in)</t>
  </si>
  <si>
    <t>95 m2 (1,020 sq ft) three-bladed bonded metal rotor rotating at 310 rpm</t>
  </si>
  <si>
    <t>OAW C.I</t>
  </si>
  <si>
    <t>The OAW C.I was a German reconnaissance aircraft prototype of World War I. The OAW C.I was built at the Albatros Schneidemühl factory, powered by a Benz Bz.III engine delivering 150 hp (110 kW). It had provisions for two crew, a pilot and an observer.[1]</t>
  </si>
  <si>
    <t>reconnaissance</t>
  </si>
  <si>
    <t>Ostdeutsche Albatroswerke G.m.b.H (OAW)</t>
  </si>
  <si>
    <t>https://en.wikipedia.org/Ostdeutsche Albatroswerke G.m.b.H (OAW)</t>
  </si>
  <si>
    <t>Luftstreitkräfte</t>
  </si>
  <si>
    <t>https://en.wikipedia.org/Luftstreitkräfte</t>
  </si>
  <si>
    <t>Bilsam Ultra Cruiser</t>
  </si>
  <si>
    <t>The Bilsam Ultra Cruiser is a family of Polish microlight aircraft designed and produced by Bilsam Aviation of Poznań, introduced in the 2000s. The aircraft is supplied as a complete ready-to-fly-aircraft, as a kit and in the form of plans for amateur construction.[1] The manufacturer's website is non-functional and has been so since about 2008, so it is not clear if the company is still in business.[2] The Ultra Cruiser was designed to comply with the Fédération Aéronautique Internationale microlight category, including the category's maximum gross weight of 450 kg (992 lb) and the US FAR 103 Ultralight Vehicles rules, including the category's maximum empty weight of 115 kg (254 lb).[1] The Ultra Cruiser I features a cantilever high-wing, a single-seat enclosed cockpit under a bubble canopy, fixed tricycle landing gear and a single engine in pusher configuration.[1] The aircraft is made from composite material. Its 8 m (26.2 ft) span wing has a wing area of 8 m2 (86 sq ft). The standard engines used are the 28 hp (21 kW) Hirth F-33 two-stroke or the Bilsam TNA 650 55 hp (41 kW) Suzuki automotive conversion powerplant.[1] The aircraft has a typical empty weight of 115 kg (254 lb) and a gross weight of 250 kg (550 lb), giving a useful load of 135 kg (298 lb). With full fuel of 19 litres (4.2 imp gal; 5.0 US gal) the payload for pilot and baggage is 121 kg (267 lb).[1] Data from Bertrand[1]General characteristics Performance</t>
  </si>
  <si>
    <t>Microlight aircraft</t>
  </si>
  <si>
    <t>8 m (26 ft 3 in)</t>
  </si>
  <si>
    <t>8 m2 (86 sq ft)</t>
  </si>
  <si>
    <t>115 kg (254 lb)</t>
  </si>
  <si>
    <t>19 litres (4.2 imp gal; 5.0 US gal)</t>
  </si>
  <si>
    <t>1 × Bilsam TNA 650 Suzuki air-cooled, four stroke automotive engine, 41 kW (55 hp)</t>
  </si>
  <si>
    <t>150 km/h (93 mph, 81 kn)</t>
  </si>
  <si>
    <t>10 m/s (2,000 ft/min)</t>
  </si>
  <si>
    <t>31.3 kg/m2 (6.4 lb/sq ft)</t>
  </si>
  <si>
    <t>https://en.wikipedia.org/Microlight aircraft</t>
  </si>
  <si>
    <t>100 km/h (62 mph, 54 kn)</t>
  </si>
  <si>
    <t>56 km/h (35 mph, 30 kn)</t>
  </si>
  <si>
    <t>HMPAC Puffin</t>
  </si>
  <si>
    <t>The HMPAC Puffin was a British man-powered aircraft designed by a team headed by John Wimpenny, an aerodynamicist at the de Havilland Aircraft Company. It was built by the Hatfield Man Powered Aircraft Club (HMPAC) on the company's premises in Hatfield, Hertfordshire. On 2 May 1962, Wimpenny, aged 39, piloted the Puffin at the Hatfield Aerodrome, pedalling to power the propeller, achieving a flight distance of 995 yd (910 m), a world record which was to stand for ten years. The Puffin had a wingspan of 85 ft (26 m).[1][2] An improved version of the Puffin was developed and built in 1965 as the HMPAC Puffin II. First flown on 27 August 1965, the Puffin II utilized the transmission components of the Puffin I in a completely new airframe. After it had been damaged, the Puffin II airframe was given to Liverpool University, who used it to build the Liverpuffin. Data from Jane's All The World's Aircraft 1962–63[3]General characteristics</t>
  </si>
  <si>
    <t>Human-Powered Aircraft</t>
  </si>
  <si>
    <t>United Kingdom</t>
  </si>
  <si>
    <t>https://en.wikipedia.org/United Kingdom</t>
  </si>
  <si>
    <t>Hatfield Man Powered Aircraft Club (HMPAC)</t>
  </si>
  <si>
    <t>https://en.wikipedia.org/Hatfield Man Powered Aircraft Club (HMPAC)</t>
  </si>
  <si>
    <t>John Wimpenny</t>
  </si>
  <si>
    <t>20 ft (6.1 m) (excluging nose boom)</t>
  </si>
  <si>
    <t>84 ft (26 m)</t>
  </si>
  <si>
    <t>9 ft 4 in (2.84 m)</t>
  </si>
  <si>
    <t>330 sq ft (31 m2)</t>
  </si>
  <si>
    <t>118 lb (54 kg)</t>
  </si>
  <si>
    <t>1 × Human athlete</t>
  </si>
  <si>
    <t>2-bladed wooden, 9 ft (2.7 m) diameter</t>
  </si>
  <si>
    <t>Ezekiel Airship</t>
  </si>
  <si>
    <t>The Ezekiel Airship was an early experimental aircraft conceived, designed, and built by the Baptist minister Burrell Cannon, an experienced sawmill operator born in 1848 in Coffeeville, Mississippi. Inspired by and named after the Book of Ezekiel, the craft's design featured four "wheel within a wheel" paddle wheels powered by a four-cylinder gasoline engine. There are unverified claims that it was flown in 1902 in Pittsburg, Texas, a year before the Wright Flyer flew at Kitty Hawk, North Carolina. On an unspecified Sunday in 1902, the aircraft is alleged to have flown approximately 160 feet (49 m) at a height of between 10 feet (3.0 m) and 12 feet (3.7 m) in the presence of only a handful of witnesses; there is, however, no physical evidence that such a flight ever took place. Historians have generally discounted claims that the airship ever flew, although some believe that it may have achieved uncontrolled flight. The original aircraft was destroyed in a storm near Texarkana, en route to St. Louis for the 1904 World's Fair, while in 1922 Cannon's original plans were destroyed in a fire. In the 1980s, a full-size replica of the Ezekiel Airship was built and initially displayed in the Pittsburg Hot Links Restaurant until 2001, when it was moved to its present location in the city's Northeast Texas Rural Heritage Center and Museum. The Ezekiel Airship was the brainchild of Baptist minister Burrell Cannon, who was born in Coffeeville, Mississippi, in April 1848. A sawmiller by trade, he migrated to East Texas in search of the opportunities presented by its relatively plentiful hardwood forests. Described as a "Renaissance man in an industrial age", Cannon had a strong command of engineering principles and held patents for six different inventions, including designs ranging from marine propellers to windmills to cameras. Claimed by some to have spoken eight different languages, Cannon preached "on the side" in a number of small East Texas towns before turning his attention to human-powered flight in the late 1890s.[1] The aircraft was designed and built by Cannon along with a number of other local inventors who were affiliated with Cannon's investor-supported Ezekiel Airship Company.[2][3][4] Built at the P. W. Thorsell Foundry in Pittsburg by three employees who worked full-time for Cannon, the project was financed by $20,000 in stock certificates.[1][5] The airship was inspired by the Book of Ezekiel, both in name and general design.[2] Cannon drew particular inspiration from Ezekiel's vision in Ezekiel 1:16: "The appearance of the wheels and their work was like unto the color of beryl; and they four had one likeness; and their appearance was as it were a wheel within the middle of the wheel."[5] For Cannon, the pertinent text continued with Ezekiel 1:19: "And when the living creatures went, the wheels went by them...And when the living creatures were lifted up from the earth, the wheels were lifted up."[2] The aircraft design featured a three-part wing made of fabric that measured 26 feet (7.9 m);[1] it was powered by four sets of paddle wheels that were driven by a four-cylinder gasoline engine, while the pilot sat at the center of the machine.[3][5][6] According to Scott Gold, the airship was designed to take off horizontally, like a conventional airplane, but to land vertically, like a helicopter.[1] Robert Peoples described the aircraft's design as being reminiscent of that of a paddleboat.[5] Before its claimed flight, the Ezekiel Airship was profiled in the October 12, 1901 issue of Scientific American. The uncredited article focuses largely upon Cannon's biblical inspirations for the project, noting his belief in "a purpose in every word of the Scriptures". It also highlights Cannon's opinion that "Ezekiel's plans are the first he ever worked at in which he could suggest no improvement". The article describes some of the aircraft's specifications, such as its planned engine speed of 400 to 1,200 revolutions per minute, as well as an overview of Cannon's approach to heavier-than-air flight.[7] On an unspecified Sunday in 1902,[1][8] the Ezekiel Airship is claimed to have flown in Pittsburg, Texas, a year before the Wright Flyer flew at Kitty Hawk, North Carolina.[2] According to these claims, the craft flew approximately 160 feet (49 m) at a height of between 10 feet (3.0 m) and 12 feet (3.7 m) in the presence of only a handful of witnesses; those involved allegedly took an oath of silence, and there is no physical evidence to support any of their claims.[4][5][6] Cannon himself was not present during the alleged flight, moreover, as he was preaching at a local church at the time.[5] Foundry worker Gus Stamps was claimed to have been the craft's pilot. No patents or blueprints of the craft nor photographs of its alleged flight are known to exist.[1] The original Ezekiel Airship was destroyed in a storm near Texarkana, en route to St. Louis for the 1904 World's Fair.[2][5][6][9] Cannon had accepted a challenge extended by the organizers of the World's Fair promising $100,000 to anyone who could make a "sustained, controlled flight" in St. Louis.[1] The destruction of the airship caused Cannon to give up on it as a specific project, but it did not deter him from continuing to tinker and invent; 10 years later, he built a second aircraft that was ultimately destroyed during testing.[1][2][5] Furthermore, at the time of his death in 1922,[1][8] he was working on developing a combination "cotton picker and boll weevil destroyer".[2] Also in 1922, all of Cannon's original plans for the Ezekiel Airship were destroyed in a fire.[5] In 1986 and 1987, a full-size replica of the Ezekiel Airship was built by local craftsman Bob Lowery and the Pittsburg Optimist Club, based largely on a single surviving photograph. It weighs roughly 2,000 pounds (910 kg), much heavier than the original aircraft, which is believed to have weighed 406 pounds (184 kg).[4][5] After originally being displayed in the Pittsburg Hot Links Restaurant in downtown Pittsburg, in 2001 it was moved to the city's Northeast Texas Rural Heritage Center and Museum,[5] where it remains on display along with other artifacts related to the craft and to Cannon.[2][6][9][10] One of these artifacts is Cannon's own Bible, which is displayed open to the first chapter of the Book of Ezekiel.[5] Historians of human flight have generally dismissed claims that the Ezekiel Airship was the first aircraft to successfully make a heavier-than-air flight;[2] some, however, believe that it may have achieved uncontrolled flight.[1]</t>
  </si>
  <si>
    <t>//upload.wikimedia.org/wikipedia/commons/thumb/2/2d/Northeast_Texas_Rural_Heritage_Museum_August_2015_32_%28Ezekiel_Airship%29.jpg/300px-Northeast_Texas_Rural_Heritage_Museum_August_2015_32_%28Ezekiel_Airship%29.jpg</t>
  </si>
  <si>
    <t>Experimental, pioneer aircraft</t>
  </si>
  <si>
    <t>America</t>
  </si>
  <si>
    <t>Burrell Cannon</t>
  </si>
  <si>
    <t>1902 (claimed)</t>
  </si>
  <si>
    <t>https://en.wikipedia.org/Experimental, pioneer aircraft</t>
  </si>
  <si>
    <t>Destroyed in a storm near Texarkana, circa 1904</t>
  </si>
  <si>
    <t>https://en.wikipedia.org/Destroyed in a storm near Texarkana, circa 1904</t>
  </si>
  <si>
    <t>Replica on display at the Northeast Texas Rural Heritage Center and Museum</t>
  </si>
  <si>
    <t>https://en.wikipedia.org/Replica on display at the Northeast Texas Rural Heritage Center and Museum</t>
  </si>
  <si>
    <t>Romano R.120</t>
  </si>
  <si>
    <t>The Romano R.120 was a twin-engine 4-seat bomber aircraft designed by Etienne Romano in the 1930s. Data from Aviafrance: Romano R.120[1]General characteristics Performance Armament</t>
  </si>
  <si>
    <t>Bomber</t>
  </si>
  <si>
    <t>France</t>
  </si>
  <si>
    <t>https://en.wikipedia.org/France</t>
  </si>
  <si>
    <t>Chantiers aéronavals Étienne Romano</t>
  </si>
  <si>
    <t>https://en.wikipedia.org/Chantiers aéronavals Étienne Romano</t>
  </si>
  <si>
    <t>Etienne Romano</t>
  </si>
  <si>
    <t>https://en.wikipedia.org/Etienne Romano</t>
  </si>
  <si>
    <t>16.1 m (52 ft 10 in)</t>
  </si>
  <si>
    <t>21.1 m (69 ft 3 in)</t>
  </si>
  <si>
    <t>4.25 m (13 ft 11 in)</t>
  </si>
  <si>
    <t>58 m2 (620 sq ft)</t>
  </si>
  <si>
    <t>4,800 kg (10,582 lb)</t>
  </si>
  <si>
    <t>9,100 kg (20,062 lb)</t>
  </si>
  <si>
    <t>2 × Hispano-Suiza 14AA 14-cylinder two-row air-cooled radial piston engine, 730 kW (980 hp)  each</t>
  </si>
  <si>
    <t>520 km/h (320 mph, 280 kn)</t>
  </si>
  <si>
    <t>1,400 km (870 mi, 760 nmi)</t>
  </si>
  <si>
    <t>9,000 m (30,000 ft)</t>
  </si>
  <si>
    <t>French Air Force (intended)</t>
  </si>
  <si>
    <t>https://en.wikipedia.org/French Air Force (intended)</t>
  </si>
  <si>
    <t>**2 x 7.5 mm (0.295 in) MAC 1934 in the nose turret1 x 7.5 mm (0.295 in) MAC 1934 in a ventral position1 x 20 mm (0.787 in) Hispano-Suiza HS-404 in a dorsal turret</t>
  </si>
  <si>
    <t>1,000 kg (2,200 lb) of bombs</t>
  </si>
  <si>
    <t>Commando (aircraft)</t>
  </si>
  <si>
    <t>Commando (Air Ministry serial number AL504) was a very long range Consolidated Liberator II aircraft adapted for passenger transport, to serve as the personal aircraft of Prime Minister Winston Churchill. Commando disappeared without a trace on 27 March 1945 over the North Atlantic Ocean, while on a flight from RAF Northolt to Lajes Field in the Azores, en route to Ottawa in Canada. The cause of the disappearance of the aircraft remains unknown to this day. Volunteer pilot William Vanderkloot, a US citizen serving with RAF Ferry Command since June 1941, delivered a specially modified long-range Consolidated Liberator II in July 1942.  Vanderkloot was ordered to RAF headquarters, where he was asked by Sir Charles Portal, Chief of the Air Staff, if there was a safe, direct route from England to Cairo, by air in the Liberator which he had just delivered to Prestwick Airport.  Vanderkloot informed Portal that the flight was possible with one stop in Gibraltar. Initially heading eastwards from Gibraltar, staying over the sea in the afternoon, and then turning sharply south after dusk, flying over Spanish and Vichy French territory in Africa in darkness, before turning east again for the Nile, approaching Cairo from the south. Thus the danger from land-based enemy aircraft in North Africa and Sicily would be largely avoided without having to fly halfway around Africa.  Portal told Vanderkloot to "stay handy to the telephone". The next day Vanderkloot was taken to Winston Churchill's office, No.10 Downing Street. Churchill, clad in robe and slippers, offered him a drink, beginning a relationship that had Vanderkloot flying the Prime Minister on sensitive diplomatic trips across war-torn Europe, Russia, North Africa and the Middle-East.[1][2] "He took calculated risks," said his son, William III. "There was a lot more risk in flying back then. It was a frontier, and I think all the old pilots will say it, secretly to themselves, that they enjoyed being on their own. It was the wild blue yonder." As Churchill's pilot, Vanderkloot flew Lord Mountbatten to England in June 1942, conveyed the Prime Minister and Chief of the Imperial General Staff Alan Brooke to Egypt in August 1942 to replace Claude Auchinleck commander of the British Army in North Africa with Bernard Montgomery and also took Churchill to high-level talks in Moscow with Joseph Stalin, to Turkey to determine that country's wartime intentions, and to the Casablanca Conference in 1943.[3][4] On delivery Commando had a regular Liberator nose and tail configuration despite the internal modifications but was later converted to have a covered nose and also the same single tail fin used on the Consolidated PB4Y-2. The VIP ("Very Important Person[s]") interior had comfortable seating, an electric galley and even a bed, installed for Churchill.[5][6] After the second extended trip,[2] Churchill never again flew in Commando, instead switching to Ascalon, an Avro York (a transport aircraft based on the Lancaster bomber, with a larger fuselage) with an all-British crew. Vanderkloot and his mixed US/Canadian civilian crew were all recommended for British awards for their service, he and one other receiving honorary OBEs.[7] In September 1943 Liberator AL504 was withdrawn from VIP service and flown to a Tucson, Arizona USAAF base, where it underwent major modifications and emerged as a one-off transport, lengthened by seven feet, with single tail fin, extended fuselage, and upgraded engines. AL504 flew again in March 1944 as the trial version of the US Navy’s Consolidated RY Liberator Express transport.[8] Vanderkloot and the crew continued to fly it for a time, one crew member's last logbook entry for AL504 is 24 November 1944.[4] Commando had served as Churchill's official aircraft during a critical period and later in the war was also used on occasion by other VIP's for their business in connection with the war effort. She also served with No. 45 Group Communications Flight (45 Gp Comms Flt), based at Dorval, near Montreal.[9] It was well maintained and proved extremely reliable and had been flown from Montreal to Sydney, Australia, on 5 November 1944 by Air Commodore C J Powell CBE, RAF (Senior Air Staff Officer) RAF Transport Command.[10] Commando was the second of 139 VLR (Very Long Range) Liberator II aircraft delivered to the RAF mostly to be used by RAF Coastal Command on maritime patrol duty and anti-submarine warfare, escorting the supply convoys of merchant vessels and attacking and sinking German U-boats. The Under-Secretary of State for Air Rupert Brabner DSO DSC, his deputy Sir John Abraham KBE CB, and the Air Member for Training Air Marshal Sir Peter Roy Maxwell Drummond KCB DSO &amp; Bar OBE MC RAF needed to fly to Canada with other dignitaries to attend a ceremony marking the closure of the British Commonwealth Air Training Plan. Winston Churchill's former personal transport Commando was assigned as the VIP aircraft. Flown by Wing Commander William Biddell OBE DFC, the aircraft took off from RAF Northolt at 23:00 hours GMT on Monday 26 March 1945 to fly to Ottawa, Canada, with a refueling stop at Lajes Field in the Azores. Routine contact was established between the aircraft and its base at 05:22 hours GMT in the morning with the flight proceeding as scheduled. The flight was proceeding routinely when the last contact was made with RAF Transport Command at RAF Prestwick at 07:16 hours GMT on the morning of 27 March 1945 in position 40°30'N 20°17'W by civilian Radio Officer Frederick Williams aboard the aircraft, to advise an estimated time of arrival of 08:10 hours at Lajes Field. There were no further signals. When Commando failed to arrive at Lajes Field emergency calls were made by radio and air-sea searches initiated once the aircraft was classified as overdue. RAF Coastal Command assisted by the Royal Navy commenced a series of searches which were described by Prime Minister Winston Churchill in his announcement in the House of Commons on 28 March 1945. Close to the flight path which Commando would have been following over the ocean in towards Lajes Field aircrew of the searching RAF Coastal Command aircraft spotted some yellow dinghies, a small amount of wreckage and an oil patch on the surface. It was 150–200 mi (130–170 nmi; 240–320 km) north-west of the Azores, there were no traces of any survivors.[11] Little could be done and it was considered probable that Commando had crashed at sea while approaching the Azores.[12]</t>
  </si>
  <si>
    <t>//upload.wikimedia.org/wikipedia/commons/thumb/4/48/American_Aircraft_in_Royal_Air_Force_Service_1939-1945-_Consolidated_Liberator._CH18793.jpg/300px-American_Aircraft_in_Royal_Air_Force_Service_1939-1945-_Consolidated_Liberator._CH18793.jpg</t>
  </si>
  <si>
    <t>Disappeared over the North Atlantic Ocean en route to the Azores</t>
  </si>
  <si>
    <t>https://en.wikipedia.org/Disappeared over the North Atlantic Ocean en route to the Azores</t>
  </si>
  <si>
    <t>Consolidated Liberator II</t>
  </si>
  <si>
    <t>https://en.wikipedia.org/Consolidated Liberator II</t>
  </si>
  <si>
    <t>AL504</t>
  </si>
  <si>
    <t>Royal Air Force</t>
  </si>
  <si>
    <t>https://en.wikipedia.org/Royal Air Force</t>
  </si>
  <si>
    <t>July 1942 – 27 March 1945</t>
  </si>
  <si>
    <t>Avro Lancaster PA278 disappearance</t>
  </si>
  <si>
    <t>The Avro Lancaster PA278 disappearance involved Avro Lancaster Mk.I PA278, "F for Freddie", operated by No. 103 Squadron RAF (103 Sqn) of Bomber Command just after the end of the Second World War.  It disappeared over the Mediterranean, probably near Corsica, on 4 October 1945 with its crew of 6 airmen and 19 female service personnel - the worst loss of female British and Commonwealth service personnel from the Second World War to date.[1][2] PA278 was one of a batch of 265 Lancasters built by  Vickers-Armstrongs Ltd at its Broughton factory near Chester between June 1944 and September 1945. On completion it was assigned to 103 Sqn of Bomber Command and flew operationally on a number of bombing attacks in March and April 1945.[3][4] From 3 August 1945, 103 Sqn was one of the heavy bombers squadrons participating in Operation Dodge in which veteran soldiers of the Eighth Army were flown home from Italy and the Central Mediterranean. An embarkation centre was established at Bari airfield, on the Adriatic coast of southern Italy. An airfield at Naples, Italy was also used for geographic convenience.[5][6] It was a six-hour flight back to England and normally a maximum of 22 soldiers would be transported home as the internal confines of a Lancaster were not really suitable for passengers. Often the return trip to Italy saw aircraft transporting essential members of services out to Italy.[7] 103 Sqn usually despatched between six and ten aircraft for Operation Dodge several days each week, the aircraft and crews would stop overnight in Italy and return with their passengers the following day or the day after that.  Most of the trips were uneventful although squadron records do show that Warrant Officer Francis flying Lancaster "B for Baker" and Flying Officer Leigh flying "G for George" both had to land at Marseille in France due to engine failure, on 19 August 1945 and 5 September 1945 respectively. On 3 October 1945 the weather was poor and low cloud base precluded flying for much of the day.  Eight Lancasters of 103 Sqn were available for Operation Dodge and took off for Italy starting at 23:30 hours GMT.  Two aircraft returned with engine trouble, one crew borrowed an aircraft from No. 100 Squadron RAF and took off again at 01:30 hours GMT.  Two aircraft, including PA278 "F for Freddie", landed at RAF Glatton near Huntingdon to embark passengers who were commencing service in Italy or were returning from leave.[8][9] PA278 was flown by Geoffrey Taylor's experienced crew who had flown together on some of the last bombing attacks of World War II during April 1945, although obviously their bomb aimer was not required and on this occasion the rear gun turret was manned by the squadron gunnery leader Flight Lieutenant John Wymark,[10] who had been decorated with the Distinguished Service Order[11] and Distinguished Flying Cross for his bravery in three tours of duty.[12] PA278 took off from RAF Glatton at 00:30 hours GMT on 4 October 1945 flown by Flight lieutenant Geoffrey Taylor,[13] (pilot) aided by Sergeant Richard Steel,[14][15] (flight engineer) leading the second transport aircraft into the air. It carried its crew of six and was scheduled fly to Naples with 17 female soldiers of the Auxiliary Territorial Service under Staff Serjeant Jessie Ellen Semark,[16] Senior Matron Gertrude Irene Sadler of the South African Military Nursing Service[17] and Nursing Sister Jane Simpson Annand Curran,[18] of Queen Alexandra's Imperial Military Nursing Service.[8] The passengers sat in canvas folding seats down the length of the fuselage beneath where Sergeant William Kennedy,[19] sat in his sling seat in the "Mid-Upper" gun turret, but no heating or parachutes were available for them and there was no oxygen supply for passengers so the aircraft flew at 2,000 ft (610 m).[20]  The prescribed route was directly across France and over the Mediterranean coast west of Marseille.  Flight Sergeant Jack Reardon,[21] (navigator) gave the correct course out over the sea but sometime afterwards, approximately 30 miles north-north-west of Cap Corse, Corsica, Flight Sergeant Norman Robbins,[22] (wireless operator) radioed the other aircraft reporting some engine problems and advising that "F for Freddie" would be turning back to land at Marseille. The partner aircraft continued onwards for Naples but noted a flash of flame at 04:40 hours GMT.[8] Nothing further was heard of PA278 or her crew and passengers and no wreckage was sighted during the air-sea rescue operations. On the outward flight every aircraft reported poor weather in the vicinity of Corsica.[8] Due to the large number of female service personnel lost in the disappearance of PA278 "F for Freddie" a widely repeated story is that the news was not released to the press until March 1946,[24] although this is incorrect as on 17 November 1945 it was being reported widely in local newspapers in the UK.[25]</t>
  </si>
  <si>
    <t>//upload.wikimedia.org/wikipedia/commons/thumb/f/f3/Lanc2adj2.JPG/260px-Lanc2adj2.JPG</t>
  </si>
  <si>
    <t>4 October 1945 (1945-10-04)</t>
  </si>
  <si>
    <t>Disappearance</t>
  </si>
  <si>
    <t>Mediterranean Sea, likely near Corsica</t>
  </si>
  <si>
    <t>https://en.wikipedia.org/Mediterranean Sea, likely near Corsica</t>
  </si>
  <si>
    <t>Avro Lancaster Mk.I</t>
  </si>
  <si>
    <t>https://en.wikipedia.org/Avro Lancaster Mk.I</t>
  </si>
  <si>
    <t>F for Freddie</t>
  </si>
  <si>
    <t>No. 103 Squadron RAF</t>
  </si>
  <si>
    <t>https://en.wikipedia.org/No. 103 Squadron RAF</t>
  </si>
  <si>
    <t>PA278</t>
  </si>
  <si>
    <t>RAF Glatton, Huntingdon</t>
  </si>
  <si>
    <t>https://en.wikipedia.org/RAF Glatton, Huntingdon</t>
  </si>
  <si>
    <t>Naples Airport</t>
  </si>
  <si>
    <t>https://en.wikipedia.org/Naples Airport</t>
  </si>
  <si>
    <t>Leduc 0.10</t>
  </si>
  <si>
    <t>The Leduc 0.10 was a research aircraft built in France, one of the world's first aircraft to fly powered solely by a ramjet.[1] Designed by René Leduc in 1938, it was built at the Breguet Aviation factory after a protracted, semi-secret construction phase kept at arm's length from German occupation authorities, and was finally completed in 1947. The aircraft featured a double-walled fuselage, with the pilot controlling the aircraft from within the inner shell. The circular gap between this and the outer, cylindrical shell provided the inlet for the ramjet.[1] It could not take off unassisted (ramjets cannot produce thrust at zero airspeed and thus cannot move an aircraft from a standstill) and was therefore intended to be carried aloft by a parasite aircraft mother ship, such as the four-engined AAS 01A &amp; -B German-origin designs[2] or the French-designed Sud-Est Languedoc four-engined airliners, and released at altitude. Following test flights of the SE.161 Languedoc/Leduc 0.10 composite, independent unpowered gliding tests began in October 1947. After three such flights, the first powered flight from atop an Languedoc mother ship was made on 21 April 1949 over Toulouse. Released in a shallow dive at an altitude of 3,050 m (10,010 ft), the engine was tested at half power for twelve minutes, propelling the aircraft to 680 km/h (420 mph).[1] In subsequent tests, the 0.10 reached a top speed of Mach 0.85 and demonstrated the viability of the ramjet as an aviation powerplant, with a rate of climb of 40 m/s (7,900 ft/min) to 11,000 metres (36,000 ft), exceeding that of the best jet fighters of the time.[1] Of the two 0.10s originally built, one was destroyed in a crash in 1951 and the other severely damaged in another crash the following year.  Both pilots survived with serious injuries.[citation needed] In addition to these, a third aircraft was built, designated 0.11 (0.16 in one[3] source). Generally similar to the 0.10, it featured a Turbomeca Marbore I turbojet on each wingtip, to provide better control during landings. This first flew on 8 February 1951, but was converted back to 0.10 standards (and thereafter referred to as Leduc 010 n°03)[3] a few months later after problems occurred, including misting of the pilot's windows, powerplant synchronization, and wing deflection caused by the turbojets.[1] The engines were replaced by inert mass balances. This aircraft flew 83 test flights,[3] and is preserved at Le Bourget.[citation needed] The larger Leduc 0.21 flew from an air launch on 16 May 1953, and the swept wing supersonic Leduc 0.22 interceptor began testing on 26 December 1956 with a SNECMA Atar turbojet before the program was terminated in 1958.[1] Data from [1]General characteristics Performance  Related development Aircraft of comparable role, configuration, and era</t>
  </si>
  <si>
    <t>//upload.wikimedia.org/wikipedia/commons/thumb/7/76/Leduc_0.16_Le_Bourget_2007.jpg/300px-Leduc_0.16_Le_Bourget_2007.jpg</t>
  </si>
  <si>
    <t>Research aircraft</t>
  </si>
  <si>
    <t>Breguet Aviation</t>
  </si>
  <si>
    <t>https://en.wikipedia.org/Breguet Aviation</t>
  </si>
  <si>
    <t>René Leduc</t>
  </si>
  <si>
    <t>https://en.wikipedia.org/René Leduc</t>
  </si>
  <si>
    <t>two</t>
  </si>
  <si>
    <t>10.25 m (33 ft 7 in)</t>
  </si>
  <si>
    <t>10.52 m (34 ft 6 in)</t>
  </si>
  <si>
    <t>16.0 m2 (172 sq ft)</t>
  </si>
  <si>
    <t>1,700 kg (3,740 lb)</t>
  </si>
  <si>
    <t>2,800 kg (6,173 lb)</t>
  </si>
  <si>
    <t>1 × Leduc ramjet , 15.7 kN (3,520 lbf) thrust</t>
  </si>
  <si>
    <t>800 km/h (500 mph, 430 kn)</t>
  </si>
  <si>
    <t>Letord Let.5</t>
  </si>
  <si>
    <t>The Letord Let.5 was probably the most numerous of a family of 3-seat reconnaissance bombers, designed and built in France from 1916, originally to an A3 (reconnaissance aircraft 3-seat) specification from the STAé (Service Technique d'Aéronautique). In early 1916 the contemporary reconnaissance aircraft of the Aéronautique Militaire, such as the Caudron G.6, Morane-Saulnier T and Salmson-Moineau SM.1 were proving to be less than sparkling in operations and testing. To provide a suitable replacement The STAé, its Director Colonel Dorand and Établissements Letord, formulated the A3 specification and co-operated in the design of the only respondent, the Letord Let.1. The Letord A3 reconnaissance bomber family, the Let.1 to Let.7, were essentially similar biplanes with, variously unequal span or equal span wings, with prominent and characteristic negative stagger on their wings, powered by two tractor engines in nacelles mounted short struts or directly on the lower wings and had a fixed tailskid undercarriage. Some aircraft were equipped with a strut-mounted nosewheel to protect the aircraft and its crew from "nosing-over" accidents while landing. The pilot sat in an open cockpit under the upper wing trailing edge, with a gunner in an open position immediately aft, and a third crew-member in an open position in the nose where he could act as gunner, observer, and bomb-aimer. Aircraft were completed, variously, with equal span 4-bay wings or unequal span 3-bay wings with longer span upper wings braced by an A-frame king-post and wires. All the Letord reconnaissance bombers shared similar plywood covered wooden structure fuselages and wooden structure wings and conventional tail-unit. The Letord reconnaissance bombers saw widespread service throughout the Aéronautique Militaire, from mid 1917, with 121 operational on the Western Front by November 1917. Most were no longer in front-line use by the Armistice in November 1918. Data from French aircraft of the First World War[1]General characteristics Performance Armament     Related lists</t>
  </si>
  <si>
    <t>//upload.wikimedia.org/wikipedia/commons/thumb/c/c1/Dugny._Biplan_Letord_-_Fonds_Berthel%C3%A9_-_49Fi653.jpg/300px-Dugny._Biplan_Letord_-_Fonds_Berthel%C3%A9_-_49Fi653.jpg</t>
  </si>
  <si>
    <t>Reconnaissance aircraft</t>
  </si>
  <si>
    <t>Établissements Letord of Meudon</t>
  </si>
  <si>
    <t>https://en.wikipedia.org/Établissements Letord of Meudon</t>
  </si>
  <si>
    <t>Émile Dorand, Emile Louis Letord</t>
  </si>
  <si>
    <t>https://en.wikipedia.org/Émile Dorand, Emile Louis Letord</t>
  </si>
  <si>
    <t>250-300</t>
  </si>
  <si>
    <t>11.17 m (36 ft 8 in)</t>
  </si>
  <si>
    <t>18.06 m (59 ft 3 in)</t>
  </si>
  <si>
    <t>3.66 m (12 ft 0 in)</t>
  </si>
  <si>
    <t>62.3 m2 (671 sq ft)</t>
  </si>
  <si>
    <t>1,660 kg (3,660 lb)</t>
  </si>
  <si>
    <t>2,445 kg (5,390 lb)</t>
  </si>
  <si>
    <t>2 × Lorraine-Dietrich 8Fb V-8 water-cooled piston engines, 180 kW (240 hp)  each</t>
  </si>
  <si>
    <t>2-bladed wooden fixed-pitch propellers</t>
  </si>
  <si>
    <t>170 km/h (110 mph, 92 kn) at 2,000 m (6,600 ft)</t>
  </si>
  <si>
    <t>455 km (283 mi, 246 nmi)</t>
  </si>
  <si>
    <t>3 hours</t>
  </si>
  <si>
    <t>4,900 m (16,100 ft)</t>
  </si>
  <si>
    <t>Aéronautique Militaire</t>
  </si>
  <si>
    <t>https://en.wikipedia.org/Aéronautique Militaire</t>
  </si>
  <si>
    <t>{'Let.1 A.3': 'itial reconnaissance version, powered by two 150\xa0hp (110\xa0kW) Hispano-Suiza 8A engines and having a three bay wing.', 'Let.2 A.3': 'connaissance aircraft similar to Let.1, but powered by two 200\xa0hp (150\xa0kW) Hispano-Suiza 8Ba engines and also having a three bay wing.', 'Let.3 Bn.3': 'ght bomber, powered by two 200\xa0hp (150\xa0kW) Hispano-Suiza 8Ba engines and having a four bay wing.', 'Let.4 A.3': 'connaissance aircraft also used as a bomber, powered by two 160\xa0hp (120\xa0kW) Lorraine-Dietrich 8A engines and having a three bay wing.', 'Let.5 A.3': 'connaissance aircraft powered by two 240\xa0hp (180\xa0kW) Lorraine-Dietrich 8B engines, having a three bay wing and missing the nosewheel.', 'Let.6 Ca.3': 'ghter based on the Let.3, armed with a 37\xa0mm (1.5\xa0in) cannon, powered by two 220\xa0hp (160\xa0kW) Hispano-Suiza 8Be engines and fitted with a four bay wing.', 'Let.7 Bn.3': 'ght bomber, powered by two 275\xa0hp (205\xa0kW) Lorraine-Dietrich 8B engines and fitted with a four bay wing of increased span.'}</t>
  </si>
  <si>
    <t>2,000 m (6,600 ft) in 10 minutes</t>
  </si>
  <si>
    <t>Up to 4 7.70 mm (0.303 in) Lewis machine-guns on single or double T.O.3 flexible mounts.</t>
  </si>
  <si>
    <t>130–150 kg (290–330 lb) of bombs</t>
  </si>
  <si>
    <t>Douglas XTB2D Skypirate</t>
  </si>
  <si>
    <t>The Douglas XTB2D Skypirate (also known as the Devastator II) was a torpedo bomber intended for service with the America Navy's Midway- and Essex-class aircraft carriers; it was too large for earlier decks. Two prototypes were completed, but the dedicated torpedo bomber was becoming an outdated concept, and with the end of World War II, the type was deemed unnecessary and cancelled. In 1939, Douglas designers Ed Heinemann and Bob Donovan began work on a VTB Proposal to replace the TBD Devastator torpedo bomber. In 1942, the team led by Heinemann and Donovan began work on a new project named the "Devastator II". On 31 October 1943, just four days after the very large  Midway-class aircraft carriers were ordered into production, Douglas received a contract for two prototypes, designated TB2D, receiving the official name: "Skypirate".[1] The TB2D was powered by a Pratt &amp; Whitney R-4360 Wasp Major driving contra-rotating propellers. Four torpedoes (such as the Mark 13 torpedo) or an equivalent bomb load could be carried on underwing pylons. Defensive armament consisted of two 20 mm (.79 in) cannon in the wings and .50 in (12.7 mm) machine guns mounted in a power-operated dorsal turret.[2] Very large for a single-engined aircraft, the TB2D would have been the largest carrierborne aircraft at the time; it could carry four times the weapon load of the Grumman TBF Avenger. With only limited support from the US Navy, and facing a recommendation for cancellation on 20 May 1944 due to the aircraft being designed only for the CVB and CV9 carriers, the TB2D project was in peril even at the design and mockup stage.[3] The two "Skypirate" prototypes, BuNo 36933 and 36934, were ready for flight trials in 1945 with the first prototype XTB2D-1 flying on 13 March 1945. The second example had a 58 cm increase in the length of the fuselage, and flew later in summer 1945. Both prototypes were test flown without any armament. Despite the flying trials proceeding on schedule, the collapse of the Japanese forces in the Pacific along with delays in the Midway class, eliminated the need for the type and the 23 pre-production aircraft on order were subsequently cancelled. The flight trials were suspended and the two prototypes were eventually reduced to scrap in 1948.[4] Data from McDonnell Douglas Aircraft Since 1920;[5] Douglas XTB2D-1 Skypirate[6]General characteristics Performance Armament   Aircraft of comparable role, configuration, and era  Related lists</t>
  </si>
  <si>
    <t>//upload.wikimedia.org/wikipedia/commons/thumb/7/76/Douglas_XTB2D-1_landing_c1945.jpg/300px-Douglas_XTB2D-1_landing_c1945.jpg</t>
  </si>
  <si>
    <t>Torpedo bomber</t>
  </si>
  <si>
    <t>Douglas Aircraft Company</t>
  </si>
  <si>
    <t>https://en.wikipedia.org/Douglas Aircraft Company</t>
  </si>
  <si>
    <t>46 ft 0 in (14.02 m)</t>
  </si>
  <si>
    <t>70 ft 0 in (21.34 m)</t>
  </si>
  <si>
    <t>22 ft 7 in (6.88 m)</t>
  </si>
  <si>
    <t>605 sq ft (56.2 m2)</t>
  </si>
  <si>
    <t>root</t>
  </si>
  <si>
    <t>18,405 lb (8,348 kg)</t>
  </si>
  <si>
    <t>28,545 lb (12,948 kg)</t>
  </si>
  <si>
    <t>320 US gal (270 imp gal; 1,200 l) fuselage tank - Torpedo bomber mission</t>
  </si>
  <si>
    <t>1 × Pratt &amp; Whitney R-4360-8 Wasp Major 28-cylinder 4-row air-cooled radial piston engine, 3,000 hp (2,200 kW)</t>
  </si>
  <si>
    <t>8-bladed Hamilton-Standard Super Hydromatic contra-rotating individually fully-feathering constant-speed propeller, 14 ft 1 in (4.29 m) diameter forward propeller section 14 ft 3 in (4.34 m) diameter aft propeller section</t>
  </si>
  <si>
    <t>340 mph (550 km/h, 300 kn) at 15,600 ft (4,800 m)</t>
  </si>
  <si>
    <t>1,250 mi (2,010 km, 1,090 nmi)</t>
  </si>
  <si>
    <t>24,500 ft (7,500 m)</t>
  </si>
  <si>
    <t>1,390 ft/min (7.1 m/s)</t>
  </si>
  <si>
    <t>47.2 lb/sq ft (230 kg/m2)</t>
  </si>
  <si>
    <t>0.1053 hp/lb (0.1731 kW/kg)</t>
  </si>
  <si>
    <t>Cancelled</t>
  </si>
  <si>
    <t>https://en.wikipedia.org/Torpedo bomber</t>
  </si>
  <si>
    <t>168 mph (270 km/h, 146 kn)</t>
  </si>
  <si>
    <t>34,760 lb (15,767 kg)</t>
  </si>
  <si>
    <t>4 × wing mounted 0.50 in (13 mm) machine guns2 × 0.50 in (13 mm) machine guns in dorsal turret1 × 0.50 in (13 mm) machine gun in ventral bath</t>
  </si>
  <si>
    <t>Up to 8,400 lb (3,800 kg)) of bombs or four torpedoes</t>
  </si>
  <si>
    <t>2,880 mi (4,630 km, 2,500 nmi)</t>
  </si>
  <si>
    <t>Hawker Siddeley P.1154</t>
  </si>
  <si>
    <t>The Hawker Siddeley P.1154 was a planned supersonic vertical/short take-off and landing (V/STOL) fighter aircraft designed by Hawker Siddeley Aviation (HSA). Development originally started under P.1150, which was essentially a larger and faster version of the basic layout and technology being developed by the smaller subsonic Hawker Siddeley P.1127/Kestrel. A key difference of this design was the addition of plenum chamber burning, essentially an afterburner-like arrangement in the thrusters used during hover, greatly increasing their thrust. The release of NATO Basic Military Requirement 3 for a VTOL strike-fighter led to widespread industry participation. Hawker felt the P.1150 did not meet the requirements, so it was enlarged to become P.1150/3, and then renamed P.1154. This Mach 2-capable aircraft was the technical winner of the eleven submissions for NBMR-3, with the Dassault Mirage IIIV selected as a second design. Political infighting between the two groups and their various supporters, along with continual changing of the strategic environment, led to neither project progressing into production. Meanwhile, Hawker Siddeley considered modifying the airframe for a joint specification for an aircraft by the RAF and Royal Navy. Between 1961 and 1965 the two services harmonised their specifications to preserve design commonality. However, the RAF's desired configuration was to take precedence over that of the Royal Navy's. A number of proposals were submitted; at one stage, a twin-Spey design was considered, then rejected. Following the Labour government's coming to power the project was cancelled in 1965. The Royal Navy would acquire the McDonnell Douglas F-4 Phantom II, while the RAF continued to foster development of the P.1127 (RAF), leading to the successful Harrier Jump Jet family. During the late 1950s, Hawker Siddeley Aviation (HSA) was keen to develop a new generation of combat aircraft that would be capable of supersonic speeds. Unfortunately, despite repeated attempts to revive the program, the in-development Hawker P.1121 fighter would ultimately be left unfinished, principally due to a lack of a political support for development following the release of the 1957 Defence White Paper by Minister of Defence Duncan Sandys.[1] Recognising the need to promptly commence work on another development program, HSA's chief aircraft designer Sir Sydney Camm, who had been in regular discussions with Sir Stanley Hooker of Bristol Aero Engines, decided that the company should investigate the prospects of developing and manufacturing a viable combat-capable vertical take-off and landing (VTOL) fighter aircraft.[2] Bristol Aero Engines and Hooker had already been working on a project to produce a suitable VTOL engine; this engine combined major elements of their Olympus and Orpheus jet engines to produce a directable fan jet.[3] The projected fan jet harnessed rotatable cold jets which were positioned on either side of the compressor along with  rotatable 'hot' jets which was directed via a bifurcated tailpipe.[4] With a suitable engine already being developed, Camm and his team at HSA proceeded to develop the company's first VTOL aircraft, designated as the Hawker Siddeley P.1127.[2] The P.1127 was envisioned as a subsonic VTOL-capable strike aircraft, while also serving to demonstrate and prove the capabilities of the aircraft's basic configuration and to validate the performance of the Rolls-Royce Pegasus engine that powered it.[4] While financial backing was issued by NATO's Mutual Weapons Development Program to support development of the Pegasus engine, the British government were not forthcoming with funding.[2] While HSA chose to go ahead with the P.1127 as a private venture, the Air Staff disagreed heavily over what requirements should be set out for a future RAF VTOL aircraft; some officers, such as the Chief of the Air Staff Sir Thomas Pike, advocated simplicity while others, such as the RAF operational requirements division, sought various performance demands of such an aircraft, particularly the capacity for supersonic flight.[5] HSA was also interested in the prospects and feasibility of a more sophisticated development of the P.1127, knowing that a supersonic-capable VTOL aircraft would likely be more attractive to customers, there being a general perception at the time that supersonic aircraft held significantly more value than their subsonic counterparts.[6][7][8] Consequently, on 13 April 1961, HSA decided to conduct preliminary work on a supersonic derivative of the P.1127 under the guidance of Ralph Hooper.[7] This would result in a new design, designated P.1150, which was 50% larger than the preceding P.1127; it was proposed that a new performance-enhancing feature be adopted in the form of the plenum chamber burning (PCB) – similar to an afterburner, but acting only on the bypass air that discharged through the front nozzles.[7][8] The P.1150 proposal broadly resembled its P.1127 predecessor despite major changes being made, including its revised fuselage, the adoption of a thinner wing, and an advanced version of the Pegasus engine.[6] The Bristol Siddeley BS100 engine was equipped with a similar arrangement of four swivelling exhaust nozzles, the front nozzles of which were to be equipped with PCB.[7][9] According to aviation author Derek Wood, the P.1150 was to have been capable of Mach 1.3.[10] In August 1961, NATO released an updated revision of its VTOL strike fighter requirement, NATO Basic Military Requirement 3 (NBMR-3).[11] Specifications called for a supersonic V/STOL strike fighter with a combat radius of 460 kilometres (250 nmi). Cruise speed was to be Mach 0.92, with a dash speed of Mach 1.5.[12] The aircraft, with a 910-kilogram (2,000 lb) payload, had to be able to clear a 15-metre (50 ft) obstacle following a 150-metre (500 ft) takeoff roll.[7][13] Victory in this competition was viewed being of a high importance at the time as it was seem as being potentially "the first real NATO combat aircraft".[12] However, due to changes made to the requirement, the P.1150 was considered undersized and thus unsatisfactory, which led to a desire for a redesign. Wood views the decision not to persist with the original P.1150 design a "serious setback...it would have provided a first class basic type".[12] HSA formed an agreement with the German Focke-Wulf aircraft company to collaborate on a joint study that looked into the issue of equipping the P.1150 with two additional lift engines.[12] However, in October 1961, West Germany elected to entirely withdraw from the programme. This was a blow directly felt not only by HSA and the development team, but by the British Air Ministry, who had been also seeking to collaborate with its West German counterparts on the VTOL aircraft.[12] Meanwhile, further studies served to confirm fears the P.1150 would be too small to meet customer specifications, so Camm initiated work on an enlarged derivative design. In conjunction with HSA's redesign, Bristol worked to enlarge the original PCB engine and raise the exhaust heat to increase thrust to 146.8 kN (30,000 lbf).[8][14][12] It could have theoretically reach speeds of up to Mach 1.7–2.[7][9] The new, larger aircraft design soon emerged, initially designated P.1150/3, then redesignated P.1154.[13] In January 1962, HSA submitted the P.1154 design to NATO via the Ministry of Aviation.[12] NBMR.3 also attracted ten other contenders, among which was P.1154's principal competitor, the Dassault Mirage IIIV.[12] The Mirage IIIV was supported by British Aircraft Corporation (BAC), and also had the favour of several members of the Air Staff.[15][12] In May 1962, the P.1154 emerged as the winner in the competition for the NBMR.3.[15] While the P.1154 was judged to be technically superior, the Mirage acquired a greater level of political palatability due to the co-operative development and production aspects proposed for the programme, which spread work across a number of member nations. Protracted political maneuvering by firms and national governments alike was deployed in attempts to secure their respective project's selection.[16] The P.1154 was ultimately selected to meet NBMR-3, but this did not lead to orders being placed.[16] The French government subsequently withdrew from participation once the Dassault design lost.[15][17][N 1] NATO lacked any central budget, relying on individual member nations to actually procure military equipment, and the NBMR-3 selection went unheeded by all of these nations. Thus, in 1965, the whole project was terminated.[16] On 6 December 1961, prior to the design being submitted to NATO, it was decided that the P.1154 would be developed with the requirements for use by both the RAF and the Royal Navy.[19] In February 1962, the Royal Navy's Admiralty received the aircraft concept with great interest as the Royal Navy was in the process of seeking a new interceptor aircraft for use on their aircraft carriers at the time.[15] By March 1962, the Ministry of Defence was openly interested in the potential for the P.1154 being adopted as a replacement for both the RAF's fleet of Hawker Hunters and the Royal Navy's de Havilland Sea Vixens.[12] Accordingly, in April 1962, a first draft of a new joint Naval/Air Staff requirement was issued in the form of Specification OR356/AW406, to which HSA had submitted a response by June of that year.[12] Following the cancellation of the NBMR-3 requirement, HSA focused all its attention onto working upon this joint requirement.[16] The services sought different characteristics in their aircraft – the RAF desired a single-seat fighter with secondary intercept capability, while the Fleet Air Arm (FAA) sought a two-seat interceptor capable of secondary low-level strike capability.[14][15] Accordingly, HSA's submission involved the development of two distinct variants of the same P.1154 aircraft, each aimed towards a particular service and its stated requirements.[12] Although financially and politically committed to a joint requirement with the Royal Navy, the RAF's single-seat design took precedence over the two-seat version of the Royal Navy. However, RAF P.1154s would have to accommodate the Navy's large airborne intercept (AI) radar.[15][20] When HSA submitted the design on 8 August, the Royal Navy criticised the proposal, which had a tandem undercarriage layout incompatible with catapult operations; consequently, a tricycle undercarriage design was investigated and accepted as practical.[15][21] The aircraft would have been armed with the Red Top missile.[22] In November 1962, Rolls-Royce offered a PCB-equipped vectored thrust twin-Spey design as an alternative to the BS100.[16] This alternative engine arrangement was widely seen as inferior, particularly due to the danger posed by asymmetric thrust output if a single engine failure occurred; however, Rolls-Royce claimed that their solution could be available sooner than the BS100 would be.[23] In December 1962, Bristol performed the first successful run of a PCB-equipped Pegasus 2 engine.[21] In order to perform a vertical takeoff, the use of PCB was necessitated; however, this feature would have come at the cost of significant ground erosion during operations.[19][24] In December 1962, HSA dedicated its full effort to developing the RAF's single seat variant; Wood notes the starting point for which was broadly similar to the proposal submissions for NBMR-3.[21] On 18 February 1963, Julian Amery, the Minister of Aviation, confirmed that the project study contract had been placed; on 25 March, Amery announced that the BS100 had been selected as the powerplant to be used on the P.1154. At this point, the program was envisioned to involve the ordering of a total of 600 aircraft, 400 for the RAF and 200 for the Royal Navy.[25] However, as HSA carried out further work on the detailed design phase of the programme, it was becoming clear that opinions on the internal equipment for the aircraft varied substantially between the two services.[25] The difficulty of handling the divergent requirements was compounded when, in May 1963, shortly following on from the official issuing of Specification OR356/AW406, the option of having two distinct aircraft was rejected; the Secretary of State for Defence, Peter Thorneycroft, had insisted upon the development of a single common aircraft to meet the requirements of both services.[25] According to Woods, Thorneycroft's decision had been influenced by the American General Dynamics F-111 multirole program, and had sought to duplicate this development concept for the P.1154.[26] Despite a stated Navy preference for a swing-wing fighter, the services agreed that the aircraft would be completely common, with the exception of different radar systems.[9] However, upon requests by various electronics manufacturers to the Ministry of Aviation to be issued with the requirements for the electronics fit, no response was ever issued; this lack of leadership proved disruptive to the overall programme.[20] As a consequence of the diverging requirements of the RAF and Royal Navy, the aircraft's development had started to stumble. As a result of modifications towards meeting the naval requirements having been performed, by July 1963, weight gain had become a considerable issue for the aircraft.[15] By that point, the Royal Navy was expressly criticising the choice of a V/STOL aircraft.[15] By August 1963, HSA was openly expressing the view that the range of changes being made to the aircraft was damaging its potential for export sales. At the same time, the Navy stated that it regarded the P.1154 to be a second-rate interceptor, and the RAF openly decried the loss of strike performance.[22] By October 1963, the Ministry of Aviation was concerned with the project's progress, and noted that the effort to combine a strike aircraft and a fighter in a single aircraft, and trying to fit that same airframe to both of the services, was "unsound".[22] By October 1963, according to Woods, the situation had become critical and some officials were beginning to examine alternative options, such as conventional fighter aircraft in the form of the McDonnell Douglas F-4 Phantom II.[25] By November 1963, the RAF reportedly still found the P.1154 to be a suitable platform, while the Royal Navy appeared to be considering the F-4 Phantom II as being a better fit for its needs. In response, HSA elected to focus its efforts on the RAF version.[22] In late 1963, dissatisfied with the progress of the 'bi-service' model, the government examined three alternative options for the programme: to proceed with an RAF-orientated P.1154 while the Naval version would be delayed, pursue the development of a full dual-service P.1154 model with only limited differences between the services, or the complete termination of the program with the service's requirements to be re-appraised.[27] In November 1963, the Sunday Telegraph publicly announced that the bi-service P.1154 had been aborted. Wood attributes Thorneycroft's ambition to reconcile the requirements of the two services into the one model and insistence on this vision as having "put the whole project in jeopardy".[28] Around this point, the Royal Navy expressed their open preference for the F-4 Phantom II and soon Thorneycroft conceded that the service would get this aircraft instead, and that development of the P.1154 would continue to meet the RAF's requirement.[29] On 26 February 1964, it was announced in the House of Commons by the Conservative government that a development contract had been placed for the P.1154, equipped with the BS100 engine, as an RAF strike aircraft.[30] At the same time, it was announced that the Naval requirement would instead be met by Spey-engined Phantoms. Wood stated that this decision was "the beginning of the end for the 1154 as the original operation requirement was for joint-service use".[31] In the aftermath of the government announcement, HSA persisted with work on the P.1154. By September 1964, the first full-scale mock-up meeting had been conducted.[24] On 30 October 1964, a milestone in the development programme was attained when the first run of a BS100 engine was performed; around the same time, HSA received favourable reports that the P.1154 was competitive with the performance of other aircraft, including the F-4 Phantom II.[30] The P.1154 ultimately became a victim of the incoming Labour government, led by Harold Wilson. In November 1964, Wilson's government informed the Air Staff to prepare to cancel two of three specific ongoing development projects, these being the P.1154, the BAC TSR-2 strike aircraft, and the Hawker Siddeley HS.681 V/STOL transport aircraft; in order to save the TSR-2 programme, the RAF was satisfied to abandon the P.1154.[24] On 2 February 1965, it was announced that the P.1154 had been terminated on the grounds of cost. At the time of cancellation, at least three prototypes had reached various stages of construction.[N 2] Following the cancellation, the RAF  adopted the F-4 Phantom II ( as ordered by the RN)  instead; however, the government also issued a contract for continued work on the original subsonic P.1127 (RAF), which led to the Harrier; this name had originally been reserved for the P.1154 should it enter service.[30][24] In retrospect, aviation author Tony Buttler considered the cancellation of the aircraft to be justified, noting the time-consuming and expensive failures of attempts by other nations (such as Soviet/Russia's Yak-41 and West Germany's EWR VJ 101) at a supersonic VTOL aircraft.[30] These aircraft all used a multiple engines configuration like the Mirage IIIV, and not the single vectored thrust turbofan of the likes of the BS.100 and Pegasus which went on to great success in the Harrier. Wood described the overall situation as: "From start to finish the P.1154 programme was a story of delay, ministerial interference and indecision... the P.1150 would now be the ideal aircraft for the new generation through-deck cruisers"[24]   Data from The British Fighter since 1912[32]General characteristics Performance Armament  Related development Aircraft of comparable role, configuration, and era</t>
  </si>
  <si>
    <t>V/STOL combat aircraft</t>
  </si>
  <si>
    <t>Hawker Siddeley</t>
  </si>
  <si>
    <t>https://en.wikipedia.org/Hawker Siddeley</t>
  </si>
  <si>
    <t>49 ft 5 in (15.06 m)</t>
  </si>
  <si>
    <t>24 ft 0 in (7.32 m)</t>
  </si>
  <si>
    <t>1 × Bristol Siddeley BS.100/9 Plenum-chamber burning vectored thrust turbofan engine, 33,000 lbf (150 kN) with afterburner</t>
  </si>
  <si>
    <t>Mach 1.3 at sea level</t>
  </si>
  <si>
    <t>49,000 ft (15,000 m) [33]</t>
  </si>
  <si>
    <t>Cancelled, 1965</t>
  </si>
  <si>
    <t>https://en.wikipedia.org/V/STOL combat aircraft</t>
  </si>
  <si>
    <t>Hawker Siddeley P.1127</t>
  </si>
  <si>
    <t>https://en.wikipedia.org/Hawker Siddeley P.1127</t>
  </si>
  <si>
    <t>30,970 lb (14,048 kg) [33]</t>
  </si>
  <si>
    <t>2 x 1000 lb bombs[33]</t>
  </si>
  <si>
    <t>Royal Air Force (intended)Royal Navy (intended)</t>
  </si>
  <si>
    <t>https://en.wikipedia.org/Royal Air Force (intended)Royal Navy (intended)</t>
  </si>
  <si>
    <t>4 , with provisions to carry combinations of</t>
  </si>
  <si>
    <t>Red Top[34]</t>
  </si>
  <si>
    <t>Levasseur PL.4</t>
  </si>
  <si>
    <t>The Levasseur PL.4, aka Levasseur Marin,[1] was a carrier-based reconnaissance aircraft produced in France in the 1920s.  The PL.4 was a conventional, single-bay biplane that carried a crew of three in tandem, open cockpits. Purchased by the Aéronavale to operate from the aircraft carrier Béarn, it incorporated several safety features in case of ditching at sea. Apart from small floats attached directly to the undersides of the lower wing, the main units of the fixed, tailskid undercarriage could be jettisoned in flight, and the underside of the fuselage was given a boat-like shape and made watertight. Data from Jane's all the World's Aircraft 1928 [1] and Aviafrance:Levasseur PL.4 [3]General characteristics Performance Armament     Related lists</t>
  </si>
  <si>
    <t>//upload.wikimedia.org/wikipedia/commons/thumb/b/b5/Levasseur_PL-4.jpg/300px-Levasseur_PL-4.jpg</t>
  </si>
  <si>
    <t>Carrier-based reconnaissance aircraft</t>
  </si>
  <si>
    <t>Levasseur</t>
  </si>
  <si>
    <t>https://en.wikipedia.org/Levasseur</t>
  </si>
  <si>
    <t>9.7 m (31 ft 10 in)</t>
  </si>
  <si>
    <t>14.6 m (47 ft 11 in)</t>
  </si>
  <si>
    <t>3.915 m (12 ft 10 in)</t>
  </si>
  <si>
    <t>60 m2 (650 sq ft)</t>
  </si>
  <si>
    <t>1,650 kg (3,638 lb)</t>
  </si>
  <si>
    <t>2,550 kg (5,622 lb)</t>
  </si>
  <si>
    <t>1 × Lorraine-Dietrich 12Eb W-12 water-cooled piston engine, 340 kW (450 hp)</t>
  </si>
  <si>
    <t>2-bladed fixed-pitch propeller</t>
  </si>
  <si>
    <t>175 km/h (109 mph, 94 kn) at sea level; 170 km/h (110 mph; 92 kn) at 3,000 m (9,800 ft)</t>
  </si>
  <si>
    <t>900 km (560 mi, 490 nmi)</t>
  </si>
  <si>
    <t>5 hours</t>
  </si>
  <si>
    <t>5,000 m (16,000 ft)</t>
  </si>
  <si>
    <t>43 kg/m2 (8.8 lb/sq ft)</t>
  </si>
  <si>
    <t>0.1337 kW/kg (0.0813 hp/lb)</t>
  </si>
  <si>
    <t>Aéronavale</t>
  </si>
  <si>
    <t>https://en.wikipedia.org/Aéronavale</t>
  </si>
  <si>
    <t>Levasseur PL.8</t>
  </si>
  <si>
    <t>https://en.wikipedia.org/Levasseur PL.8</t>
  </si>
  <si>
    <t>3,000 m (9,800 ft) in 20 minutes</t>
  </si>
  <si>
    <t>defensive gun armament on a Scarff ring in the centre cockpit</t>
  </si>
  <si>
    <t>5.67 m (18 ft 7 in) wings folded</t>
  </si>
  <si>
    <t>Lockheed Saturn</t>
  </si>
  <si>
    <t>The Lockheed Model 75 Saturn was a small, short-route commercial aircraft produced by the Lockheed Corporation in the mid-1940s. Lockheed announced the project on November 19, 1944.[1] The design team, led by Don Palmer, created a high-wing, twin-engine monoplane with 14 seats and a top speed of 228 mph (367 km/h). Lockheed touted the Saturn's capability to take on passengers and cargo without ramps or stairs, making it suitable for small-town airports with limited facilities.[2] Tony LeVier piloted the first flight on June 17, 1946. Lockheed had received 500 conditional orders for this aircraft, priced at $85,000 each. But, by the time the design was completed, the selling price had risen to $100,000 and these orders had been cancelled, with war surplus C-47s filling the same market at a quarter the price. Lockheed lost $6 million from the development of the two prototypes, which were scrapped in 1948. Data from Francillon, p. 281General characteristics Performance</t>
  </si>
  <si>
    <t>//upload.wikimedia.org/wikipedia/commons/thumb/0/00/Lockheed_L-75_Saturn_%282%29.jpg/300px-Lockheed_L-75_Saturn_%282%29.jpg</t>
  </si>
  <si>
    <t>Airliner</t>
  </si>
  <si>
    <t>https://en.wikipedia.org/America of America</t>
  </si>
  <si>
    <t>Lockheed Corporation</t>
  </si>
  <si>
    <t>https://en.wikipedia.org/Lockheed Corporation</t>
  </si>
  <si>
    <t>Two</t>
  </si>
  <si>
    <t>56 ft 6 in (15.69 m)</t>
  </si>
  <si>
    <t>74 ft 0 in (22.56 m)</t>
  </si>
  <si>
    <t>19 ft 10 in (6.05 m)</t>
  </si>
  <si>
    <t>502 sq ft (46.6 m2)</t>
  </si>
  <si>
    <t>11,361 lb (5,153 kg)</t>
  </si>
  <si>
    <t>16,000 lb (7,257 kg)</t>
  </si>
  <si>
    <t>2 × Wright 744C-7BA-1 seven cylinder radial engine, 700 hp (522 kW)  each</t>
  </si>
  <si>
    <t>198 kn (228 mph, 367 km/h) at sea level</t>
  </si>
  <si>
    <t>522 nmi (600 mi, 965 km)</t>
  </si>
  <si>
    <t>26,500 ft (8,075 m)</t>
  </si>
  <si>
    <t>1,325 ft/min (6.7 m/s)</t>
  </si>
  <si>
    <t>Prototype only</t>
  </si>
  <si>
    <t>163 kn (187 mph, 301 km/h)</t>
  </si>
  <si>
    <t>14 passengers</t>
  </si>
  <si>
    <t>Luscombe 8</t>
  </si>
  <si>
    <t>The Luscombe 8 is a series of high-wing, side-by-side-seating monoplanes with conventional landing gear, designed in 1937 and built by Luscombe Aircraft. Luscombe Aircraft closed in 1949, with its assets purchased by Temco Aircraft, also US-based.[2] Temco built about 50 Silvaires before selling the rights to the Silvaire Aircraft Corporation in 1955.[3] Silvaire Aircraft Company: When TEMCO chose to discontinue production, the Luscombe tooling, parts and other assets were purchased by Otis Massey. Massey had been a Luscombe dealer since the 1930s. His new venture opened in Fort Collins, Colorado, as Silvaire Uranium and Aircraft Corp.  From 1956 to 1961, this firm produced 80 aircraft. The make and model for all 80 was Silvaire 8F, with "Luscombe" shown in quotation marks in company literature. N9900C, serial number S-1, was built in 1956. This first aircraft was constructed from spares or Material Review Board (MRB) parts that were serviceable, but remaining from TEMCO's prior production. TEMCO supplied enough inventory for the completion of approximately four aircraft. N9900C first flew on September 10, 1956 and was sold, according to the FAA aircraft database, to a dealer, Boggs Flying Brokers, in California the following spring. Six aircraft were built in 1957 (serial numbers S-2 through S7). Serial numbers S-2 and S-3 were shipped via C-46 aircraft to Buenos Aires, Argentina.[4] Data from Jane's All The World's Aircraft 1961–62[3]General characteristics Performance Sub-Model T8F has tandem seating but is generally similar in dimension, Sprayer version approved for Restricted category operations can have higher Gross Weight with operational limits.   Aircraft of comparable role, configuration, and era</t>
  </si>
  <si>
    <t>//upload.wikimedia.org/wikipedia/commons/thumb/a/a3/Luscombe8E%2C_G-BSHH.jpg/300px-Luscombe8E%2C_G-BSHH.jpg</t>
  </si>
  <si>
    <t>civilian</t>
  </si>
  <si>
    <t>Luscombe Aircraft</t>
  </si>
  <si>
    <t>https://en.wikipedia.org/Luscombe Aircraft</t>
  </si>
  <si>
    <t>Donald A. Luscombe</t>
  </si>
  <si>
    <t>https://en.wikipedia.org/Donald A. Luscombe</t>
  </si>
  <si>
    <t>5,867 (1960)[1]</t>
  </si>
  <si>
    <t>20 ft 0 in (6.10 m)</t>
  </si>
  <si>
    <t>35 ft 0 in (10.67 m)</t>
  </si>
  <si>
    <t>6 ft 3 in (1.91 m)</t>
  </si>
  <si>
    <t>140 sq ft (13 m2)</t>
  </si>
  <si>
    <t>870 lb (395 kg)</t>
  </si>
  <si>
    <t>1,400 lb (635 kg)</t>
  </si>
  <si>
    <t>25 US Gallons (95 L)</t>
  </si>
  <si>
    <t>1 × Continental C90 air-cooled flat four, 90 hp (67 kW)</t>
  </si>
  <si>
    <t>2-bladed metal fixed pitch, 5 ft 11 in (1.80 m) diameter</t>
  </si>
  <si>
    <t>128 mph (206 km/h, 111 kn)</t>
  </si>
  <si>
    <t>500 mi (800 km, 430 nmi)</t>
  </si>
  <si>
    <t>17,000 ft (5,200 m)</t>
  </si>
  <si>
    <t>900 ft/min (4.6 m/s)</t>
  </si>
  <si>
    <t>120 mph (190 km/h, 100 kn)</t>
  </si>
  <si>
    <t>40 mph (64 km/h, 35 kn) (flaps down)</t>
  </si>
  <si>
    <t>1937 – c. 1940s</t>
  </si>
  <si>
    <t>{'UC-90': 's/n 42-79550).'}</t>
  </si>
  <si>
    <t>Tachikawa Ki-74</t>
  </si>
  <si>
    <t>The Tachikawa Ki-74 was a Japanese experimental long-range reconnaissance bomber of World War II. A twin-engine, mid-wing monoplane, it was developed for the Imperial Japanese Army Air Service but never deployed in combat. The Ki-74 was designed for high altitude operation with a pressurized cabin for its crew. Though already conceived in 1939 as a long-range reconnaissance aircraft capable of reaching west of Lake Baikal when operating from bases in Manchukuo (Manchuria), the initial prototype Ki-74 only first flew as late as March 1944, after its development and primary mission requirement had been changed to capability of bombing and reconnaissance over the mainland America.[1] The aircraft was powered by two 1,641 kW (2,201 hp) Mitsubishi Ha-211-I [Ha-43-I] radial engines. The subsequent two prototypes were powered by the turbo-supercharged Mitsubishi Ha-211-I Ru [Ha-43-II]; these experienced teething troubles and the following thirteen pre-production machines substituted the Ha-211 Ru engine for the lower-powered but more reliable turbo-supercharged Mitsubishi Ha-104 Ru (Army Type 4 1,900 hp Air Cooled Radial).[2] The aircraft was fitted with self-sealing fuel tanks, armor and a pressurized cabin for its crew of 5.[3] The Ki-74 did not progress beyond developmental testing to see operational service in combat. Nevertheless, the Allies knew of the type's existence and assigned the codename "Patsy" after it was discovered that it was a bomber, not a fighter (previously it had been assigned the codename "Pat" in Allied Intelligence).[4] Data from The Imperial Japanese Secret Weapons Museum ;[5] Japanese Aircraft of the Pacific War[4]General characteristics Performance Armament   Aircraft of comparable role, configuration, and era   Notes Bibliography</t>
  </si>
  <si>
    <t>//upload.wikimedia.org/wikipedia/commons/thumb/4/48/Ki-74-1s.jpg/300px-Ki-74-1s.jpg</t>
  </si>
  <si>
    <t>Long-range reconnaissance bomber</t>
  </si>
  <si>
    <t>Tachikawa Aircraft Company</t>
  </si>
  <si>
    <t>https://en.wikipedia.org/Tachikawa Aircraft Company</t>
  </si>
  <si>
    <t>17.65 m (57 ft 11 in)</t>
  </si>
  <si>
    <t>18.6 m (61 ft 0 in)</t>
  </si>
  <si>
    <t>5.1 m (16 ft 9 in)</t>
  </si>
  <si>
    <t>80 m2 (860 sq ft)</t>
  </si>
  <si>
    <t>10,200 kg (22,487 lb)</t>
  </si>
  <si>
    <t>19,400 kg (42,770 lb)</t>
  </si>
  <si>
    <t>2 × Mitsubishi Ha104 Ru turbo-supercharged 18-cylinder air-cooled radial piston engines, 1,500 kW (2,000 hp)  each</t>
  </si>
  <si>
    <t>570 km/h (350 mph, 310 kn)</t>
  </si>
  <si>
    <t>8,000 km (5,000 mi, 4,300 nmi)</t>
  </si>
  <si>
    <t>12,000 m (39,000 ft)</t>
  </si>
  <si>
    <t>242.5 kg/m2 (49.7 lb/sq ft)</t>
  </si>
  <si>
    <t>0.154 kW/kg (0.093 hp/lb; 0.206 hp/kg)</t>
  </si>
  <si>
    <t>https://en.wikipedia.org/Long-range reconnaissance bomber</t>
  </si>
  <si>
    <t>400 km/h (250 mph, 220 kn)</t>
  </si>
  <si>
    <t>Imperial Japanese Army Air Service</t>
  </si>
  <si>
    <t>https://en.wikipedia.org/Imperial Japanese Army Air Service</t>
  </si>
  <si>
    <t>9,200 kg (20,300 lb)</t>
  </si>
  <si>
    <t>Bland Mayfly</t>
  </si>
  <si>
    <t>Coordinates: .mw-parser-output .geo-default,.mw-parser-output .geo-dms,.mw-parser-output .geo-dec{display:inline}.mw-parser-output .geo-nondefault,.mw-parser-output .geo-multi-punct{display:none}.mw-parser-output .longitude,.mw-parser-output .latitude{white-space:nowrap}54°40′25″N 5°57′29″W﻿ / ﻿54.67364°N 5.95806°W﻿ / 54.67364; -5.95806 The Bland Mayfly was an early aircraft constructed  in 1910 by Lilian E. Bland in Carnmoney in Ireland.  It is credited as the first aeroplane to be designed and constructed by a woman.[1] Lillian E. Bland was a sports journalist and photographer.  While taking  a series of colour photographs of birds on an island off the west coast of Scotland in 1909, she received a postcard bearing an illustration of the Blériot XI aircraft.  Already excited by the soaring flight of the gulls she was photographing, she was inspired by the postcard to attempt to construct her own aircraft.[2] Lillian Bland started construction of the Mayfly in the stables of her home during 1909, after making a series of tests with large-scale model gliders.  The Mayfly was an equal-span biplane resembling the Farman III in general layout, with a front-mounted elevator and a rear-mounted empennage carried on booms. The full size aircraft was first flown as a glider from Carnmoney Hill early in 1910, initially unmanned.[3] and with an undercarriage consisting of a pair of skids.  These tests being successful, modifications were made to enable an engine to be fitted, and at the same time ailerons were fitted on the rear interplane struts.[4]  Bland collected the 20 hp (15 kW) Avro engine from the Avro works in Manchester in mid 1910.  When first fitted she had not received the petrol tank, and initial ground trials were conducted by feeding petrol from a whisky bottle via her aunt's ear-trumpet, the only tubing to hand.[5] Trials of the powered aircraft took place at the Deerpark in Randalstown.[6] The  completed Mayfly was a small pusher configuration equal span biplane. Ash was used for the wing spars and the skids, spruce for the ribs and interplane struts, bamboo for the booms carrying the elevator and tail surfaces and the engine mounting was American Elm.[7]  The wings were covered in unbleached calico, which was laced to the wing structure, allowing it to be tightened when it stretched. [note 1]  It was powered by a 20 hp (15 kW) air-cooled horizontally-opposed two-cylinder engine made by Avro, who also supplied the propeller and various metal fittings used.[8]  The forward- mounted elevator was divided into two halves and carried on three pairs of  converging booms: behind the wings two paired booms carried  a small rectangular fixed tailplane with an elevator either side, and a small fin and rudder. The undercarriage consisted of a pair of long skids bearing a pair of unsprung wheels upon which the aircraft rested: in front of these was a large nosewheel. Miss Bland wrote a detailed account of the Mayfly for Flight, where she estimates her expenses as totalling less than £200, despite extensive rebuilding and having to replace the propeller, broken when a wire snapped. The power installation was responsible for most of her expenses: only £3-4 was estimated as being necessary for wood, and around £6 for the wheels.[9] The powered aircraft was first flown in August 1910, and was successfully used by Bland until early in 1911, when her father, concerned about her safety, offered to buy her a car if she gave up flying. In 2017, Sinead Morrisey recounts one of Bland's flights in her poem The Mayfly.[10][11] Realising that the aircraft was underpowered and too frail to accept a larger engine, and having made her point that aeronautics was not a male preserve, she accepted the bribe.  The engine was sold and the airframe given to a boy's club for use as a glider.[12] Glengormley Park in Newtonabbey was renamed Lillian Bland Community Park in August 2011; at the same time a stainless-steel sculpture of the Mayfly was unveiled.[6]  Data from Lewis 1962, p.127General characteristics</t>
  </si>
  <si>
    <t>//upload.wikimedia.org/wikipedia/commons/thumb/d/da/Bland_Mayfly.png/300px-Bland_Mayfly.png</t>
  </si>
  <si>
    <t>Sports aircraft</t>
  </si>
  <si>
    <t>Lillian E. Bland</t>
  </si>
  <si>
    <t>23 ft 0 in (7.01 m)</t>
  </si>
  <si>
    <t>27 ft 7 in (8.41 m)</t>
  </si>
  <si>
    <t>250 sq ft (23 m2)</t>
  </si>
  <si>
    <t>200 lb (91 kg) Without engine</t>
  </si>
  <si>
    <t>1 × Avro Air-cooled horizontally-opposed 2-cylinder two-stroke piston engine, 20 hp (15 kW)</t>
  </si>
  <si>
    <t>2-bladed Avro, 6 ft 6 in (1.98 m) diameter</t>
  </si>
  <si>
    <t>Nakajima Ki-87</t>
  </si>
  <si>
    <t>The Nakajima Ki-87 was a Japanese high-altitude fighter-interceptor of World War II. It was a single seat, exhaust-driven turbo-supercharged engined, low-wing monoplane with a conventional undercarriage. The Ki-87 was developed in response to American B-29 Superfortress raids on the Home Islands. It followed up on earlier research by Nakajima and the Technical Division of Imperial Army Headquarters into boosting a large radial engine with an exhaust-driven turbo-supercharger, which had begun in 1942, well before the B-29 raids began.[1] The efforts of the Technical Division of Imperial Army Headquarters eventually culminated into the Tachikawa Ki-94-I, while the Ki-87 was developed as a fall-back project, using less stringent requirements.[2][3] Nakajima started in July 1943 with the construction of three prototypes, to be completed between November 1944 and January 1945, and seven pre-production aircraft, to be delivered by April 1945.[3] The Technical Division of Imperial Army Headquarters made itself felt during the development of the Ki-87 prototype when they insisted upon placing the turbo-supercharger in the rear-fuselage, and from the sixth prototype the Nakajima fighter was to have that arrangement.[4][5] The Ki-87 had a rearward folding undercarriage to accommodate the storage of ammunition for the cannons, which were mounted in the wing.[1][6] Construction was delayed due to problems with the electrical undercarriage and the turbo-supercharger, and the first prototype was not completed until February 1945; it first flew in April, but only five test flights were completed, all with the undercarriage in the extended position.[6][7] A further variant, the Ki-87-II, powered by a 3,000 hp Nakajima Ha217 (Ha-46) engine and with the turbo-supercharger in the same position as the P-47 Thunderbolt, never went further than the drawing board. Production of 500 aircraft was planned, but the war ended before any more than the single prototype were built. The sole completed prototype was in natural metal finish; some paintings show a black anti-glare area in front of the cockpit, but this is not seen on any of the known photographs of the plane.[1][8][9] However, James P. Gallagher took a photo of the Ki-87 at the abandoned Japanese Army fighter base at Chofu after Japan's surrender. The photo clearly shows a black anti-glare area from the cockpit forward to the tip of the nose.[10] Data from Japanese Aircraft of the Pacific War;[6] Japanese Army Fighters, Part 2;[7] Famous Aircraft of the World, first series, no.76: Japanese Army Experimental Fighters (1)[11]General characteristics Performance Armament   Aircraft of comparable role, configuration, and era</t>
  </si>
  <si>
    <t>//upload.wikimedia.org/wikipedia/commons/thumb/a/a8/Nakajima_Ki-87.jpg/300px-Nakajima_Ki-87.jpg</t>
  </si>
  <si>
    <t>High-altitude fighter-interceptor</t>
  </si>
  <si>
    <t>Nakajima Aircraft Company</t>
  </si>
  <si>
    <t>https://en.wikipedia.org/Nakajima Aircraft Company</t>
  </si>
  <si>
    <t>11.82 m (38 ft 9 in)</t>
  </si>
  <si>
    <t>13.423 m (44 ft 0 in)</t>
  </si>
  <si>
    <t>4.503 m (14 ft 9 in)</t>
  </si>
  <si>
    <t>4,387 kg (9,672 lb)</t>
  </si>
  <si>
    <t>5,632 kg (12,416 lb)</t>
  </si>
  <si>
    <t>1 × Nakajima Ha219 Ru (Ha-44 Model 11) 18-cylinder air-cooled radial piston engine, 1,800 kW (2,400 hp)   for take-off</t>
  </si>
  <si>
    <t>4-bladed constant-speed metal propeller</t>
  </si>
  <si>
    <t>706 km/h (439 mph, 381 kn) at 11,000 m (36,089 ft)</t>
  </si>
  <si>
    <t>12,855 m (42,175 ft)</t>
  </si>
  <si>
    <t>216.6 kg/m2 (44.4 lb/sq ft)</t>
  </si>
  <si>
    <t>0.3161 kW/kg (0.1923 hp/lb)</t>
  </si>
  <si>
    <t>Prototype</t>
  </si>
  <si>
    <t>https://en.wikipedia.org/High-altitude fighter-interceptor</t>
  </si>
  <si>
    <t>6,100 kg (13,448 lb)</t>
  </si>
  <si>
    <t>10,000 m (32,808 ft) in 14 minutes 12 seconds</t>
  </si>
  <si>
    <t>2 × 30 mm (1.18 in) Ho-155 cannon in the outer wing panels and 2 × 20 mm synchronized Ho-5 cannon in the wing roots</t>
  </si>
  <si>
    <t>1 x 250 kg (550 lb) bomb under fuselage</t>
  </si>
  <si>
    <t>Ryan XF2R Dark Shark</t>
  </si>
  <si>
    <t>The Ryan XF2R Dark Shark was an American experimental aircraft built for the America Navy that combined turboprop and turbojet propulsion. It was based on Ryan Aeronautical's earlier FR Fireball, but replaced the Fireball's piston engine with a turboprop engine. The XF2R Dark Shark was based on Ryan Aeronautical's earlier FR Fireball, but replaced the Fireball's piston engine with a General Electric T31 turboprop engine driving a 4-bladed Hamilton Standard propeller. The turboprop made for much improved performance over the Fireball, but the Navy showed little interest in it; by that time, they had abandoned the idea of the combination fighter and were instead looking into all-jet fighters. The America Air Force, however, showed a little more interest; they were at the time evaluating the Convair XP-81 of similar concept, and asked Ryan to modify the XF2R to use the Westinghouse J34 turbojet instead of the General Electric J31 used previously. Modifications to the prototype created the XF2R-2, with the jet intakes moved to the sides of the forward fuselage with NACA ducts instead of the inlets in the wing leading edge used before. Although the Dark Shark proved to be a capable aircraft, it never progressed beyond the prototype stage; all-jet aircraft were considered superior. Data from The Complete Book of Fighters[1]General characteristics Performance Armament  Related development Aircraft of comparable role, configuration, and era  Related lists</t>
  </si>
  <si>
    <t>//upload.wikimedia.org/wikipedia/commons/thumb/7/76/XF2R_Dark_Shark.jpg/300px-XF2R_Dark_Shark.jpg</t>
  </si>
  <si>
    <t>Fighter</t>
  </si>
  <si>
    <t>Ryan Aeronautical</t>
  </si>
  <si>
    <t>https://en.wikipedia.org/Ryan Aeronautical</t>
  </si>
  <si>
    <t>1 prototype</t>
  </si>
  <si>
    <t>36 ft 0 in (10.97 m)</t>
  </si>
  <si>
    <t>42 ft 0 in (12.80 m)</t>
  </si>
  <si>
    <t>14 ft 0 in (4.27 m)</t>
  </si>
  <si>
    <t>305 sq ft (28.3 m2)</t>
  </si>
  <si>
    <t>11,000 lb (4,990 kg)</t>
  </si>
  <si>
    <t>1 × General Electric J31 centrifugal-flow turbojet engine, 1,600 lbf (7.1 kN) thrust</t>
  </si>
  <si>
    <t>4-bladed constant-speed fully-feathering propeller</t>
  </si>
  <si>
    <t>497 mph (800 km/h, 432 kn) at sea level</t>
  </si>
  <si>
    <t>39,100 ft (11,900 m)</t>
  </si>
  <si>
    <t>4,850 ft/min (24.6 m/s)</t>
  </si>
  <si>
    <t>36.1 lb/sq ft (176 kg/m2)</t>
  </si>
  <si>
    <t>Ryan FR Fireball</t>
  </si>
  <si>
    <t>https://en.wikipedia.org/Ryan FR Fireball</t>
  </si>
  <si>
    <t>4 × .50-inch (12.7 mm) M2 Browning machine guns</t>
  </si>
  <si>
    <t>Lockheed Little Dipper</t>
  </si>
  <si>
    <t>The Lockheed Model 33 Little Dipper, also known as Air Trooper, was an American single-seat monoplane, designed by John Thorp and built by Lockheed at Burbank, California. Flown in 1944 and offered to the Army as a "flying motorcycle", it was evaluated as a potential entry for Lockheed into the civilian market, but the program was cancelled before the second prototype was completed. The design of the Model 33 originated with a private venture for a two-seat light aircraft by John Thorp, a Lockheed engineer.[1] In April 1944, the company agreed to build the aircraft as the Lockheed Model 33.[1] Due to wartime restrictions on materials,[1] the company gained the interest of the America Army in the aircraft as an "aerial flying motorcycle" to equip a "flying cavalry" under the name Air Trooper.[2] The Army, willing to entertain the concept, authorized Lockheed to build two prototypes of the Model 33.[1] The Model 33 was of ordinary light-aircraft design, with a low-mounted cantilever monoplane wing and conventional empennage; powered by a 50 hp (37 kW) Franklin 2A4-49 engine, it was fitted with a fixed tricycle landing gear and proved to have STOL performance.[1] The Model 33 prototype first flew in August 1944.[1] The handling characteristics of the aircraft were considered satisfactory,[3] but the Army had lost interest in the concept,[1] despite the prototype demonstrating its performance by landing and taking off again in the courtyard of the Pentagon.[4] Lockheed had intended to market the type as an inexpensive light aircraft on the civilian market as the Little Dipper; with the military interest having evaporated, the prototype and the partially completed second aircraft were scrapped in January 1947 for tax reasons.[1] Thorp, the aircraft's designer, would go on to develop the Thorp T-211 with lessons learned from the Little Dipper project.[5] Data from Francillion 1982[1]General characteristics Performance   Aircraft of comparable role, configuration, and era</t>
  </si>
  <si>
    <t>//upload.wikimedia.org/wikipedia/commons/thumb/9/9d/Lockheed_Model_33_Little_Dipper.jpg/300px-Lockheed_Model_33_Little_Dipper.jpg</t>
  </si>
  <si>
    <t>Single-seat utility monoplane</t>
  </si>
  <si>
    <t>Lockheed</t>
  </si>
  <si>
    <t>https://en.wikipedia.org/Lockheed</t>
  </si>
  <si>
    <t>John Thorp</t>
  </si>
  <si>
    <t>https://en.wikipedia.org/John Thorp</t>
  </si>
  <si>
    <t>One (pilot)</t>
  </si>
  <si>
    <t>17 ft 6 in (5.33 m)</t>
  </si>
  <si>
    <t>25 ft 0 in (7.62 m)</t>
  </si>
  <si>
    <t>7 ft 0 in (2.13 m)</t>
  </si>
  <si>
    <t>104 sq ft (9.7 m2)</t>
  </si>
  <si>
    <t>425 lb (193 kg)</t>
  </si>
  <si>
    <t>725 lb (329 kg)</t>
  </si>
  <si>
    <t>1 × Franklin 2A4-49 two-cylinder air-cooled horizontally opposed piston engine, 50 hp (37 kW)</t>
  </si>
  <si>
    <t>100 mph (161 km/h, 87 kn)</t>
  </si>
  <si>
    <t>210 mi (340 km, 180 nmi)</t>
  </si>
  <si>
    <t>16,000 ft (4,900 m)</t>
  </si>
  <si>
    <t>91 mph (146 km/h, 79 kn)</t>
  </si>
  <si>
    <t>Thorp T-211</t>
  </si>
  <si>
    <t>https://en.wikipedia.org/Thorp T-211</t>
  </si>
  <si>
    <t>100 feet (30 m); with clearance of 50-foot (15 m) obstacle, 400 feet (120 m).</t>
  </si>
  <si>
    <t>Pagotto Brakogyro</t>
  </si>
  <si>
    <t>The Pagotto Brakogyro is a series of Italian autogyros, designed by Enio Pagotto and produced by Carpenterie Pagotto of Pianzano. The aircraft is supplied as a complete ready-to-fly-aircraft.[1] The Brakogyro features a single main rotor, an open cockpit with a windshield with two seats in tandem, tricycle landing gear with wheel pants and a four-cylinder, air- and liquid-cooled, four-stroke, dual-ignition Rotax 912S engine with a custom-designed turbocharger that produces 122 hp (91 kW), mounted in pusher configuration. The 115 hp (86 kW) turbocharged Rotax 914 powerplant is also available, but at higher cost.[1] The aircraft fuselage is made from welded stainless steel tubing, with a non-structural composite cockpit fairing. Its 8.53 m (28.0 ft) diameter Averso rotor has a chord of 21.3 cm (8.4 in). The aircraft has a triple tail mounted on the tail boom tube.[1] Data from Bayerl[1]General characteristics Performance</t>
  </si>
  <si>
    <t>//upload.wikimedia.org/wikipedia/commons/thumb/f/f0/Pagotto_Brako_Gyro_GT_during_landing.jpg/300px-Pagotto_Brako_Gyro_GT_during_landing.jpg</t>
  </si>
  <si>
    <t>Autogyro</t>
  </si>
  <si>
    <t>Carpenterie Pagotto</t>
  </si>
  <si>
    <t>https://en.wikipedia.org/Carpenterie Pagotto</t>
  </si>
  <si>
    <t>Enio Pagotto</t>
  </si>
  <si>
    <t>265 kg (584 lb)</t>
  </si>
  <si>
    <t>80 litres (18 imp gal; 21 US gal)</t>
  </si>
  <si>
    <t>1 × Rotax 912ULS Turbo four cylinder, liquid and air-cooled, four stroke aircraft engine, fitted with a Pagotto-designed turbocharger, 91 kW (122 hp)</t>
  </si>
  <si>
    <t>3-bladed compostire</t>
  </si>
  <si>
    <t>195 km/h (121 mph, 105 kn)</t>
  </si>
  <si>
    <t>5 m/s (980 ft/min)</t>
  </si>
  <si>
    <t>In production (2013)</t>
  </si>
  <si>
    <t>https://en.wikipedia.org/Autogyro</t>
  </si>
  <si>
    <t>8.53 m (28 ft 0 in)</t>
  </si>
  <si>
    <t>Panha 2091</t>
  </si>
  <si>
    <t>The Panha 2091 "Toufan" is an Iranian overhaul and upgrade of the Bell AH-1J International (export version of the SeaCobra) attack helicopter purchased before the 1979 Islamic Revolution.[2] The overhaul and upgrade program is known as project number 2091 of the Iranian Helicopter Support and Renewal Company (also known as Panha). Reported upgrades include:[2] The upgraded attack helicopter has a narrower airframe for greater flexibility and is armed with an M197 three-barreled 20-mm Gatling-type cannon in the A/A49E turret. Its wing-stub stations carry a pair of 19-tube 70-mm rocket launchers. Bulletproof glass protects the pilot's cockpit and weapons officer station, internal avionics have been revamped with the addition of a GPS and receiver in the nose, and a warning radar attached to the rear, with four antennae providing 360 degrees coverage and all electronics systems integrated. Data from Military and Missile[3]General characteristics Performance Armament Related development   Related lists</t>
  </si>
  <si>
    <t>//upload.wikimedia.org/wikipedia/commons/thumb/3/32/Balgard_tofan6_%28cropped%29.jpg/300px-Balgard_tofan6_%28cropped%29.jpg</t>
  </si>
  <si>
    <t>Attack helicopter</t>
  </si>
  <si>
    <t>Bell Helicopter Textron Panha</t>
  </si>
  <si>
    <t>https://en.wikipedia.org/Bell Helicopter Textron Panha</t>
  </si>
  <si>
    <t>16 m (52 ft 6 in)</t>
  </si>
  <si>
    <t>Wortmann FX 69-H-098[4]</t>
  </si>
  <si>
    <t>2,802 kg (6,177 lb)</t>
  </si>
  <si>
    <t>236 km/h (147 mph, 127 kn)</t>
  </si>
  <si>
    <t>600 km (370 mi, 320 nmi)</t>
  </si>
  <si>
    <t>https://en.wikipedia.org/Attack helicopter</t>
  </si>
  <si>
    <t>1998 [1]</t>
  </si>
  <si>
    <t>Islamic Republic of Iran Army</t>
  </si>
  <si>
    <t>https://en.wikipedia.org/Islamic Republic of Iran Army</t>
  </si>
  <si>
    <t>Bell AH-1J International</t>
  </si>
  <si>
    <t>https://en.wikipedia.org/Bell AH-1J International</t>
  </si>
  <si>
    <t>4,530 kg (9,987 lb)</t>
  </si>
  <si>
    <t>13 m (42 ft 8 in)</t>
  </si>
  <si>
    <t>132.75 m2 (1,428.9 sq ft)</t>
  </si>
  <si>
    <t>Paradise P1 LSA</t>
  </si>
  <si>
    <t>The Paradise P1 LSA is a Brazilian light-sport aircraft, designed and produced by Paradise Aircraft of Feira de Santana and introduced in 2008. The aircraft is supplied as a complete ready-to-fly aircraft.[1][2] The P1 was designed to comply with the US light-sport aircraft rules and was accepted as a factory-built special light-sport aircraft in 2009. It features a strut-braced high wing, a two-seats-in-side-by-side configuration enclosed cockpit, fixed tricycle landing gear and a single engine in tractor configuration.[1][2][3] The aircraft is made from welded steel tubing covered in aluminum sheet. Its 9.0 m (29.5 ft) span wing has an area of 12.6 m2 (136 sq ft) and flaps. The standard engine is the 100 hp (75 kW) Rotax 912ULS four-stroke powerplant. The cockpit is 110 cm (43.3 in) wide.[1][2] Originally a production line was set up in the America, in Sebring, Florida, but this was later closed and in 2015 the company was noted as having no US presence or representation, although production continued in Brazil.[2] In 2008 the design was accepted as a Federal Aviation Administration approved special light-sport aircraft.[2][4] In April 2016 there were twelve P-1s registered in the America with the US Federal Aviation Administration.[5] Data from Bayerl and Tacke[1][2]General characteristics Performance</t>
  </si>
  <si>
    <t>//upload.wikimedia.org/wikipedia/commons/thumb/2/2f/Paradise_P-1_N102YY.jpg/300px-Paradise_P-1_N102YY.jpg</t>
  </si>
  <si>
    <t>Light-sport aircraft</t>
  </si>
  <si>
    <t>Brazil</t>
  </si>
  <si>
    <t>https://en.wikipedia.org/Brazil</t>
  </si>
  <si>
    <t>Paradise Aircraft</t>
  </si>
  <si>
    <t>https://en.wikipedia.org/Paradise Aircraft</t>
  </si>
  <si>
    <t>9.0 m (29 ft 6 in)</t>
  </si>
  <si>
    <t>12.6 m2 (136 sq ft)</t>
  </si>
  <si>
    <t>340 kg (750 lb)</t>
  </si>
  <si>
    <t>600 kg (1,323 lb)</t>
  </si>
  <si>
    <t>100 litres (22 imp gal; 26 US gal)</t>
  </si>
  <si>
    <t>1 × Rotax 912ULS four cylinder, liquid and air-cooled, four stroke aircraft engine, 75 kW (101 hp)</t>
  </si>
  <si>
    <t>220 km/h (140 mph, 120 kn)</t>
  </si>
  <si>
    <t>4.5 m/s (890 ft/min)</t>
  </si>
  <si>
    <t>47.6 kg/m2 (9.7 lb/sq ft)</t>
  </si>
  <si>
    <t>https://en.wikipedia.org/Light-sport aircraft</t>
  </si>
  <si>
    <t>185 km/h (115 mph, 100 kn)</t>
  </si>
  <si>
    <t>58 km/h (36 mph, 31 kn)</t>
  </si>
  <si>
    <t>Peña Bilouis</t>
  </si>
  <si>
    <t>The Peña Bilouis is a French aerobatic amateur-built aircraft that was designed by the competitive aerobatic pilot Louis Peña of Dax, Landes and made available in the form of plans for amateur construction.[1][2] The Bilouis is a development of the single-seat Peña Capeña and like the Capeña is aerobatic. It features a cantilever low-wing, a two-seats-in-tandem enclosed cockpit under a bubble canopy, fixed conventional landing gear and a single engine in tractor configuration.[1][2] The Bilouis is made from wood. Its 8 m (26.2 ft) span wing has an area of 10 m2 (110 sq ft) and mounts flaps. The standard recommended engines are the 180 hp (134 kW) Lycoming O-360 and the fuel-injected 200 hp (149 kW) Lycoming IO-360 four-stroke powerplants.[1][2] Data from Bayerl and Tacke[1][2]General characteristics Performance</t>
  </si>
  <si>
    <t>Aerobatic amateur-built aircraft</t>
  </si>
  <si>
    <t>Louis Peña</t>
  </si>
  <si>
    <t>10 m2 (110 sq ft)</t>
  </si>
  <si>
    <t>750 kg (1,653 lb) for aerobatics, 840 kg (1852 lbs) for touring</t>
  </si>
  <si>
    <t>130 litres (29 imp gal; 34 US gal)</t>
  </si>
  <si>
    <t>1 × Lycoming O-360 four cylinder, air-cooled, four stroke aircraft engine, 130 kW (180 hp)</t>
  </si>
  <si>
    <t>2-bladed metal constant speed propeller</t>
  </si>
  <si>
    <t>370 km/h (230 mph, 200 kn)</t>
  </si>
  <si>
    <t>12 m/s (2,400 ft/min)</t>
  </si>
  <si>
    <t>84.0 kg/m2 (17.2 lb/sq ft) at gross weight for touring</t>
  </si>
  <si>
    <t>Plans available (2012)</t>
  </si>
  <si>
    <t>https://en.wikipedia.org/Aerobatic amateur-built aircraft</t>
  </si>
  <si>
    <t>260 km/h (160 mph, 140 kn)</t>
  </si>
  <si>
    <t>90 km/h (56 mph, 49 kn)</t>
  </si>
  <si>
    <t>Peña Capeña</t>
  </si>
  <si>
    <t>https://en.wikipedia.org/Peña Capeña</t>
  </si>
  <si>
    <t>The Peña Capeña is a French aerobatic amateur-built aircraft that was designed by competitive aerobatic pilot Louis Peña of Dax, Landes and made available in the form of plans for amateur construction.[1][2] The Capeña features a cantilever low-wing, a single seat enclosed cockpit under a bubble canopy, fixed conventional landing gear and a single engine in tractor configuration.[1][2] The Capeña is made from wood. Its 6.8 m (22.3 ft) span wing has an area of 7.65 m2 (82.3 sq ft) and mounts flaps. The standard recommended engines is the 180 to 200 hp (134 to 149 kW) Lycoming AEIO-360 four-stroke powerplant.[1][2] The aircraft was later developed into the two seat Peña Bilouis.[1][2] Data from Bayerl and Tacke[1][2]General characteristics Performance</t>
  </si>
  <si>
    <t>6.8 m (22 ft 4 in)</t>
  </si>
  <si>
    <t>7.65 m2 (82.3 sq ft)</t>
  </si>
  <si>
    <t>440 kg (970 lb)</t>
  </si>
  <si>
    <t>580 kg (1,279 lb)</t>
  </si>
  <si>
    <t>85 litres (19 imp gal; 22 US gal) in two tanks of 40 litres (8.8 imp gal; 11 US gal) and 45 litres (9.9 imp gal; 12 US gal)</t>
  </si>
  <si>
    <t>1 × Lycoming AEIO-360 four cylinder, air-cooled, four stroke aircraft engine, 150 kW (200 hp)</t>
  </si>
  <si>
    <t>325 km/h (202 mph, 175 kn)</t>
  </si>
  <si>
    <t>15 m/s (3,000 ft/min)</t>
  </si>
  <si>
    <t>75.8 kg/m2 (15.5 lb/sq ft)</t>
  </si>
  <si>
    <t>280 km/h (170 mph, 150 kn)</t>
  </si>
  <si>
    <t>85 km/h (53 mph, 46 kn)</t>
  </si>
  <si>
    <t>https://en.wikipedia.org/Peña Bilouis</t>
  </si>
  <si>
    <t>Peak Aerospace Me 109R</t>
  </si>
  <si>
    <t>The Peak Aerospace Me 109R is a family of German replica warbird ultralight aircraft that was designed by Tassilo Bek, and originally produced by Peak Aerospace of Pasewalk. The company since changed its name to Classic Planes GmbH . The design, first flown in 1991, is an 80% scale replica of the Second World War Messerschmitt Bf 109 and is supplied as a kit for amateur construction or as a complete ready-to-fly-aircraft.[1][2] The aircraft was designed to comply with the Fédération Aéronautique Internationale microlight rules. It features a cantilever low-wing, a single-seat enclosed cockpit, retractable conventional landing gear and a single engine in tractor configuration.[1][2] The first replica was inspired by Bek's inspection of a Loehle 5151 Mustang scale replica fighter at AirVenture in the late 1980s. He was impressed with the scale warbird, but wanted a German aircraft and so returned home and set out to design an Me 109 replica.[3] The first prototype, registered D-MBAK, was of all wooden construction, powered by a Hirth 2704 producing only 40 hp (30 kW) and first flew in 1991. This aircraft achieved 190 km/h (118 mph) on its low power output, but Bek started a second prototype based on lessons learned in 1992. The second aircraft, registered D-MYBB, first flew in 1992, but was lost in an accident that same year. Bek's third prototype, D-MNBP, was flown in about 1994 and resulted in some kits being sold.[3] Bek flew a homebuilt category version of the Me 109 in 1996, powered by a Hirth F30 and later a Subaru automotive conversion, which became the prototype of the Me 109R kit aircraft. Bek then sold the company and the new owner ceased development of the Me 109. In 2003 Christian Engelen purchased the project and continued work on the aircraft, officially re-launching it in 2004. Since then production has continued on a demand basis.[3] The current production version, the Me 109R is made from composites. Its 8.10 m (26.6 ft) span wing has an area of 10.53 m2 (113.3 sq ft) and flaps. Standard engines available include the 64 hp (48 kW) Rotax 582 two-stroke, the 70 hp (52 kW) Weber Motor MPE 750 and the 80 hp (60 kW) D-Motor LF26 four-stroke powerplants.[1][2][4] Data from Bayerl and Peak Aerospace[1][4]General characteristics Performance</t>
  </si>
  <si>
    <t>//upload.wikimedia.org/wikipedia/commons/thumb/d/de/Mecklenburger_Ultraleicht_Peak_Aerospace_Messerschmitt_Me109_R.jpg/300px-Mecklenburger_Ultraleicht_Peak_Aerospace_Messerschmitt_Me109_R.jpg</t>
  </si>
  <si>
    <t>Ultralight aircraft</t>
  </si>
  <si>
    <t>Peak AerospaceClassic Planes</t>
  </si>
  <si>
    <t>https://en.wikipedia.org/Peak AerospaceClassic Planes</t>
  </si>
  <si>
    <t>Tassilo Bek</t>
  </si>
  <si>
    <t>6.3 m (20 ft 8 in)</t>
  </si>
  <si>
    <t>8.10 m (26 ft 7 in)</t>
  </si>
  <si>
    <t>1.5 m (4 ft 11 in)</t>
  </si>
  <si>
    <t>10.53 m2 (113.3 sq ft)</t>
  </si>
  <si>
    <t>190 kg (419 lb)</t>
  </si>
  <si>
    <t>322 kg (710 lb)</t>
  </si>
  <si>
    <t>52 litres (11 imp gal; 14 US gal)</t>
  </si>
  <si>
    <t>1 × Rotax 582 twin cylinder, liquid-cooled, two stroke aircraft engine, 48 kW (64 hp)</t>
  </si>
  <si>
    <t>3-bladed Helix-Carbon composite</t>
  </si>
  <si>
    <t>190 km/h (120 mph, 100 kn)</t>
  </si>
  <si>
    <t>6 m/s (1,200 ft/min)</t>
  </si>
  <si>
    <t>30.6 kg/m2 (6.3 lb/sq ft)</t>
  </si>
  <si>
    <t>https://en.wikipedia.org/Ultralight aircraft</t>
  </si>
  <si>
    <t>175 km/h (109 mph, 94 kn)</t>
  </si>
  <si>
    <t>59 km/h (37 mph, 32 kn)</t>
  </si>
  <si>
    <t>Messerschmitt Bf 109</t>
  </si>
  <si>
    <t>https://en.wikipedia.org/Messerschmitt Bf 109</t>
  </si>
  <si>
    <t>PWS-4</t>
  </si>
  <si>
    <t>The PWS-4 (PWS - Podlaska Wytwórnia Samolotów - Podlasie Aircraft Factory) was a prototype Polish sports aircraft, developed in 1928 by Podlaska Wytwórnia Samolotów. The PWS-4 was conceived as a cheap and simple single seater sports aircraft. It was designed by August Bobek-Zdaniewski in the Podlaska Wytwórnia Samolotów factory in 1928. The prototype was flown in September 1928 at Biała Podlaska, by Franciszek Rutkowski. It did not enter production due to lack of orders, as the Polish sports aviation movement was interested mostly in more universal two-seater machines.[1] The design was later used as the basis for the PWS-50. The prototype PWS-4 took part in the second Polish Light Aircraft Contest between 29 October-1 November 1928, taking sixth place. Later it was used by the LOPP paramilitary organization in Biała Podlaska. Among others, it was used for aerobatics.[1] The PWS-4 was a single-seater high-wing braced monoplane of wooden construction. The fuselage was a wooden frame, covered with plywood, apart from the engine section, which was covered with aluminium sheeting. The empennage structure was wood, with fabric covering.  The rectangular wooden wings had two spars; were covered with plywood in front and fabric in the rear; and were supported with pairs of twin struts. The undercarriage consisted of a fixed common axle conventional landing gear, with a rear skid. Fuel was carried in a tank in the wings, 45 L capacity.[1] The 9-cylinder Salmson AD.9 air-cooled radial engine was rated at 40 hp (30 kW), driving a two-blade fixed pitch wooden propeller. Cruise fuel consumption was 11-13 L/h.[1] Data from Polskie konstrukcje lotnicze 1893–1939,[1] Polish aircraft 1893-1939[2]General characteristics Performance</t>
  </si>
  <si>
    <t>//upload.wikimedia.org/wikipedia/commons/thumb/1/1f/PWS-4_01.jpg/300px-PWS-4_01.jpg</t>
  </si>
  <si>
    <t>Podlaska Wytwórnia Samolotów (PWS)</t>
  </si>
  <si>
    <t>https://en.wikipedia.org/Podlaska Wytwórnia Samolotów (PWS)</t>
  </si>
  <si>
    <t>5.57 m (18 ft 3 in)</t>
  </si>
  <si>
    <t>7.6 m (24 ft 11 in)</t>
  </si>
  <si>
    <t>1.8 m (5 ft 11 in)</t>
  </si>
  <si>
    <t>11 m2 (120 sq ft)</t>
  </si>
  <si>
    <t>Bobek-Zdaniewski No.6 (Göttingen 655)</t>
  </si>
  <si>
    <t>238 kg (525 lb)</t>
  </si>
  <si>
    <t>350 kg (772 lb)</t>
  </si>
  <si>
    <t>1 × Salmson AD.9 9-cylinder air-cooled radial piston engine, 30 kW (40 hp)</t>
  </si>
  <si>
    <t>140 km/h (87 mph, 76 kn) at sea level</t>
  </si>
  <si>
    <t>400 km (250 mi, 220 nmi)</t>
  </si>
  <si>
    <t>1.4 m/s (280 ft/min)</t>
  </si>
  <si>
    <t>31.8 kg/m2 (6.5 lb/sq ft)</t>
  </si>
  <si>
    <t>0.085 kW/kg (0.052 hp/lb)</t>
  </si>
  <si>
    <t>prototype</t>
  </si>
  <si>
    <t>123 km/h (76 mph, 66 kn)</t>
  </si>
  <si>
    <t>https://en.wikipedia.org/September 1928</t>
  </si>
  <si>
    <t>60 km/h (37 mph; 32 kn)</t>
  </si>
  <si>
    <t>Sweet Dreams (aircraft)</t>
  </si>
  <si>
    <t>The GP-5 Sweet Dreams was a Super Sport Class racing airplane designed by George Pereira, owner of Osprey Aircraft.  It was originally built by Gary Childs, who sold it to another builder, who in turn sold it to George Backovich. Backovich enlisted the help of designer Pereira to complete it in 2007, after changes to its automotive engine conversion, and switching the propeller manufacturer.  The aircraft was specifically built to race in the Unlimited class at the Reno Air Races.[1]  Changes to the Unlimited class rules made the GP-5 no longer eligible for that class, so it was entered in the Sport class instead.  Further rule changes excluded the GP-5 from competing in that class until the Super Sport class emerged. The Super Sport class was merged with the Sport class becoming, effectively, an Unlimited class for aircraft with engines less than 1,000 cu in (16.39 l) displacement. Sweet Dreams was entered in the Reno 2010 Sport class, but engine failure during practice runs resulted in the need to find a better engine/propeller/gearbox combination. Eventually the GP-5 competed in the 2012 Sport-Gold class at Reno finishing fourth. On 8 September 2014 during a qualifying heat at the 2014 Reno Air Races, pilot Lee Behel was killed when Sweet Dreams crashed due to an inflight wing failure.[2] [3] [4] [5] General characteristics Performance</t>
  </si>
  <si>
    <t>//upload.wikimedia.org/wikipedia/commons/thumb/0/0b/OspreyGP-5.jpg/300px-OspreyGP-5.jpg</t>
  </si>
  <si>
    <t>George Pereira,  Gary Childs and George Backovich</t>
  </si>
  <si>
    <t>1 × Hasselgren_Engineering,_Inc SBC , 625 hp (466 kW)</t>
  </si>
  <si>
    <t>315 kn (363 mph, 584 km/h)</t>
  </si>
  <si>
    <t>Crashed, killing pilot Lee Behel, due to structural failure of a wing</t>
  </si>
  <si>
    <t>https://en.wikipedia.org/Crashed, killing pilot Lee Behel, due to structural failure of a wing</t>
  </si>
  <si>
    <t>Unlimited/Sport/Super-Sport/Sport-Gold class racing aircraft</t>
  </si>
  <si>
    <t>N501GP</t>
  </si>
  <si>
    <t>Osprey GP-5</t>
  </si>
  <si>
    <t>North American Rotorwerks Pitbull II</t>
  </si>
  <si>
    <t>The North American Rotorwerks Pitbull II is an American autogyro, designed and produced by North American Rotorwerks of Tukwila, Washington. When it was available the aircraft was supplied as a kit for amateur construction, but by 2013 production had been suspended.[1][2] The Pitbull II is a two-seat development of the North American Rotorwerks Pitbull Ultralight. It was designed to comply with the US Experimental - Amateur-built rules. It features a single main rotor, a two-seats in side-by-side configuration open cockpit with a windshield, conventional landing gear and a four-cylinder, air and liquid-cooled, four-stroke, dual-ignition 100 hp (75 kW) Rotax 912S engine in tractor configuration. The 110 hp (82 kW) Subaru EA-81 and Subaru EA-82 auto-conversion powerplants are optional.[1][2] The aircraft's rotor has a 30 ft (9.1 m) diameter and the cockpit has a 40 in (102 cm) width. The tailplane is strut-braced and an electric pre-rotator is standard. A small baggage compartment with a capacity of 20 lb (9.1 kg) and a volume of 2 cu ft (56.6 l) is fitted. The recommended power range is 90 to 160 hp (67 to 119 kW). With its empty weight of 440 lb (200 kg) and a gross weight of 1,025 lb (465 kg), the useful load is 585 lb (265 kg). Construction time from the factory assembly kit is estimated at 100 hours.[1] The aircraft is intended to resemble the autogyros of the 1930s and as such it uses a radial engine-style round cowling, rounded rudder, barrel-shaped fuselage and other antique styling details.[1][2] Data from Bayerl and North American Rotorwerks[1][2]General characteristics Performance</t>
  </si>
  <si>
    <t>https://en.wikipedia.org/America</t>
  </si>
  <si>
    <t>North American Rotorwerks</t>
  </si>
  <si>
    <t>https://en.wikipedia.org/North American Rotorwerks</t>
  </si>
  <si>
    <t>15 ft 5 in (4.70 m)</t>
  </si>
  <si>
    <t>8 ft 5 in (2.57 m)</t>
  </si>
  <si>
    <t>440 lb (200 kg)</t>
  </si>
  <si>
    <t>1,025 lb (465 kg)</t>
  </si>
  <si>
    <t>18 U.S. gallons (68 L; 15 imp gal)</t>
  </si>
  <si>
    <t>1 × Rotax 912S four cylinder, air and liquid-cooled, four stroke aircraft engine, 100 hp (75 kW)</t>
  </si>
  <si>
    <t>3-bladed composite</t>
  </si>
  <si>
    <t>88 mph (142 km/h, 76 kn)</t>
  </si>
  <si>
    <t>12,000 ft (3,700 m)</t>
  </si>
  <si>
    <t>1,200 ft/min (6.1 m/s)</t>
  </si>
  <si>
    <t>Production suspended (2013)</t>
  </si>
  <si>
    <t>70 mph (110 km/h, 61 kn)</t>
  </si>
  <si>
    <t>North American Rotorwerks Pitbull Ultralight</t>
  </si>
  <si>
    <t>30 ft 0 in (9.14 m)</t>
  </si>
  <si>
    <t>https://en.wikipedia.org/North American Rotorwerks Pitbull Ultralight</t>
  </si>
  <si>
    <t>Old Glory (aircraft)</t>
  </si>
  <si>
    <t>The Old Glory was a Fokker F.VIIa single-engined monoplane that was used in 1927 on an attempted transatlantic flight from Old Orchard Beach, Maine, America to Rome, Italy. The flight was sponsored by William Randolph Hearst to promote his newspaper the New York Daily Mirror. The flight was originally to have departed from Roosevelt Field, New York, but due to the weight of the aircraft it was decided to use a landing field at Old Orchard Beach, which offered a longer takeoff run.[1] At 12:33 EST on 6 September 1927, the Old Glory departed from Old Orchard Beach for Rome; it was piloted by James DeWitt Hill, along with fellow aviator Lloyd W. Bertaud as radio operator, and New York Daily Mirror editor Philip Payne as a passenger. Bertaud reported by radio at 14:55 that all was well, but at 15:55 he reported that the aircraft was heavy. The Old Glory was last sighted by the steamship California at 23:57 the same day, 350 miles east of Cape Race, Newfoundland.[1] At 03:57 and 04:03, the aircraft sent out distress signals; the nearest ship was Transylvania, which triangulated the position from the two messages and altered course to the estimated location, 65 miles away. The weather was bad with strong winds and rain when Transylvania arrived at the location five hours later. Another four ships joined the search, but after thirty hours it was abandoned. Hearst hired the SS Kyle to search the area again, and on 12 September they found wreckage of the aircraft, but no sign of the crew;[1] the only trace of the plane was a 34-foot section of wing, found 700 miles east of Cape Race, Newfoundland.[2] This aviation-related article is a stub. You can help Wikipedia by expanding it.</t>
  </si>
  <si>
    <t>//upload.wikimedia.org/wikipedia/commons/thumb/6/6c/Fokker_F.VIIa_Old_Glory_on_takeoff_ramp_%288091740002%29.jpg/300px-Fokker_F.VIIa_Old_Glory_on_takeoff_ramp_%288091740002%29.jpg</t>
  </si>
  <si>
    <t>Lost on the Atlantic Ocean 1927</t>
  </si>
  <si>
    <t>Fokker F.VIIa</t>
  </si>
  <si>
    <t>https://en.wikipedia.org/Fokker F.VIIa</t>
  </si>
  <si>
    <t>NX703</t>
  </si>
  <si>
    <t>PZL M-17</t>
  </si>
  <si>
    <t>The PZL M-17 "Duduś Kudłacz" (initially EM-5A) was a Polish twin-boom pusher general aviation and trainer aircraft of 1977, which remained a prototype. The aircraft was an amateur design of a team of students of Warsaw University of Technology (Politechnika Warszawska) led by Edward Margański. It had an unorthodox layout of a pusher with twin booms and very streamlined fuselage. A crew of two sat side by side, and had double controls. A tricycle landing gear was retractable. The plane was designed in 1969-1971. At the design stage it was designated EM-5A (EM for Margański) and nicknamed Duduś Kudłacz (Hairy Duduś). The aircraft factory PZL-Mielec in Mielec got interested in the design and took over its development, under a designation PZL M-17. The design was modified there with help of Margański, plastic and duralumin construction was changed to riveted duralumin, and a less powerful engine. The only prototype was flown on 7 July 1977 by S. Wasil. It was not produced in series. In 1979 the prototype was given to Rzeszów University of Technology. A shortcoming of a streamlined fuselage was a cramped cockpit, the crewmen were half-laying in a similar way, as in gliders. The plane was a mid-wing monoplane. It had a two-blade wooden propeller and a 310 liter fuel tank . Data from Jane's all the world's aircraft, 1975-76[1]General characteristics Performance  Aircraft of comparable role, configuration, and era</t>
  </si>
  <si>
    <t>//upload.wikimedia.org/wikipedia/commons/thumb/a/a2/PZL_M-17_pas.png/300px-PZL_M-17_pas.png</t>
  </si>
  <si>
    <t>General aviation aircraft</t>
  </si>
  <si>
    <t>PZL-Mielec</t>
  </si>
  <si>
    <t>https://en.wikipedia.org/PZL-Mielec</t>
  </si>
  <si>
    <t>6.5 m (21 ft 4 in)</t>
  </si>
  <si>
    <t>9.2 m (30 ft 2 in)</t>
  </si>
  <si>
    <t>1.7 m (5 ft 7 in)</t>
  </si>
  <si>
    <t>11.3 m2 (122 sq ft)</t>
  </si>
  <si>
    <t>NACA 66-215</t>
  </si>
  <si>
    <t>650 kg (1,433 lb)</t>
  </si>
  <si>
    <t>900 kg (1,984 lb)</t>
  </si>
  <si>
    <t>210 l (55 US gal; 46 imp gal)</t>
  </si>
  <si>
    <t>1 × Avia M 137 6-cyl. inverted air-cooled in-line piston engine, 130 kW (180 hp)</t>
  </si>
  <si>
    <t>3-bladed controllable-pitch, 1.7 m (5 ft 7 in) diameter</t>
  </si>
  <si>
    <t>360 km/h (220 mph, 190 kn) at sea level</t>
  </si>
  <si>
    <t>6,500 m (21,300 ft)</t>
  </si>
  <si>
    <t>7.9 m/s (1,560 ft/min)</t>
  </si>
  <si>
    <t>76.6 kg/m2 (15.7 lb/sq ft)</t>
  </si>
  <si>
    <t>0.149 kW/kg (0.091 hp/lb)</t>
  </si>
  <si>
    <t>https://en.wikipedia.org/General aviation aircraft</t>
  </si>
  <si>
    <t>250 km/h (160 mph, 130 kn) at 3,000 m (9,800 ft)</t>
  </si>
  <si>
    <t>95 km/h (59 mph, 51 kn) flaps down</t>
  </si>
  <si>
    <t>1,050 kg (2,315 lb)</t>
  </si>
  <si>
    <t>500 km/h (310 mph, 270 kn)</t>
  </si>
  <si>
    <t>North Wing Maverick</t>
  </si>
  <si>
    <t>The North Wing Maverick is an American single-seat ultralight trike designed and produced by North Wing Design of East Wenatchee, Washington. The aircraft is supplied as a kit for amateur construction.[1][2][3][4] The aircraft was designed to comply with US FAR 103 Ultralight Vehicles rules, including the category's maximum empty weight of 254 lb (115 kg). The aircraft has a standard empty weight of 252 lb (114 kg). It features a "top-less" strut-braced hang glider-style high-wing, weight-shift controls, a single-seat, open cockpit, tricycle landing gear and a single engine in pusher configuration.[1][4] The aircraft is made from bolted-together aluminum tubing, with its single surface wing covered in Dacron sailcloth. Its 31.5 ft (9.6 m) span wing is supported by streamlined struts, in place of the more commonly used cables and kingpost. The Maverick is controlled with a conventional weight-shift "A" frame control bar. In 2008 the aircraft was improved with a  folding wing pylon and increased baggage space. In 2009 it received a higher gross weight from 550 to 650 lb (249 to 295 kg).[1][4] The strut-braced wing provides a number of advantages over the traditional cable braced wing, including reduced overall height for hangaring, reduced drag and improved appearance.[1] Older Maverick models may be brought up to Maverick 2 standards with a factory-supplied conversion kit.[5] Data from Kitplanes[2]General characteristics Performance</t>
  </si>
  <si>
    <t>//upload.wikimedia.org/wikipedia/commons/thumb/1/1b/North_Wing_Maverick_Legend_trike.jpg/300px-North_Wing_Maverick_Legend_trike.jpg</t>
  </si>
  <si>
    <t>Ultralight trike</t>
  </si>
  <si>
    <t>North Wing Design</t>
  </si>
  <si>
    <t>https://en.wikipedia.org/North Wing Design</t>
  </si>
  <si>
    <t>10 (February 2000)</t>
  </si>
  <si>
    <t>7 ft (2.1 m)</t>
  </si>
  <si>
    <t>31 ft 6 in (9.60 m)</t>
  </si>
  <si>
    <t>157 sq ft (14.6 m2)</t>
  </si>
  <si>
    <t>252 lb (114 kg)</t>
  </si>
  <si>
    <t>550 lb (249 kg)</t>
  </si>
  <si>
    <t>5 U.S. gallons (19 L; 4.2 imp gal)</t>
  </si>
  <si>
    <t>1 × Rotax 447 twin cylinder, two-stroke, air-cooled, single-ignition aircraft engine, 40 hp (30 kW)</t>
  </si>
  <si>
    <t>In production</t>
  </si>
  <si>
    <t>https://en.wikipedia.org/Ultralight trike</t>
  </si>
  <si>
    <t>45 mph (72 km/h, 39 kn)</t>
  </si>
  <si>
    <t>Northrop Delta</t>
  </si>
  <si>
    <t>The Northrop Delta was an American single-engined passenger transport aircraft of the 1930s.  Closely related to Northrop's Gamma mail plane, 13 were produced by the Northrop Corporation, followed by 19 aircraft built under license by Canadian Vickers Limited. When Jack Northrop set up the Northrop Corporation as a joint venture with the Douglas Aircraft Company in 1932, he set out to design two closely related single-engined aircraft as the new company's first products: a mailplane/record-breaking aircraft, which was designated the Gamma, and a passenger transport, the Delta.[1]  The Delta was a low-winged monoplane, with a fixed tailwheel undercarriage. It was of all-metal, stressed-skin construction, with streamlining spats covering the main landing gear.  While the Delta's wings were common with those of the Gamma, it had a new, wider fuselage, which seated the pilot in an enclosed cockpit immediately behind the engine, and had accommodation for eight passengers in a cabin behind the pilot.[2][3] The first Delta was flown in May 1933, and received an airworthiness certificate in August that year.[3] Although it was intended that the Delta would be sold in both airliner and executive transport (initially named "Victoria") versions,[4] a change to the regulations governing commercial air transport in the America in October 1934, prohibiting the use of single-engined aircraft to carry passengers at night or over rough terrain which would prevent a forced landing, stopped the market for single-engined airliners in the America, and only three aircraft, all ordered before the passing of this regulation, were built as airliners.[3] These consisted of the prototype, leased to Trans World Airlines for use to carry airmail, which crashed on 10 November 1933, one sold to Pan-Am for use by its Mexican subsidiary, destroyed by a fire in May 1934 and one sold to AB Aerotransport of Sweden, delivered in April 1934. AB Aerotransport purchased a second Delta, but this was a dedicated mailplane which more closely resembled the Gamma, with a slim fuselage carrying its cargo in a compartment ahead of the cockpit. A single aircraft was built for the America Coast Guard.  Designated the Northrop RT-1, this was used as the personal transport of Henry Morgenthau, Jr., the Secretary of the Treasury and as a staff transport.[5]  Seven more aircraft were built as executive transports for private owners.  Of these, three were purchased by the Spanish Republicans for use in the Spanish Civil War. Two of these aircraft were captured by the Nationalists when the ship carrying them (along with four Vultee V-1s, a Fairchild 91 and a Lockheed Electra) was captured at sea.  These two Deltas were used as Transports by Franco's forces, while the third Delta was used by the Republican airline Lineas Aéreas Postales Españolas (LAPE) until the end of the civil war when it was handed over to Franco's air force.[6] In 1935, Canada selected the Delta for use as a photographic survey aircraft for use by the Royal Canadian Air Force (RCAF), to be built by Canadian Vickers under license.[2] One aircraft, the last Delta built by Northrop, was supplied as a part assembled pattern to Canadian Vickers, first flying on 16 August 1936 and being delivered to the RCAF on 1 September that year.[7]  It was followed by a further 19 aircraft built wholly by Canadian Vickers, production continuing until October 1940.[8] The Northrop Delta was the first completely all-metal, stressed-skin aircraft built in Canada, however it was closely preceded by the Fairchild Super 71, whose stressed skin construction was limited to the fuselage and not the flying surfaces. The Deltas, which were capable of being operated from wheeled, ski or float undercarriages, proved capable survey aircraft, well suited to operations in the North of Canada, but in August 1939, when the outbreak of the Second World War loomed, Canada found itself short of coastal patrol aircraft, and the Deltas were diverted to this role, being fitted with floats and carrying out long anti-submarine missions. The Deltas were less successful as patrol floatplanes, as they were damaged by ocean swell and by salt water corrosion, and they were forced to revert to landplane use after two months.  The Delta was withdrawn from operations in late 1941, then being used as instructional airframes in training schools.[8] Data from McDonnell Douglas Aircraft since 1920 [12]General characteristics Performance  Related development Aircraft of comparable role, configuration, and era  Related lists</t>
  </si>
  <si>
    <t>//upload.wikimedia.org/wikipedia/commons/thumb/3/36/Northrop_Delta_1.jpg/300px-Northrop_Delta_1.jpg</t>
  </si>
  <si>
    <t>Transport aircraft</t>
  </si>
  <si>
    <t>Northrop Corporation</t>
  </si>
  <si>
    <t>https://en.wikipedia.org/Northrop Corporation</t>
  </si>
  <si>
    <t>Jack Northrop</t>
  </si>
  <si>
    <t>https://en.wikipedia.org/Jack Northrop</t>
  </si>
  <si>
    <t>33 ft 1 in (10.08 m)</t>
  </si>
  <si>
    <t>47 ft 9 in (14.55 m)</t>
  </si>
  <si>
    <t>10 ft 1 in (3.07 m)</t>
  </si>
  <si>
    <t>363 sq ft (33.7 m2)</t>
  </si>
  <si>
    <t>4,504 lb (2,059 kg)</t>
  </si>
  <si>
    <t>7,350 lb (3,334 kg)</t>
  </si>
  <si>
    <t>1 × Wright SR-1820-F2 Nine-cylinder air-cooled radial engine, 735 hp (548 kW)</t>
  </si>
  <si>
    <t>190 kn (219 mph, 352 km/h) at 6,300 ft (1,920 m)</t>
  </si>
  <si>
    <t>1,435 nmi (1,650 mi, 2,655 km)</t>
  </si>
  <si>
    <t>20,000 ft (6,095 m)</t>
  </si>
  <si>
    <t>20.2 lb/sq ft (98.9 kg/m2)</t>
  </si>
  <si>
    <t>0.10 hp/lb (0.16 kW/kg)</t>
  </si>
  <si>
    <t>174 kn (200 mph, 332 km/h)</t>
  </si>
  <si>
    <t>Royal Canadian Air Force</t>
  </si>
  <si>
    <t>https://en.wikipedia.org/Royal Canadian Air Force</t>
  </si>
  <si>
    <t>Northrop Gamma</t>
  </si>
  <si>
    <t>https://en.wikipedia.org/Northrop Gamma</t>
  </si>
  <si>
    <t>8 Passengers (passenger variants)</t>
  </si>
  <si>
    <t>{'Delta 1A': 'ototype. Powered by 710\xa0hp (530\xa0kW) Wright SR-1820-F3 Cyclone radial engine. One built.[3]', 'Delta 1B': 'ssenger airliner for Pan-Am.  Powered by 660\xa0hp (490\xa0kW) Pratt &amp; Whitney Hornet. One built.[9]', 'Delta 1C': 'ssenger airliner for AN Aerotransport. Powered by 700\xa0hp (520\xa0kW) Hornet.[9]', 'Delta 1D': 'ecutive aircraft, powered by Cyclone or Hornet engines. Eight built, including one Northrop RT-1, powered by 735\xa0hp (548\xa0kW) Cyclone for America Coast Guard.', 'Northrop RT-1': 'powered by 735\xa0hp (548\xa0kW) Cyclone for America Coast Guard.', 'Delta 1E': 'rmail carrier for AB Aerotransport. One built. Powered by 660\xa0hp (490\xa0kW) Hornet.[10]', 'Delta I': 'rvey aircraft for RCAF. Powered by 775\xa0hp (578\xa0kW) SR-1820-F52 Cyclone. Three built, including pattern aircraft and two license built. Based on the 1D-8.', 'Delta IA': 'rtial modification to Mk.II standards, with bomb racks fitted.', 'Delta II': 'vised version with provision for armament, including bombs, a dorsal turret mounting a .30 in Browning machine gun (later removed) and two wing mounted machine guns.  Nine built.[11]', 'Delta III': 'official designation for Mk.II fitted with enlarged tail surfaces to counter tail buffeting from turret. Eight built.[11]', 'RT-1': 'ited States Coast Guard designation for its sole Delta 1D-7, which was named "Golden Goose".'}</t>
  </si>
  <si>
    <t>PR-5 Wiewior plus</t>
  </si>
  <si>
    <t>SKNL PRz PR-5 Wiewiór plus[1] is a Polish unmanned aerial vehicle (UAV) being developed by students of Rzeszów University of Technology (Polish: Studenckie Koło Naukowe Lotników, Politechnika Rzeszowska, SKNL PRz), beginning in January 2006. Fifth of the series, following PR-1 Szpion, PR-2 Gacek, PR-3, PR-4 (SAE lifter) and PR-5 Wiewiór, it is an experimental reconnaissance aircraft. It has carbon fiber and kevlar monocoque structure with aluminium ferrules. Power plants are two electric brushless three-phase motors. Different types of parachutes used in PR-5 Wiewiór plus allow to control descent velocity depending on airplane weight and expected windspeed. Two basic types: ring and cruciform parachutes in various sizes are available; all use pilot chute pull-out deployment.  This article on an aircraft of the 2000s is a stub. You can help Wikipedia by expanding it.This article on an unmanned aerial vehicle is a stub. You can help Wikipedia by expanding it.</t>
  </si>
  <si>
    <t>//upload.wikimedia.org/wikipedia/commons/thumb/f/f6/PR-5_Wiewi%C3%B3r_plus.jpg/300px-PR-5_Wiewi%C3%B3r_plus.jpg</t>
  </si>
  <si>
    <t>Remotely controlled unmanned aerial vehicle</t>
  </si>
  <si>
    <t>SKNL of the Rzeszów University of Technology (PRz)</t>
  </si>
  <si>
    <t>https://en.wikipedia.org/SKNL of the Rzeszów University of Technology (PRz)</t>
  </si>
  <si>
    <t>Experimental/prototype</t>
  </si>
  <si>
    <t>https://en.wikipedia.org/Remotely controlled unmanned aerial vehicle</t>
  </si>
  <si>
    <t>none</t>
  </si>
  <si>
    <t>2010–Present</t>
  </si>
  <si>
    <t>PR-5 Wiewiór</t>
  </si>
  <si>
    <t>PWS 3</t>
  </si>
  <si>
    <t>The PWS 3 was a Polish sport aircraft, developed in 1927 by PWS (Podlaska Wytwórnia Samolotów - Podlasie Aircraft Factory), which remained a prototype. The PWS 3 was the first sports aircraft manufactured by the Polish aerospace industry (not counting earlier amateur designs). It was designed by Stanisław Cywiński in the PWS factory in 1927. Its interesting feature was a fuselage built upon a bottom boom, what made possible changing of upper fuselage part with cockpits, and developing single-seater, two-seater or other specialized variants.[1] The prototype of the PWS 3, designated PWS 3B, was flown on 20 May 1927 at Biała Podlaska. After trials, a rudder got improved. In 1928 the plane underwent a modification, receiving rounded wingtips instead of square ones, and smaller ailerons.[1] The prototype PWS 3B was given a registration number P-PWSS, from 1930: SP-ACJ. It took part in the 1st Polish Light Aircraft Contest on 6–9 October 1927, taking the 2nd place (after JD-2 aircraft). Later it was bought by the LOPP paramilitary organization in Lublin and used for propaganda flights.[1] The PWS 3 was a two-seater parasol wing braced monoplane of wooden construction. The fuselage was built around a box-section wooden boom, with a kind of superstructure of wood strips, covered with plywood in front and aircraft fabric fairing in the rear. The engine compartment was covered with duralumin sheeting. The empennage was wooden, with the fixed surfaces  plywood covered and fabric on the control surfaces. The rectangular wooden wings had two spars, and were covered with plywood in front and fabric in the rear. Initially it had slotted ailerons on all span, later shortened. The fuselage had two cockpits in tandem, with windscreens and dual controls. The undercarriage consisted of a fixed split axle conventional landing gear, with a rear skid. Both main undercarriage struts and wing struts were fixed to small horizontal winglets at the bottom of fuselage sides. Fuel was carried in two tanks, 100 L capacity in total, in a central wing section.[1] The 5-cylinder Walter NZ 60 air-cooled radial engine was giving a nominal power of 60 hp and take-off power of 65 hp, driving a two-blade fixed pitch wooden propeller. A cruise fuel consumption was 22 L/h.[1] Data from Jane's all the World's Aircraft 1928,[2] Polish Aircraft 1893–1939,[3] Polskie konstrukcje lotnicze 1893-1939[1]General characteristics Performance</t>
  </si>
  <si>
    <t>//upload.wikimedia.org/wikipedia/commons/thumb/0/03/Walter_NZ-60_a_letadlo_PWS_3B.jpg/300px-Walter_NZ-60_a_letadlo_PWS_3B.jpg</t>
  </si>
  <si>
    <t>PWS</t>
  </si>
  <si>
    <t>https://en.wikipedia.org/PWS</t>
  </si>
  <si>
    <t>6.93 m (22 ft 9 in)</t>
  </si>
  <si>
    <t>2.6 m (8 ft 6 in)</t>
  </si>
  <si>
    <t>16.75 m2 (180.3 sq ft)</t>
  </si>
  <si>
    <t>416 kg (917 lb)</t>
  </si>
  <si>
    <t>662 kg (1,459 lb)</t>
  </si>
  <si>
    <t>100 l (26 US gal; 22 imp gal) in two tanks</t>
  </si>
  <si>
    <t>1 × Walter NZ 60 5-cylinder air-cooled radial piston engine, 45 kW (60 hp)</t>
  </si>
  <si>
    <t>2-bladed fixed pitch wooden propeller</t>
  </si>
  <si>
    <t>133 km/h (83 mph, 72 kn)</t>
  </si>
  <si>
    <t>500 km (310 mi, 270 nmi)</t>
  </si>
  <si>
    <t>2,500 m (8,200 ft)</t>
  </si>
  <si>
    <t>1.7 m/s (330 ft/min)</t>
  </si>
  <si>
    <t>39.5 kg/m2 (8.1 lb/sq ft)</t>
  </si>
  <si>
    <t>0.0718 kW/kg (0.0437 hp/lb)</t>
  </si>
  <si>
    <t>65 km/h (40 mph, 35 kn)</t>
  </si>
  <si>
    <t>https://en.wikipedia.org/20 May 1927</t>
  </si>
  <si>
    <t>Parnall Elf</t>
  </si>
  <si>
    <t>The Parnall Elf is a British two seat light touring aircraft of the 1920s. Built by George Parnall &amp; Co. the Elf was the last aircraft designed by Harold Bolas before he left the company to go to the America. The Parnall Elf was designed by Harold Bolas, chief designer of the reformed George Parnall &amp; Co. The type made its public debut at Olympia in July 1929.[1] The Elf was a biplane of wood and fabric construction with staggered wings set well forward on the fuselage as a feature to assist crew escape in an emergency. The wings were unusually braced with 'vee' interplane struts which dispensed with any flying wires[1] and could be folded for ease of hangarage. The main fuel tank was fitted in the fuselage, while a pump raised the fuel to a small tank in the wing centre section where it was then fed to the engine by gravity. An Elf placed fifth in the 1930 King's Cup Air Race out of a field of 88 entrants. The purchase price of the aircraft at this time was between £875 and £890.[2] Data from Parnall Aircraft since 1914[3]General characteristics Performance   Aircraft of comparable role, configuration, and era</t>
  </si>
  <si>
    <t>//upload.wikimedia.org/wikipedia/commons/thumb/d/d7/Parnall_Elf_in_flight.jpg/300px-Parnall_Elf_in_flight.jpg</t>
  </si>
  <si>
    <t>Two-seat light aircraft</t>
  </si>
  <si>
    <t>Parnall &amp; Co</t>
  </si>
  <si>
    <t>https://en.wikipedia.org/Parnall &amp; Co</t>
  </si>
  <si>
    <t>Harold Bolas</t>
  </si>
  <si>
    <t>https://en.wikipedia.org/Harold Bolas</t>
  </si>
  <si>
    <t>22 ft 10.5 in (6.972 m)</t>
  </si>
  <si>
    <t>8 ft 6 in (2.59 m)</t>
  </si>
  <si>
    <t>195 sq ft (18.1 m2)</t>
  </si>
  <si>
    <t>900 lb (408 kg)</t>
  </si>
  <si>
    <t>1,700 lb (771 kg)</t>
  </si>
  <si>
    <t>21 imp gal (25 US gal; 95 l) in a fuselage main tank and centre-section gravity tank</t>
  </si>
  <si>
    <t>1 × Cirrus Hermes II 4-cylinder air-cooled in-line piston engine, 120 hp (89 kW)</t>
  </si>
  <si>
    <t>116 mph (187 km/h, 101 kn) at sea level</t>
  </si>
  <si>
    <t>400 mi (640 km, 350 nmi)</t>
  </si>
  <si>
    <t>800 ft/min (4.1 m/s)</t>
  </si>
  <si>
    <t>103 mph (166 km/h, 90 kn)</t>
  </si>
  <si>
    <t>40 mph (64 km/h, 35 kn)</t>
  </si>
  <si>
    <t>10,000 ft (3,048 m) in 21 minutes</t>
  </si>
  <si>
    <t>7 ft 2 in (2.18 m) folded</t>
  </si>
  <si>
    <t>31 ft 3.5 in (9.538 m)</t>
  </si>
  <si>
    <t>26 ft 9 in (8.15 m)</t>
  </si>
  <si>
    <t>Peña Dahu</t>
  </si>
  <si>
    <t>The Peña Dahu, named for the legendary French mountain animal, is a French amateur-built aircraft that was designed by Louis Peña of Dax, Landes and made available in the form of plans for amateur construction.[1][2] The Dahu is intended for mountain flying, aero-towing gliders and touring. It features a cantilever low-wing, a four-seat enclosed cockpit, fixed conventional landing gear and a single engine in tractor configuration.[1][2] The Dahu is made from wood. Its 9 m (29.5 ft) span wing has an area of 15 m2 (160 sq ft) and mounts flaps. The recommended engines range in power from 120 to 200 hp (89 to 149 kW) and include the 160 hp (119 kW) Lycoming O-320, 180 hp (134 kW) Lycoming O-360 and the fuel-injected 200 hp (149 kW) Lycoming IO-360 four-stroke powerplants. When equipped with a 120 hp (89 kW) engine the gross weight is limited to 900 kg (1,984 lb) instead of 1,200 kg (2,646 lb).[1][2] Reviewers Roy Beisswenger and Marino Boric described the design in a 2015 review as "unashamedly rustic".[2] Data from Bayerl and Tacke[1][2]General characteristics Performance</t>
  </si>
  <si>
    <t>Amateur-built aircraft</t>
  </si>
  <si>
    <t>15 m2 (160 sq ft)</t>
  </si>
  <si>
    <t>1,200 kg (2,646 lb) 900 kg (1,984 lb) when equipped with a 120 hp (89 kW) engine</t>
  </si>
  <si>
    <t>200 litres (44 imp gal; 53 US gal)</t>
  </si>
  <si>
    <t>310 km/h (190 mph, 170 kn)</t>
  </si>
  <si>
    <t>80.0 kg/m2 (16.4 lb/sq ft)</t>
  </si>
  <si>
    <t>https://en.wikipedia.org/Amateur-built aircraft</t>
  </si>
  <si>
    <t>230 km/h (140 mph, 120 kn)</t>
  </si>
  <si>
    <t>80 km/h (50 mph, 43 kn)</t>
  </si>
  <si>
    <t>three passengers</t>
  </si>
  <si>
    <t>Norman Aviation Nordic II</t>
  </si>
  <si>
    <t>The Norman Aviation Nordic II is a Canadian advanced ultralight aircraft, designed by Jacques Norman and produced by Norman Aviation of Saint-Anselme, Quebec, first flying in 1986. The aircraft is supplied as a kit for amateur construction or as a complete ready-to-fly-aircraft and remained in production through 2012.[1][2][3] The Nordic II was designed to comply with the Canadian ultralight rules. It features a strut-braced high-wing, a two-seats-in-side-by-side configuration enclosed cockpit with doors, fixed conventional landing gear and a single engine in tractor configuration.[1] The aircraft fuselage is made from welded steel tubing, with its wings made from wood and all surfaces covered in doped aircraft fabric. Its 33 ft (10.1 m) span wing has an area of 154 sq ft (14.3 m2) and mounts flaps. The wing is supported by V-struts and jury struts. The cockpit width is 39 in (99 cm). The standard engines used are the 64 hp (48 kW) Rotax 582 two-stroke, the 80 hp (60 kW) Rotax 912UL or 71 to 100 hp (53 to 75 kW) Subaru EA four-stroke powerplants.[1] Construction time from the factory supplied kit is estimated at 300 hours.[1] In February 2018 there were thirteen Nordic IIs on the Transport Canada Civil Aviation Register.[4]  Data from Purdy and Norman Aviation[1][2]General characteristics Performance</t>
  </si>
  <si>
    <t>Canada</t>
  </si>
  <si>
    <t>https://en.wikipedia.org/Canada</t>
  </si>
  <si>
    <t>Norman Aviation</t>
  </si>
  <si>
    <t>https://en.wikipedia.org/Norman Aviation</t>
  </si>
  <si>
    <t>Jacques Norman</t>
  </si>
  <si>
    <t>19 ft 0 in (5.79 m)</t>
  </si>
  <si>
    <t>33 ft 0 in (10.06 m)</t>
  </si>
  <si>
    <t>5 ft 7 in (1.70 m)</t>
  </si>
  <si>
    <t>154 sq ft (14.3 m2)</t>
  </si>
  <si>
    <t>620 lb (281 kg)</t>
  </si>
  <si>
    <t>1,058 lb (480 kg)</t>
  </si>
  <si>
    <t>12 U.S. gallons (45 L; 10.0 imp gal)</t>
  </si>
  <si>
    <t>1 × Subaru EA engine four cylinder, air-cooled, four stroke automotive engine, 90 hp (67 kW)</t>
  </si>
  <si>
    <t>2-bladed composite</t>
  </si>
  <si>
    <t>100 mph (160 km/h, 87 kn)</t>
  </si>
  <si>
    <t>350 mi (560 km, 300 nmi)</t>
  </si>
  <si>
    <t>10,000 ft (3,000 m)</t>
  </si>
  <si>
    <t>600 ft/min (3.0 m/s)</t>
  </si>
  <si>
    <t>6.9 lb/sq ft (34 kg/m2)</t>
  </si>
  <si>
    <t>In production (2012)</t>
  </si>
  <si>
    <t>85 mph (137 km/h, 74 kn)</t>
  </si>
  <si>
    <t>35 mph (56 km/h, 30 kn)</t>
  </si>
  <si>
    <t>1986-present</t>
  </si>
  <si>
    <t>Norman Aviation Nordic I</t>
  </si>
  <si>
    <t>https://en.wikipedia.org/Norman Aviation Nordic I</t>
  </si>
  <si>
    <t>Orenco B</t>
  </si>
  <si>
    <t>The Orenco B was a prototype American fighter aircraft of World War I. It was a single-engined, single-seat biplane that flew in 1918. Although it demonstrated good performance, it did not enter large scale service. The Ordnance Engineering Corporation[nb 1] of Baldwin, Long Island, designed and built its first aircraft, the Type A, a two-seat trainer in 1917, although no production followed. To design its second aircraft, a single-seat fighter, it acquired the services of Frenchman Etienne Dormoy, a member of the French Aeronautical Mission to the America, who had previously worked for SPAD.[1][nb 2] The design, the Type B, was a single-engined tractor biplane of wooden construction. It was powered by a single 160 hp (120 kW) Gnome Monosoupape 9N rotary engine and had two-bay wings. Planned armament was three Marlin machine guns, one under the upper wing and two under the lower wings.[nb 3][1][4] The first prototype made its maiden flight in early 1918. It demonstrated good performance, reaching a speed of 135 mph (117 kn; 217 km/h), and four aircraft were ordered by the Aviation Section, U.S. Signal Corps, along with five of the closely related Type C fighter trainer, the first being delivered in March 1918.[3] Despite this, the type was not adopted further, as the 160 hp Gnome did not go into production in the America, and the US Army decided to build European fighters under license instead.[4][5] It is uncertain whether all four Type Bs were completed, with some sources indicating only one type B having been built.[5][6] Data from Some "Orenco" (U.S.A.) Aeroplanes[7]General characteristics Performance Armament</t>
  </si>
  <si>
    <t>//upload.wikimedia.org/wikipedia/commons/thumb/7/7b/Orenco_B_010420_p363.png/300px-Orenco_B_010420_p363.png</t>
  </si>
  <si>
    <t>Fighter aircraft</t>
  </si>
  <si>
    <t>Orenco</t>
  </si>
  <si>
    <t>https://en.wikipedia.org/Orenco</t>
  </si>
  <si>
    <t>Etienne Dormoy</t>
  </si>
  <si>
    <t>https://en.wikipedia.org/Etienne Dormoy</t>
  </si>
  <si>
    <t>18 ft 10 in (5.74 m)</t>
  </si>
  <si>
    <t>7 ft 4 in (2.24 m)</t>
  </si>
  <si>
    <t>180 sq ft (17 m2)</t>
  </si>
  <si>
    <t>985 lb (447 kg)</t>
  </si>
  <si>
    <t>1,290 lb (585 kg)</t>
  </si>
  <si>
    <t>38 US gal (140 L)</t>
  </si>
  <si>
    <t>1 × Gnome Monosoupape 9N nine-cylinder rotary engine, 150 hp (110 kW)   [8]</t>
  </si>
  <si>
    <t>135 mph (217 km/h, 117 kn) at sea level</t>
  </si>
  <si>
    <t>202 mi (325 km, 176 nmi)</t>
  </si>
  <si>
    <t>3 min 20 s to 5,000 ft (1,500 m)</t>
  </si>
  <si>
    <t>3× Fiat-Revelli Modello 1914 machine guns</t>
  </si>
  <si>
    <t>26 ft 0 in (7.92 m)</t>
  </si>
  <si>
    <t>Oskbes Aviatika MAI-920</t>
  </si>
  <si>
    <t>The Oskbes Aviatika MAI-920 is a Russian high-wing, cable-braced, single-seat, training glider that was designed and produced by Oskbes MAI Moskau Aviation Institut, first flying in 1992.[1][2] The MAI-920 was developed from the powered Oskbes Aviatika MAI-890 ultralight, which can also be used to aerotow the MAI-920 glider. The MAI-920 has a 90% parts commonality with the MAI-890. The glider design uses a higher aspect ratio monoplane wing in place of the MAI-890's biplane wing. It is intended to be a simple and robust student solo glider.[1][2] The MAI-920 glider is made from aluminium tube and fabric, with the nose cone built from fibreglass. Its 10 m (32.8 ft) span wing is cable-braced from a kingpost. The landing gear is a fixed monowheel gear, with a nose skid or caster and a tail skid.[1][2] Data from Bertrand and company website[1][2]General characteristics Performance     Related lists</t>
  </si>
  <si>
    <t>Glider</t>
  </si>
  <si>
    <t>Russia</t>
  </si>
  <si>
    <t>https://en.wikipedia.org/Russia</t>
  </si>
  <si>
    <t>Oskbes MAI Moskau Aviation Institut</t>
  </si>
  <si>
    <t>https://en.wikipedia.org/Oskbes MAI Moskau Aviation Institut</t>
  </si>
  <si>
    <t>10.0 m (32 ft 10 in)</t>
  </si>
  <si>
    <t>103 kg (227 lb)</t>
  </si>
  <si>
    <t>https://en.wikipedia.org/Glider</t>
  </si>
  <si>
    <t>50 km/h (31 mph, 27 kn)</t>
  </si>
  <si>
    <t>1992-present</t>
  </si>
  <si>
    <t>Oskbes Aviatika MAI 890</t>
  </si>
  <si>
    <t>https://en.wikipedia.org/Oskbes Aviatika MAI 890</t>
  </si>
  <si>
    <t>120 km/h (75 mph, 65 kn)</t>
  </si>
  <si>
    <t>Per Il Volo Top 80</t>
  </si>
  <si>
    <t>The Per Il Volo Top 80 is an Italian single cylinder, two-stroke aircraft engine designed and produced by Per Il Volo of Galliera Veneta for powered paragliding. It was the first purpose-designed paramotor engine.[1][2][3] The Top 80 was developed specifically for the Per Il Volo Miniplane, which was introduced in 1989.[1][2][3] The engine uses fan-cooling and a Walbro 24 diaphragm or Dell'Orto 17.5  basin-type carburetor. Designed for light weight as the overall consideration, the engine weighs 10 kg (22.0 lb), plus the exhaust system weight of 2.6 kg (5.7 lb). With the Walbro carburetor the Top 80 produces 11 kW (14.8 hp) at 9500 rpm. Power is delivered to the two-bladed wooden propeller though a reverse-turning gear box to reduce output net torque felt by the pilot during acceleration and deceleration[citation needed]. The oil filled gearbox can be fitted with 22/70 gears giving a reduction ratio of 3:182, 21/71 gears giving 3.381, 20/72 gears giving 3.60, 19/73 gears giving 3.842 or 18/74 gears with a ratio of 4.111. The engine also fits a centrifugal clutch that allows idling without turning the propeller, a useful feature in its main application on a paramotor, where it improves ground safety.[1][2][3] Data from Cliche, Bertrand and Per Il Volo[1][2][3]</t>
  </si>
  <si>
    <t>//upload.wikimedia.org/wikipedia/commons/thumb/f/ff/Miniplane_paramotor_over_cape_sounio_greece.JPG/300px-Miniplane_paramotor_over_cape_sounio_greece.JPG</t>
  </si>
  <si>
    <t>Per Il Volo</t>
  </si>
  <si>
    <t>https://en.wikipedia.org/Per Il Volo</t>
  </si>
  <si>
    <t>24 cm (9.45 in)</t>
  </si>
  <si>
    <t>29 cm (11.42 in)</t>
  </si>
  <si>
    <t>single cylinder, two-stroke aircraft engine</t>
  </si>
  <si>
    <t>https://en.wikipedia.org/Single cylinder, two-stroke aircraft engine</t>
  </si>
  <si>
    <t>28 cm (11.02 in)</t>
  </si>
  <si>
    <t>Per Il Volo Miniplane</t>
  </si>
  <si>
    <t>https://en.wikipedia.org/Per Il Volo Miniplane</t>
  </si>
  <si>
    <t>47.7 mm (1.878 in)</t>
  </si>
  <si>
    <t>44 mm (1.73 in)</t>
  </si>
  <si>
    <t>80 cc (4.88 cu in)</t>
  </si>
  <si>
    <t>10 kg (22.0 lb), plus the exhaust system 2.6 kg (5.7 lb)</t>
  </si>
  <si>
    <t>piston ported</t>
  </si>
  <si>
    <t>Walbro 24 diaphragm or Dell'Orto 17.5  basin-type carburetor</t>
  </si>
  <si>
    <t>auto fuel</t>
  </si>
  <si>
    <t>premixed oil and fuel</t>
  </si>
  <si>
    <t>fan forced air</t>
  </si>
  <si>
    <t>oil filled gearbox, reduction ratios of 3</t>
  </si>
  <si>
    <t>11 kW (14.8 hp) at 9500 rpm with Walbro carburettor, 10 kW (13.4 hp) at 9300 rpm with Dell'Orto carburettor</t>
  </si>
  <si>
    <t>P&amp;M GT450</t>
  </si>
  <si>
    <t>The P&amp;M GT450 is a British two-seat flexwing ultralight trike built by P&amp;M Aviation of Manton, Marlborough, Wiltshire.[1][2] The GT450 is derived from the Pegasus Quik, a design produced by Pegasus Aviation, prior to its merger with Mainair Sports in 2003.[1][2][3] The GT450 is named for its maximum takeoff weight of 450 kg (992 lb). The aircraft is equipped with a flexible wing with Trilam leading edge and a Kevlar trailing edge. The wing can be trimmed from 55 to 82 mph (89 to 132 km/h). The aircraft is equipped with a 80 hp (60 kW) Rotax 912UL or optionally a 100 hp (75 kW) Rotax 912ULS, both with electric starters, and a 65 l (14 imp gal; 17 US gal) polyethylene fuel tank mounted under the seat. Dual hydraulic rear-wheel disc brakes with a parking brake feature are standard. The cockpit fairing is made of fibreglass.[1][2] Data from Company website[1]General characteristics Performance</t>
  </si>
  <si>
    <t>//upload.wikimedia.org/wikipedia/commons/thumb/a/a5/Quik_gt450_ultralight_g-gttp_arp.jpg/300px-Quik_gt450_ultralight_g-gttp_arp.jpg</t>
  </si>
  <si>
    <t>P&amp;M Aviation</t>
  </si>
  <si>
    <t>https://en.wikipedia.org/P&amp;M Aviation</t>
  </si>
  <si>
    <t>2.90 m (9 ft 6.1 in)</t>
  </si>
  <si>
    <t>9.25 m (30 ft 3.8 in)</t>
  </si>
  <si>
    <t>3.74 m (12 ft 3.1 in)</t>
  </si>
  <si>
    <t>13 m2 (140 sq ft)</t>
  </si>
  <si>
    <t>214 kg (471 lb)</t>
  </si>
  <si>
    <t>1 × Rotax 912UL four-stroke four-cylinder piston engine, 60 kW (80 hp)</t>
  </si>
  <si>
    <t>152 km/h (95 mph, 83 kn)</t>
  </si>
  <si>
    <t>608 km (375 mi, 326 nmi)</t>
  </si>
  <si>
    <t>5.46 m/s (1,075 ft/min)</t>
  </si>
  <si>
    <t>34.6 kg/m2 (7.08 lb/sq ft)</t>
  </si>
  <si>
    <t>0.13 kW/kg (12.4 lb/hp)</t>
  </si>
  <si>
    <t>130 km/h (80 mph, 70 kn)</t>
  </si>
  <si>
    <t>48 km/h (38 mph, 33 kn)</t>
  </si>
  <si>
    <t>Pegasus Quik</t>
  </si>
  <si>
    <t>https://en.wikipedia.org/Pegasus Quik</t>
  </si>
  <si>
    <t>one passenger and 236 kg (521 lb) useful load</t>
  </si>
  <si>
    <t>177 km/h (110 mph, 96 kn)</t>
  </si>
  <si>
    <t>34 kg/sq m</t>
  </si>
  <si>
    <t>Papa 51 Thunder Mustang</t>
  </si>
  <si>
    <t>The Thunder Mustang is a modern 0.75 scale replica of the P-51 Mustang. It has joined the ranks of the high performance P-51 kits alongside the Titan Aircraft T-51, which has a welded steel airframe with a secondary monocoque aluminum shell, the all-aluminum Stewart S-51D, and the full-scale, turbine powered Cameron P-51G. The Thunder Mustang is currently in renewed production stages. Production ceased in the fall of 1999. The Thunder Builders Group LLC owned the assets required to manufacture the airplane in September 2010, when they sold the assets to Dean Holt of Mount Vernon, Washington.[1]  Dean is currently in the process of manufacturing all the necessary components for complete kit offerings, which will be available in late fall 2011. There were a total of 37 complete or partial kits produced, including the prototype. Of these 37, 27 were delivered as complete kits including the Falconer engine.  Two have Walter turbines installed and presently flying. Four Thunder Mustangs have competed at the Reno Air Races. John Parker has recorded lap speeds of more than 355 mph on the racecourse using the normally aspirated Falconer engine in his Thunder Mustang Blue Thunder II. Parker perished in a landing incident at Reno Stead on May 1, 2018.  George Giboney posted lap speeds of 397 mph with his supercharged version of the Falconer engine during the 2010 races, with level flight top speed of more than 415 mph. On January 4th, 2020, a Thunder Mustang crashed in Santa Clarita, California, killing the pilot.[2]</t>
  </si>
  <si>
    <t>//upload.wikimedia.org/wikipedia/commons/thumb/2/25/Thunder_Mustang.jpg/300px-Thunder_Mustang.jpg</t>
  </si>
  <si>
    <t>Replica</t>
  </si>
  <si>
    <t>Thunder Mustang LLC</t>
  </si>
  <si>
    <t>https://en.wikipedia.org/Thunder Mustang LLC</t>
  </si>
  <si>
    <t>Renewed Production Stages.</t>
  </si>
  <si>
    <t>https://en.wikipedia.org/Replica</t>
  </si>
  <si>
    <t>The Per Il Volo Miniplane is an Italian paramotor designed and produced by Per Il Volo of Galliera Veneta for powered paragliding. It was introduced in 1989 and remains in production.[1][2][3] The aircraft was designed as a light weight paramotor, giving due consideration to the fact that the pilot has to wear the engine on his or her back and run with it for take-off. It features a paraglider-style high-wing, single-place accommodation and a single Per Il Volo Top 80 13 hp (10 kW) engine in pusher configuration. As is the case with all paramotors, take-off and landing is accomplished by foot.[1][2] To keep the design as light as possible a simple harness is used. The single cylinder, two-stroke, fan-cooled aircraft engine incorporates some unique features that make it especially suitable for its role. Its reduction gearbox results in the engine and propeller turning in different directions, thereby reducing the resulting torque absorbed by the pilot[citation needed]. The engine also incorporates a centrifugal clutch that allows the engine to idle without the propeller turning, which improves safety during canopy inflation and launch, as well as landing.[1][2] The aircraft can be completely disassembled for ground transportation or storage. The aluminum and fibreglass frame folds and the fuel tank is removable.[1] Data from Cliche and Bertrand[1][2]General characteristics Performance</t>
  </si>
  <si>
    <t>17 kg (37 lb)</t>
  </si>
  <si>
    <t>113 kg (250 lb)</t>
  </si>
  <si>
    <t>2 U.S. gallons (7.6 L; 1.7 imp gal)</t>
  </si>
  <si>
    <t>1 × Per Il Volo Top 80 single cylinder, two-stroke, fan-cooled, 80cc aircraft engine with reduction gear box in rations from 3.18 to 4.41</t>
  </si>
  <si>
    <t>2-bladed wooden, 1.25 m (4 ft 1 in) diameter</t>
  </si>
  <si>
    <t>2.0 m/s (400 ft/min)</t>
  </si>
  <si>
    <t>32 km/h (20 mph, 17 kn)</t>
  </si>
  <si>
    <t>North Wing ATF</t>
  </si>
  <si>
    <t>The North Wing ATF (Air Time Fix) is an American single-seat ultralight trike designed and produced by North Wing Design of East Wenatchee, Washington. The aircraft is supplied as a kit for amateur construction.[1][2][3] The ATF is a nanotrike intended for use as a motorglider, taking off under power and then shutting down the engine for soaring flight.[1][2][3] The aircraft was designed to comply with US FAR 103 Ultralight Vehicles rules, including the category's maximum empty weight of 254 lb (115 kg). The aircraft has a standard empty weight of 186 lb (84 kg). It features a minimalist design, cable-braced hang glider-style high-wing, weight-shift controls, a single-seat, open cockpit, tricycle landing gear and a single engine in pusher configuration.[1][2] The aircraft is made from bolted-together aluminum tubing, with its double-surface wing covered in Dacron sailcloth. Its 34.7 ft (10.6 m) span Stratus XP wing is supported by cables and kingpost and is weight-shift controlled by an "A" frame control bar. The original wing offered by the manufacturer was the Stratos, but this was replaced by the improved Stratus XP in 2010. The Stratos XP features fiberglass wingtips, a different shaped sail providing a better glide ratio and lower sink rate. It is available in two sizes, 16 m2 (170 sq ft) and 17.5 m2 (188 sq ft).[1][2][3] The aircraft was originally powered by the 22 hp (16 kW) Zenoah G-25 single cylinder, two-stroke engine. Engines available in 2012 are the 26 hp (19 kW) Simonini Mini2, 30 hp (22 kW) Zanzottera MZ 34, 25 hp (19 kW) Vittorazi 185 and the 22 hp (16 kW) Bailey V4-200 powerplants.[1][2][3] The ATF can be folded up to 27" x 30" x 55" (69 x 76 x 140 cm) for storage or ground transport.[3] Data from North Wing[3]General characteristics Performance</t>
  </si>
  <si>
    <t>34.7 ft (10.6 m)</t>
  </si>
  <si>
    <t>186 lb (84 kg)</t>
  </si>
  <si>
    <t>1 × Zanzottera MZ 34 single cylinder, two-stroke, air-cooled aircraft engine, 30 hp (22 kW)</t>
  </si>
  <si>
    <t>2-bladed wooden, 4 ft 3 in (1.30 m) diameter</t>
  </si>
  <si>
    <t>300 ft/min (1.5 m/s)</t>
  </si>
  <si>
    <t>30 mph (48 km/h, 26 kn)</t>
  </si>
  <si>
    <t>21 mph (34 km/h, 18 kn)</t>
  </si>
  <si>
    <t>220 ft/min (1.1 m/s)</t>
  </si>
  <si>
    <t>53 mph (85 km/h, 46 kn)</t>
  </si>
  <si>
    <t>PZL M-24 Dromader Super</t>
  </si>
  <si>
    <t>The PZL M-24 Dromader Super (a.k.a. Super Dromedary) is a single engine agricultural aircraft, developed in the 1980s by the WSK-Mielec (later PZL-Mielec) from the PZL-Mielec M-18 Dromader. It did not progress beyond the  prototyping stage. The plane was developed as a bigger and more capable variant of the successful agricultural plane PZL-Mielec M-18 Dromader. Some components of the M-18 were used it its construction, but it is generally bigger and stronger, with a more powerful engine. The wings were fitted with a new central section of a larger span. The first prototype of the M-24 flew on July 20, 1987, and was powered with a 736 kW (987 hp) Shvetsov ASh-62IR radial engine. The second prototype, designated M-24B, was powered by the Polish-designed 890 kW (1,200 hp) PZL-Kalisz K-9AA radial engine and first flew in 1988. The third prototype, M-24T, was powered by the Pratt &amp; Whitney PT6A-45AG turboprop engine. Four prototypes were built, but the type did not enter production. The experience with the M-24 was utilised in creating the M-18B variant of the M-18, powered with the PZL K-9 engine, first flown in 1993. The aircraft is a metal low-wing cantilever monoplane, conventional in layout. It has a monocoque fuselage, covered with duralumin. The wings are composed of three parts, fitted with flaps and slats. There is a two-seat cabin (pilot and optional passenger or mechanic, in tandem), placed high. The single radial engine has a four blade propeller. Behind the engine is an internal 2,700-litre (590 imp gal; 710 US gal) tank for chemicals or water. A fuel tank holds 1,400 litres (310 imp gal; 370 US gal). The plane has exchangeable sets of equipment for spraying, cropdusting or fire extinguishing. It has conventional fixed landing gear with a tail wheel. Data from Jane's all the World's Aircraft 1989–90[1]General characteristics Performance  Related development</t>
  </si>
  <si>
    <t>Agricultural aircraft</t>
  </si>
  <si>
    <t>WSK-Mielec</t>
  </si>
  <si>
    <t>https://en.wikipedia.org/WSK-Mielec</t>
  </si>
  <si>
    <t>4 prototypes</t>
  </si>
  <si>
    <t>1, pilot</t>
  </si>
  <si>
    <t>10.8 m (35 ft 5 in)</t>
  </si>
  <si>
    <t>19.9 m (65 ft 3 in)</t>
  </si>
  <si>
    <t>4.3 m (14 ft 1 in) in rigging position</t>
  </si>
  <si>
    <t>45 m2 (480 sq ft)</t>
  </si>
  <si>
    <t>2,870 kg (6,327 lb)</t>
  </si>
  <si>
    <t>1 × PZL ASz-62IR 9-cylinder air-cooled radial piston engine, 750 kW (1,000 hp)</t>
  </si>
  <si>
    <t>4-bladed PZL constant-speed propeller</t>
  </si>
  <si>
    <t>4,000 m (13,000 ft)</t>
  </si>
  <si>
    <t>5 m/s (980 ft/min) clean</t>
  </si>
  <si>
    <t>111.1 kg/m2 (22.8 lb/sq ft) (normal)</t>
  </si>
  <si>
    <t>0.149 kW/kg (0.091 hp/lb) (normal)</t>
  </si>
  <si>
    <t>https://en.wikipedia.org/Agricultural aircraft</t>
  </si>
  <si>
    <t>110 km/h (68 mph, 59 kn) flaps down</t>
  </si>
  <si>
    <t>PZL-Mielec M-18 Dromader</t>
  </si>
  <si>
    <t>https://en.wikipedia.org/PZL-Mielec M-18 Dromader</t>
  </si>
  <si>
    <t>1 passenger and 2,700 l (710 US gal; 590 imp gal) / 2,000 kg (4,400 lb) of chemicals</t>
  </si>
  <si>
    <t>5,000 kg (11,023 lb) and Max landing weight</t>
  </si>
  <si>
    <t>+3.5 -1.4</t>
  </si>
  <si>
    <t>340 m (1,120 ft)</t>
  </si>
  <si>
    <t>470 m (1,540 ft)</t>
  </si>
  <si>
    <t>Pegasus Quantum</t>
  </si>
  <si>
    <t>The Pegasus Quantum is a British two-seat, ultralight trike that was designed and produced by Pegasus Aviation and later by P&amp;M Aviation. The aircraft was supplied as a completed aircraft.[1][2] In the early 2000s Pegasus Aviation was merged with rival Mainair Sports into P&amp;M Aviation, and production of the Quantum continued but shifted from the Pegasus plant in Marlborough, Wiltshire, to the Mainair factory in Rochdale. As the company rationalized the two aircraft lines, Quantum production ended. By 2012 the manufacturer indicated, "This aircraft is no longer in production...Full spares and support are still available and will remain so for the foreseeable future. Complete aircraft can still be manufactured but by special request only."[2][3] The Quantum was intended as an up-scale touring trike for long distance flying. It was designed to comply with the Fédération Aéronautique Internationale microlight category, including the category's maximum gross weight of 450 kg (992 lb). It is also certified to comply with UK BCAR Section "S" and German DULV microlight certification. The aircraft has a maximum gross weight of 409 kg (902 lb). It features a cable-braced hang glider-style high-wing, weight-shift controls, a two-seats-in-tandem, open cockpit, tricycle landing gear and a single engine in pusher configuration.[1][2] The aircraft is made from bolted-together aluminium tubing, with its double-surface Pegasus Q2 wing covered in Dacron sailcloth. Its 10.4 m (34.1 ft) span wing is supported by a single tube-type kingpost and uses an "A" frame control bar. The Quantum line includes a number of models that incorporate various options packages and engines.[1][2] Quantums have been used for a number of record-setting flights, including the first microlight flight around the world, flown by Brian Milton and Keith Reynolds in the Quantum 912 Global Flyer between 14 March - 21 July 1998.[1][2][4] Milton explains why he chose the Quantum at the start of planning for the record-circling flight: I immediately ordered the latest and most well-proven microlight, a Pegasus Quantum 912. It had a lovely flying wing, with which I was comfortable, and its engine — a Rotax 912 — was four-stroke, four-cylinder, and much more reliable than the two-stroke, two-cylinder engines I had flown until then. It also had dual ignition, two sparking-plugs in each cylinder, a comfort on sea crossings. Even though Keith flew as a test pilot for the rival Medway Microlights, which had a lovely wing too, but a less advanced trike, he was in favour of the choice of a Pegasus 912.[4] The Quantum was also flown by Simon Baker to win the World Microlight Championships.[3] Data from Bertrand and P&amp;M Aviation[2][3]General characteristics Performance</t>
  </si>
  <si>
    <t>//upload.wikimedia.org/wikipedia/commons/thumb/1/11/Pegasus_quantum_15-912_microlight_g-byff_kemble_arp.jpg/300px-Pegasus_quantum_15-912_microlight_g-byff_kemble_arp.jpg</t>
  </si>
  <si>
    <t>Pegasus AviationP&amp;M Aviation</t>
  </si>
  <si>
    <t>https://en.wikipedia.org/Pegasus AviationP&amp;M Aviation</t>
  </si>
  <si>
    <t>over 600</t>
  </si>
  <si>
    <t>10.4 m (34 ft 1 in)</t>
  </si>
  <si>
    <t>15.6 m2 (168 sq ft)</t>
  </si>
  <si>
    <t>204 kg (450 lb)</t>
  </si>
  <si>
    <t>409 kg (902 lb)</t>
  </si>
  <si>
    <t>49 litres (11 imp gal; 13 US gal)</t>
  </si>
  <si>
    <t>1 × Rotax 912UL four cylinder, four-stroke aircraft engine, 60 kW (80 hp)</t>
  </si>
  <si>
    <t>145 km/h (90 mph, 78 kn)</t>
  </si>
  <si>
    <t>97 km/h (60 mph, 52 kn)</t>
  </si>
  <si>
    <t>61 km/h (38 mph, 33 kn)</t>
  </si>
  <si>
    <t>Ultimate</t>
  </si>
  <si>
    <t>Norman Aviation Nordic VI</t>
  </si>
  <si>
    <t>The Norman Aviation Nordic VI is a Canadian fixed wing ultralight aircraft designed by Jacques Norman.[2][3][4][5] The Nordic VI is a high-wing braced cabin monoplane with side-by-side seating.[2] It has a steel tube fuselage with fabric-covered wooden structure wings and a fixed tail wheel landing gear. The main landing gear legs are titanium.[2][3][4] In November 2016 there were 21 Nordic VIs on the Transport Canada Civil Aviation Register.[7] Data from World Directory of Leisure Aviation and Norman Aviation[2][6]General characteristics Performance</t>
  </si>
  <si>
    <t>//upload.wikimedia.org/wikipedia/commons/thumb/3/3c/Norman_Aviation_Nordic_VI_AULA_C-FKTY_02.JPG/300px-Norman_Aviation_Nordic_VI_AULA_C-FKTY_02.JPG</t>
  </si>
  <si>
    <t>Fixed-wing microlight</t>
  </si>
  <si>
    <t>256 (2011)[1]</t>
  </si>
  <si>
    <t>20 ft 2 in (6.15 m)</t>
  </si>
  <si>
    <t>33 ft 6 in (10.21 m)</t>
  </si>
  <si>
    <t>586 lb (266 kg)</t>
  </si>
  <si>
    <t>1 × Rotax 912 , 80 hp (60 kW)</t>
  </si>
  <si>
    <t>980 ft/min (5 m/s)</t>
  </si>
  <si>
    <t>34 mph (55 km/h, 30 kn) at full flaps</t>
  </si>
  <si>
    <t>Northrop C-19 Alpha</t>
  </si>
  <si>
    <t>The Northrop C-19 Alpha was a series of three aircraft purchased from Northrop by the US Army Air Corps in 1931. They were slightly modified versions of the civil Northrop Alpha Type 2.[1] The YC-19 aircraft were Northrop Alpha 4s supplied for evaluation to the USAAC. No production orders were given.[1] The major difference between the C-19s and the Alphas was that the civilian version carried a pilot and six passengers while the Army version carried a pilot and four passengers. One aircraft, the last of the three purchased, crashed between Richmond and Petersburg, Virginia on Sunday, March 19, 1933, killing its pilot and two passengers.[citation needed] The other aircraft were used for several more years until being sent to training schools as subjects for maintenance and repair classes. Data from Janes all the Worlds Aircraft 1931[4]General characteristics Performance  Related development   Related lists</t>
  </si>
  <si>
    <t>//upload.wikimedia.org/wikipedia/commons/thumb/5/53/Northrop_Alpha_%28Y1C-19%29.jpg/300px-Northrop_Alpha_%28Y1C-19%29.jpg</t>
  </si>
  <si>
    <t>Transport</t>
  </si>
  <si>
    <t>Northrop</t>
  </si>
  <si>
    <t>John K. Northrop</t>
  </si>
  <si>
    <t>1930 (Northrop Alpha)</t>
  </si>
  <si>
    <t>3[1]</t>
  </si>
  <si>
    <t>28 ft 4.5 in (8.649 m)</t>
  </si>
  <si>
    <t>41 ft 10 in (12.75 m)</t>
  </si>
  <si>
    <t>9 ft 0 in (2.74 m)</t>
  </si>
  <si>
    <t>295 sq ft (27.4 m2)</t>
  </si>
  <si>
    <t>Clark Y[5]</t>
  </si>
  <si>
    <t>2,660 lb (1,207 kg)</t>
  </si>
  <si>
    <t>4,500 lb (2,041 kg)</t>
  </si>
  <si>
    <t>1 × Pratt &amp; Whitney R-1340 Wasp 9-cylinder air-cooled radial piston engine, 420 hp (310 kW)</t>
  </si>
  <si>
    <t>170 mph (270 km/h, 150 kn)</t>
  </si>
  <si>
    <t>650 mi (1,050 km, 560 nmi)</t>
  </si>
  <si>
    <t>19,300 ft (5,900 m)</t>
  </si>
  <si>
    <t>1,400 ft/min (7.1 m/s) at sea level</t>
  </si>
  <si>
    <t>15.25 lb/sq ft (74.5 kg/m2)</t>
  </si>
  <si>
    <t>0.0935 hp/lb (0.1537 kW/kg)</t>
  </si>
  <si>
    <t>145 mph (233 km/h, 126 kn)</t>
  </si>
  <si>
    <t>60 mph (97 km/h, 52 kn)</t>
  </si>
  <si>
    <t>US Army Air Corps</t>
  </si>
  <si>
    <t>https://en.wikipedia.org/US Army Air Corps</t>
  </si>
  <si>
    <t>Northrop Alpha</t>
  </si>
  <si>
    <t>https://en.wikipedia.org/Northrop Alpha</t>
  </si>
  <si>
    <t>6 passengers</t>
  </si>
  <si>
    <t>https://en.wikipedia.org/1930 (Northrop Alpha)</t>
  </si>
  <si>
    <t>21,100 ft (6,431 m)</t>
  </si>
  <si>
    <t>Osprey GP-4</t>
  </si>
  <si>
    <t>The GP-4 is an experimental aircraft designed to fly cross country with two passengers 1,200 nmi (2,222 km) at 240 mph (386 km/h).[1] Aircraft Spruce &amp; Specialty Co has the rights to distribute the kits for the aircraft, while the plans are distributed by Osprey Aircraft.[2][3][4][5] The GP-4 is the fourth aircraft from designer George Pereira, It is a low wing side-by-side retractable gear aircraft of wood construction. It has a single spar stressed to +8 to -6G loading.[2][3][6] The aircraft's wooden construction is labor-intensive and an estimated 3000–4000 hours are required to construct it.[2][3] In 1984 The GP-4 won the Grand Champion Custom Built and the Outstanding New Design awards at the Experimental Aircraft Association Airventure airshow in Oshkosh, Wisconsin.[7] Data from Osprey[8]General characteristics Performance  Related development</t>
  </si>
  <si>
    <t>//upload.wikimedia.org/wikipedia/commons/thumb/f/fa/Osprey_Aircraft_GP-4.jpg/300px-Osprey_Aircraft_GP-4.jpg</t>
  </si>
  <si>
    <t>Experimental Aircraft</t>
  </si>
  <si>
    <t>Osprey Aircraft</t>
  </si>
  <si>
    <t>https://en.wikipedia.org/Osprey Aircraft</t>
  </si>
  <si>
    <t>George Pereira</t>
  </si>
  <si>
    <t>21 ft 6 in (6.55 m)</t>
  </si>
  <si>
    <t>24 ft (7.3 m)</t>
  </si>
  <si>
    <t>Laminar 63 Series</t>
  </si>
  <si>
    <t>1,260 lb (572 kg)</t>
  </si>
  <si>
    <t>2,000 lb (907 kg)</t>
  </si>
  <si>
    <t>54 U.S. gallons (200 L; 45 imp gal)</t>
  </si>
  <si>
    <t>1 × Lycoming IO-360-A1A</t>
  </si>
  <si>
    <t>960 nmi (1,100 mi, 1,800 km) 75% Power 240mph</t>
  </si>
  <si>
    <t>20,000 ft (6,100 m)</t>
  </si>
  <si>
    <t>2,200 ft/min (11 m/s)</t>
  </si>
  <si>
    <t>Plans available (2015)</t>
  </si>
  <si>
    <t>222 kn (255 mph, 410 km/h)</t>
  </si>
  <si>
    <t>PC-Flight Pretty Flight</t>
  </si>
  <si>
    <t>The PC-Flight Pretty Flight is a single-engined, two-seat ultralight aircraft, designed in Germany and built in Romania in the 1990s. Few have been built. In 2011 the aircraft was listed as back in production as the GM&amp;T International Pretty Flight.[1][2] Production rights to the Pretty Flight have been held by several companies. It was designed by Calin Gologan and test flown by Peter Maderitch, whose first initials formed the original company name, PC-Flight.  This company ceased trading in 2005 but reformed as PCH-Flugzeubau to continue marketing the design. Production rights went to PC-Aero in Germany but PC-Aero signed an agreement in 2002 with GM&amp;T International of Romania giving them the right to produce the design.[1][2][3][4] The Pretty Flight is a conventionally laid out, high-wing monoplane of all-metal construction, fitted with a single engine and seating two in side by side. The wing is braced with a single, faired lift strut on either side. Its skin is mostly metal apart from the rear part of the wings and the control surfaces. The wing tips are upturned and the fin swept. The wing carries full span flaperons, later replaced with conventional ailerons and flaps. It has a horn-balanced rudder. The cabin seats two in side-by-side configuration. Its tricycle landing gear has cantilever spring main legs and a cantilever nose leg, with wheels in fairings. The Pretty Flight has a ballistic recovery parachute.[2][5] While it has been built with the Rotax 912iS 100 hp (75 kW) aircraft engine, in 2015 it was also advertised with the 75 hp (56 kW) Walter Mikron III.[2][5] The first flight was in November 1996. Pretty Flight parts were originally produced by Star Tech Impex of Romania and assembled by Nitsche Flugzeubau in Germany. One  prototype, one production aircraft and three pre-series aircraft had been built when German certification was achieved in September 1998. A batch of ten production aircraft was established in November 1998 but later suspended at least until the rights change to GM&amp;T; it is not known how many production Pretty Flights were completed.[3][4] The GM&amp;T demonstrator D-MNPF was the 1996 first prototype.[3] The GM&amp;T aircraft was exhibited at AERO Friedrichshafen, in April 2005, but was not present in 2007.[4] By mid-2010 there were 5 Pretty Flights on the German civil aviation register but none elsewhere in Europe.[6] Data from Jane's All the World's Aircraft 1999/2000[5]General characteristics Performance</t>
  </si>
  <si>
    <t>//upload.wikimedia.org/wikipedia/commons/thumb/6/64/D-MOBH_%288019164415%29.jpg/300px-D-MOBH_%288019164415%29.jpg</t>
  </si>
  <si>
    <t>Two-seat ultralight</t>
  </si>
  <si>
    <t>Original: PC-FlightPresent: GM&amp;T International</t>
  </si>
  <si>
    <t>https://en.wikipedia.org/Original: PC-FlightPresent: GM&amp;T International</t>
  </si>
  <si>
    <t>Calin Gologan</t>
  </si>
  <si>
    <t>At least 5</t>
  </si>
  <si>
    <t>6.25 m (20 ft 6 in)</t>
  </si>
  <si>
    <t>10.00 m (32 ft 10 in)</t>
  </si>
  <si>
    <t>2.57 m (8 ft 5 in)</t>
  </si>
  <si>
    <t>11.66 m2 (125.5 sq ft)</t>
  </si>
  <si>
    <t>GAW PC-1</t>
  </si>
  <si>
    <t>270 kg (595 lb)</t>
  </si>
  <si>
    <t>58 L (15.3 US gal, 12.8 Imp gal) standard</t>
  </si>
  <si>
    <t>1 × Rotax 912UL flat four, 60 kW (80 hp)</t>
  </si>
  <si>
    <t>2-bladed fixed pitch</t>
  </si>
  <si>
    <t>210 km/h (130 mph, 110 kn)</t>
  </si>
  <si>
    <t>2,000 km (1,200 mi, 1,100 nmi) at 40% power</t>
  </si>
  <si>
    <t>5.6 m/s (1,100 ft/min) maximum, at sea level</t>
  </si>
  <si>
    <t>In production (2011)[1]</t>
  </si>
  <si>
    <t>https://en.wikipedia.org/Two-seat ultralight</t>
  </si>
  <si>
    <t>195 km/h (121 mph, 105 kn) at 75% power</t>
  </si>
  <si>
    <t>63 km/h (39 mph, 34 kn)</t>
  </si>
  <si>
    <t>Meyers 200</t>
  </si>
  <si>
    <t>The Meyers 200 is a single-engined light aircraft produced in the America in the 1950s and 1960s. It was the brainchild of Al Meyers and was a development of his Meyers MAC-145 design.  The holder of a number of speed records in its class, the Meyers 200 is widely admired for its clean lines, and is also known for its exceptionally sturdy airframe.  This strength is derived from a tubular 4130 chrome-moly steel truss structure with aluminum skin that protects occupants.[1] In 1966, the Aero Commander division of North American Rockwell purchased the rights to the Meyers 145 and 200, as part of a strategy to capture a share of the light aircraft market in the America.  During this time it was in the James Bond film You Only Live Twice. Known briefly as the Aero Commander 200, it soon emerged that the firm could not produce the design economically.  Meyers' firm had been virtually hand-building each aircraft and no jigs or tooling for the kind of mass production envisaged by Aero Commander even existed at the time the rights were bought.  Having spent US$4 million to produce just US$3 million worth of product, Aero Commander ceased production in 1968 and sold the rights to the Interceptor Corporation, which developed a turboprop-powered version as the Interceptor 400.  Ownership of the rights eventually passed to Prop-Jets, Inc., later known as Interceptor Aircraft Corporation.  In 2014 the Global Parts Group, via a separately formed affiliate company called Interceptor Aviation Inc, purchased the rights along with all associated assets and intellectual property related to the Meyers 200 and Interceptor 400 model aircraft. The Meyers 200D has never had an in-flight structural failure and has never had an FAA mandated Airworthiness Directive (AD) issued against the airframe.  The 4130 chrome-moly steel tubular roll cage and understructure act like a race car protective cage during a crash. Several Meyers aircraft have been forced down in the trees and off airport runways with documented instances of the occupants walking away with only minor injuries or a broken bone. Data from Jane's All the World's Aircraft 1967–68[3]General characteristics Performance Related development: Comparable aircraft:</t>
  </si>
  <si>
    <t>//upload.wikimedia.org/wikipedia/commons/thumb/d/d8/Meyers_200_N2987T.jpg/300px-Meyers_200_N2987T.jpg</t>
  </si>
  <si>
    <t>America of America</t>
  </si>
  <si>
    <t>Meyers Aircraft Company</t>
  </si>
  <si>
    <t>https://en.wikipedia.org/Meyers Aircraft Company</t>
  </si>
  <si>
    <t>24 ft 4 in (7.42 m)</t>
  </si>
  <si>
    <t>30 ft 6 in (9.30 m)</t>
  </si>
  <si>
    <t>161.5 sq ft (15.00 m2)</t>
  </si>
  <si>
    <t>1,940 lb (880 kg)</t>
  </si>
  <si>
    <t>40 US gal (33 imp gal; 150 L) normal</t>
  </si>
  <si>
    <t>1 × Continental IO-520-A air-cooled six-cylinder horizontally-opposed, 285 hp (213 kW)</t>
  </si>
  <si>
    <t>215 mph (346 km/h, 187 kn)</t>
  </si>
  <si>
    <t>900 mi (1,400 km, 780 nmi) (normal fuel, 45 minutes reserve)</t>
  </si>
  <si>
    <t>18,500 ft (5,600 m)</t>
  </si>
  <si>
    <t>1,400 ft/min (7.1 m/s)</t>
  </si>
  <si>
    <t>210 mph (340 km/h, 180 kn) (max cruise)</t>
  </si>
  <si>
    <t>54 mph (87 km/h, 47 kn) (wheels and flaps down)</t>
  </si>
  <si>
    <t>3 passengers</t>
  </si>
  <si>
    <t>3,000 lb (1,361 kg)</t>
  </si>
  <si>
    <t>1,200 ft (370 m)</t>
  </si>
  <si>
    <t>1,150 ft (350 m)</t>
  </si>
  <si>
    <t>Mil V-5</t>
  </si>
  <si>
    <t>The Mil V-5 was a project in the late 1950s for a medium single-turboshaft transport helicopter, probably a variant for the Mil Mi-2.[1] The engine was a 300 kW Klimov GTD-350 turboshaft engine. The project never reached production.  This article on an aircraft of the 1950s is a stub. You can help Wikipedia by expanding it.</t>
  </si>
  <si>
    <t>Medium transport helicopter</t>
  </si>
  <si>
    <t>USSR</t>
  </si>
  <si>
    <t>https://en.wikipedia.org/USSR</t>
  </si>
  <si>
    <t>Mil</t>
  </si>
  <si>
    <t>https://en.wikipedia.org/Mil</t>
  </si>
  <si>
    <t>Bernard 190</t>
  </si>
  <si>
    <t>The Bernard 190 or Bernard-Hubert 190 was a French airliner of 1928.  It was a high-wing cantilever monoplane of conventional configuration, based on the Bernard 18. Compared with its predecessor, it kept the same basic design but featured redesigned tail surfaces, an enlarged cabin, and offered its flight crew a completely enclosed cockpit. Also like its predecessor, the basic airliner model provided the basis for a long-range aircraft to be used in record attempts, the 191GR (for Grand Raid). The eight 190Ts entered service in 1929 with CIDNA, operating on various European routes.[1] The 190T was not popular with CIDNA, whose president had been trying for several years to purchase more efficient and economical Fokker F.VIIs. The last 190T was burnt on 3 January 1933.[2]   The 190 is best remembered for the exploits of the three 191GRs. The first built was used by Louis Coudouret in an attempt to cross the North Atlantic in August 1928. This was unsuccessful when the aircraft first refused to leave the ground in Paris, and was later turned back by Spanish authorities unwilling to permit the flight.  On 7 July 1929, Coudouret crashed the aircraft near Angoulême and was killed. The second example was used in the first successful French aerial crossing of the North Atlantic.  Painted bright yellow and dubbed Oiseau Canari ("Canary Bird") it departed Old Orchard Beach, Maine on June 13, 1929 and piloted by Jean Assolant, René Lefèvre and Armand Lotti, it completed the crossing to Oyambre, near Comillas, Cantabria, Spain, in 29 hours 52 minutes, even with a stowaway (Arthur Schreiber) aboard. This aircraft is now preserved in the Musée de l'Air et de l'Espace. The third 191GR was used by Antoine Paillard to set two world airspeed records, for 100 km (62 mi) with a 2,000 kg (4,400 lb) payload, and for 1,000 km (620 mi) with a 1,000 kg (2,200 lb) payload. Data from Jane's all the World's Aircraft 1928.[8] Aviafrance:Bernard 190T[3]General characteristics Performance</t>
  </si>
  <si>
    <t>//upload.wikimedia.org/wikipedia/commons/thumb/2/28/Bernard_191_GR_-_Oiseau_Canari.JPG/300px-Bernard_191_GR_-_Oiseau_Canari.JPG</t>
  </si>
  <si>
    <t>Bernard</t>
  </si>
  <si>
    <t>https://en.wikipedia.org/Bernard</t>
  </si>
  <si>
    <t>Jean Hubert</t>
  </si>
  <si>
    <t>https://en.wikipedia.org/Jean Hubert</t>
  </si>
  <si>
    <t>ca. 15</t>
  </si>
  <si>
    <t>12.58 m (41 ft 3 in)</t>
  </si>
  <si>
    <t>17.3 m (56 ft 9 in)</t>
  </si>
  <si>
    <t>3.5 m (11 ft 6 in)</t>
  </si>
  <si>
    <t>42.909 m2 (461.87 sq ft)</t>
  </si>
  <si>
    <t>1,780 kg (3,924 lb)</t>
  </si>
  <si>
    <t>3,300 kg (7,275 lb)</t>
  </si>
  <si>
    <t>1 × Gnome &amp; Rhône 9Ady 9-cylinder air-cooled radial piston engine, 360 kW (480 hp)</t>
  </si>
  <si>
    <t>2-bladed fixed pitch propeller</t>
  </si>
  <si>
    <t>220 km/h (140 mph, 120 kn)200</t>
  </si>
  <si>
    <t>1,000 km (620 mi, 540 nmi)</t>
  </si>
  <si>
    <t>3,700 m (12,100 ft)</t>
  </si>
  <si>
    <t>79.25 kg/m2 (16.23 lb/sq ft)</t>
  </si>
  <si>
    <t>CIDNA</t>
  </si>
  <si>
    <t>https://en.wikipedia.org/CIDNA</t>
  </si>
  <si>
    <t>8 pax</t>
  </si>
  <si>
    <t>{'191T': 'single aircraft powered by a 450\xa0kW (600\xa0hp) Hispano-Suiza 12Lb V-12 engine.[4]', '191GR': 'cord-breaking aircraft, powered by 447\xa0kW (599\xa0hp) Hispano-Suiza 12Lb piston engine. Three built as 191G.R. No.1, 191G.R. No.2 and 191G.R. No.3.[5]', '191G.R. No.1': '', '191G.R. No.2': 'nd ', '191G.R. No.3': '', '192T': 'ngle mailplane example for Aéropostale, powered by a 360\xa0kW (480\xa0hp) Gnome &amp; Rhône 9Akx radial engine.[6]', '193T': 'ngle-engined transport aircraft, powered by a 336\xa0kW (451\xa0hp) Lorraine 12Eb piston engine. Only one built.[7]'}</t>
  </si>
  <si>
    <t>1,000 m (3,300 ft) in 7 minutes; 3,000 m (9,800 ft) in 29 minutes 30 seconds</t>
  </si>
  <si>
    <t>https://en.wikipedia.org/1928</t>
  </si>
  <si>
    <t>Gourdou-Leseurre GL.2</t>
  </si>
  <si>
    <t>The Gourdou-Leseurre GL.2 (originally, the Gourdou-Leseurre Type B) was a French fighter aircraft which made its maiden flight in 1918. The GL.2 was a development of the Gourdou-Leseurre Type A which had shown pleasing performance during testing but which had been ultimately rejected by the Aéronautique Militaire due to concerns about the rigidity of the wing. The Type B featured not only a new wing design, now braced by four struts on either side in place of the two per side on the Type A, but also a revised fin and rudder for improved directional stability, and strengthened undercarriage. Twenty examples were delivered in November 1918, designated GL.2C.1 in service, but the end of the war meant a loss of official interest. Gourdou-Leseurre continued development anyway, and by 1920 had an improved version, designated GL.21 or B2 ready for exhibition at the Paris Salon de l'Aéronautique that year. This differed from the GL.2 mostly in having revised ailerons and a batch of twenty were purchased by the Aéronautique Militaire, with another one being purchased by Finland for evaluation. Two years later, a further revision of the design appeared as the GL.22 or B3. This featured a redesigned wing of greater span, and modified horizontal stabiliser and landing gear. This proved to be a moderate success for Gourdou-Leseurre, selling 20 to the Aéronautique Maritime as the GL.22C.1, as well as 18 to Finland, 15 to Czechoslovakia, 15 to Estonia, one to Latvia, and Yugoslavia.[1] This was followed by a small series of test aircraft designated GL.23 or B4 before manufacture of the GL.22 resumed in an unarmed version known internally to the company as the B5 and purchased by both the Aéronautique Militaire and Aéronautique Maritime as the GL.22ET.1  for use as an advanced trainer (Ecole de Transition). One of these aircraft was used for trials aboard the aircraft carrier Béarn. The GL.24 version was produced in small numbers in 1925 for various trial purposes, including one two-seat trainer conversion, and one air ambulance (TS – Transport Sanitaire) exhibited at an international medical conference held in Paris that year. The GL.2 was also used as a display aircraft, with Gourdou-Leseurre test pilot André Christiany flying one to win the speed trial in the 1923 Coupe Michelin, and two ET.1s painted in the tricolore giving displays throughout France and North Africa the same year. Even well into the 1930s, specialised aerobatic versions were produced as the B6 and B7 for Jérôme Cavalli and Fernand Malinvaud respectively, with a second B7 built for Adrienne Bolland. General characteristics Performance Armament     Related lists</t>
  </si>
  <si>
    <t>//upload.wikimedia.org/wikipedia/commons/thumb/3/38/Gourdou_Leseurre_GL.22_2006-06-15.jpg/300px-Gourdou_Leseurre_GL.22_2006-06-15.jpg</t>
  </si>
  <si>
    <t>Gourdou-Leseurre</t>
  </si>
  <si>
    <t>https://en.wikipedia.org/Gourdou-Leseurre</t>
  </si>
  <si>
    <t>One pilot</t>
  </si>
  <si>
    <t>6.50 m (21 ft 4 in)</t>
  </si>
  <si>
    <t>9.40 m (30 ft 10 in)</t>
  </si>
  <si>
    <t>2.52 m (8 ft 4 in)</t>
  </si>
  <si>
    <t>18.4 m2 (198 sq ft)</t>
  </si>
  <si>
    <t>590 kg (1,800 lb)</t>
  </si>
  <si>
    <t>880 kg (1,940 lb)</t>
  </si>
  <si>
    <t>1 × Hispano-Suiza 8Ab , 134 kW (180 hp)</t>
  </si>
  <si>
    <t>257 km/h (153 mph, 133 kn)</t>
  </si>
  <si>
    <t>450 km (280 mi, 240 nmi)</t>
  </si>
  <si>
    <t>7,500 m (24,600 ft)</t>
  </si>
  <si>
    <t>4.8 m/s (940 ft/min)</t>
  </si>
  <si>
    <t>{'B': '', 'GL.2': ' Initial wartime version (20 built)', 'B2': '', 'GL.21': ' G.2 with revised ailerons (21 built). Also known as the ', 'GL.21C.1': '', 'B3': '', 'GL.22': ' New wing, tail, landing gear (71 built). Also known as the ', 'GL.22C.1': '', 'B4': '', 'GL.23': ' Test versions (9 built). Also known as the ', 'GL.23C.1': '', 'GL.23TS': ' Air ambulance version (1 built)', 'B5': '', 'GL.22ET': ' Unarmed version of B3. Also known as the ', 'ET': '', 'GL.24': ' Test versions', 'GL.24X': ' Test aircraft to investigate the effects of overloading (1 built)', 'B6': ' Aerobatic version for ', 'B7': ' Aerobatic version for '}</t>
  </si>
  <si>
    <t>French Air Force and NavyFinnish Air Force, Czechoslovakian Air Force, Estonian Air Force</t>
  </si>
  <si>
    <t>https://en.wikipedia.org/French Air Force and NavyFinnish Air Force, Czechoslovakian Air Force, Estonian Air Force</t>
  </si>
  <si>
    <t>Morane-Saulnier MoS-50</t>
  </si>
  <si>
    <t>Morane-Saulnier MoS-50 (also MS.50) was a French parasol configuration trainer aircraft built in 1924. The twin-seat aircraft was of wooden construction and was one of the last aircraft to have a rotary engine, a 97 kW (130 hp) Clerget 9B. In 1925 six MS.50Cs were sold to Finland, where they were used as trainers until 1932. It was very popular in service. Five aircraft of the modified  MS.53 type were sold to Turkey. The only preserved aircraft of this type is at the Aviation Museum of Central Finland.[3] Data from Thulinista Hornettiin[4]General characteristics Performance     Related lists</t>
  </si>
  <si>
    <t>//upload.wikimedia.org/wikipedia/commons/thumb/b/be/Morane-Saulnier_MS_50C_%28MS-52%29_K-SIM_02.jpg/300px-Morane-Saulnier_MS_50C_%28MS-52%29_K-SIM_02.jpg</t>
  </si>
  <si>
    <t>Trainer aircraft</t>
  </si>
  <si>
    <t>Morane-Saulnier</t>
  </si>
  <si>
    <t>https://en.wikipedia.org/Morane-Saulnier</t>
  </si>
  <si>
    <t>11.7 m (38 ft 5 in)</t>
  </si>
  <si>
    <t>3.1 m (10 ft 2 in)</t>
  </si>
  <si>
    <t>24 m2 (260 sq ft)</t>
  </si>
  <si>
    <t>1 × Clerget 9B 9-cyl air-cooled rotary piston engine, 100 kW (130 hp)</t>
  </si>
  <si>
    <t>2-bladed</t>
  </si>
  <si>
    <t>170 km/h (110 mph, 92 kn)</t>
  </si>
  <si>
    <t>2½ hours</t>
  </si>
  <si>
    <t>5,500 m (18,000 ft)</t>
  </si>
  <si>
    <t>2 m/s (390 ft/min)</t>
  </si>
  <si>
    <t>860 kg (1,896 lb)</t>
  </si>
  <si>
    <t>French Air ForceFinnish Air ForceTurkish Air Force</t>
  </si>
  <si>
    <t>https://en.wikipedia.org/French Air ForceFinnish Air ForceTurkish Air Force</t>
  </si>
  <si>
    <t>1930s</t>
  </si>
  <si>
    <t>Mil V-16</t>
  </si>
  <si>
    <t>The Mil V-16 was a Soviet heavy cargo/transport helicopter project of the late 1960s. The Mil V-16 was designed by Mil Design Bureau, a Moscow helicopter plant. The original scheme described a heavy side-by-side twin-rotor aircraft with two Soloviev D-25VF gas turbine engines[1] below six-bladed rotors at the tips of heavily supported wings on each side of the fuselage and tricycle-type landing gear, with both rear landing wheels mounted below the wings while the front wheel was located below the cockpit, as well as located directly under the wings. Designed to be capable for transporting large numbers of combat units, the V-16 was also intended as a Soviet military vehicle transportation aircraft.[2] This aircraft was one of the first for the USSR to begin using operational based algorithms within its controlling systems.[3] General characteristics (planned):[4] This article on an aircraft of the 1960s is a stub. You can help Wikipedia by expanding it.</t>
  </si>
  <si>
    <t>Heavy transport helicopter project</t>
  </si>
  <si>
    <t>37 m (121 ft 5 in)</t>
  </si>
  <si>
    <t>67 m (219 ft 10 in) across rotors</t>
  </si>
  <si>
    <t>12.5 m (41 ft)</t>
  </si>
  <si>
    <t>Mil V-12</t>
  </si>
  <si>
    <t>https://en.wikipedia.org/Mil V-12</t>
  </si>
  <si>
    <t>69,100 kg</t>
  </si>
  <si>
    <t>97,000 kg</t>
  </si>
  <si>
    <t>105,000 kg</t>
  </si>
  <si>
    <t>28.15×4.4×4.4 m (92.4×14.4×14.4 ft)</t>
  </si>
  <si>
    <t>Nieuport-Delage NiD 42</t>
  </si>
  <si>
    <t>The Nieuport-Delage NiD 42 was a fighter aircraft built in France in the early 1920s, the first in a family of designs that would form the backbone of the French fighter force over the next decade.[1][2]  As first built, the NiD 42 was a highly streamlined parasol-wing monoplane with a monocoque fuselage  and an open cockpit of which a single prototype was built. Soon afterwards, Nieuport-Delage built two examples of a modified version for the 1924 Coupe Beaumont as the NiD 42S,[3][4] on which the main wings were mounted directly to the sides of the upper fuselage at shoulder position with a short subsidiary wing fitted around the undercarriage axle.. To further streamline the design, the surface radiators were installed on the upper surface of the wing.[5] One of these aircraft was flown by Joseph Sadi-Lecointe in the race of 22 June and was the only one out of the five entrants to actually finish the course.[3][6][7] Indeed, having finished the prescribed six laps of the 50 km (31 mi) course, Sadi-Lecointe flew another four laps to break the world speed record over a 500-km closed-course.[7] His average speed in winning the Coupe Beaumont was 311 km/h (193 mph; 168 kn) and over the 500 km (310 mi) was 306 km/h (190 mph; 165 kn), beating the previous record for the latter by 36 km/h (22 mph; 19 kn).[7] On 15 February the following year, Sadi Lecointe took a NiD 42S up to a speed of 375 km/h (233 mph; 202 kn)[6] and went on to win the 1925 Coupe Beaumont with a NiD 42S on 18 October[6] with an average speed of 313 km/h (194 mph; 169 kn).[8] While the NiD 42S was achieving these distinctions, development continued on the fighter version. Nieuport-Delage designed two further such variants in 1924; a single-seater designated NiD 42 C.1 and a similar machine with a second cockpit for a tail gunner with a machine gun in a ring mount, designated the NiD 42 C.2.[2] One of the latter was exhibited at that year's Salon de l'Aéronautique, along with a NiD 42 C.1 nose section to illustrate an alternative engine mount.[9] These differed from the original NiD 42 fighter in having a second, small wing added to the lower fuselage, turning the parasol monoplane into a sesquiplane, a design feature adopted from the NiD 37[10] which would be a key identifying feature through most of the versions developed from the 42. Only two examples of the two-seater were built,[1] but Nieuport-Delage entered the single-seater in the 1925 concours des monoplaces, a competition by the Army's Technical Service to find a replacement for the NiD 29.[10] The NiD 42 was selected from a field of eleven competitors, and an order for 50 aircraft was placed,[10] of which 25 were eventually delivered.[2] Although impressive at the time it was designed, technology had already surpassed the NiD 42 when it entered service in 1928, particularly with regard to its wooden structure,[10] and most of the development work associated with the design was made in an effort to cure it of a tendency to enter a flat spin. Nevertheless, it provided the foundation for further development as the NiD 52 and NiD 62.[11] Data from "Nieuport-Delage NiD-42"[12]General characteristics Performance Armament</t>
  </si>
  <si>
    <t>//upload.wikimedia.org/wikipedia/commons/thumb/e/ee/Nieuport-Delage_NiD_52.jpg/300px-Nieuport-Delage_NiD_52.jpg</t>
  </si>
  <si>
    <t>Nieuport-Delage</t>
  </si>
  <si>
    <t>https://en.wikipedia.org/Nieuport-Delage</t>
  </si>
  <si>
    <t>Gustave Delage</t>
  </si>
  <si>
    <t>7.50 m (24 ft 7 in)</t>
  </si>
  <si>
    <t>12.00 m (39 ft 4 in)</t>
  </si>
  <si>
    <t>3.00 m (9 ft 10 in)</t>
  </si>
  <si>
    <t>30.9 m2 (332 sq ft)</t>
  </si>
  <si>
    <t>1,260 kg (2,780 lb)</t>
  </si>
  <si>
    <t>1,808 kg (3,998 lb)</t>
  </si>
  <si>
    <t>1 × Hispano-Suiza 12Hb , 336 kW (450 hp)</t>
  </si>
  <si>
    <t>265 km/h (165 mph, 143 kn)</t>
  </si>
  <si>
    <t>7,325 m (24,000 ft)</t>
  </si>
  <si>
    <t>3.83 m/s (756.92 ft/min)</t>
  </si>
  <si>
    <t>retired</t>
  </si>
  <si>
    <t>Nieuport-Delage Sesquiplan</t>
  </si>
  <si>
    <t>https://en.wikipedia.org/Nieuport-Delage Sesquiplan</t>
  </si>
  <si>
    <t>https://en.wikipedia.org/Nieuport-Delage NiD 52Nieuport-Delage NiD 62</t>
  </si>
  <si>
    <t>Polikarpov DI-1</t>
  </si>
  <si>
    <t>Polikarpov DI-1 (DI - Dvukhmesnyy Istrebitel - two-seat fighter), also known as 2I-N1, Russian: Поликарпов ДИ-1 (2И-Н1), was a prototype Soviet two-seat fighter designed during the 1920s. The sole prototype built crashed on its ninth flight, due to manufacturing defects, and the program was cancelled. Nikolai Nikolaevich Polikarpov began design of a two-seat fighter initially designated as the 2I-N1 (two-seat Istrebitel' (fighter) with a single Napier engine) in October 1924 at Zavod (Factory) Nr. 1 at Khodynka Aerodrome, Moscow. It was the first Soviet indigenous two-seat fighter.[1] It was a single-bay biplane with its wings arranged in a sesquiplane configuration. The oval-shaped, semi-monocoque fuselage was made of 'shpon', molded birch plywood. The wings were also covered with 'shpon'. The upper wing had two spars, but the lower wing only had one. Internal bracing wires were not used in the wings as it was built up from plywood ribs with large lightening holes and stringers. V-struts made from Duralumin separated the wings and connected the upper wing to the fuselage. Steel bracing wires were used externally. An airfoil enclosed the axle of the fixed undercarriage and a small ski served as a tailskid. It had an imported 336-kilowatt (451 hp) Napier Lion engine enclosed in a metal cowling. It carried 547 kg (1,206 lb) of fuel and oil. The armament consisted of a single fixed 7.62 mm (0.300 in) synchronized PV-1 machine gun and a 7.62 mm DA machine gun mounted on a ring in the observer's cockpit.[1] The first flight of the prototype took place on 12 January 1926 and the DI-1, as it was now known, demonstrated excellent performance. Polikarpov himself flew as the observer on the fourth and eighth test flights. However, during the ninth flight on 31 March 1926, the aircraft was making speed runs over the measured kilometer at Khodynka Airfield at a height of 100 metres (328 ft) when the upper surface of the right upper wing ripped off, followed by the lower skin. Both right wings then collapsed and the DI-1 crashed, killing both the pilot, V. N. Filippov, and the observer, V. V. Mikhailov.[2] Examination of the wreckage revealed that large portions of the wings' skin were badly glued and that a number of rib caps and stringers were not glued at all. Many panel pins were not connected to the structure at all and many of the bradawl holes necessary to equalize pressure between the inside of the wing and the outside were missing entirely. The crash of such an advanced aircraft shocked the entire industry and caused a six-month hiatus in design work. Polikarpov overreacted to its loss and built the structure of a number of his subsequent aircraft stronger, and thus, heavier, than it needed to be.[2] All further work on the project was abandoned following the crash, nominally for lack of a suitable engine.[1] Data from Istoriia konstruktskii samoletov v SSSR do 1938[3]General characteristics Performance Armament</t>
  </si>
  <si>
    <t>//upload.wikimedia.org/wikipedia/en/2/26/Polikarpov_DI-1.jpg</t>
  </si>
  <si>
    <t>Soviet Union</t>
  </si>
  <si>
    <t>https://en.wikipedia.org/Soviet Union</t>
  </si>
  <si>
    <t>Polikarpov</t>
  </si>
  <si>
    <t>https://en.wikipedia.org/Polikarpov</t>
  </si>
  <si>
    <t>Nikolai Nikolaevich Polikarpov</t>
  </si>
  <si>
    <t>https://en.wikipedia.org/Nikolai Nikolaevich Polikarpov</t>
  </si>
  <si>
    <t>9.75 m (32 ft 0 in)</t>
  </si>
  <si>
    <t>12 m (39 ft 4 in)</t>
  </si>
  <si>
    <t>27.15 m2 (292.2 sq ft)</t>
  </si>
  <si>
    <t>1,153 kg (2,542 lb)</t>
  </si>
  <si>
    <t>1,700 kg (3,748 lb)</t>
  </si>
  <si>
    <t>1 × Napier Lion W-12 water-cooled piston engine, 336 kW (451 hp)</t>
  </si>
  <si>
    <t>268 km/h (167 mph, 145 kn)</t>
  </si>
  <si>
    <t>800 km (500 mi, 430 nmi)</t>
  </si>
  <si>
    <t>7,100 m (23,300 ft)</t>
  </si>
  <si>
    <t>63 kg/m2 (13 lb/sq ft)</t>
  </si>
  <si>
    <t>0.197 kW/kg (0.120 hp/lb)</t>
  </si>
  <si>
    <t>5,000 m (16,404 ft) in 13 minutes</t>
  </si>
  <si>
    <t>2 × 7.62 mm (0.30 in) machine guns</t>
  </si>
  <si>
    <t>12 sec</t>
  </si>
  <si>
    <t>McDonnell Doodlebug</t>
  </si>
  <si>
    <t>The McDonnell Doodlebug is a light aircraft that was built to win a 1927 safety contest by McDonnell Aircraft founder, James Smith McDonnell. The Doodlebug was built in response to a 1927 safety contest sponsored by the Daniel Guggenhiem Fund for the Promotion of Aeronautics with a prize of $100,000. The aircraft was built at the Hamilton Aero Manufacturing factory in Milwaukee, Wisconsin.[1] l The Doodlebug is a tandem-seat low wing taildragger with a fabric covered steel tube fuselage. The landing gear featured widely spaced main wheels. The wings featured full-length leading-edge slats. The Doodlebug was produced too late to compete, but was granted an exemption. The aircraft's tail folded upward in initial demonstrations at Mitchel Field in New York, and allowed more extensions to repair damages.[2] After a forced landing due to engine failure, the Doodlebug missed the opportunity to be judged in the competition. The winner of the competition was a Curtiss Tanager. The forced landing caused McDonnell a back injury, but he still drove the aircraft to demonstrate in various air shows throughout the start of the Great Depression.[3][4] In 1931 the Doodlebug was sold to the National Advisory Committee for Aeronautics (NACA) as a demonstrator for leading edge slats.[1] General characteristics Performance</t>
  </si>
  <si>
    <t>//upload.wikimedia.org/wikipedia/commons/thumb/3/32/EL-2001-00032.jpg/300px-EL-2001-00032.jpg</t>
  </si>
  <si>
    <t>J.S. McDonnell Jr. &amp; Associates</t>
  </si>
  <si>
    <t>James Smith McDonnell, James Cowling, and Constantine Zakhartchenko</t>
  </si>
  <si>
    <t>https://en.wikipedia.org/James Smith McDonnell, James Cowling, and Constantine Zakhartchenko</t>
  </si>
  <si>
    <t>21 ft 4 in (6.50 m)</t>
  </si>
  <si>
    <t>35 ft (11 m)</t>
  </si>
  <si>
    <t>196.5 sq ft (18.26 m2)</t>
  </si>
  <si>
    <t>1,250 lb (567 kg)</t>
  </si>
  <si>
    <t>1,800 lb (816 kg)</t>
  </si>
  <si>
    <t>1 × Warner Scarab radial engine, 110 hp (82 kW)</t>
  </si>
  <si>
    <t>96 kn (110 mph, 180 km/h)</t>
  </si>
  <si>
    <t>Nieuport-Delage NiD-120</t>
  </si>
  <si>
    <t>The Nieuport-Delage NiD 120 series was a series of French single-seat parasol monoplane fighter aircraft of the 1930s. It was built in a number of versions, fitted with various types of engines, with six aircraft designated NiD 123 being sold to Peru. In 1930, the Armée de l'Air (or French Air Force) issued a specification for a single-seat fighter to be powered by a 650 hp (485 kW) engine and required to reach a speed of 350 km/h (217 mph) and a height of 9,000 m (29,500 ft).[1] A total of 27 designs were offered by Frech manufacturers, of which one was selected for development to prototype status. Nieuport-Astra's design was a parasol monoplane with the wing mounted just above the fuselage on short cabane struts. A hole was cut out of the wing immediately above the pilot's cockpit, allowing the pilot to raise his seat so that his head was just above the wing for a better upwards view. The engine was cooled using an unusual radiator built into the wing, where air was sucked in through slots in the leading edge of the wing and expelled through the trailing edge. A fixed tailwheel undercarriage was fitted. Two versions were proposed, one, the Nieuport-Delage NiD 121, powered by a Lorraine-Dietrich 12H water-cooled V12 engine and the other, the NiD 122, powered by a Hispano-Suiza 12X engine of similar layout.[2] First to fly on 23 July 1932 was the Hispano-powered NiD 122, piloted by Joseph Sadi-Lecointe, with the NiD 121 following on 25 November 1932.[2] The NiD 122 was destroyed in a crash on 13 April 1933 when severe wing flutter caused an aileron to break off while the aircraft was being demonstrated in front of representatives of the Parliament of France.[2] Testing continued, with a second NiD 122 flying in July 1933. While performance was good, with the NiD 121 reaching 367 km/h (226 mph), it was criticised for a weak undercarriage while its novel radiator was considered vulnerable to damage in combat, giving poor performance at high angles of attack, and the Dewoitine D.500 was selected instead.[2][3] The NiD 121 was tested by representatives of the Peru Air Force in September 1933, and an order was made for six aircraft that could be fitted with either wheeled or floatplane undercarriages. A prototype of the Peruvian fighter flying on 18 July 1934.[2] A final version, the NiD 125, was built for evaluation by the Armée de l'Air, featuring a more powerful Hispano-Suiza 12Y engine with provision for a 20 mm cannon firing through the propeller hub, and with the wing mounted radiators replaced by more conventional radiators mounted on the sides of the fuselage. The sole prototype flew in June 1934, but despite good performance, a similarly powered and armed version of the Dewoitine D500, the D.510 was chosen for production.[2]  Peru Data from The Complete Book of Fighters[2]General characteristics Performance Armament     Related lists</t>
  </si>
  <si>
    <t>//upload.wikimedia.org/wikipedia/commons/thumb/f/f9/Nieuport_NiD.121_photo_L%27Aerophile_January_1934.jpg/300px-Nieuport_NiD.121_photo_L%27Aerophile_January_1934.jpg</t>
  </si>
  <si>
    <t>Nieuport</t>
  </si>
  <si>
    <t>https://en.wikipedia.org/Nieuport</t>
  </si>
  <si>
    <t>7.72 m (25 ft 4 in)</t>
  </si>
  <si>
    <t>13.00 m (42 ft 8 in)</t>
  </si>
  <si>
    <t>3.70 m (12 ft 2 in)</t>
  </si>
  <si>
    <t>22.00 m2 (236.8 sq ft)</t>
  </si>
  <si>
    <t>1,335 kg (2,943 lb)</t>
  </si>
  <si>
    <t>1,788 kg (3,942 lb)</t>
  </si>
  <si>
    <t>1 × Lorraine 12Hdrs liquid-cooled V12 engine, 540 kW (720 hp)</t>
  </si>
  <si>
    <t>320 km/h (200 mph, 170 kn)</t>
  </si>
  <si>
    <t>9,000 m (30,000 ft) [4]</t>
  </si>
  <si>
    <t>Peru</t>
  </si>
  <si>
    <t>https://en.wikipedia.org/Peru</t>
  </si>
  <si>
    <t>{'Nieuport-Delage NiD 121': 'wered by one 670\xa0hp (500\xa0kW) Lorraine-Dietrich 12H engine. One built.[2]', 'Nieuport-Delage NiD 122': 'wered by 690\xa0hp (515\xa0kW) Hispano-Suiza 12Xbrs engine. Two built.[2]', 'Nieuport-Delage NiD 123': 'ghter for Peru with convertible wheel/float undercarriage, powered by 720\xa0hp (537\xa0kW) Lorraine-Detrich 12Hdrs engine. One prototype plus six production aircraft.[2]', 'Nieuport-Delage NiD 125': 'proved fighter with 860\xa0hp (642\xa0kW) Hispano-Suiza 12Ycrs engine and revised cooling system. Reached 400\xa0km/h (248\xa0mph) during testing. One built.[2]'}</t>
  </si>
  <si>
    <t>2× 7.7 mm (0.303 in) Vickers machine guns[4]</t>
  </si>
  <si>
    <t>Hanriot HD.32</t>
  </si>
  <si>
    <t>The Hanriot HD.32 was a military trainer aircraft built in France in the 1920s. Derived from the HD.14 and sharing the same basic configuration as it, the HD.32 was a substantially revised design, with redesigned tailplane, undercarriage, and wings of shorter span. The HD.14's wooden construction was replaced in part with metal structure. The HD.32 was Hanriot's entry in a 1924 Aéronautique Militaire competition to select a new trainer, and as the winner, was ordered in quantity as the HD.32 EP.2. The type HD.320 was also built in Yugoslavia by Zmaj aircraft in Zemun,  using a Salmson 9Ac, Siemens Sh12 or Walter NZ-120, engine. In 1927, the Paraguayan Military Aviation School received three HD.32 that were intensively used as primary trainers. They received the serials E.1, E.2 and E.3 (E meaning Escuela, School). They were replaced by five Consolidated Fleet 2 in 1931 and withdrawn from use in late 1932.  General characteristics Performance     Related lists</t>
  </si>
  <si>
    <t>//upload.wikimedia.org/wikipedia/commons/thumb/6/68/Hanriot_HD.32_0_002.jpg/300px-Hanriot_HD.32_0_002.jpg</t>
  </si>
  <si>
    <t>Military trainer</t>
  </si>
  <si>
    <t>Hanriot, Zmaj aircraft from Zemun Yugoslavia</t>
  </si>
  <si>
    <t>https://en.wikipedia.org/Hanriot, Zmaj aircraft from Zemun Yugoslavia</t>
  </si>
  <si>
    <t>Two, pilot and observer</t>
  </si>
  <si>
    <t>7.11 m (23 ft 4 in)</t>
  </si>
  <si>
    <t>9.20 m (30 ft 2 in)</t>
  </si>
  <si>
    <t>2.95 m (9 ft 8 in)</t>
  </si>
  <si>
    <t>29.8 m2 (321 sq ft)</t>
  </si>
  <si>
    <t>510 kg (1,120 lb)</t>
  </si>
  <si>
    <t>760 kg (1,680 lb)</t>
  </si>
  <si>
    <t>1 × Le Rhône 9C , 60 kW (80 hp)</t>
  </si>
  <si>
    <t>200 km (125 mi, 109 nmi)</t>
  </si>
  <si>
    <t>3,850 m (12,600 ft)</t>
  </si>
  <si>
    <t>{'HD.32': ' main production version for ', 'HD.320': ' version with ', 'HD.321': ' version with '}</t>
  </si>
  <si>
    <t>Martin XB-68</t>
  </si>
  <si>
    <t>The Martin XB-68 was a supersonic medium tactical bomber with a crew of two that was proposed in 1954 to the America Air Force. The project, however, was canceled before any aircraft were built. The Glenn L. Martin Company submitted design studies in response to the Weapon System 302A requirement in 1952 in competition with proposals from Douglas Aircraft Company and North American Aviation, Inc. Revised designs were presented again in 1954. The Boeing Airplane Company also submitted a design after the competition date had passed and was automatically rejected. The Martin 316 was declared the winner in 1956 and received the designation XB-68. Deployment was projected for the 1962-1965 period. With a conventional layout that somewhat resembled a scaled-up Lockheed F-104, the XB-68 was to have been primarily of steel construction, with the crew of a pilot-radio operator and navigator-bombardier defense systems operator in a pressurized compartment, to be cooled by filtered bleed-air from the engines, and a refrigeration unit for evaporative cooling at high Mach numbers. The B-68 would have had stubby diamond-shaped wings and a raked T-tail empennage. It was intended to be operated at supersonic speeds at medium and high altitudes. The design immediately ran into serious difficulties over the inertial guidance bombing and navigation system, which, had the bomber been approved for production, would have pushed deployment back to at least 1963. The problems were rendered moot when Air Force headquarters cancelled the project in 1957, citing stringent budget limitations and higher priorities for other weapon systems. Recognizing that the medium tactical bomber design was still years away, plans were carried forward instead to continue using an Air Force version of the Navy's Douglas A3D, which was designated B-66 Destroyer. Two planned XB-68 prototypes and one static test model were cancelled, and none were built. The chosen power plant was two Pratt &amp; Whitney J75 (JT4B-21) axial-flow turbojets of 27,500 lbf (122 kN) static sea level thrust each with afterburner, providing a maximum speed of 1,588 mph (1,380 kn; 2,556 km/h) at 54,700 ft (16,700 m) altitude at maximum power and a combat speed of 1,534 mph (1,333 kn; 2,469 km/h) at 42,200 ft (12,900 m) altitude at maximum power. Combat range was planned for 1,250 mi (1,090 nmi; 2,010 km) with 3,700 lb (1,700 kg) payload at 526 kn (974 km/h) average speed in 4.15 hours. General characteristics Performance Armament     Related lists</t>
  </si>
  <si>
    <t>Tactical bomber</t>
  </si>
  <si>
    <t>Glenn L. Martin Company</t>
  </si>
  <si>
    <t>https://en.wikipedia.org/Glenn L. Martin Company</t>
  </si>
  <si>
    <t>109 ft 8 in (33.43 m)</t>
  </si>
  <si>
    <t>53 ft 0 in (16.2 m)</t>
  </si>
  <si>
    <t>25 ft 6 in (7.77 m)</t>
  </si>
  <si>
    <t>875 sq ft (81.3 m2)</t>
  </si>
  <si>
    <t>53,925 lb (24,460 kg)</t>
  </si>
  <si>
    <t>74,180 lb (33,650 kg)</t>
  </si>
  <si>
    <t>2 × Pratt &amp; Whitney JT4B-21 turbojet, 27,500 lbf (122 kN) thrust each</t>
  </si>
  <si>
    <t>1,593 mph (2,564 km/h, 1,384 kn)</t>
  </si>
  <si>
    <t>3,051 mi (4,910 km, 2,651 nmi)</t>
  </si>
  <si>
    <t>44,800 ft (13,650 m)</t>
  </si>
  <si>
    <t>500 ft/min (25 m/s)</t>
  </si>
  <si>
    <t>85 lb/sq ft (414 kg/m2)</t>
  </si>
  <si>
    <t>Design stage only</t>
  </si>
  <si>
    <t>102,720 lb (46,590 kg)</t>
  </si>
  <si>
    <t>1× 20 mm (0.79 in) M61 Vulcan rotary cannon with 1,100 rounds in tail</t>
  </si>
  <si>
    <t>1× Class C nuclear bomb or1× Class D nuclear bomb</t>
  </si>
  <si>
    <t>Miles Master</t>
  </si>
  <si>
    <t>The Miles M.9 Master was a British two-seat monoplane advanced trainer designed and built by aviation company Miles Aircraft Ltd. It was inducted in large numbers into both the Royal Air Force (RAF) and Fleet Air Arm (FAA) during the Second World War. The Master can trace its origins back to the earlier M.9 Kestrel demonstrator aircraft. Following the failure of the rival de Havilland Don as a satisfactory trainer aircraft, the RAF ordered 500 M9A Master advancer trainers to meet its needs. Once in service, it provided a fast, strong and fully aerobatic aircraft that functioned as an excellent introduction to the high performance British fighter aircraft of the day: the Spitfire and Hurricane. Throughout its production life, thousands of aircraft and various variants of the Master were produced, the latter being largely influenced by engine availability. Numerous Masters were modified to enable their use as glider tows. The Master also served as the basis for the Miles Martinet, a dedicated target tug adopted by the RAF. Perhaps the most radical use of the aircraft was the M.24 Master Fighter. Armed with six .303 in machine guns, it was intended to function as an emergency fighter during the Battle of Britain; this model did not ultimately see combat. Ordinary trainer models could also be fitted with armaments, including a single .303 in Vickers machine gun and eight bombs, albeit intended for training purposes only. Beyond the British air services, other nations also chose to adopt the Master, including the South African Air Force, America Army Air Force (USAAF), Irish Air Corps, Royal Egyptian Air Force, Turkish Air Force, and the Portuguese Air Force. While thousands of Masters were manufactured, no complete examples have been preserved. The M.9A Master I was based on the M.9 Kestrel trainer that was first demonstrated at the Hendon Air show in July 1937, although this aircraft never entered production. The M.9 Kestrel, powered by a single Rolls-Royce Kestrel XVI V-12 engine, capable of generating up to 745 hp (555 kW), could attain a maximum speed of 296 mph (477 km/h).[2][3] The British Air Ministry had previously selected the rival de Havilland Don to meet Specification T.6/36, which called for an advanced trainer aircraft; however, this aircraft would prove to be a failure. Still requiring an aircraft to perform the duties intended for the Don, the RAF placed a large order on 11 June 1938 for 500 examples of a modified version of the Kestrel, designated M.9A Master, at a cost of £2 million.[citation needed] This was claimed to be Britain's largest ever contract for a training aircraft at the time. Upon receipt of this order, Miles had the prototype M.9 rebuilt into a representative prototype for the Master. Alterations included the installation of a lower-powered (715 hp (535 kW)) Kestrel XXX engine, of which there were large surplus stocks available, along with extensive revisions to the airframe, which involved the adoption of a new cockpit canopy, a modified rear fuselage and tail, along with the repositioning of the radiator from underneath the nose to the underside of the wing's centre-section. These modifications came at the cost of a significantly reduced maximum speed over the M.9; despite this, the Master was a relatively fast and manoeuvrable trainer.[3] According to aviation periodical Flight, Miles had designed the Master to fulfil their vision of an effective trainer aircraft being one that could match the performance of, and possess similar characteristics to, that of the frontline RAF monoplane fighters of the day, these being the Supermarine Spitfire and the Hawker Hurricane.[4] On 31 March 1939, the first true production Master I conducted its maiden flight.[5][6] According to Flight, the first production examples were being delivered during late July of that year.[3] The Master had entered RAF service just prior to the start of the Second World War Eventually, 900 Mk. I and Mk. IA Masters were constructed. This total included 26 built as the M.24 Master Fighter which were modified to a single-seat configuration, and armed with six .303 in machine guns for use as an emergency fighter; this model never saw any combat use.[citation needed] When production of the Kestrel engine ceased, a new variant of the Master was designed that used an air-cooled Bristol Mercury XX radial engine, capable of producing 870 hp (650 kW), instead.[7] Thus configured, on 30 October 1939, the first M.19 Master II prototype made its first flight; 1,748 aircraft were eventually built. After the Lend-Lease programme provided a supply of engines from the America to Britain, a third variant of the Master, designated M.27 Master III, was designed, which was powered by the American-built Pratt &amp; Whitney Twin Wasp Junior, a two-row radial engine that could generate 825 hp (615 kW). A total of 602 Master IIIs were constructed.[8] In a typical trainer configuration, the Master was equipped to carry eight practice bombs, plus a single .303 in Vickers machine gun that was mounted in the front fuselage. During 1942, it was decided to have the wings of all variants clipped by three feet (c. one metre); this modification reduced the stress imposed upon the wings while also increasing the aircraft's manoeuvrability.[citation needed] A total of 3,249 Masters were built by Phillips and Powis Aircraft Limited at Woodley, Berkshire; South Marston, Swindon, Wiltshire; and Doncaster, South Yorkshire. This was the largest number produced of any Miles aircraft type prior to production of the newer Miles Martinet taking precedence during 1942.[1] The mass production of this aeroplane at Woodley required a major expansion of the original Phillips &amp; Powis factory, which was officially opened on 27 January 1939 by the Secretary of State for Air, Sir Kingsley Wood. This facility was outfitted with a pioneering moving track assembly line, which is believed to be the first such facility in a British aircraft factory. A similar facility was also installed in the company's shadow factory at South Marston by the end of 1940.[citation needed] The Miles Master was a tandem-seat low-wing cantilever monoplane, powered by a single reciprocating engine.[4] Initial models used the Kestrel XXX engine; capable of providing up to 745 hp (555 kW), this powerplant enabled the aircraft to achieve a maximum speed of 296 mph (477 km/h),[2] which reportedly made the Master as fast as the single-seat biplane fighters of 1935.[4] The inverted gull-shaped wing of the Master was a major distinguishing factor of the aircraft and was adopted, despite higher production costs, due to its performance benefits, permitting the stowage of both the retractable undercarriage and fuel tanks; aside from this shaping, the wing's design largely conformed with traditional approaches.[9][10] It features hydraulically-actuated split flaps along its trailing edge, their position being indicated electronically on the cockpit's instrumentation planel. The wing's center-section also accommodates a machine gun.[11] While the Master had incorporated relatively advanced aerodynamic characteristics (intended to mimic frontline fighters) for a contemporary trainer aircraft, it used a conventional structure, comprising an oval-section fuselage covered by a plywood skin, featuring a semi-monocoque approach.[3] Forward of the tandem cockpits, the nose is strengthened by a metal former that provides protection against nose-overs, a common occurrence amongst trainee pilots when flying aircraft with a 'taildragger' undercarriage. The tail section had an orthodox cantilever structure, the tailplane being mounted directly on top of the fuselage; according to Flight, the tailplane's aerodynamics were designed to facilitate easy spin recovery.[3] The Kestrel engine is mounted on tubular steel bearings which was designed to facilitate engine removal for ease of maintenance via the undoing of only four main bolts along with the connecting leads. Further maintenance savings were made via the engine's derating, allowing for a longer interval between overhauls.[11] The Master was furnished with a constant-speed propeller, which was interchangeable between Rotol and de Havilland units.[11] The Kestrel engine of early-built aircraft incorporated various auxiliary drives to power both vacuum and hydraulic pumps, along with an air compressor and a 500-watt electrical generator. Cooling for the water and oil systems was provided via a duct running underneath the fuselage.[11] Fuel was housed in a pair of fuel tanks, each containing up to 36 gallons, accommodated within the wings; the oil tank is mounted behind a fireproof bulkhead while the water tank is mounted in front of the engine. The retractable undercarriage is operated via two separate hydraulic systems along with a hand-pump as backup; the brakes are also hydraulically-actuated.[12] The cockpit of the Master was designed with considerable attention to best facilitate its use as a trainer aircraft, including for ease of use and comfort.[13] The positions of the two flying crew, the student in front and the instructor behind, was staggered; the rear position is 12-inches higher to provide the instructor with greater visibility.[14] Mid-flight, an instructor was able to disconnect several of the student pilot's controls, such as the brakes, using various cut-outs provided. The forward windscreen is composed of molded Perspex and is furnished with a reflector-type gun sight, providing an optically-perfect view of a target.[13] Two small panels can be opened to aid visibility while flying in poor weather conditions, sun blinds are also incorporated. Catches on either side of the sliding canopy allow for the panels to be rapidly detached, facilitating faster bailing-out during an emergency.[13] Other emergency equipment included a Graviner fire extinguisher mounted behind the rear seat and emergency hydraulic controls set into the floor on the cockpit.[15] Typical service use of the Master primarily revolved around (Pilot) Advanced Flying Units, where they were used for training aircrew in preparation for service with frontline squadrons. Amongst other parts of the training syllabus, pilots would often be first exposed to fighter tactics while flying the aircraft. By 1942, advertisements claimed that the Master was being flown by every RAF fighter pilot-in-training.[4] Several hundred Master IIs were either delivered in, or subsequently converted to, a configuration that allowed their use in the glider-towing role. Such aircraft would have the lower portion of their rudder cut away to allow fitting of a towing hook. Starting in 1942, Miles Masters were extensively used as tugs for General Aircraft Hotspur gliders at various Glider Training Schools. Examples were also operated by multiple Anti-aircraft Co-operation Units of the RAF as a liaison aircraft with British Army units.[citation needed] Initially, the type was mainly used for training, thus few aircraft entered squadron service. Known deployments were to No. 287 Squadron between February and August 1942, to No. 286 Squadron from November 1944 to February 1945,[16] and to No. 613 Squadron between August 1941 and October 1943.[citation needed] The Master II was also used for target tug purposes at the Central Gunnery School whilst the School was based at RAF Sutton Bridge from April 1942 to March 1944. In this role, they pulled the drogue targets required for aerial gunnery training by pupils at the Pilot Gunnery Instructors' Training Wing. The Miles Martinet, a derivative of the Master, was a developed specifically to be a target tug and would see widespread use in this capacity.[citation needed] RAF stocks were frequently diverted to support several of the air services of the Allies. Such diversions included 426 aircraft to the South African Air Force, 52 to the Fleet Air Arm, nine to the America Army Air Force (USAAF) units based in Britain, 23 to the Royal Egyptian Air Force, 23 to Turkish Air Force, two to Portuguese Air Force, and fourteen to the Irish Air Corps.[citation needed] Despite having been produced in the thousands, there are no known surviving aircraft of the type today, although a few outer wings and other parts are held by several aviation museums in Britain.[citation needed] Data from Miles Aircraft since 1925[27]General characteristics Performance  Related development Aircraft of comparable role, configuration, and era  Related lists</t>
  </si>
  <si>
    <t>//upload.wikimedia.org/wikipedia/commons/thumb/a/a5/Miles_M.27_Master_MkIII_W8667%2C_No.5_SFTS._IWM-COL198.jpg/300px-Miles_M.27_Master_MkIII_W8667%2C_No.5_SFTS._IWM-COL198.jpg</t>
  </si>
  <si>
    <t>Advanced trainer</t>
  </si>
  <si>
    <t>Phillips and Powis Aircraft Ltd</t>
  </si>
  <si>
    <t>https://en.wikipedia.org/Phillips and Powis Aircraft Ltd</t>
  </si>
  <si>
    <t>F. G. Miles</t>
  </si>
  <si>
    <t>https://en.wikipedia.org/F. G. Miles</t>
  </si>
  <si>
    <t>3,249[1]</t>
  </si>
  <si>
    <t>29 ft 6 in (8.99 m)</t>
  </si>
  <si>
    <t>39 ft 0 in (11.89 m)</t>
  </si>
  <si>
    <t>9 ft 3 in (2.82 m)</t>
  </si>
  <si>
    <t>235 sq ft (21.8 m2)</t>
  </si>
  <si>
    <t>4,293 lb (1,947 kg)</t>
  </si>
  <si>
    <t>5,573 lb (2,528 kg)</t>
  </si>
  <si>
    <t>68 imp gal (82 US gal; 309 l) fuel ; 7 imp gal (8 US gal; 32 l) oil</t>
  </si>
  <si>
    <t>1 × Bristol Mercury XX 9-cylinder air-cooled radial piston engine, 870 hp (650 kW)</t>
  </si>
  <si>
    <t>3-bladed constant-speed propeller</t>
  </si>
  <si>
    <t>221 mph (356 km/h, 192 kn) at sea level</t>
  </si>
  <si>
    <t>393 mi (632 km, 342 nmi)</t>
  </si>
  <si>
    <t>1.8 hours</t>
  </si>
  <si>
    <t>25,100 ft (7,700 m)</t>
  </si>
  <si>
    <t>2,120 ft/min (10.8 m/s)</t>
  </si>
  <si>
    <t>23.7 lb/sq ft (116 kg/m2)</t>
  </si>
  <si>
    <t>Out of production, retired</t>
  </si>
  <si>
    <t>https://en.wikipedia.org/Advanced trainer</t>
  </si>
  <si>
    <t>63 mph (101 km/h, 55 kn) IAS flaps down</t>
  </si>
  <si>
    <t>Royal Air ForceEgypt  South African Air Force  Turkey</t>
  </si>
  <si>
    <t>https://en.wikipedia.org/Royal Air ForceEgypt  South African Air Force  Turkey</t>
  </si>
  <si>
    <t>https://en.wikipedia.org/Miles Martinet</t>
  </si>
  <si>
    <t>330 mph (530 km/h, 290 kn) IAS</t>
  </si>
  <si>
    <t>26,000 ft (7,925 m)</t>
  </si>
  <si>
    <t>645 ft (197 m)</t>
  </si>
  <si>
    <t>1,155 ft (352 m)</t>
  </si>
  <si>
    <t>1,110 ft (338 m)</t>
  </si>
  <si>
    <t>1,776 ft (541 m)</t>
  </si>
  <si>
    <t>Northrop YC-125 Raider</t>
  </si>
  <si>
    <t>The Northrop YC-125 Raider was a 1940s American three-engined STOL utility transport built by Northrop Corporation, Hawthorne, California. Northrop's first postwar civil design was a three-engined STOL passenger and cargo transport named the Northrop N-23 Pioneer. The Pioneer could carry 36 passengers or five tons of cargo and first flew on 21 December 1946. The aircraft had good performance, but there was little interest due to the availability of cheap war surplus aircraft. The Pioneer was lost in a fatal crash on 19 February 1948 when it lost a new tailfin design in flight.[1] In 1948, the America Air Force expressed interest in an aircraft of the same configuration and placed an order with Northrop for 23 aircraft, 13 troop transports designated the C-125A Raider and 10 for Arctic rescue work designated the C-125B. With the company designation N-32 Raider the first aircraft flew on 1 August 1949. The aircraft was powered by three 1,200 hp (890 kW) Wright R-1820-99 Cyclone radial engines. The aircraft could also be fitted with JATO rockets that enabled it to take off in less than 500 feet (150 m). The 13 troop transporters were designated YC-125A in-service and the Arctic rescue version the YC-125B. The Canadian company Canadair considered building the N-23 under licence but did not proceed. Deliveries of the YC-125 to the USAF began in 1950. These aircraft did not serve long as they were underpowered and they were soon sent to Sheppard Air Force Base, Texas and relegated to be ground instructional trainers until retired in 1955 and declared surplus. Most of the surplus aircraft were purchased by Frank Ambrose and sold to bush operators in South and Central America.[2] Data from National Museum of the US Air Force YC-125B Factsheet[6]General characteristics Performance     Related lists</t>
  </si>
  <si>
    <t>//upload.wikimedia.org/wikipedia/commons/thumb/3/3b/Northrop_YC-125B_Raider_USAF.jpg/300px-Northrop_YC-125B_Raider_USAF.jpg</t>
  </si>
  <si>
    <t>67 ft 1 in (20.45 m)</t>
  </si>
  <si>
    <t>86 ft 6 in (26.37 m)</t>
  </si>
  <si>
    <t>23 ft 1 in (7.04 m)</t>
  </si>
  <si>
    <t>3 × Wright R-1820-99 Cyclone 9-cylinder air-cooled radial piston engine, 1,200 hp (890 kW)  each</t>
  </si>
  <si>
    <t>3-bladed constant-speed propellers</t>
  </si>
  <si>
    <t>207 mph (333 km/h, 180 kn)</t>
  </si>
  <si>
    <t>1,856 mi (2,987 km, 1,613 nmi)</t>
  </si>
  <si>
    <t>12,200 ft (3,700 m)</t>
  </si>
  <si>
    <t>171 mph (275 km/h, 149 kn)</t>
  </si>
  <si>
    <t>America Air Force</t>
  </si>
  <si>
    <t>https://en.wikipedia.org/America Air Force</t>
  </si>
  <si>
    <t>1949–1950</t>
  </si>
  <si>
    <t>41,900 lb (19,006 kg)</t>
  </si>
  <si>
    <t>{'N-23 Pioneer': 'ototype three-engined STOL transport, one built.', 'N-32 Raider': 'mpany designation of military version of the N-23.', 'YC-125A Raider': '32 with seats for thirty troops, 13 built.', 'YC-125B Raider': 'ctic rescue version of the N-32 with twenty stretchers and provision for a ski undercarriage. Ten built (serials 48-618/627).', 'CL-3': 'oposed Canadair licensed produced variant from 1949, with 3 x Canadian Pratt &amp; Whitney R-1820 engines. Was redesignated CL-12 in the same year. Project was dropped sometime around early 1950.[citation needed]', 'CL-12': 'n the same year. Project was dropped sometime around early 1950.', 'N-74': 'other proposed Canadair variant.  Improvements including the replacement of the three engines with two Allison T56 turboprops were studied.  Project abandoned in the early 1950s.[3]'}</t>
  </si>
  <si>
    <t>Pitts Model 12</t>
  </si>
  <si>
    <t>The Pitts Model 12 (also known by its nicknames "Bolshoi", "Macho Stinker", "Pitts Monster"[2]) is a high performance aerobatic biplane designed around the Vedeneyev M14P/PF engine. The aircraft can be built from plans or as a kitplane; or can be bought ready-to-fly from the factory.[3] The Pitts model 12 was designed by Curtis Pitts starting in 1993. Pitts presented his completed design on his 80th birthday in December 1995.[4] The Pitts Model 12 is a biplane built using fabric covered welded steel tubing for the fuselage, and fabric covered wings with wood spars. The leading edge is made of formed plywood. The landing gear is solid aluminum. As of December 2011[update], 59 examples had been completed and flown.[1] There are several models variants Data from Pitts model 12.comGeneral characteristics Performance       Media related to Pitts Model 12 at Wikimedia Commons</t>
  </si>
  <si>
    <t>//upload.wikimedia.org/wikipedia/commons/thumb/3/3a/Pitts_12S_Python%2C_Private_JP7640684.jpg/300px-Pitts_12S_Python%2C_Private_JP7640684.jpg</t>
  </si>
  <si>
    <t>Biplane</t>
  </si>
  <si>
    <t>92nd West Aviation</t>
  </si>
  <si>
    <t>Curtis Pitts</t>
  </si>
  <si>
    <t>https://en.wikipedia.org/Curtis Pitts</t>
  </si>
  <si>
    <t>59 (2011)[1]</t>
  </si>
  <si>
    <t>20 ft 6 in (6.25 m)</t>
  </si>
  <si>
    <t>23 ft (7.0 m)</t>
  </si>
  <si>
    <t>1,550 lb (703 kg)</t>
  </si>
  <si>
    <t>2,250 lb (1,021 kg)</t>
  </si>
  <si>
    <t>54 gal</t>
  </si>
  <si>
    <t>1 × Vedeneyev M14P/PF , 360 hp (270 kW)</t>
  </si>
  <si>
    <t>430 nmi (500 mi, 800 km)</t>
  </si>
  <si>
    <t>2,900 ft/min (15 m/s)</t>
  </si>
  <si>
    <t>https://en.wikipedia.org/Biplane</t>
  </si>
  <si>
    <t>150 kn (170 mph, 270 km/h)</t>
  </si>
  <si>
    <t>56 kn (64 mph, 103 km/h)</t>
  </si>
  <si>
    <t>Polikarpov SPB (D)</t>
  </si>
  <si>
    <t>The Polikarpov SPB (D) (Skorostnoy Pikiruyushchy Bombardirovshchik (Dalnost)—High Speed Dive Bomber (Distance)) was a Soviet twin-engined dive bomber designed before World War II. A single prototype and five pre-production aircraft were built, but two crashed and the program was cancelled in favor of the Petlyakov Pe-2. The SPB (D) closely resembled the Polikarpov VIT-2, which had been recommended for production as a dive bomber, but the former actually was an entirely new design. It was smaller than the VIT-2 and had a monocoque fuselage. The main gears of the conventional undercarriage retracted aft into the rear of the engine nacelles and the tail wheel retracted into the rear fuselage. Two 783 kW (1,050 hp) liquid-cooled Klimov M-105 V12 engines were slung underneath the wings.[1] It retained its predecessor's prominent canopy and nose glazing, but reduced the armament to a single 7.62 mm (0.300 in) ShKAS machine gun for the bombardier/navigator while the rear gunner had a retractable 12.7 mm (0.50 in) Berezin UB dorsal gun and a ventral ShKAS to protect the aircraft's underside. The bomb bay could carry up to 800 kg (1,764 lbs) internally and an additional 700 kg (1,543 lbs) of bombs could be carried underneath the wings.[2] In addition to the SPB (D) prototype, five pre-production machines were ordered even before the prototype made its first flight. This flight, piloted by Boris Kudrin,[3] occurred safely on 18 February 1940, but on 27 April 1940 the first prototype crashed for unknown causes, killing test pilot Pavel Golovin.[3] On 2 June 1940 test pilot Mikhail Lipkin barely survived when, landing with engines out, his SPB (D) clipped a parked Tupolev SB. On 30 June the second SPB (D) disintegrated in flight. Lipkin and flight engineer Bulychov, instructed to test wing flutter at an extreme 600-km/h (373-mph) diving speed, were killed in the crash; the aircraft actually disintegrated in horizontal flight. Investigators initially blamed the accident on Polikarpov's deputy Zhemchuzhin, who allegedly failed to fit the balance weights into the leading edges of the ailerons, causing wild flutter.[3] Later they also blamed Lipkin, already dead, for the alleged reckless increase of speed.[3] TsAGI engineers and airfield staff voiced suspicion that other factors could have been involved, but these were not examined at all. The third prototype, piloted by Kudrin, lost horizontal trim tab in flight; the pilot managed to land the plane but refused to fly on SPB (D) prototypes anymore.[3][4] On 29 July 1940 the project was cancelled; tests required for proper crash examination were not completed. The government preferred to build twin-engined dive bombers on a simplified Petlyakov VI-100 platform,[3] – the conversion, named Petlyakov Pe-2, took over the roles originally intended for the SPB (D).[4] Data from Gunston, The Osprey Encyclopaedia of Russian Aircraft 1875–1995General characteristics Performance Armament   Aircraft of comparable role, configuration, and era</t>
  </si>
  <si>
    <t>//upload.wikimedia.org/wikipedia/en/f/fb/PolikarpovSPB%28D%29.jpg</t>
  </si>
  <si>
    <t>Dive bomber</t>
  </si>
  <si>
    <t>11.2 m (36 ft 9 in)</t>
  </si>
  <si>
    <t>17 m (55 ft 9 in)</t>
  </si>
  <si>
    <t>42.93 m2 (462.1 sq ft)</t>
  </si>
  <si>
    <t>4,480 kg (9,877 lb)</t>
  </si>
  <si>
    <t>6,850 kg (15,102 lb)</t>
  </si>
  <si>
    <t>2 × Klimov M-105 V-12 inline engines, 783 kW (1,050 hp) each</t>
  </si>
  <si>
    <t>3-bladed</t>
  </si>
  <si>
    <t>520 km/h (320 mph, 280 kn) at 4,500 metres (14,764 ft)</t>
  </si>
  <si>
    <t>2,200 km (1,400 mi, 1,200 nmi)</t>
  </si>
  <si>
    <t>https://en.wikipedia.org/Dive bomber</t>
  </si>
  <si>
    <t>Polikarpov VIT-2</t>
  </si>
  <si>
    <t>https://en.wikipedia.org/Polikarpov VIT-2</t>
  </si>
  <si>
    <t>up to 1,500 kilograms (3,307 lb) (800 internal, 700 external)</t>
  </si>
  <si>
    <t>Evolution Revo</t>
  </si>
  <si>
    <t>The Evolution Revo is an American ultralight trike, designed by Evolution Trikes of Zephyrhills, Florida. The aircraft is supplied as a complete ready-to-fly-aircraft.[1] The Revo was derived from the Hungarian Apollo Monsoon and is built under sub-contract in the America by Powrachute of Middleville, Michigan. It was designed specifically to complete with the British Pegasus Quik.[1] The Revo was designed to comply with the American light-sport aircraft category and has been accepted as an S-LSA.[2] The aircraft features a strut-braced hang glider-style high-wing, weight-shift controls, a two-seats-in-tandem open cockpit with a cockpit fairing, tricycle landing gear with wheel pants and a single engine in pusher configuration.[1] The Revo is made from welded steel tubing, with its double surface wing covered in Dacron sailcloth. Its 30 ft (9.1 m) span North Wing Reflex wing has no kingpost and uses an "A" frame weight-shift control bar. The powerplant is a four-cylinder, air and liquid-cooled, four-stroke, dual-ignition 100 hp (75 kW) Rotax 912ULS engine or 80 hp (60 kW) Rotax 912UL. The aircraft has an empty weight of 530 lb (240 kg) and a gross weight of 1,037 lb (470 kg), giving a useful load of 506 lb (230 kg). With full fuel of 15 U.S. gallons (57 L; 12 imp gal) the payload is 416 lb (189 kg).[1] A number of different wings can be fitted to the basic carriage, including the Reflex 11 and 13.[1] Data from Bayerl[1]General characteristics Performance</t>
  </si>
  <si>
    <t>//upload.wikimedia.org/wikipedia/commons/thumb/e/ec/EvolutionRevo.jpg/300px-EvolutionRevo.jpg</t>
  </si>
  <si>
    <t>Evolution Trikes</t>
  </si>
  <si>
    <t>https://en.wikipedia.org/Evolution Trikes</t>
  </si>
  <si>
    <t>30 ft 2 in (9.2 m)</t>
  </si>
  <si>
    <t>145 sq ft (13.5 m2)</t>
  </si>
  <si>
    <t>529 lb (240 kg)</t>
  </si>
  <si>
    <t>1,036 lb (470 kg)</t>
  </si>
  <si>
    <t>15 U.S. gallons (57 L; 12 imp gal)</t>
  </si>
  <si>
    <t>1 × Rotax 912ULS four cylinder, liquid and air-cooled, four stroke aircraft engine, 100 hp (75 kW)</t>
  </si>
  <si>
    <t>2 or 3-bladed composite</t>
  </si>
  <si>
    <t>62 mph (100 km/h, 54 kn)</t>
  </si>
  <si>
    <t>1,140 ft/min (5.8 m/s)</t>
  </si>
  <si>
    <t>7.1 lb/sq ft (34.8 kg/m2)</t>
  </si>
  <si>
    <t>50 mph (80 km/h, 43 kn)</t>
  </si>
  <si>
    <t>22 mph (35 km/h, 19 kn)</t>
  </si>
  <si>
    <t>Apollo Monsoon</t>
  </si>
  <si>
    <t>https://en.wikipedia.org/Apollo Monsoon</t>
  </si>
  <si>
    <t>Brochet MB.120</t>
  </si>
  <si>
    <t>The Brochet MB.120 was a two-seat light aircraft developed in France in the 1950s. A derivative of the Brochet MB.70 family, combining the wing of the MB.80 with a modified fuselage of the MB.100 seating two. The design never progressed past a single prototype. Data from Jane's All the World's Aircraft 1956–57[1]General characteristics Performance</t>
  </si>
  <si>
    <t>Sports plane</t>
  </si>
  <si>
    <t>Brochet</t>
  </si>
  <si>
    <t>https://en.wikipedia.org/Brochet</t>
  </si>
  <si>
    <t>Maurice Brochet</t>
  </si>
  <si>
    <t>https://en.wikipedia.org/Maurice Brochet</t>
  </si>
  <si>
    <t>10.66 m (35 ft 0 in)</t>
  </si>
  <si>
    <t>2.0 m (6 ft 7 in)</t>
  </si>
  <si>
    <t>14.7 m2 (158 sq ft)</t>
  </si>
  <si>
    <t>505 kg (1,113 lb)</t>
  </si>
  <si>
    <t>765 kg (1,687 lb)</t>
  </si>
  <si>
    <t>1 × Continental C90 air-cooled flat-four engine, 67 kW (90 hp)</t>
  </si>
  <si>
    <t>52 kg/m2 (11 lb/sq ft)</t>
  </si>
  <si>
    <t>https://en.wikipedia.org/5 April 1954</t>
  </si>
  <si>
    <t>Hubertec Thermik</t>
  </si>
  <si>
    <t>The Hubertec Thermik (English: Thermal) is a German ultralight trike, designed and produced by Hubertec of Aach, Rhineland-Palatinate. The aircraft is supplied as a complete ready-to-fly-aircraft.[1] The company is an industrial prototyping and exercise machine specialist that decided to produce an ultralight trike design as a sideline project.[1] Intended for self-launching and soaring flight, the Thermik was designed to comply with the Fédération Aéronautique Internationale microlight category, the German 120 kg ultralight class and the US FAR 103 Ultralight Vehicles rules.[1] The Thermik features a cable-braced hang glider-style high-wing, weight-shift controls, a single-seat open cockpit without a cockpit fairing, tricycle landing gear and a single engine in pusher configuration.[1] The aircraft is made from bolted-together aluminum tubing, with its double surface wing covered in Dacron sailcloth. Its 9.6 m (31.5 ft) span Bautek Pico two-place wing is supported by a single tube-type kingpost and uses an "A" frame weight-shift control bar. The powerplant is a single cylinder, air-cooled, two-stroke, 25 hp (19 kW) Simonini engine.[1] The Thermik has an empty weight of 48 kg (106 lb) and a gross weight of 200 kg (441 lb), giving a useful load of 152 kg (335 lb). With full fuel of 15 litres (3.3 imp gal; 4.0 US gal) the payload is 141 kg (311 lb).[1] The aircraft can utilize any hang glider wing that can support 140 kg (309 lb), although the prototype used a Bautek Pico two-place wing.[1] An alternative version that fits a paraglider wing is also available, flying as a powered parachute.[1] Data from Bayerl[1]General characteristics Performance</t>
  </si>
  <si>
    <t>Ultralight trike and powered parachute</t>
  </si>
  <si>
    <t>Hubertec</t>
  </si>
  <si>
    <t>https://en.wikipedia.org/Hubertec</t>
  </si>
  <si>
    <t>9.6 m (31 ft 6 in)</t>
  </si>
  <si>
    <t>17.2 m2 (185 sq ft)</t>
  </si>
  <si>
    <t>48 kg (106 lb)</t>
  </si>
  <si>
    <t>200 kg (441 lb)</t>
  </si>
  <si>
    <t>15 litres (3.3 imp gal; 4.0 US gal)</t>
  </si>
  <si>
    <t>1 × Simonini single cylinder, air-cooled, two stroke aircraft engine, 19 kW (25 hp)</t>
  </si>
  <si>
    <t>84 km/h (52 mph, 45 kn)</t>
  </si>
  <si>
    <t>2.5 m/s (490 ft/min)</t>
  </si>
  <si>
    <t>11.6 kg/m2 (2.4 lb/sq ft)</t>
  </si>
  <si>
    <t>https://en.wikipedia.org/Ultralight trike and powered parachute</t>
  </si>
  <si>
    <t>28 km/h (17 mph, 15 kn)</t>
  </si>
  <si>
    <t>Black Cat (aircraft)</t>
  </si>
  <si>
    <t>Coordinates: .mw-parser-output .geo-default,.mw-parser-output .geo-dms,.mw-parser-output .geo-dec{display:inline}.mw-parser-output .geo-nondefault,.mw-parser-output .geo-multi-punct{display:none}.mw-parser-output .longitude,.mw-parser-output .latitude{white-space:nowrap}48°57′59″N 12°07′54″E﻿ / ﻿48.96635°N 12.13180°E﻿ / 48.96635; 12.13180 Black Cat was a Consolidated B-24J-1-FO Liberator[note 1] aircraft and the last American bomber to be shot down over Germany in World War II.[2] It was one of thousands of B-24s produced by the Ford Motor Company at its Willow Run production plant. In April 1945, General Dwight D. Eisenhower and SHAEF were convinced Hitler and other die-hard Nazis were planning to make a last stand in the Alps near Berchtesgaden. In order to prevent this happening, and because the European strategic air war was over, the Allied air forces tried to prevent the Germans from concentrating remaining men and materials in Bavaria.[3] On 21 April 1945 at around 0630 local time 137 B-24 bombers from the 466th Bombardment Group departed from their air force base in Norfolk, England to bomb a railway bridge in Salzburg, Austria. Within the formation, Black Cat led the third squadron. However once the target was reached four hours later, the mission had to be abandoned due to the heavy cloud and thunderstorms covering the area. The lead aircraft flew a return course over Regensburg. This decision was queried by several navigators in the formation because Regensburg was a heavily bombed and defended city: it was home to the Messerschmitt factory which had been the Eighth Air Force's first major bombing target of the war in August 1943.[4] At 20,000 feet above Regensburg, the formation received eight bursts of flak. Black Cat was the only casualty. It was struck by a shell on the left wing causing the aircraft to crash. Ten of the crew were killed including the pilot, Richard Farrington. The tail gunner, Albert Seraydarian, and the bombardier, Chris Manners, survived and were liberated from German POW camps within a few weeks.[5] At the crash site, a wayside cross with a plaque was erected to commemorate the dead. Surviving members of the 466th Bomb Group petitioned the U.S. Postal Service to release a postage stamp depicting Black Cat in flight. The stamp was released in 2005.[6]</t>
  </si>
  <si>
    <t>Willow Run, Ford Motor Company</t>
  </si>
  <si>
    <t>https://en.wikipedia.org/Willow Run, Ford Motor Company</t>
  </si>
  <si>
    <t>Shot down over Germany</t>
  </si>
  <si>
    <t>Consolidated B-24J-1-FO Liberator</t>
  </si>
  <si>
    <t>https://en.wikipedia.org/Consolidated B-24J-1-FO Liberator</t>
  </si>
  <si>
    <t>42-95592[1]</t>
  </si>
  <si>
    <t>America Army Air Forces</t>
  </si>
  <si>
    <t>https://en.wikipedia.org/America Army Air Forces</t>
  </si>
  <si>
    <t>– 21 April 1945</t>
  </si>
  <si>
    <t>Bristol Primary Trainer</t>
  </si>
  <si>
    <t>The Bristol Taxiplane and Bristol Primary Trainer were British single-engine biplane light aircraft built by the Bristol Aeroplane Company in the early 1920s. A total of 28 were built, being mainly used as trainers. In 1922, the Bristol Aeroplane Company developed a pair of related light aircraft designs, powered by the Bristol Lucifer three-cylinder radial engine, the Type 73 Taxiplane, a three-seat light utility aircraft and tourer, and the Type 83 Primary Trainer, a two-seat trainer intended for use for primary training at Reserve Flying Schools.[1] The Taxiplane was constructed of wood with fabric covering, and was fitted with single-bay biplane wings. It carried two passengers side by side in a cockpit behind the pilot. The first Taxiplane, registered G-EBEW, flew on 13 February 1923,[1] but could be certificated only as a two-seater, being overweight with two passengers and a pilot. Only two more Taxiplanes were built.[2] The Primary Trainer, also known as the Bristol Lucifer used the same wings, tail and undercarriage as the Taxiplane, but with a new, narrower fuselage containing two tandem cockpits. The Primary Trainer showed better performance owing to its slimmer fuselage and lower weight, and was more successful, 24 being built. A further aircraft, the Bristol Type 83E, was built as a testbed for development of the five-cylinder Bristol Titan radial engine. The first six Primary Trainers entered service with the Reserve Flying School at Filton in July 1923, continuing in service until December 1931, when they were replaced by de Havilland Moths.[1] One of the surviving aircraft was modified as a three-seater and was used for sightseeing. It was scrapped in December 1933. The remainder of the Type 83s were produced for export, with twelve being sold to Chile, five to Hungary and one to Bulgaria, all in 1926.[1] Data from Bristol Aircraft Since 1910.[1]General characteristics Performance</t>
  </si>
  <si>
    <t>//upload.wikimedia.org/wikipedia/commons/thumb/2/20/Bristol83.jpg/300px-Bristol83.jpg</t>
  </si>
  <si>
    <t>Trainer</t>
  </si>
  <si>
    <t>Bristol Aeroplane Company</t>
  </si>
  <si>
    <t>https://en.wikipedia.org/Bristol Aeroplane Company</t>
  </si>
  <si>
    <t>31 ft 1 in (9.47 m)</t>
  </si>
  <si>
    <t>8 ft 10 in (2.69 m)</t>
  </si>
  <si>
    <t>284 sq ft (26.4 m2)</t>
  </si>
  <si>
    <t>1,340 lb (608 kg)</t>
  </si>
  <si>
    <t>1,900 lb (862 kg)</t>
  </si>
  <si>
    <t>1 × Bristol Lucifer 3-cylinder air-cooled radial piston engine, 120–140 hp (89–104 kW)</t>
  </si>
  <si>
    <t>96 mph (154 km/h, 83 kn)</t>
  </si>
  <si>
    <t>6.69 lb/sq ft (32.7 kg/m2)</t>
  </si>
  <si>
    <t>{'Type 83 Primary Trainer': 'o-seat tandem trainer, 24 built.'}</t>
  </si>
  <si>
    <t>ChileUnited KingdomHungaryBulgaria</t>
  </si>
  <si>
    <t>https://en.wikipedia.org/ChileUnited KingdomHungaryBulgaria</t>
  </si>
  <si>
    <t>https://en.wikipedia.org/1923</t>
  </si>
  <si>
    <t>https://en.wikipedia.org/1933</t>
  </si>
  <si>
    <t>Cosmik Chaser</t>
  </si>
  <si>
    <t>The Cosmik Chaser is a British ultralight trike that was designed by Nigel Beale and is produced by Cosmik Aviation of Southam. The aircraft is supplied as a complete ready-to-fly-aircraft.[1] The Chaser was a competition trike that won dozens of international matches in the 1990s and then went out of production, as UK regulations changed.  It was reintroduced circa 2010 as regulations were again altered, as a made-to-order and unadvertised product of the company.[1] The aircraft also complies with the American FAR 103 Ultralight Vehicles rules, including the category's maximum empty weight of 254 lb (115 kg).[1] The Chaser features a cable-braced hang glider-style high-wing, weight-shift controls, a single-seat open cockpit, tricycle landing gear and a single engine in pusher configuration.[1] The aircraft is made from bolted-together aluminum tubing, with its wing covered in Dacron sailcloth. Its 8.1 m (26.6 ft) span wing is supported by a single tube-type kingpost and uses an "A" frame weight-shift control bar. The powerplant is a twin cylinder, air-cooled, two-stroke, 40 hp (30 kW) Rotax 447 engine. The aircraft has an empty weight of 98 kg (216 lb) and the fuel tank holds 23 litres (5.1 imp gal; 6.1 US gal).[1] An updated model, called the Superchaser, was proposed.[1] Data from Bayerl[1]General characteristics Performance</t>
  </si>
  <si>
    <t>Cosmik Aviation</t>
  </si>
  <si>
    <t>https://en.wikipedia.org/Cosmik Aviation</t>
  </si>
  <si>
    <t>Nigel Beale</t>
  </si>
  <si>
    <t>8.1 m (26 ft 7 in)</t>
  </si>
  <si>
    <t>10.0 m2 (108 sq ft)</t>
  </si>
  <si>
    <t>98 kg (216 lb)</t>
  </si>
  <si>
    <t>23 litres (5.1 imp gal; 6.1 US gal)</t>
  </si>
  <si>
    <t>1 × Rotax 447 twin cylinder, air-cooled, two stroke aircraft engine, 30 kW (40 hp)</t>
  </si>
  <si>
    <t>2-bladed wooden</t>
  </si>
  <si>
    <t>5.1 m/s (1,000 ft/min)</t>
  </si>
  <si>
    <t>In production (2011)</t>
  </si>
  <si>
    <t>96 km/h (60 mph, 52 kn)</t>
  </si>
  <si>
    <t>55 km/h (34 mph, 30 kn)</t>
  </si>
  <si>
    <t>1990s</t>
  </si>
  <si>
    <t>Jinhai FD</t>
  </si>
  <si>
    <t>Jinhai FD series UAVs are Chinese multirotors developed by Guangzhou Jinhai (meaning Golden Sea) Aviation Technology Co. Ltd. (JHAT, 广州金海航空技术有限公司). As of 2013, a total of four have been publicized. To reduce the cost, many components are commercial off-the-shelf items. FD-900Z is an unmanned quadcopter that utilizes GPS for navigation.  This micro air vehicle (MAV) is constructed of carbon fiber.  Specification:[1] FD-960 is a hexacopter constructed of carbon fiber, with six 16-in rotors. FD-960 is equipped with Xtend-900M duplex data link. As with FD-900Z, FD-960 is also equipped with GPS for navigation. Specification:[2] FD-6600 is a hexacopter constructed of carbon fiber, with six 28.5-in rotors.  FD-6600 is the largest multirotor marketed by Jinhai (as of 2013). Specification:[3] FD-2000C is a quadcopter constructed of carbon fiber, and it is the larger cousin of FD-900Z. There are several derivatives of FD-2000C such as FD-2000CX.  Specification:[4] List of unmanned aerial vehicles of the People's Republic of China This article on an unmanned aerial vehicle is a stub. You can help Wikipedia by expanding it.</t>
  </si>
  <si>
    <t>UAV</t>
  </si>
  <si>
    <t>China</t>
  </si>
  <si>
    <t>Guangzhou Jinhai</t>
  </si>
  <si>
    <t>Oriental Titan UAV</t>
  </si>
  <si>
    <t>Oriental Titan UAVs are Chinese unmanned aerial vehicles developed by Beijing Oriental Titan Science and Technology JSC., Ltd. (Oriental Titan, 北京东方泰坦科技股份有限公司) jointly w/ 27th Research Institute[permanent dead link] of China Electronics Technologies Group.  Oriental Titan UAVs include both rotary and fixed wing unmanned aircraft.  Oriental Titan has traditionally been a major supplier to other Chinese UAV manufacturers for imaging process system and software, and other aviation software, and now it has ventured into UAV business by developing UAVs of its own. Agile (Min-Jie or Minjie, 敏捷) I is an unmanned helicopter of conventional helicopter layout, and the landing gear system consists of a pair of skids.  Specification:[1] Agile II UAV is an unmanned helicopter with conventional helicopter layout.  The fuselage of Agile II is slimmer than that of Agile I, and the skids of Agile II is higher than that of Agile I, allowing Agile II to carry payload with greater height.[2] Titan (Tai-Tan or Titan, 泰坦) I UAV is in conventional layout with high-wing configuration and fuselage mounted tail.  The UAV has a tricycle landing gear system and propulsion is provided by a two-blade propeller driven by a  tractor engine mounted in the nose.[1] Titan II UAV is in conventional layout with high-wing configuration and fuselage mounted tail.  The UAV has a tricycle landing gear system and propulsion is provided by a two-blade propeller driven by a  tractor engine mounted in the nose.[1] Titan III UAV is a twin engine Chinese UAV developed Titan with a twin-boom layout.  What is unusual about Titan III UAV is that the two engines are not mounted on the booms for the typical twin boom configuration, but instead, both engines are mounted on the fuselage, a tractor engine in the nose, and a pusher engine at the end.  Both engines are equipped with two-blade propeller. This layout of Titan III is identical to that of three other Chinese UAVs: UAV Sci-Tech Telemetry IV, Hunter and ZWYX YX-3.[1] Petrel (Hai-Yan or Haiyan, 海燕) UAV is a fixed-wing handheld micro air vehicle of modular design that can be assembled and disassembled by hand without tools for rapidly deployment.  The MAV is in conventional layout and consists of seven modules and is powered by a propeller driven by a tractor engine mounted in the nose.  Specification:[2]</t>
  </si>
  <si>
    <t>Beijing Oriental Titan Science and Technology JSC</t>
  </si>
  <si>
    <t>27th Research Institute of China Electronics Technologies Group</t>
  </si>
  <si>
    <t>Berkmans Speed Scout</t>
  </si>
  <si>
    <t>The Berkmans Speed Scout was an early American biplane scout built by the Berkmans brothers for the America Army Air Service. It was tested in 1918 with positive results, but the end of World War I meant no production order was received, and no more aircraft were built. Data from Angelucci, 1987. pp. 58.[1]General characteristics Performance       This article on an aircraft of the 1910s is a stub. You can help Wikipedia by expanding it.</t>
  </si>
  <si>
    <t>//upload.wikimedia.org/wikipedia/commons/thumb/4/4a/Berkmans_Speed_Scout.jpg/300px-Berkmans_Speed_Scout.jpg</t>
  </si>
  <si>
    <t>scout</t>
  </si>
  <si>
    <t>Maurice and Emile Berkmans</t>
  </si>
  <si>
    <t>https://en.wikipedia.org/Maurice and Emile Berkmans</t>
  </si>
  <si>
    <t>1917[1]</t>
  </si>
  <si>
    <t>18 ft 0 in (5.49 m)</t>
  </si>
  <si>
    <t>8 ft 0 in (2.44 m)</t>
  </si>
  <si>
    <t>820 lb (372 kg)</t>
  </si>
  <si>
    <t>1,190 lb (540 kg)</t>
  </si>
  <si>
    <t>1 × Gnome Monosoupape 9 Type B-2 , 100 hp (75 kW)</t>
  </si>
  <si>
    <t>115 mph (185 km/h, 100 kn)</t>
  </si>
  <si>
    <t>2 hours 30 minutes</t>
  </si>
  <si>
    <t>22,000 ft (6,706 m)</t>
  </si>
  <si>
    <t>1,100 ft/min (5.58 m/s)</t>
  </si>
  <si>
    <t>DTA Evolution</t>
  </si>
  <si>
    <t>The DTA Evolution is a French ultralight trike, designed and produced by DTA sarl of Montélimar. The aircraft is supplied as a complete ready-to-fly-aircraft.[1] The aircraft was designed as a simple trike, with an exceptional payload, to comply with the Fédération Aéronautique Internationale microlight category, including the category's maximum gross weight of 450 kg (992 lb). The aircraft has a maximum gross weight of 400 kg (882 lb). It features a cable-braced hang glider-style high-wing, weight-shift controls, a two-seats-in-tandem open cockpit without a cockpit fairing, tricycle landing gear with wheel pants and a single engine in pusher configuration.[1] The aircraft is made from bolted-together aluminum tubing, with its single surface wing covered in Dacron sailcloth. Its 10.30 m (33.8 ft) span DTA Dynamic 16 wing is supported by a single tube-type kingpost and uses an "A" frame weight-shift control bar. The powerplant is a twin cylinder, air-cooled, two-stroke, dual-ignition 50 hp (37 kW) Rotax 503 engine, with the liquid cooled 64 hp (48 kW) Rotax 582, the four cylinder, air and liquid-cooled, four-stroke, dual-ignition 80 hp (60 kW) Rotax 912 or 100 hp (75 kW) Rotax 912S engines optional.[1][2] With the Rotax 503 and the Dynamic 16 wing, the aircraft has an empty weight of 166 kg (366 lb) and a gross weight of 400 kg (882 lb), giving a useful load of 234 kg (516 lb). With full fuel of 50 litres (11 imp gal; 13 US gal) the payload is 198 kg (437 lb).[1] A number of different wings can be fitted to the basic carriage, including the DTA Dynamic, DTA Diva and the strut-braced DTA Magic.[1][2] In September 2003 a French flying team flew an Evolution from Paris to Dakar, making use of the aircraft's high payload to carry all needed supplies.[1] Data from Bertrand[1]General characteristics Performance</t>
  </si>
  <si>
    <t>DTA sarl</t>
  </si>
  <si>
    <t>https://en.wikipedia.org/DTA sarl</t>
  </si>
  <si>
    <t>10.30 m (33 ft 10 in)</t>
  </si>
  <si>
    <t>14.50 m2 (156.1 sq ft)</t>
  </si>
  <si>
    <t>166 kg (366 lb)</t>
  </si>
  <si>
    <t>400 kg (882 lb)</t>
  </si>
  <si>
    <t>50 litres (11 imp gal; 13 US gal)</t>
  </si>
  <si>
    <t>1 × Rotax 503 or twin cylinder, air-cooled, two stroke aircraft engine, 37 kW (50 hp)</t>
  </si>
  <si>
    <t>115 km/h (71 mph, 62 kn)</t>
  </si>
  <si>
    <t>3.6 m/s (710 ft/min)</t>
  </si>
  <si>
    <t>27.6 kg/m2 (5.7 lb/sq ft)</t>
  </si>
  <si>
    <t>Eurofly Viper</t>
  </si>
  <si>
    <t>The Eurofly Viper is an Italian ultralight trike, designed and produced by Eurofly Srl of Galliera Veneta. The aircraft is supplied as a complete ready-to-fly-aircraft.[1] The aircraft was designed to comply with the Fédération Aéronautique Internationale microlight category, including the category's maximum gross weight of 450 kg (992 lb). The Viper has a maximum gross weight of 450 kg (992 lb). It features a cable-braced hang glider-style high-wing, weight-shift controls, a two-seats-in-tandem open cockpit, tricycle landing gear with wheel pants and a single engine in pusher configuration.[1] The aircraft is made from welded tubing, with its double surface wing covered in Dacron sailcloth. Its 10.5 m (34.4 ft) span Skyrider Hazard 12 wing is supported by a single tube-type kingpost and uses an "A" frame weight-shift control bar. The standard powerplant is a twin cylinder, liquid-cooled, two-stroke, dual-ignition 64 hp (48 kW) Rotax 582 engine, with the twin cylinder, air-cooled, two-stroke, dual-ignition 50 hp (37 kW) Rotax 503 engine optional. The Viper has an empty weight of 126 kg (278 lb) and a gross weight of 450 kg (992 lb), giving a useful load of 324 kg (714 lb). With full fuel of 65 litres (14 imp gal; 17 US gal) the payload is 277 kg (611 lb).[1] A number of different wings can be fitted to the basic carriage, including the Skyrider Hazard 12 and Hazard 15. A 70 litres (15 imp gal; 18 US gal) fuel tank is optional.[1] A basic version of the aircraft, powered by the 50 hp (37 kW) Rotax 503 engine and without fairings is also offered.[1] Data from Bayerl[1]General characteristics Performance</t>
  </si>
  <si>
    <t>Eurofly Srl</t>
  </si>
  <si>
    <t>https://en.wikipedia.org/Eurofly Srl</t>
  </si>
  <si>
    <t>10.5 m (34 ft 5 in)</t>
  </si>
  <si>
    <t>12 m2 (130 sq ft)</t>
  </si>
  <si>
    <t>126 kg (278 lb)</t>
  </si>
  <si>
    <t>65 litres (14 imp gal; 17 US gal)</t>
  </si>
  <si>
    <t>160 km/h (99 mph, 86 kn)</t>
  </si>
  <si>
    <t>8 m/s (1,600 ft/min)</t>
  </si>
  <si>
    <t>37.5 kg/m2 (7.7 lb/sq ft)</t>
  </si>
  <si>
    <t>125 km/h (78 mph, 67 kn)</t>
  </si>
  <si>
    <t>KQ-X</t>
  </si>
  <si>
    <t>KQ-X was a $33 million DARPA program awarded to Northrop Grumman on July 1, 2010. KQ-X investigated and developed autonomous aerial refueling techniques using two NASA Global Hawk high-altitude long endurance (HALE) unmanned aerial vehicles (UAVs).[1] Northrop Grumman retrofitted two of the HALE UAVs so that one aircraft can pump fuel into the other while in flight via a hose-and-drogue refueling system. Several aspects of the KQ-X program were considered revolutionary: not only would the aerial refueling be autonomous, but since Global Hawks are classified as HALE UAVs, the refueling tests would occur at an altitude higher than that typically performed using manned aircraft. The tests would also be the first time that HALE UAVs have been flown in formation.[2] Engineering work was completed at the Northrop Grumman Unmanned Systems Development Center in Rancho Bernardo, California. Pilots from NASA, NOAA, and Northrop Grumman flew the Global Hawks from the NASA Armstrong Flight Research Center at Edwards Air Force Base, also in California. Sargent Fletcher Inc. and Sierra Nevada Corporation were major KQ-X subcontractors.[2] Flight demonstrations occurred from January 11, 2012 to May 30. In these demonstrations, the aircraft extended and retracted the refueling hose, demonstrated precision control in formation with manual and automated breakaway maneuvers, flew in formation as close as 30 ft (9.1 m), and autonomously flew in close formation for over 2.5 hours under autonomous control within 100 ft (30 m) (one wingspan) of each other.[3] In a departure from traditional refueling methods, the tanker is fitted with a refueling probe on the nose, which trails behind the receiving aircraft equipped with a hose-drum unit under the fuselage, plugging into the drogue and pushing the fuel upwards. Autonomous aerial refueling was expected to extend the Global Hawk's endurance from 30–35 hours to 120–125 hours, set by payload reliability more than engine oil consumption.[4] The KQ-X program ended in September 2012 without airborne fuel transfer occurring between the two UAVs.  The two Global Hawks used in demonstrations were owned by NASA and jointly operated with Northrop Grumman.  NASA required the two planes for atmospheric science missions in June 2012 after flight control testing and had to de-modify and reconfigure them to perform hurricane tracking flights after that.  Further tests could have been performed, but NASA halted the use of the Global Hawks that June after a Navy operated version crashed.  The May 30 flight was the ninth and final test of the program, with the two aircraft flying close at 44,800 ft (13,700 m) to measure aerodynamic and control interactions.  Data from the flights were put into virtual simulations that concluded 60 percent of autonomous refueling attempts would result in contact between the refueling probe and receiver drogue.  Further unmanned refueling tests were carried out under the Unmanned Combat Air System Demonstrator program with software from the Northrop Grumman X-47B UAV.[5]</t>
  </si>
  <si>
    <t>//upload.wikimedia.org/wikipedia/commons/thumb/d/de/940th_Wing_-_Northrop_Grumman_RQ-4B_Block_20_Global_Hawk_04-2015.jpg/300px-940th_Wing_-_Northrop_Grumman_RQ-4B_Block_20_Global_Hawk_04-2015.jpg</t>
  </si>
  <si>
    <t>Autonomous aerial refueling</t>
  </si>
  <si>
    <t>https://en.wikipedia.org/Autonomous aerial refueling</t>
  </si>
  <si>
    <t>DARPA</t>
  </si>
  <si>
    <t>https://en.wikipedia.org/DARPA</t>
  </si>
  <si>
    <t>$33 million</t>
  </si>
  <si>
    <t>Lucas L11</t>
  </si>
  <si>
    <t>The Lucas L11 is a French ultralight aircraft that was designed by Emile Lucas. The aircraft is supplied in the form of plans for amateur construction.[1][2] The aircraft was designed to comply with the Fédération Aéronautique Internationale microlight rules. It features a cantilever low-wing, a two-seats-in-side-by-side configuration enclosed cockpit, fixed tricycle landing gear and a single engine in tractor configuration.[1][2] The aircraft is made from sheet aluminum with its windshield made from a single piece of flat plastic to save money on construction costs. Access to the cockpit is via gull-winged doors. Its 8.40 ft (2.6 m) span wing has an area of 9.00 m2 (96.9 sq ft) and is equipped with flaps. The standard recommended engine is the 85 hp (63 kW) Jabiru 2200 four-stroke powerplant.[1][2] Data from Bayerl[1]General characteristics Performance</t>
  </si>
  <si>
    <t>Emile Lucas</t>
  </si>
  <si>
    <t>8.40 m (27 ft 7 in)</t>
  </si>
  <si>
    <t>9.00 m2 (96.9 sq ft)</t>
  </si>
  <si>
    <t>275 kg (606 lb)</t>
  </si>
  <si>
    <t>1 × Jabiru 2200 four cylinder, air-cooled, four stroke aircraft engine, 63 kW (85 hp)</t>
  </si>
  <si>
    <t>203 km/h (126 mph, 110 kn)</t>
  </si>
  <si>
    <t>Plans available</t>
  </si>
  <si>
    <t>180 km/h (110 mph, 97 kn)</t>
  </si>
  <si>
    <t>Solid Air Diamant LP</t>
  </si>
  <si>
    <t>The Solid Air Diamant LP (English: Diamond, Light Performance) is a German ultralight trike, designed and produced by Solid Air UL-Bau Franz of Hundheim, Rheinland-Pfalz. The aircraft is supplied as a complete ready-to-fly-aircraft.[1] The Diamant LP was designed to comply with the German 120 kg (265 lb) microlight category. The aircraft has a standard empty weight of 118 kg (260 lb). It features a cable-braced hang glider-style high-wing, weight-shift controls, a single-seat open cockpit with a cockpit fairing, tricycle landing gear with wheel pants and a single engine in pusher configuration.[1] The aircraft fuselage is made from composites, with its double surface aluminum-framed wing covered in Dacron sailcloth. Its 9.7 m (31.8 ft) span Bautek Pico L wing is supported by a single tube-type kingpost and uses an "A" frame weight-shift control bar. The wing has a two-point mounting system which allows the nose of the aircraft to be raised when flaring for landing. The pilot's seat is adjustable for both leg length and back angle. The landing gear features both disc brakes and fibreglass suspension. The powerplant is a twin cylinder, air-cooled, two-stroke, dual-ignition 50 hp (37 kW) Hirth F-23 engine.[1] The aircraft has an empty weight of 118 kg (260 lb) and a gross weight of 238 kg (525 lb), giving a useful load of 120 kg (265 lb).[1] Data from Bayerl[1]General characteristics Performance</t>
  </si>
  <si>
    <t>//upload.wikimedia.org/wikipedia/commons/thumb/8/87/Z-Solid_Air_Diamont_Trike_%2846779459925%29.jpg/300px-Z-Solid_Air_Diamont_Trike_%2846779459925%29.jpg</t>
  </si>
  <si>
    <t>Solid Air UL-Bau Franz</t>
  </si>
  <si>
    <t>https://en.wikipedia.org/Solid Air UL-Bau Franz</t>
  </si>
  <si>
    <t>12.2 m2 (131 sq ft)</t>
  </si>
  <si>
    <t>118 kg (260 lb)</t>
  </si>
  <si>
    <t>1 × Hirth F-23 twin cylinder, air-cooled, two stroke aircraft engine, 37 kW (50 hp)</t>
  </si>
  <si>
    <t>130 km/h (81 mph, 70 kn)</t>
  </si>
  <si>
    <t>19.5 kg/m2 (4.0 lb/sq ft)</t>
  </si>
  <si>
    <t>45 km/h (28 mph, 24 kn)</t>
  </si>
  <si>
    <t>Flying Machines FM301 Stream</t>
  </si>
  <si>
    <t>The Flying Machines FM301 Stream, is a Czech ultralight trike, designed by and produced by Flying Machines s.r.o. of Rasošky. The aircraft is supplied as a complete ready-to-fly-aircraft.[1] The FM301 was designed to comply with the Fédération Aéronautique Internationale microlight category, including the category's maximum gross weight of 450 kg (992 lb). It features a cable-braced hang glider-style high-wing, weight-shift controls, a two-seats-in-tandem open cockpit with a cockpit fairing, tricycle landing gear and a single engine in pusher configuration.[1] The aircraft is made with a monocoque fibreglass carriage, with its double surface wing covered in Dacron sailcloth. Its 9.5 m (31.2 ft) span Quasar wing is supported by a single tube-type kingpost and uses an "A" frame weight-shift control bar. The powerplant is a twin cylinder, air-cooled, four-stroke, dual-ignition 60 hp (45 kW) HKS 700E engine, with the two-stroke 64 hp (48 kW) Rotax 582 and the four cylinder, air and liquid-cooled, four-stroke, dual-ignition 80 hp (60 kW) Rotax 912UL or 100 hp (75 kW) Rotax 912ULS engines optional. With the HKS powerplant the aircraft has an empty weight of 175 kg (386 lb) and a gross weight of 450 kg (992 lb), giving a useful load of 275 kg (606 lb). With full fuel of 42 litres (9.2 imp gal; 11 US gal) the payload is 245 kg (540 lb).[1] The unusual fibreglass structural construction allows internal fuel tanks and also permits a large unobstructed baggage area. The FM301 also has a unique wing mast system that allows the wing to be assembled and mounted on the carriage single-handedly.[1] Data from Bayerl and Flying Machines[1][2]General characteristics Performance</t>
  </si>
  <si>
    <t>Czech Republic</t>
  </si>
  <si>
    <t>https://en.wikipedia.org/Czech Republic</t>
  </si>
  <si>
    <t>Flying Machines s.r.o.</t>
  </si>
  <si>
    <t>https://en.wikipedia.org/Flying Machines s.r.o.</t>
  </si>
  <si>
    <t>9.5 m (31 ft 2 in)</t>
  </si>
  <si>
    <t>15.4 m2 (166 sq ft)</t>
  </si>
  <si>
    <t>175 kg (386 lb)</t>
  </si>
  <si>
    <t>42 litres (9.2 imp gal; 11 US gal)</t>
  </si>
  <si>
    <t>1 × HKS 700E twin cylinder, air-cooled, four stroke aircraft engine, 45 kW (60 hp)</t>
  </si>
  <si>
    <t>135 km/h (84 mph, 73 kn)</t>
  </si>
  <si>
    <t>29.2 kg/m2 (6.0 lb/sq ft)</t>
  </si>
  <si>
    <t>140 km/h (87 mph, 76 kn)</t>
  </si>
  <si>
    <t>FUL MA 30 Graffiti</t>
  </si>
  <si>
    <t>The FUL MA 30 Graffiti is a German ultralight trike, designed and produced by Fachschule für Ultraleicht und Motorflug (English: Professional School for Ultralights and Motorized Aircraft) of Hörselberg-Hainich, Thuringia. The aircraft is supplied as a complete ready-to-fly-aircraft.[1] The manufacturer is a flying school and aircraft importer that decided to produce their own model ultralight trike.[1] The Graffiti was designed to comply with the Fédération Aéronautique Internationale microlight category, including the category's maximum gross weight of 450 kg (992 lb). The aircraft has a maximum gross weight of 400 kg (882 lb). It features a cable-braced hang glider-style high-wing, weight-shift controls, a two-seats-in-tandem open cockpit with a cockpit fairing, tricycle landing gear with wheel pants and a single engine in pusher configuration.[1] The aircraft is made from bolted-together aluminum tubing joined by titanium fittings, with its double surface wing covered in Dacron sailcloth. Its 10.1 m (33.1 ft) span wing is supported by a single tube-type kingpost and uses an "A" frame weight-shift control bar. The standard powerplant is a twin cylinder, liquid-cooled, two-stroke, dual-ignition 64 hp (48 kW) Rotax 582 engine, but a wide range of engines are available. With the Rotax 582 powerplant the aircraft has an empty weight of 185 kg (408 lb) and a gross weight of 400 kg (882 lb), giving a useful load of 215 kg (474 lb). With full fuel of 42 litres (9.2 imp gal; 11 US gal) the payload is 185 kg (408 lb).[1] The aircraft has some unique features: the seat assembly and engine mount are integrated and the fuel tank will automatically depart the aircraft in the event of an impact. A wide range of different wings can be fitted to the basic carriage.[1] Data from Bayerl[1]General characteristics Performance</t>
  </si>
  <si>
    <t>Fachschule für Ultraleicht und Motorflug</t>
  </si>
  <si>
    <t>https://en.wikipedia.org/Fachschule für Ultraleicht und Motorflug</t>
  </si>
  <si>
    <t>10.1 m (33 ft 2 in)</t>
  </si>
  <si>
    <t>14.8 m2 (159 sq ft)</t>
  </si>
  <si>
    <t>185 kg (408 lb)</t>
  </si>
  <si>
    <t>27.0 kg/m2 (5.5 lb/sq ft)</t>
  </si>
  <si>
    <t>53 km/h (33 mph, 29 kn)</t>
  </si>
  <si>
    <t>Icaro Pit-Trike</t>
  </si>
  <si>
    <t>The Icaro Pit-Trike is an Italian electric-powered ultralight trike, designed by Manfred Ruhmer and produced by Icaro 2000 of Sangiano. The aircraft is supplied as a complete ready-to-fly-aircraft.[1] The Pit-Trike was designed to comply with the Fédération Aéronautique Internationale microlight category and the US FAR 103 Ultralight Vehicles rules. It features a cable-braced hang glider-style high-wing, weight-shift controls, a single-seat open cockpit without a cockpit fairing, tricycle landing gear and a single electric motor in pusher configuration.[1] The aircraft is made from bolted-together aluminum tubing, with its single or double surface wing covered in Dacron sailcloth. Its wing is supported by a single tube-type kingpost and uses an "A" frame weight-shift control bar. Initially Simonini and Bailey gasoline engines were offered, but currently only electric motors are available. The current standard powerplant is a brushless, rotating-can 10 kW (13 hp) Flytec HPD 10 electric motor. With the standard 24 Ah lithium ion battery endurance is 20 minutes. With two batteries connected in parallel, providing 48 Ah, the flight endurance is 40 minutes.[1][2] With two batteries and the single surface Icaro RX2 model 18 hang glider wing the aircraft has an empty weight of 70 kg (154 lb) and a gross weight of 173 kg (381 lb), giving a useful load of 103 kg (227 lb).[2] A number of different wings can be fitted to the basic carriage, including the single surface Icaro RX2 18 or 21 or the double surface Icaro MastR large size.[1] Data from Bayerl and Icaro 2000[1][2]General characteristics</t>
  </si>
  <si>
    <t>Icaro 2000</t>
  </si>
  <si>
    <t>https://en.wikipedia.org/Icaro 2000</t>
  </si>
  <si>
    <t>Manfred Ruhmer</t>
  </si>
  <si>
    <t>10.48 m (34 ft 5 in)</t>
  </si>
  <si>
    <t>14.88 m2 (160.2 sq ft)</t>
  </si>
  <si>
    <t>70 kg (154 lb)</t>
  </si>
  <si>
    <t>173 kg (381 lb)</t>
  </si>
  <si>
    <t>1 × Flytec HPD 10 electric aircraft engine powered by two lithium ion batteries connected in parallel, total of 48 Ah, 10 kW (13 hp)</t>
  </si>
  <si>
    <t>2-bladed folding carbon fibre, 1.40 m (4 ft 7 in) diameter</t>
  </si>
  <si>
    <t>Avion Pirata</t>
  </si>
  <si>
    <t>Avión Pirata (Pirate Airplane) is the name given by Bolivians to a Lockheed Constellation which mysteriously carried flights into El Trompillo Airport in Santa Cruz, Bolivia, during 1961. The airplane has remained in Bolivia since 1961, when it was forced to land by the Bolivian Air Force after a chase in which an Air Force Captain died in a crash. The airplane has become a tourist attraction, having undergone several changes of ownership, and has also become an urban legend among Bolivians. The airplane is a Lockheed Constellation with the registration N2520B, which at the time of the incident was registered to Lloyd Airlines of Miami, Florida (not to be confused with Lloyd Aereo Boliviano, the then flag-carrier of Bolivia). According to AeroTransport Data Bank the airplane was sold to a Brandon Anderson in 1958.[1] The airplane had previously flown for Braniff International Airways and Trans American Airlines before being acquired by the Empire Supply Company in 1960, months before the incident happened. A model airplane of this aircraft exists, as Corgi Toys released a model of the Constellation under Braniff livery.[2] During some time before N2520B's final flight, Constellations had been conducting night flights to El Trompillo Airport. Locals believe that these transported goods to Buenos Aires, Argentina and Arica, Chile, among other destinations, from the America, such as cigarettes, textiles, whiskey, socks, television sets and contraband items.[3] On Saturday, 29 July 1961, the airplane landed at El Trompillo Airport, and rested there until 30 July, when it took off southward. The plane's occupants had not filed a flight plan; instead they said they were carrying a practice-only flight. Immediately after take-off, Trompillo control tower alerted the Fuerza Aérea Boliviana, which sent P-51 Mustang fighters to chase it. The P-51 pilots and the control tower asked the plane's crew to fly to Cochabamba, but the crew ignored the request. The P-51s then proceeded to shoot at the airplane, making the Constellation crew attempt an emergency landing at El Trompillo Airport. As the aircraft descended, the crew dived in a final attempt at getting the P-51's to call off their pursuit, causing one pilot, Captain Alberto Peredo Céspedes, to crash fatally. The Constellation itself landed at El Trompillo, and the crew members were arrested on site. The aircraft's tires were blown up and the local military airline, TAM, flew soldiers in from Cochabamba to prevent the airport from being overtaken by guerrillas.[4] Following the incident, Bolivian President Víctor Paz Estenssoro, ordered an investigation which yielded the arrest of 85 soldiers and dishonorable discharge of 130 more. Also arrested were pilots William Roy Robinson and William Friedman, co-pilot Salvatore Henrique Romano, flight engineer Bertrand Vinson and radio-man Gene Hawkins. The case and its investigation became known nationally in Bolivia as the caso Constellation. The four Americans and one Brazilian (Henrique Romano) were charged with homicide, piracy, violation of international laws and contraband. After being incarcerated at Panóptico de La Paz jail, three of them were given provisional freedom and two were admitted into a local hospital under the supervision of American vice-consul in Bolivia at the time, Samuel Karp. In November 1961, it was announced that the airplane's crew had escaped Bolivia. They were tried in absentia, and in 1967, the case's prosecutor asked for ten years of prison for each crew-member. Ultimately, none of the five men on the airplane returned to Bolivia and four of them remain at large. Pilot William Roy Robinson died on 1 April 2010, aged 90, and is buried in the family cemetery, San Mateo, Florida.[citation needed] On 25 August 1961, a local judge assigned a Bolivian Air Force Commander as keeper of the airplane and the contents that it had during its last flight, as compensation for the P-51 lost during the plane's chase. But the La Paz district's customs department prevented this from actually taking place, and the plane became the property of the FAB's Military Aviation College instead. In 1979, the airplane was moved to Boris Banzer Prada Park at Uruguay avenue in Santa Cruz from El Trompillo airport, as it was given to Santa Cruz's city government, which decided to place it at barrio El Tao, where the park is located.[5] The plane was later transformed into a library, and it was later used as a Banco de Crédito de Bolivia branch[6] after having fallen into disrepair and being restored. It has been used for advertisement purposes by Pepsi[7] and Aerosur, the now defunct major local airline.[8] The airplane was reported by a television news show to be in disrepair late in 2014.[9]</t>
  </si>
  <si>
    <t>//upload.wikimedia.org/wikipedia/commons/thumb/f/f0/Lockheed_Constellation_Santa_Cruz.jpg/300px-Lockheed_Constellation_Santa_Cruz.jpg</t>
  </si>
  <si>
    <t>Lockheed Aircraft Corporation</t>
  </si>
  <si>
    <t>https://en.wikipedia.org/Lockheed Aircraft Corporation</t>
  </si>
  <si>
    <t>converted to a library and later a bank branch</t>
  </si>
  <si>
    <t>Boris Banzer Prada Park, Santa Cruz, Bolivia.mw-parser-output .geo-default,.mw-parser-output .geo-dms,.mw-parser-output .geo-dec{display:inline}.mw-parser-output .geo-nondefault,.mw-parser-output .geo-multi-punct{display:none}.mw-parser-output .longitude,.mw-parser-output .latitude{white-space:nowrap}17°46′32″S 63°10′26″W﻿ / ﻿17.77565°S 63.17395°W﻿ / -17.77565; -63.17395﻿ (Avion Pirata)</t>
  </si>
  <si>
    <t>https://en.wikipedia.org/Boris Banzer Prada Park, Santa Cruz, Bolivia.mw-parser-output .geo-default,.mw-parser-output .geo-dms,.mw-parser-output .geo-dec{display:inline}.mw-parser-output .geo-nondefault,.mw-parser-output .geo-multi-punct{display:none}.mw-parser-output .longitude,.mw-parser-output .latitude{white-space:nowrap}17°46′32″S 63°10′26″W﻿ / ﻿17.77565°S 63.17395°W﻿ / -17.77565; -63.17395﻿ (Avion Pirata)</t>
  </si>
  <si>
    <t>Lockheed 049-45 Constellation</t>
  </si>
  <si>
    <t>https://en.wikipedia.org/Lockheed 049-45 Constellation</t>
  </si>
  <si>
    <t>previously Braniff International Airlines  8/55 - 11/60</t>
  </si>
  <si>
    <t>https://en.wikipedia.org/previously Braniff International Airlines  8/55 - 11/60</t>
  </si>
  <si>
    <t>N2520B, previously YV-C-AME</t>
  </si>
  <si>
    <t>Curtiss Oriole</t>
  </si>
  <si>
    <t>The Curtiss Oriole (Curtiss Model 17) was an American three-seat general-purpose biplane.  The Oriole fuselage was constructed using laminated wood to form a monocoque body and was powered by either the Curtiss OX-5 V-8 or the Curtiss K-6 engine. The aircraft featured a self-starter and a tall thin radiator in the pilot's field of view.[1][2] Surplus Curtiss Oriole wings were sold to Harold Pitcairn to manufacture the first production Pitcairn aircraft, the Pitcairn PA-3 Orowing. Northwest Airlines was founded on August 1, 1926, flying a Curtiss Oriole and a Thomas Morse Biplane on the CAM-9 Airmail route from Minneapolis to Chicago.[3] Admiral Byrd selected a Curtiss Oriole as his backup aircraft for his Fokker F.VII on his North Pole expedition. One was shipped on the steamer Chantier in case the Fokker was unavailable.[4] A leased Curtiss Oriole was deployed by the 109th Observation Squadron in 1921. The aircraft was flown to Washington D.C. to lobby for Minnesota Air Guard funding.[5] One Curtiss Oriole were sold to Brazilian Naval Aviation in 1926. Syd (brother of Charlie) Chaplin Air Line used Curtiss Oriole(s) for its one year of operation in 1920. Igor Sikorsky offered a kit to replace the lower wings with a smaller pair with less drag-producing struts and wires. One example with this modification and a 150 hp Hispano-Suiza upgrade, was entered in the 1927 National Air Races. Before the races, the engine was upgraded again to a Hispano-Suiza 220 hp engine, which overwhelmed the cooling system with metal shavings, causing the aircraft to drop out of the race.[6]  Data from Curtiss Aircraft 1907–1947[10]General characteristics Performance</t>
  </si>
  <si>
    <t>//upload.wikimedia.org/wikipedia/commons/thumb/9/92/Curtiss_Oriole_at_Houston_TX_1919.jpg/300px-Curtiss_Oriole_at_Houston_TX_1919.jpg</t>
  </si>
  <si>
    <t>Curtiss Aircraft</t>
  </si>
  <si>
    <t>https://en.wikipedia.org/Curtiss Aircraft</t>
  </si>
  <si>
    <t>326 sq ft (30.3 m2)</t>
  </si>
  <si>
    <t>1,428 lb (648 kg)</t>
  </si>
  <si>
    <t>2,036 lb (924 kg)</t>
  </si>
  <si>
    <t>1 × Curtiss OX-5 water-cooled V-8 engine, 90 hp (67 kW)</t>
  </si>
  <si>
    <t>86 mph (138 km/h, 75 kn)</t>
  </si>
  <si>
    <t>582 mi (937 km, 506 nmi)</t>
  </si>
  <si>
    <t>8,000 ft (2,400 m)</t>
  </si>
  <si>
    <t>400 ft/min (2.0 m/s)</t>
  </si>
  <si>
    <t>https://en.wikipedia.org/Light aircraft</t>
  </si>
  <si>
    <t>69 mph (111 km/h, 60 kn)</t>
  </si>
  <si>
    <t>two passengers</t>
  </si>
  <si>
    <t>OFW OK-15</t>
  </si>
  <si>
    <t>The OFW OK-15 was a 1950s Austrian two-seat light aircraft. Designed by Otto Kauba and built by the Österreichische Flugzeugwerke GmbH (OFW) at Wiener Neustadt, it was the first aircraft to be designed and built in Austria for 20 years.[1][2][3] The OK-15 was a light sports monoplane of conventional design with a low wing, enclosed side-by-side two-seat cockpit and fixed undercarriage with tailwheel. It was manufactured using traditional materials of metal, wood and fabric, and stressed for aerobatics. It had a span of 7.6 m (25 ft) and length 6.5 m (21 ft). The aircraft was powered by a 105 horsepower (78 kW) Walter Minor 4-III piston engine, giving it an estimated cruise speed of 202 km/h (126 mph; 109 kn).[1][4] The only prototype was registered OE-VAM and first flown on 16 July 1956. Subsequent fight tests showed its handling to be unsatisfactory and it was not put into production.[5][4] Data from Österreichs Luftfahrt in Einzeldarstellungen: Propeller-Luftfahrzeugkonstruktionen seit 1945,[4] Jane's All the World's Aircraft 1958-59.[6]General characteristics Performance</t>
  </si>
  <si>
    <t>Two-seat light monoplane</t>
  </si>
  <si>
    <t>Austria</t>
  </si>
  <si>
    <t>OFW[1]</t>
  </si>
  <si>
    <t>Otto Kauba</t>
  </si>
  <si>
    <t>https://en.wikipedia.org/Otto Kauba</t>
  </si>
  <si>
    <t>7.60 m (24 ft 11 in)</t>
  </si>
  <si>
    <t>1.73 m (5 ft 8 in)</t>
  </si>
  <si>
    <t>11.0 m2 (118 sq ft)</t>
  </si>
  <si>
    <t>788 kg (1,737 lb)</t>
  </si>
  <si>
    <t>90 l (24 US gal; 20 imp gal)</t>
  </si>
  <si>
    <t>1 × Walter Minor 4-III 4-cylinder inverted inline air-cooled, 78 kW (105 hp)</t>
  </si>
  <si>
    <t>2-bladed wooden fixed-pitch propellerfor take-off</t>
  </si>
  <si>
    <t>202 km/h (126 mph, 109 kn) at 300 m (984 ft)</t>
  </si>
  <si>
    <t>75 km/h (47 mph; 40 kn)</t>
  </si>
  <si>
    <t>630 km (390 mi, 340 nmi)</t>
  </si>
  <si>
    <t>3 hours 30 minutes with reserve</t>
  </si>
  <si>
    <t>4,100 m (13,500 ft)</t>
  </si>
  <si>
    <t>3.33 m/s (655 ft/min)</t>
  </si>
  <si>
    <t>71.63 kg/m2 (14.67 lb/sq ft)</t>
  </si>
  <si>
    <t>0.099 kW/kg (0.06 hp/lb)</t>
  </si>
  <si>
    <t>180 km/h (110 mph, 97 kn) at 300 m (984 ft)</t>
  </si>
  <si>
    <t>1,000 m (3,281 ft) in 6 minutes 45 seconds</t>
  </si>
  <si>
    <t>200 m (656 ft) on grass</t>
  </si>
  <si>
    <t>110 m (361 ft) on grass</t>
  </si>
  <si>
    <t>Solid Air Diamant Twin</t>
  </si>
  <si>
    <t>The Solid Air Diamant Twin (English: Diamond) is a German ultralight trike, designed and produced by Solid Air UL-Bau Franz of Hundheim, Rheinland-Pfalz. The aircraft is supplied as a complete ready-to-fly-aircraft.[1] The Diamant Twin was designed to comply with the Fédération Aéronautique Internationale microlight category, including the category's maximum gross weight of 450 kg (992 lb) and, in fact, the aircraft has a maximum gross weight of 450 kg (992 lb). It features a cable-braced hang glider-style high-wing, weight-shift controls, a two-seats-in-side-by-side configuration open cockpit with a cockpit fairing, tricycle landing gear with wheel pants and a single engine in pusher configuration.[1] The aircraft fuselage is made from fibreglass, with its double surface aluminum-framed wing covered in Dacron sailcloth. Unusually the engine firewall is made from fibreglass-laminated plywood. Its 10.1 m (33.1 ft) span standard Bautek Pico wing is supported by a single tube-type kingpost and uses an "A" frame weight-shift control bar. The landing gear features fibreglass suspension. The powerplant is a horizontally opposed, four-cylinder, air-cooled, two-stroke, dual-ignition 83 hp (62 kW) Hirth F-30 engine or, optionally a BMW four stroke powerplant.[1] The aircraft has an empty weight of 190 kg (419 lb) and a gross weight of 450 kg (992 lb), giving a useful load of 260 kg (573 lb). With full fuel of 40 litres (8.8 imp gal; 11 US gal) the payload is 231 kg (509 lb).[1] A number of different wings can be fitted to the basic carriage, including the Bautek Pico and the La Mouette Ghost 12 and 14.[1] Data from Bayerl[1]General characteristics Performance</t>
  </si>
  <si>
    <t>1 × Hirth F-30 horizontally opposed, four-cylinder, air-cooled, two-stroke, dual-ignition aircraft engine, 62 kW (83 hp)</t>
  </si>
  <si>
    <t>30.4 kg/m2 (6.2 lb/sq ft)</t>
  </si>
  <si>
    <t>92 km/h (57 mph, 50 kn)</t>
  </si>
  <si>
    <t>TAI Martı</t>
  </si>
  <si>
    <t>TAI Martı is a radio-controlled  surveillance unmanned drone designed, developed and built by Turkish Aerospace Industries (TAI) in 2003.[1] Martı is the Turkish word for "seagull". TAI produces other UAVs named after birds. The shoulder-winged UAV has all composite material airframe. The drone is propelled by a 2-cylinder 2-stroke gasoline engine of type OS MAX 46 FXi by German company Graupner GmbH with 1.7 hp (1.3 kW) power[2] or Zenoah G38 from Japan with 2.2 hp (1.6 kW)[3] in tractor configuration. The drone carries a two-axis gimbaled EO/IR camera, which relays its video in real-time telemetry. Its guidance/tracking takes place fully autonomous based on INS/GPS integrated waypoint navigation system. Take off of the drone can be accomplished in conventional way on wheels or by catapult and the recovery on wheels or by parachute.[1] TAI Martı was produced originally for pilot training, and is in service since 2003.[4] The development of aerial-photographic camera as well as studies for digital image analysis and retrieval were carried out in cooperation with Scientific and Technological Research Council of Turkey (TÜBİTAK). In 2004, TAI Martı successfully completed the testing in aerial image retrieval and shootings in Mersin that led to replacement of older retrieval system with balloons.[1] Data from TR Defence[1]General characteristics Performance  This article on an unmanned aerial vehicle is a stub. You can help Wikipedia by expanding it.This article on an aircraft of the 2000s is a stub. You can help Wikipedia by expanding it.</t>
  </si>
  <si>
    <t>Unmanned drone surveillance</t>
  </si>
  <si>
    <t>Turkish Aerospace Industries (TAI)</t>
  </si>
  <si>
    <t>https://en.wikipedia.org/Turkish Aerospace Industries (TAI)</t>
  </si>
  <si>
    <t>1.20 m (3 ft 11 in)</t>
  </si>
  <si>
    <t>2.00 m (6 ft 7 in)</t>
  </si>
  <si>
    <t>9 kg (20 lb)</t>
  </si>
  <si>
    <t>1 × OS MAX 46 FXi or Zenoah G38 2-cylinder two-stroke engine</t>
  </si>
  <si>
    <t>1 hr</t>
  </si>
  <si>
    <t>900 m (3,000 ft)</t>
  </si>
  <si>
    <t>in use</t>
  </si>
  <si>
    <t>https://en.wikipedia.org/Unmanned drone surveillance</t>
  </si>
  <si>
    <t>12 kg (26 lb)</t>
  </si>
  <si>
    <t>BB Microlight 103</t>
  </si>
  <si>
    <t>The BB Microlight 103 is a Hungarian ultralight trike, designed and produced by BB Microlight of Baja, Hungary. The aircraft is supplied as a complete ready-to-fly-aircraft.[1] The aircraft was designed to comply with the US FAR 103 Ultralight Vehicles rules, including the category's maximum empty weight of 254 lb (115 kg). The aircraft has a standard empty weight of 249 lb (113 kg). It features a cable-braced hang glider-style high-wing, weight-shift controls, a single-seat open cockpit, tricycle landing gear with wheel pants and a single engine in pusher configuration.[1] The aircraft is made from bolted-together aluminum tubing, with its wing covered in Dacron sailcloth. Its 7.9 m (25.9 ft) span wing is supported by a single tube-type kingpost and uses an "A" frame weight-shift control bar. The powerplant is a twin cylinder, air-cooled, two-stroke, dual-ignition 40 hp (30 kW) Rotax 447 engine. The aircraft has an empty weight of 113 kg (249 lb) and a gross weight of 294 kg (648 lb), giving a useful load of 181 kg (399 lb). With full fuel of 30 litres (6.6 imp gal; 7.9 US gal) the payload is 159 kg (351 lb).[1] The carriage comes with brakes, full suspension and a cockpit fairing, but is also available in nanotrike form without the fairings.[1] A number of different wings can be fitted to the basic carriage, including the BB Microlight BB-03 Trya and the US-made 40% double surface Manta RST. The Manta RST comes in four sizes, graded by wing area: 12.5 m2 (135 sq ft), 15.5 m2 (167 sq ft), 17 m2 (180 sq ft) and 19 m2 (200 sq ft).[1] In the America the aircraft is imported by Manta Aircraft and fitted with the Manta RST wing.[1] Data from Bayerl[1]General characteristics Performance</t>
  </si>
  <si>
    <t>Hungary</t>
  </si>
  <si>
    <t>https://en.wikipedia.org/Hungary</t>
  </si>
  <si>
    <t>BB Microlight</t>
  </si>
  <si>
    <t>https://en.wikipedia.org/BB Microlight</t>
  </si>
  <si>
    <t>7.9 m (25 ft 11 in)</t>
  </si>
  <si>
    <t>12.5 m2 (135 sq ft)</t>
  </si>
  <si>
    <t>113 kg (249 lb)</t>
  </si>
  <si>
    <t>294 kg (648 lb)</t>
  </si>
  <si>
    <t>23.5 kg/m2 (4.8 lb/sq ft)</t>
  </si>
  <si>
    <t>42 km/h (26 mph, 23 kn)</t>
  </si>
  <si>
    <t>Drachen Studio Kecur Royal 912</t>
  </si>
  <si>
    <t>The Drachen Studio Kecur Royal 912 is a German ultralight trike, designed and produced by Drachen Studio Kecur of Mettmann. The aircraft is supplied as a complete ready-to-fly-aircraft.[1] The Royal 912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tricycle landing gear with wheel pants and a single engine in pusher configuration.[1] The aircraft is made from bolted-together aluminum tubing, with its single surface wing covered in Dacron sailcloth. Its 10.48 m (34.4 ft) span wing is supported by a single tube-type kingpost and uses an "A" frame weight-shift control bar. The powerplant is a four-cylinder, air and liquid-cooled, four-stroke, dual-ignition 80 hp (60 kW) Rotax 912 or 100 hp (75 kW) Rotax 912S engine. The aircraft has an empty weight of 230 kg (507 lb) and a gross weight of 450 kg (992 lb), giving a useful load of 220 kg (485 lb). With full fuel of 55 litres (12 imp gal; 15 US gal) the payload is 180 kg (397 lb).[1] The aircraft carriage is manufactured under sub-contract in Slovenia. A number of different wings can be fitted to the basic carriage, but the standard wing is the Drachen Studio Kecur EOS 15  with a wing area of 15 m2 (160 sq ft) and which is equipped with spoilers.[1] Data from Bayerl[1]General characteristics Performance</t>
  </si>
  <si>
    <t>Drachen Studio Kecur</t>
  </si>
  <si>
    <t>https://en.wikipedia.org/Drachen Studio Kecur</t>
  </si>
  <si>
    <t>230 kg (507 lb)</t>
  </si>
  <si>
    <t>55 litres (12 imp gal; 15 US gal)</t>
  </si>
  <si>
    <t>1 × Rotax 912UL four cylinder, liquid and air-cooled, four stroke aircraft engine or twin cylinder, liquid-cooled, two stroke aircraft engine, 60 kW (80 hp)</t>
  </si>
  <si>
    <t>6.5 m/s (1,280 ft/min)</t>
  </si>
  <si>
    <t>30.0 kg/m2 (6.1 lb/sq ft)</t>
  </si>
  <si>
    <t>62 km/h (39 mph, 33 kn)</t>
  </si>
  <si>
    <t>Keitek Streamer</t>
  </si>
  <si>
    <t>The Keitek Streamer is an Italian ultralight trike, designed and produced by Keitek of Remanzacco. The aircraft is supplied as a complete ready-to-fly-aircraft.[1] The aircraft was designed to comply with the Fédération Aéronautique Internationale microlight category, including the category's maximum gross weight of 450 kg (992 lb). The aircraft has a maximum gross weight of 450 kg (992 lb). It features a strut-braced "topless" Hazard 12S or 15S hang glider-style high-wing, weight-shift controls, a two-seats-in-tandem open cockpit with a cockpit fairing, tricycle landing gear with wheel pants and a single engine in pusher configuration.[1] The Streamer has a double surface wing covered in Dacron sailcloth. The Hazard 12S 9.8 m (32.2 ft) span wing has supporting struts and uses an "A" frame weight-shift control bar. The powerplant is a four-cylinder, air and liquid-cooled, four-stroke, dual-ignition 80 hp (60 kW) Rotax 912UL engine. The fuel tank includes internal baffling and the engine oil tank is enclosed inside the fuselage.[1] With the Hazard 12S wing the aircraft has an empty weight of 185 kg (408 lb) and a gross weight of 450 kg (992 lb), giving a useful load of 265 kg (584 lb). With full fuel of 64 litres (14 imp gal; 17 US gal) the payload is 219 kg (483 lb).[1] The Hazard 12S wing has an area of 12 m2 (130 sq ft) and is intended for experienced pilots, while the Hazard 15S wing has a wing area of 15 m2 (160 sq ft) and is envisioned as a school and student training wing. The Hazard 12S wing gives a cruising speed that is 30 km/h (19 mph) faster than the 15S wing.[1] Data from Bayerl[1]General characteristics Performance</t>
  </si>
  <si>
    <t>Keitek</t>
  </si>
  <si>
    <t>https://en.wikipedia.org/Keitek</t>
  </si>
  <si>
    <t>9.8 m (32 ft 2 in)</t>
  </si>
  <si>
    <t>64 litres (14 imp gal; 17 US gal)</t>
  </si>
  <si>
    <t>1 × Rotax 912UL four cylinder, liquid and air-cooled, four stroke aircraft engine, 60 kW (80 hp)</t>
  </si>
  <si>
    <t>Amax Vixen 105</t>
  </si>
  <si>
    <t>The Amax Vixen 105 is an Australian homebuilt aircraft that was designed and produced by Amax Engineering of Donvale, Victoria. When it was available the aircraft was supplied as a kit for amateur construction.[1] The Vixen 105 features a strut-braced high-wing, a two-seats-in-side-by-side configuration enclosed cabin with doors, fixed tricycle landing gear or optionally conventional landing gear and a single engine in tractor configuration.[1] The aircraft is made from composites. Its 28.50 ft (8.7 m) span wing has optional flaps and a wing area of 128.00 sq ft (11.892 m2). The standard engine used is the 105 hp (78 kW) Subaru EA81 automotive conversion powerplant.[1] Optional equipment when the kit was supplied by the factory included wing flaps, long range fuel tanks, wheel pants and sprung steel main landing gear.[1] The Vixen 105 has an empty weight of 500 lb (230 kg) and a gross weight of 1,200 lb (540 kg), giving a useful load of 700 lb (320 kg). With full fuel of 16 U.S. gallons (61 L; 13 imp gal) the payload is 604 lb (274 kg).[1] The manufacturer estimates the construction time from the supplied kit as 300 hours.[1] Data from AeroCrafter[1]General characteristics Performance</t>
  </si>
  <si>
    <t>Homebuilt aircraft</t>
  </si>
  <si>
    <t>Australia</t>
  </si>
  <si>
    <t>https://en.wikipedia.org/Australia</t>
  </si>
  <si>
    <t>Amax Engineering</t>
  </si>
  <si>
    <t>https://en.wikipedia.org/Amax Engineering</t>
  </si>
  <si>
    <t>At least one</t>
  </si>
  <si>
    <t>18.7 ft (5.7 m)</t>
  </si>
  <si>
    <t>28 ft 6 in (8.69 m)</t>
  </si>
  <si>
    <t>128.00 sq ft (11.892 m2)</t>
  </si>
  <si>
    <t>500 lb (227 kg)</t>
  </si>
  <si>
    <t>1,200 lb (544 kg)</t>
  </si>
  <si>
    <t>16 U.S. gallons (61 L; 13 imp gal)</t>
  </si>
  <si>
    <t>1 × Subaru EA81 four cylinder, air-cooled, four stroke automotive engine, 105 hp (78 kW)</t>
  </si>
  <si>
    <t>130 mph (210 km/h, 110 kn)</t>
  </si>
  <si>
    <t>14,000 ft (4,300 m)</t>
  </si>
  <si>
    <t>9.4 lb/sq ft (46 kg/m2)</t>
  </si>
  <si>
    <t>https://en.wikipedia.org/Homebuilt aircraft</t>
  </si>
  <si>
    <t>Flying Fox UAV</t>
  </si>
  <si>
    <t>Flying Fox (Fei Hu or Feihu, 飞狐) UAV is a propeller-driven Chinese miniature UAV of honeycomb structure, and this conventional layout UAV with cylindrical fuselage has its applications in missions such as power line inspection, fire patrol and surveillance.  The aircraft is conventional layout with a twin-tail configuration. Specification:[1] This article on an unmanned aerial vehicle is a stub. You can help Wikipedia by expanding it.</t>
  </si>
  <si>
    <t>GZRSI GY</t>
  </si>
  <si>
    <t>GZRSI UAVs are Chinese UAVs developed by Guangzhou Guangzhou Remote Sensing Information Technology Co., Ltd. (GZRSI, 广州遥感信息科技有限公司). As of 2013, a total of four have been publicized. GY-E1 UAV is an electrically powered micro air vehicle (MAV) of twin-boom layout with inverted v-tail.  Propulsion is provided by two-blade propeller driven by a pusher engine installed at the rear end of the fuselage. Specification:[1] GY-X1 is a multirotor UAV developed by GZRSI with a total of eight two-blade rotors arranged in four pairs.  For each pair, one rotor is mounted above the arm, while the other below the arm.[2] GY-Y1 is a gasoline-powered UAV with conventional layout.  Propulsion is provided by a two-blade propeller driven by a tractor engine mounted in the nose, and the landing gear system consists of a pair of skids. Specification:[3] GY-Y1 is a gasoline-powered UAV with conventional layout, and it is a large cousin of GY-Y1.  As with its smaller cousin GY-Y1, propulsion for GY-Y2 is provided by a two-blade propeller driven by a tractor engine mounted in the nose, and the landing gear system consists of a pair of skids. Specification:[4] List of unmanned aerial vehicles of the People's Republic of China</t>
  </si>
  <si>
    <t>Guangzhou</t>
  </si>
  <si>
    <t>NAV UAVs</t>
  </si>
  <si>
    <t>NAV UAVs are Chinese UAVs developed by Beijing NAV Technology Co., Ltd. (NAV, 北京耐威时代科技有限公司), a Chinese firm specializes in inertial and satellite navigational systems, as well as related microchips in these area. Recently, the company has ventured into UAV arena, which it has long been a major supplier of subsystems described above. NAV has designed two stealth UAVs that share the same configuration, and only differs from each other in propulsion.  The UAV is made of composite material and the basic design has radar cross section less than 0.01 m2, and adopts canard configuration.[1] The two-blade propeller-driven version is air-launched by large transport aircraft of bombers mainly as a drone, and thus does not have landing gears, and the two stroke gasoline-powered engine is the end of empennage in a pusher configuration, and the engine is equipped with a FADEC system, which also equips the other jet-powered version for other applications such as surveillance and reconnaissance.[2] As its name implies, WF170 Tomahawk Simulation Drone is a drone specifically designed by NAV to simulate Tomahawk cruise missile. Designed to train air defense forces, WF170 closely resembles Tomahawk missile, except one major visual difference: the inlet of WF170 is located above the fuselage, while that of the real missile is located below the fuselage. The speed of WF170 is 180 m/s.[3] List of unmanned aerial vehicles of the People's Republic of China This article on an unmanned aerial vehicle is a stub. You can help Wikipedia by expanding it.</t>
  </si>
  <si>
    <t>Beijing NAV Technology Co., Ltd</t>
  </si>
  <si>
    <t>PUT UAV</t>
  </si>
  <si>
    <t>PUT UAVs are Chinese UAVs developed by Beijing Pilotless UAV Technology Co., Ltd. (PUT, 北京普洛特无人飞行器科技有限公司), an original equipment manufacturer (OEM) which has traditionally been in the business of manufacturing UAV designs from other Chinese UAV developer, and providing subsystems to these other Chinese UAV developers.  PUT has recently expanded its business in the UAV arena by developing UAVs of its own, which are marketed under PLT brand. The little known PLT01 UAV is the first member of PLT series UAV developed by PUT.[1] PLT02 is an UAV with twin-boom design with inverted v-tail and tricycle landing gear, and propulsion is provided by a two-blade propeller driven by a pusher engine mounted at the rear end of the fuselage.[1] Specification:[2] PLT03 is an UAV of conventional design with high-wing configuration and landing gear system consists of a pair of skids, and propulsion is provided by a two-blade propeller driven by a tractor engine mounted in the nose.[1] Specification:[3] PLT04 is an UAV of conventional design with high-wing configuration and tricycle landing gear, and propulsion is provided by a two-blade propeller driven by a tractor engine mounted in the nose.[1] Specification:[4] PLT05 is a hand-held electrically powered micro air vehicle (MAV) in conventional layout with high wing configuration. Propulsion is provided by a two-blade propeller driven by a pusher engine mounted behind the wing.[1] Specification:[5] PLT06 is an UAV with twin-boom design with inverted v-tail and tricycle landing gear, and propulsion is provided by a three-blade propeller driven by a pusher engine mounted at the rear end of the fuselage. What is unique about PLT06 UAV is that the twin boom are not attached to the wing as in most twin boom designs, but instead, they are raised from the fuselage.[1] Specification:[6] White Bird (Bai-Niao, 白鸟) 1A is an electrically powered fixed wing micro air vehicle (MAV) developed by PUT and it is in conventional layout without tailplanes. Propulsion is provided by a two-blade propeller driven tractor engine mounted in the nose. Specification:[1]</t>
  </si>
  <si>
    <t>Beijing Pilotless UAV Technology Co., Ltd.</t>
  </si>
  <si>
    <t>Bristol Monoplane</t>
  </si>
  <si>
    <t>The Bristol Monoplane (sometimes known as the 1911 Monoplane) was the first monoplane designed and built by the British and Colonial Aeroplane Company.[1] The single-seat monoplane was designed in 1911 by George Challenger and Archibald Low and two were built at Filton in February 1911. It used features from both the Bleriot (warping wings) and Antionette (triangular-section fuselage) designs. The Monoplane was powered by a 50 hp Gnome engine with a two-bladed propeller, the landing gear was what later be called conventional landing gear with a tail-skid.[1] No. 35 was sent to Larkhill for testing before being exhibited at Olympia in March 1911. No. 36 was displayed at St. Petersburg in April 1911.  No. 35 was damaged at Larkhill when it failed to take-off and was not repaired.[1] Data from Bristol Aircraft Since 1910  [1]General characteristics Performance</t>
  </si>
  <si>
    <t>Experimental Monoplane</t>
  </si>
  <si>
    <t>6 ft 0 in (33 m)</t>
  </si>
  <si>
    <t>215 sq ft (20.0 m2)</t>
  </si>
  <si>
    <t>580 lb (263 kg)</t>
  </si>
  <si>
    <t>760 lb (345 kg)</t>
  </si>
  <si>
    <t>1 × Gnome , 50 hp (37 kW)</t>
  </si>
  <si>
    <t>55 mph (89 km/h, 48 kn) estimated</t>
  </si>
  <si>
    <t>Chernov Che-24</t>
  </si>
  <si>
    <t>The Gidrosamlet Che-24, 26 and 29 are closely related light flying boats designed and built in Russia from 2010. The Ch-24, Che-26 and Che-29 are braced, parasol wing monoplane flying boats, which differ in the number and type of engines and in their seat numbers. The wings are identical, with no sweep and constant chord out to trapezoidal, upturned tips.  Full span, slotted flaperons are fitted. There are two streamlined bracing struts on each side, one from mid-fuselage to about one third span and a shorter, more vertical one from higher on the fuselage.  These are assisted by further light struts bracing the rear of the wing centre section via the cabin roof.  The engines, one placed centrally on the Ch-24 and two on the other variants are all mounted above and forward of the wing leading edge. The fin, integral with the fuselage, and balanced rudder are swept, tapered and generous. The tailplane is mounted midway up the fin, externally braced from below. Both the rudder and elevators have electrically powered trim tabs.[1] The fuselage, a two step hull design, is a fibreglass structure on all models with the glazed cabin well below the wing underside. The two seat Che-24 and Che-26 have the same length, side by side seats and upward opening doors. The Che-29 is 400 mm (15.7 in) longer and has a second pair of seats behind the first.  Fixed wing tip floats, each mounted on parallel pairs of struts, provide stability on water where a water rudder under the fin is used for manoeuvring. All types have the option of an amphibious conventional undercarriage; the small mainwheels are on short cantilever legs which can be rotated upwards out of the water.[1]  Data from Jane's All the World's Aircraft 2013-4 pp. 522–4[1] Data from Jane's All the World's Aircraft 2013-4 pp.522-4[1]General characteristics Performance</t>
  </si>
  <si>
    <t>Single engine light flying boat</t>
  </si>
  <si>
    <t>Gidrosamolet LCC (Seaplane Ltd)</t>
  </si>
  <si>
    <t>Boris Chernov</t>
  </si>
  <si>
    <t>11.22 m (36 ft 10 in)</t>
  </si>
  <si>
    <t>2.70 m (8 ft 10 in)</t>
  </si>
  <si>
    <t>GA(W)-1</t>
  </si>
  <si>
    <t>380 kg (838 lb)</t>
  </si>
  <si>
    <t>750 kg (1,653 lb)</t>
  </si>
  <si>
    <t>47 kg (103 lb), 65 L (14.3 Imp gal, 17.2 US gal)</t>
  </si>
  <si>
    <t>1 × Rotax 912 ULS-2 , 73.5 kW (98.6 hp)  liquid cooled flat four</t>
  </si>
  <si>
    <t>3-bladed FPP VC-5U,  with three blade, variable pitch, 1</t>
  </si>
  <si>
    <t>900 km (560 mi, 490 nmi) 30 min resrves</t>
  </si>
  <si>
    <t>1,500 m (4,900 ft)</t>
  </si>
  <si>
    <t>2.7 m/s (530 ft/min)</t>
  </si>
  <si>
    <t>98 W/kg (0.06 hp/lb)</t>
  </si>
  <si>
    <t>https://en.wikipedia.org/Single engine light flying boat</t>
  </si>
  <si>
    <t>140 km/h (87 mph, 76 kn) normal; economical 125 km/h (99 mph; 67 kn)</t>
  </si>
  <si>
    <t>{'Che-24': 'iginal version, as described below with single Rotax engine and two seats. First flown 18 October 2010.', 'Che-26': 'in engines, with a choice between 51.5\xa0kW (69.1\xa0hp) twin cylinder inline Sauer S650 or 48\xa0kW (64.4\xa0hp) Rotax 582.  Empty weight as amphibian, 400\xa0kg (882\xa0lb). Two seats.', 'Che-29': 'in engines, with a choice between 73.5\xa0kW (98.6\xa0hp) Rotax 912 ULS or 123\xa0kW (165\xa0hp) Subaru EJ25 water-cooled flat fours.  400\xa0mm (15.7\xa0in) longer than the Che-24 and -26 and 310\xa0kg (683\xa0lb) heavier empty (Rotax 912 version) than the Che-26, with four seats. First flown 4 November 2011.'}</t>
  </si>
  <si>
    <t>200 km/h (120 mph, 110 kn)</t>
  </si>
  <si>
    <t>Run 150 m (492 ft); unstick 75 km/h; 47 mph; 40 kn</t>
  </si>
  <si>
    <t>DTA Combo</t>
  </si>
  <si>
    <t>The DTA Combo is a French ultralight trike, designed by Dominique Corriera and produced by DTA sarl of Montélimar. The aircraft is supplied complete and ready-to-fly.[1] The Combo was designed to comply with the Fédération Aéronautique Internationale microlight category. It features a cable-braced or strut-braced hang glider-style high-wing, weight-shift controls, a two-seats-in-tandem open cockpit with a full cockpit fairing and windshield, tricycle landing gear with wheel pants and a single engine in pusher configuration.[1] The aircraft is made from welded 4130 steel tubing, with Zicral alloy suspension. Its double surface wing is covered in Dacron sailcloth. A number of different wings and engines can be fitted to create several variants.[1] Data from Bayerl[1]General characteristics Performance</t>
  </si>
  <si>
    <t>//upload.wikimedia.org/wikipedia/commons/thumb/c/cc/Aerosport_2013_%28Igualada%29_EC-GE4_%28aircraft%29.JPG/300px-Aerosport_2013_%28Igualada%29_EC-GE4_%28aircraft%29.JPG</t>
  </si>
  <si>
    <t>Dominique Corriera</t>
  </si>
  <si>
    <t>9.4 m (30 ft 10 in)</t>
  </si>
  <si>
    <t>12.0 m2 (129 sq ft)</t>
  </si>
  <si>
    <t>243 kg (536 lb)</t>
  </si>
  <si>
    <t>472.5 kg (1,042 lb)</t>
  </si>
  <si>
    <t>70 litres (15 imp gal; 18 US gal)</t>
  </si>
  <si>
    <t>5.5 m/s (1,080 ft/min)</t>
  </si>
  <si>
    <t>39.4 kg/m2 (8.1 lb/sq ft)</t>
  </si>
  <si>
    <t>Fly Hard Trikes SkyCycle</t>
  </si>
  <si>
    <t>The Fly Hard Trikes SkyCycle is an American ultralight trike, designed by Mike Theeke and produced by Fly Hard Trikes of Wildwood, Georgia. The aircraft is supplied as a complete ready-to-fly-aircraft and several hundred have been completed and flown.[1] The SkyCycle was designed to comply with the US FAR 103 Ultralight Vehicles rules, including the category's maximum empty weight of 254 lb (115 kg). The aircraft has a standard empty weight of 205 lb (93 kg) in its "S" model. It features a cable-braced or optionally a strut-braced hang glider-style high-wing, weight-shift controls, a single-seat open cockpit with a small cockpit fairing, tricycle landing gear and a single engine in pusher configuration.[1] The aircraft is made from bolted-together aluminum tubing, with its single surface wing covered in Dacron sailcloth. Its 32.9 ft (10.0 m) span wing uses an "A" frame weight-shift control bar. The powerplant is a twin cylinder, air-cooled, two-stroke, single-ignition 40 hp (30 kW) Rotax 447 engine or the twin-cylinder, in-line, two-stroke 32 hp (24 kW) Kawasaki 340. With the Kawasaki 340 engine the aircraft has an empty weight of 205 lb (93 kg) and a gross weight of 400 lb (181 kg), giving a useful load of 195 lb (88 kg). With full fuel of  5 U.S. gallons (19 L; 4.2 imp gal) the payload is 165 lb (75 kg).[1] A number of different wings can be fitted to the basic carriage, including the strut-braced North Wing Maverick III and the Airborne Sting 175.[1][2] An electric-powered version was reportedly under development in 2011.[1] The aircraft has won many awards including, 2007 Sun 'n Fun Best Type Trike Ultralight, 2008 Sun 'n Fun Outstanding Weight Shift Ultralight, 2009 Sun 'n Fun Grand Champion and Best Commercial Ultralight, 2010 Sun 'n Fun Best Type Trike Ultralight and Best Commercial Ultralight, 2011 Sun 'n Fun Best Type Trike Ultralight and 2012 Sun 'n Fun Grand Champion.[1][2] Data from Bayerl[1]General characteristics Performance Aircraft with the same name:</t>
  </si>
  <si>
    <t>Fly Hard Trikes</t>
  </si>
  <si>
    <t>https://en.wikipedia.org/Fly Hard Trikes</t>
  </si>
  <si>
    <t>Mike Theeke</t>
  </si>
  <si>
    <t>Several hundred</t>
  </si>
  <si>
    <t>32 ft 10 in (10.0 m)</t>
  </si>
  <si>
    <t>160 sq ft (14.9 m2)</t>
  </si>
  <si>
    <t>205 lb (93 kg)</t>
  </si>
  <si>
    <t>400 lb (181 kg)</t>
  </si>
  <si>
    <t>1 × Kawasaki 340 two cylinder, air-cooled, two stroke snowmobile engine, 32 hp (24 kW)</t>
  </si>
  <si>
    <t>65 mph (105 km/h, 57 kn)</t>
  </si>
  <si>
    <t>590 ft/min (3.0 m/s)</t>
  </si>
  <si>
    <t>2.5 lb/sq ft (12 kg/m2)</t>
  </si>
  <si>
    <t>25 mph (40 km/h, 22 kn)</t>
  </si>
  <si>
    <t>IPT FMS-280 Clairvoyance</t>
  </si>
  <si>
    <t>FMS-280 Clairvoyance (Qian-Li-Yan, or Qianliyan, 千里眼) is a series of unmanned aerial vehicles developed by the Chinese company Innovative Propulsion Technologies (北京飞马动力技术有限公司). First revealed at the 2nd China (Beijing) International Exhibition and Symposium on Police Equipment and Anti Terrorism Technology and Equipment, or CIPATE 2007, 第二届中国（北京）国际警用装备及反恐技术装备展览会) held in May 2007, it is a light fixed-wing unmanned aerial vehicle. Specification:[1] List of unmanned aerial vehicles of the People's Republic of China This article on an unmanned aerial vehicle is a stub. You can help Wikipedia by expanding it.</t>
  </si>
  <si>
    <t>Beijing Innovative Propulsion Technologies Co., Ltd</t>
  </si>
  <si>
    <t>Stellar Astra</t>
  </si>
  <si>
    <t>The Stellar Astra is an American ultralight trike that was designed by Allistair Wilson and produced by Stellar Aircraft of Bloomfield, Indiana. When it was available the aircraft was supplied as a complete ready-to-fly-aircraft. As of 2013 the company appears to be out of business and production complete.[1] The Astra was derived from a P&amp;M Aviation trike design and intended to comply with the US light-sport aircraft category, although it does not appear on the Federal Aviation Administration's accepted LSA list.[2][3] The Astra features a cable-braced hang glider-style high-wing, weight-shift controls, a two-seats-in-tandem open cockpit with a cockpit fairing, tricycle landing gear with wheel pants and a single engine in pusher configuration.[1] The aircraft is made from bolted-together aluminum tubing, with its double surface wing covered in Dacron sailcloth. Its 34.4 ft (10.5 m) span wing is supported by a single tube-type kingpost and uses an "A" frame weight-shift control bar. Powerplants that were factory available were the twin cylinder, air-cooled, two-stroke, dual-ignition 50 hp (37 kW) Rotax 503, the four cylinder, air and liquid-cooled, four-stroke, dual-ignition 80 hp (60 kW) Rotax 912UL and  100 hp (75 kW) Rotax 912ULS and the twin cylinder, air-cooled, four-stroke, dual-ignition 60 hp (45 kW) HKS 700E engine. With the HKS powerplant the aircraft has an empty weight of 485 lb (220 kg) and a gross weight of 960 lb (435 kg), giving a useful load of 475 lb (215 kg).[1] The aircraft was produced under contract for Stellar Aircraft in India by Albatross Flying Systems, who also marketed the design in Asia as the Cruiser.[1] Data from Bayerl[1]General characteristics Performance</t>
  </si>
  <si>
    <t>Stellar Aircraft</t>
  </si>
  <si>
    <t>https://en.wikipedia.org/Stellar Aircraft</t>
  </si>
  <si>
    <t>Allistair Wilson</t>
  </si>
  <si>
    <t>34 ft 5 in (10.5 m)</t>
  </si>
  <si>
    <t>168 sq ft (15.6 m2)</t>
  </si>
  <si>
    <t>485 lb (220 kg)</t>
  </si>
  <si>
    <t>959 lb (435 kg)</t>
  </si>
  <si>
    <t>1 × HKS 700E twin cylinder, air-cooled, four stroke aircraft engine, 60 hp (45 kW)</t>
  </si>
  <si>
    <t>78 mph (125 km/h, 67 kn)</t>
  </si>
  <si>
    <t>450 ft/min (2.3 m/s)</t>
  </si>
  <si>
    <t>5.7 lb/sq ft (27.9 kg/m2)</t>
  </si>
  <si>
    <t>37 mph (60 km/h, 32 kn)</t>
  </si>
  <si>
    <t>Storm RG Fury</t>
  </si>
  <si>
    <t>The Storm RG Fury is an Italian microlight aircraft, designed and produced by Storm Aircraft of Sabaudia. Storm Aircraft was originally called SG Aviation srl. The aircraft is supplied complete and ready-to-fly.[1] The aircraft was originally marketed as the Storm RG.[1] Developed from the fixed gear Storm Century and designed for the Fédération Aéronautique Internationale European microlight class, the Storm Fury RG features a cantilever low-wing, a two-seats-in-side-by-side configuration enclosed cockpit under a forward-hinged bubble canopy, retractable tricycle landing gear and a single engine in tractor configuration.[1] The aircraft is made from aluminum sheet with some fibreglass parts. Improvements over the Storm Century include fewer panel joins, a newly redesigned vertical fin and drag-reduction. Its 7.9 m (25.9 ft) span rectangular wing mounts flaps and has a wing area of 10.27 m2 (110.5 sq ft). The cabin width is 112 cm (44 in). The standard engines used are the 100 hp (75 kW) Rotax 912ULS and the 115 hp (86 kW) Rotax 914 turbocharged powerplant.[1] The Fury RG has a typical empty weight of 290 kg (640 lb) and a gross weight of 450 kg (990 lb), giving a useful load of 160 kg (350 lb). With full fuel of 120 litres (26 imp gal; 32 US gal) the payload for pilot, passenger and baggage is 73 kg (161 lb).[1] The standard day, sea level, no wind, take off with a 100 hp (75 kW) engine is 125 m (410 ft) and the landing roll is 160 m (525 ft).[2] Data from Bayerl and Storm Aircraft[1][2]General characteristics Performance</t>
  </si>
  <si>
    <t>//upload.wikimedia.org/wikipedia/commons/thumb/f/f1/Flyer_%28SG_Aviation%29_Storm_300B_RG_AN0878872.jpg/300px-Flyer_%28SG_Aviation%29_Storm_300B_RG_AN0878872.jpg</t>
  </si>
  <si>
    <t>Storm Aircraft</t>
  </si>
  <si>
    <t>https://en.wikipedia.org/Storm Aircraft</t>
  </si>
  <si>
    <t>7.20 m (23 ft 7 in)</t>
  </si>
  <si>
    <t>10.27 m2 (110.5 sq ft)</t>
  </si>
  <si>
    <t>290 kg (639 lb)</t>
  </si>
  <si>
    <t>120 litres (26 imp gal; 32 US gal)</t>
  </si>
  <si>
    <t>1 × Rotax 912ULS four cylinder, air and liquid-cooled, four stroke aircraft engine, 75 kW (100 hp)</t>
  </si>
  <si>
    <t>2-bladed ground adjustable composite</t>
  </si>
  <si>
    <t>1,600 km (990 mi, 860 nmi)</t>
  </si>
  <si>
    <t>43.8 kg/m2 (9.0 lb/sq ft)</t>
  </si>
  <si>
    <t>In production (2014)</t>
  </si>
  <si>
    <t>245 km/h (152 mph, 132 kn)</t>
  </si>
  <si>
    <t>60 km/h (37 mph, 32 kn) flaps down</t>
  </si>
  <si>
    <t>Storm Century</t>
  </si>
  <si>
    <t>https://en.wikipedia.org/Storm Century</t>
  </si>
  <si>
    <t>BB Microlight BB-two seater</t>
  </si>
  <si>
    <t>The BB Microlight BB-two seater is a Hungarian ultralight trike, designed and produced by BB Microlight of Baja, Hungary. The aircraft is supplied as a kit for amateur construction or as a complete ready-to-fly-aircraft.[1] The aircraft was designed to comply with the Fédération Aéronautique Internationale microlight category, including the category's maximum gross weight of 450 kg (992 lb). It is marketed in the America in the Light-sport Aircraft category as an ELSA by Manta Aircraft.[1] The aircraft features a cable-braced hang glider-style high-wing, weight-shift controls, a two-seats-in-tandem open cockpit, tricycle landing gear with wheel pants and a single engine in pusher configuration.[1] The aircraft is made from bolted-together aluminum tubing, with its double surface wing covered in Dacron sailcloth. Its 8.1 m (26.6 ft) span wing is supported by a single tube-type kingpost and uses an "A" frame weight-shift control bar. The standard powerplant is a twin cylinder, air-cooled, two-stroke, dual-ignition 50 hp (37 kW) Rotax 503 engine, with the liquid-cooled 64 hp (48 kW) Rotax 582 and the two cylinder, air-cooled, four-stroke, dual-ignition 60 hp (45 kW) HKS 700E engines optional.[1] The aircraft has an empty weight of 91 kg (201 lb) without the engine fitted and a gross weight of 375 kg (827 lb). Full fuel is 26 litres (5.7 imp gal; 6.9 US gal).[1] A number of different wings can be fitted to the basic carriage, including the US-made 40% double surface Manta RST and the 80% double surface Manta Orca 12 RST. The Manta RST comes in four sizes, graded by wing area: 12.5 m2 (135 sq ft), 15.5 m2 (167 sq ft), 17 m2 (180 sq ft) and 19 m2 (200 sq ft). The Hungarian-made 16 m2 (170 sq ft) BB Microlight BB-02 Serpa or the 14 m2 (150 sq ft) BB Microlight BB-01 Bence are also available.[1] Data from Bayerl[1]General characteristics Performance</t>
  </si>
  <si>
    <t>16 m2 (170 sq ft)</t>
  </si>
  <si>
    <t>91 kg (201 lb) excluding engine</t>
  </si>
  <si>
    <t>375 kg (827 lb)</t>
  </si>
  <si>
    <t>26 litres (5.7 imp gal; 6.9 US gal)</t>
  </si>
  <si>
    <t>1 × Rotax 503 twin cylinder, air-cooled, two stroke aircraft engine, 37 kW (50 hp)</t>
  </si>
  <si>
    <t>23.4 kg/m2 (4.8 lb/sq ft)</t>
  </si>
  <si>
    <t>40 km/h (25 mph, 22 kn)</t>
  </si>
  <si>
    <t>DTA Feeling</t>
  </si>
  <si>
    <t>The DTA Feeling is a French ultralight trike, designed and produced by DTA sarl of Montélimar. The aircraft is supplied complete and ready-to-fly.[1] The aircraft has a great deal of parts commonality with the DTA Evolution, but includes a cockpit fairing, windshield, panniers, and a standard instrumentation package. The Feeling was designed to comply with the Fédération Aéronautique Internationale microlight category, including the category's maximum gross weight of 450 kg (992 lb). The aircraft has a maximum gross weight of 450 kg (992 lb). It features a cable-braced hang glider-style DTA Diva high-wing, weight-shift controls, a two-seats-in-tandem open cockpit, tricycle landing gear with wheel pants and a single engine in pusher configuration.[1] The aircraft is made from bolted-together aluminum tubing, with its double surface wing covered in Dacron sailcloth. Its 9.40 m (30.8 ft) span wing is supported by a single tube-type kingpost and uses an "A" frame weight-shift control bar. The powerplant is a twin cylinder, liquid-cooled, two-stroke, dual-ignition 64 hp (48 kW) Rotax 582 engine, with the four cylinder, air and liquid-cooled, four-stroke, dual-ignition 80 hp (60 kW) Rotax 912 or 100 hp (75 kW) Rotax 912S engines optional.[1] With the Rotax 582 engine, the aircraft has an empty weight of 200 kg (441 lb) and a gross weight of 450 kg (992 lb), giving a useful load of 250 kg (551 lb). With full fuel of 75 litres (16 imp gal; 20 US gal) the payload is 196 kg (432 lb).[1] A number of different wings can be fitted to the basic carriage as well as the Diva wing, including the DTA Dynamic, and the strut-braced DTA Magic.[1][2] Data from Bayerl[1]General characteristics Performance</t>
  </si>
  <si>
    <t>//upload.wikimedia.org/wikipedia/commons/thumb/6/67/Aerosport_2013_%28Igualada%29_EC-GE2_%28aircraft%29.JPG/300px-Aerosport_2013_%28Igualada%29_EC-GE2_%28aircraft%29.JPG</t>
  </si>
  <si>
    <t>75 litres (16 imp gal; 20 US gal)</t>
  </si>
  <si>
    <t>Flylight Dragonfly</t>
  </si>
  <si>
    <t>The Flylight Dragonfly is a British ultralight trike, designed by Ben Ashman and produced by Flylight Airsports of Northamptonshire. The aircraft is supplied as a complete ready-to-fly-aircraft.[1] Development of the Dragonfly started in 2007 with the aircraft entering series production in 2008.[2] The Dragonfly was designed to comply with the Fédération Aéronautique Internationale microlight category, the UK Single-Seat De-Regulation (SSDR) guidelines, as well as the US FAR 103 Ultralight Vehicles rules. It features a strut-braced Aeros Discus hang glider-style high-wing, weight-shift controls, a single-seat open cockpit, retractable tricycle landing gear and a single engine in pusher configuration.[1] The aircraft is made from bolted-together aluminum tubing, with its double surface wing covered in Dacron sailcloth. Its 10.3 m (33.8 ft) span wing is supported by a single tube-type kingpost and uses an "A" frame weight-shift control bar. The powerplant is a single cylinder, air-cooled four-stroke, 22 hp (16 kW) Bailey V4 200 engine, with the single cylinder, air-cooled, two-stroke 33 hp (25 kW) Simonini Mini-3 or 33 hp (25 kW) Simonini Mini-2 engines optional.[1] With the Bailey engine and the Aeros Discus 15T wing the Dragonfly has an empty weight of 80 kg (176 lb) and a full fuel capacity of 20 litres (4.4 imp gal; 5.3 US gal). With its manual, or optionally electrically retractable landing gear the aircraft can be folded up and ground transported in the trunk of a car.[1] A number of different wings can be fitted to the basic carriage, including Aeros Discus 15T, 14 and 12 as well as the Aeros Combat 12T.[1] Data from Bayerl[1]General characteristics Performance</t>
  </si>
  <si>
    <t>//upload.wikimedia.org/wikipedia/commons/thumb/4/47/Flylight_Dragonfly_G-CILV_%2834453099195%29.jpg/300px-Flylight_Dragonfly_G-CILV_%2834453099195%29.jpg</t>
  </si>
  <si>
    <t>Flylight Airsports</t>
  </si>
  <si>
    <t>https://en.wikipedia.org/Flylight Airsports</t>
  </si>
  <si>
    <t>Ben Ashman</t>
  </si>
  <si>
    <t>10.3 m (33 ft 10 in)</t>
  </si>
  <si>
    <t>80 kg (176 lb)</t>
  </si>
  <si>
    <t>20 litres (4.4 imp gal; 5.3 US gal)</t>
  </si>
  <si>
    <t>1 × Bailey V4 200 single cylinder, air-cooled four-stroke, aircraft engine, 16 kW (22 hp)</t>
  </si>
  <si>
    <t>3-bladed Powerfin</t>
  </si>
  <si>
    <t>57 km/h (35 mph, 31 kn)</t>
  </si>
  <si>
    <t>38 km/h (24 mph, 21 kn)</t>
  </si>
  <si>
    <t>2008-present</t>
  </si>
  <si>
    <t>https://en.wikipedia.org/Flylight MotorfloaterFlylight E-Dragon</t>
  </si>
  <si>
    <t>Gdecouv'R 582</t>
  </si>
  <si>
    <t>The Gdecouv'R 582 is a French ultralight trike, designed by Jean-Michel Geay and produced by Gdecouv'R of Fontaine-lès-Dijon. The aircraft is supplied as a complete ready-to-fly aircraft.[1] The designer was a former employee of Cosmos ULM before that company went out of business. His new company, Gdecouv'R, started out as a parts manufacturer supplying Cosmos owners, before he developed his own aircraft, based on Cosmos designs.[1] The aircraft was designed to comply with the Fédération Aéronautique Internationale microlight category, including the category's maximum gross weight of 450 kg (992 lb). It features a cable-braced hang glider-style high wing, weight-shift controls, a two-seats-in-tandem open cockpit, tricycle landing gear and a single engine in pusher configuration.[1] The aircraft is made from bolted-together aluminum tubing, with its double surface wing covered in Dacron sailcloth. Its standard equipment 9.87 m (32.4 ft) span La Mouette wing is supported by a single tube-type kingpost and uses an "A" frame weight-shift control bar. The powerplant is a twin-cylinder, liquid-cooled, two-stroke, dual-ignition 64 hp (48 kW) Rotax 582 engine. The aircraft has an empty weight of 132 kg (291 lb) and a gross weight of 450 kg (992 lb), giving a useful load of 318 kg (701 lb). With full fuel of 55 litres (12 imp gal; 15 US gal) the payload is 278 kg (613 lb).[1] A number of different wings can be fitted to the basic carriage, including those produced by La Mouette.[1] Data from Bayerl[1]General characteristics Performance</t>
  </si>
  <si>
    <t>Gdecouv'R</t>
  </si>
  <si>
    <t>https://en.wikipedia.org/Gdecouv'R</t>
  </si>
  <si>
    <t>Jean-Michel Geay</t>
  </si>
  <si>
    <t>9.87 m (32 ft 5 in)</t>
  </si>
  <si>
    <t>132 kg (291 lb)</t>
  </si>
  <si>
    <t>7 m/s (1,400 ft/min)</t>
  </si>
  <si>
    <t>34.6 kg/m2 (7.1 lb/sq ft)</t>
  </si>
  <si>
    <t>Pipistrel Twister</t>
  </si>
  <si>
    <t>The Pipistrel Twister is a Slovenian ultralight trike, designed and produced by Pipistrel of Ajdovščina. It was distributed in Europe by Flight Team UG &amp; Company AG of Ippesheim and sometimes called the Flight Team Twister. The aircraft is supplied as a complete ready-to-fly-aircraft.[1] By October 2018 it was listed as a "legacy" product and production had ended.[2] The Twister is a development of the Pipistrel Spider. It incorporates a bent main pylon, which allows more seating room for the rear seat occupant, more streamlined main landing gear legs and a Rotax 912 engine. The Twister was designed for competition use, but has been successful in the recreational market as well.[1] The Twister was designed to comply with the Fédération Aéronautique Internationale microlight category, including the category's maximum gross weight of 450 kg (992 lb). It features a cable-braced hang glider-style high-wing, weight-shift controls, a two-seats-in-tandem open cockpit with a cockpit fairing, tricycle landing gear with wheel pants and a single engine in pusher configuration.[1] The aircraft is made from welded steel tubing, with its double surface wing covered in Dacron sailcloth. Its 10 m (32.8 ft) span wing is supported by a single tube-type kingpost and uses an "A" frame weight-shift control bar. The powerplant is a four-cylinder, air and liquid-cooled, four-stroke, dual-ignition 80 hp (60 kW) Rotax 912UL engine.[1] The aircraft has an empty weight of 198 kg (437 lb) and a gross weight of 450 kg (992 lb), giving a useful load of 252 kg (556 lb). With full fuel of 42 litres (9.2 imp gal; 11 US gal) the payload is 222 kg (489 lb).[1] Data from Bayerl[1]General characteristics Performance</t>
  </si>
  <si>
    <t>Slovenia</t>
  </si>
  <si>
    <t>https://en.wikipedia.org/Slovenia</t>
  </si>
  <si>
    <t>Pipistrel</t>
  </si>
  <si>
    <t>https://en.wikipedia.org/Pipistrel</t>
  </si>
  <si>
    <t>198 kg (437 lb)</t>
  </si>
  <si>
    <t>9 m/s (1,800 ft/min)</t>
  </si>
  <si>
    <t>Production completed (2018)</t>
  </si>
  <si>
    <t>Flight Team Spider</t>
  </si>
  <si>
    <t>https://en.wikipedia.org/Flight Team Spider</t>
  </si>
  <si>
    <t>Amax Sport 1700</t>
  </si>
  <si>
    <t>The Amax Sport 1700 is an Australian homebuilt aircraft that was designed and produced by Amax Engineering of Donvale, Victoria. When it was available the aircraft was supplied as a kit or in the form of plans for amateur construction.[1] The Sport 1700 features a strut-braced parasol wing, a two-seats-in-tandem open cockpit with a windshield, fixed conventional landing gear and a single engine in tractor configuration.[1] The aircraft fuselage is made from welded 4130 steel tubing, while the wing is of wooden construction, with the whole aircraft covered in doped aircraft fabric. Its 33.00 ft (10.1 m) span wing has a wing area of 146.00 sq ft (13.564 m2) and are capable of folding for storage for ground transport. The acceptable power range is 85 to 110 hp (63 to 82 kW).[1] The Sport 1700 has an empty weight of 600 lb (270 kg) and a gross weight of 1,300 lb (590 kg), giving a useful load of 700 lb (320 kg). With full fuel of 16 U.S. gallons (61 L; 13 imp gal) the payload is 604 lb (274 kg).[1] The manufacturer estimates the construction time from the supplied kit as 500 hours.[1] Data from AeroCrafter[1]General characteristics Performance</t>
  </si>
  <si>
    <t>at least one</t>
  </si>
  <si>
    <t>600 lb (272 kg)</t>
  </si>
  <si>
    <t>1,300 lb (590 kg)</t>
  </si>
  <si>
    <t>1 × air-cooled, four stroke aircraft engine , 110 hp (82 kW)</t>
  </si>
  <si>
    <t>340 mi (550 km, 300 nmi)</t>
  </si>
  <si>
    <t>8.9 lb/sq ft (43 kg/m2)</t>
  </si>
  <si>
    <t>Grey Whale Shark UAV</t>
  </si>
  <si>
    <t>The Grey Whale Shark UAV is a twin-engine Chinese UAV that is capable of single engine operation under emergency conditions. It is named after the whale shark.  Specifications:[1][2]  This article on an unmanned aerial vehicle is a stub. You can help Wikipedia by expanding it.</t>
  </si>
  <si>
    <t>RHKJ UAV</t>
  </si>
  <si>
    <t>RHKJ UAVs are Chinese UAVs developed by Xiamen Ruihang Precision Technology Co., Ltd. (RHKJ, 厦门睿航精密科技有限公司), most of which are unmanned helicopters, but there is also a fixed-wing UAV. RH4A 1700 UAV is a micro air vehicle (MAV) developed by RHKJ. The electrically powered RH4A 1700 is a quadrotor and it is the smaller cousin of the larger RLX-1 hexacopter. Specification:[1] RHA 1660 UAV is a fixed-wing UAV in conventional layout with high-wing configuration and tricycle landing gear. Propulsion is provided by a two-blade propeller driven by a tractor gasoline engine mounted in the nose. Specification:[2] RHH 1156 MAV is an unmanned helicopter based on commercial off-the-shelf (COTS) airframe GSR-260, which is integrated with flight control system indigenously developed by RHKJ. RHH 1156 has conventional helicopter layout and a pair of skids as land gear. Specification:[3] RHH 1312 UAV is an unmanned helicopter based on COTS airframe, which is integrated with flight control system indigenously developed by RHKJ. RHH 1312 is the larger cousin of the smaller RHH 1156 with the identical conventional helicopter layout. RHH 1312 has conventional helicopter layout and a pair of skids as land gear. Specification:[4] RHH 1480 UAV is an unmanned helicopter based on COTS airframe, which is integrated with flight control system indigenously developed by RHKJ. RHH 1480 is the largest unmanned helicopter developed by RHKJ as of 2013. RHH 1480 has conventional helicopter layout and a pair of skids as land gear.[5] RLX-1 MAV is a multirotor developed by RHKJ and it is a hexacopter. RLX-1 is different than most other multirotors currently in service in that instead of the common layout of six armed extended from the center, RLX-1 adopts a linear layout where three pairs of arms extended from the main beam. Payload is attached in tip of the beam.[6] Specification:[7]</t>
  </si>
  <si>
    <t>Xiamen Ruihang Precision Technology Co., Ltd.</t>
  </si>
  <si>
    <t>Skyrider Stingray</t>
  </si>
  <si>
    <t>The Skyrider Stingray is a German ultralight trike, designed and produced by Skyrider Flugschule. The aircraft is supplied as a complete ready-to-fly-aircraft.[1] The Stingray was intended as a budget aircraft model and was introduced in 2007. It was designed to comply with the Fédération Aéronautique Internationale microlight category, including the category's maximum gross weight of 450 kg (992 lb). The aircraft has a maximum gross weight of 450 kg (992 lb). It features a strut-braced hang glider-style high-wing, weight-shift controls, a two-seats-in-tandem open cockpit, tricycle landing gear and a single engine in pusher configuration. A fibreglass cockpit fairing and wheel pants are optional.[1] The aircraft is made from square welded stainless steel tubing, with its double surface wing covered in Dacron sailcloth. Its 10.1 m (33.1 ft) span Bautek Pico wing is supported by struts and uses an "A" frame weight-shift control bar. The powerplant is a four stroke air and liquid-cooled, dual-ignition, 80 hp (60 kW) Rotax 912UL aircraft engine or optionally a twin cylinder, liquid-cooled, two-stroke, dual-ignition 64 hp (48 kW) Rotax 582 powerplant.[1] With the Rotax 912 engine the Stingray has an empty weight of 169 kg (373 lb) and a gross weight of 450 kg (992 lb), giving a useful load of 281 kg (619 lb). With full fuel of 65 litres (14 imp gal; 17 US gal) the payload is 234 kg (516 lb).[1] Data from Bayerl[1]General characteristics Performance</t>
  </si>
  <si>
    <t>Skyrider Flugschule</t>
  </si>
  <si>
    <t>https://en.wikipedia.org/Skyrider Flugschule</t>
  </si>
  <si>
    <t>169 kg (373 lb)</t>
  </si>
  <si>
    <t>7.5 m/s (1,480 ft/min)</t>
  </si>
  <si>
    <t>Naval Air Establishment Chiang Hung</t>
  </si>
  <si>
    <t>The Naval Air Establishment Chiang Hung (江鴻 - "River Swan") was a reconnaissance seaplane developed for the Chinese Navy in the late 1920s. It was a conventional biplane design with single-bay, unstaggered wings of equal span and accommodation for the pilot and observer in tandem, open cockpits. The landing gear consisted of twin pontoons. Data from A History of Chinese Aviation,[1] Jane's all the World's Aircraft 1931[2]General characteristics Performance</t>
  </si>
  <si>
    <t>Reconnaissance seaplane</t>
  </si>
  <si>
    <t>Naval Air Establishment</t>
  </si>
  <si>
    <t>https://en.wikipedia.org/Naval Air Establishment</t>
  </si>
  <si>
    <t>8.33 m (27 ft 4 in)</t>
  </si>
  <si>
    <t>3.56 m (11 ft 8 in)</t>
  </si>
  <si>
    <t>31.4 m2 (338 sq ft)</t>
  </si>
  <si>
    <t>740 kg (1,631 lb)</t>
  </si>
  <si>
    <t>1,180 kg (2,601 lb)</t>
  </si>
  <si>
    <t>1 × Wright J-5 Whirlwind 5-cylinder air-cooled radial piston engine, 123 kW (165 hp)</t>
  </si>
  <si>
    <t>2-bladed wooden fixed-pitch propeller</t>
  </si>
  <si>
    <t>177 km/h (110 mph, 96 kn) *Alighting speed</t>
  </si>
  <si>
    <t>4,700 m (15,500 ft) Absolute ceiling</t>
  </si>
  <si>
    <t>2.61 m/s (514 ft/min)</t>
  </si>
  <si>
    <t>37.6 kg/m2 (7.7 lb/sq ft)</t>
  </si>
  <si>
    <t>9.58 kg/kW (15.75 lb/hp)</t>
  </si>
  <si>
    <t>Chinese Navy</t>
  </si>
  <si>
    <t>3,050 m (10,010 ft) in 31 minutes</t>
  </si>
  <si>
    <t>10.54 m (34 ft 7 in)</t>
  </si>
  <si>
    <t>10.88 m (35 ft 8 in)</t>
  </si>
  <si>
    <t>Magni M-14 Scout</t>
  </si>
  <si>
    <t>The Magni M-14 Scout is an Italian autogyro, designed and produced by Magni Gyro srl of Besnate. The aircraft is supplied as a complete ready-to-fly-aircraft.[1] The M-14 features a single main rotor, a two-seats-in a tandem open cockpit with a windshield, tricycle landing gear with wheel pants and a four-cylinder, air and liquid-cooled, four-stroke, dual-ignition 100 hp (75 kW) Rotax 912S engine in pusher configuration. The turbocharged 115 hp (86 kW) Rotax 914 powerplant is optional.[1] The aircraft fuselage is made from TIG-welded 4130 steel tubing, while the cockpit fairing is fibreglass. Its 8.23 m (27.0 ft) diameter composite rotor has a chord of 22 cm (8.7 in) and is manufactured in house by Magni Gyro. The propeller is a three-bladed carbon fibre, ground adjustable type. Electric trim is standard equipment, as is a Flydat digital engine monitor. The second seat is located right behind the pilot's seat without a separate cockpit, dual controls or windshield and is intended for occasional use to carry a passenger. The pilot's seat includes an integral 50 litres (11 imp gal; 13 US gal) fuel tank that provides three hours endurance. The aircraft has an empty weight of 244 kg (538 lb) and a gross weight of 550 kg (1,213 lb), giving a useful load of 306 kg (675 lb).[1][2] Data from Bayerl[1]General characteristics Performance Avionics</t>
  </si>
  <si>
    <t>//upload.wikimedia.org/wikipedia/commons/thumb/3/38/Magni_Gyro_M-14_Scout-2000_AN1565466.jpg/300px-Magni_Gyro_M-14_Scout-2000_AN1565466.jpg</t>
  </si>
  <si>
    <t>Magni Gyro srl</t>
  </si>
  <si>
    <t>https://en.wikipedia.org/Magni Gyro srl</t>
  </si>
  <si>
    <t>244 kg (538 lb)</t>
  </si>
  <si>
    <t>550 kg (1,213 lb)</t>
  </si>
  <si>
    <t>3-bladed carbon fibre, ground adjustable</t>
  </si>
  <si>
    <t>8.23 m (27 ft 0 in)</t>
  </si>
  <si>
    <t>Skyrider Sonic</t>
  </si>
  <si>
    <t>The Skyrider Sonic is a German ultralight trike, designed and produced by Skyrider Flugschule. The aircraft is supplied as a complete ready-to-fly-aircraft.[1] The Sonic was designed to comply with the Fédération Aéronautique Internationale microlight category, including the category's maximum gross weight of 450 kg (992 lb). The aircraft has a maximum gross weight of 450 kg (992 lb). It features a strut-braced hang glider-style high-wing, weight-shift controls, a two-seats-in-tandem open cockpit, tricycle landing gear and a single engine in pusher configuration.[1] The aircraft is made from square welded stainless steel tubing, with its double surface wing covered in Dacron sailcloth. Its 9.8 m (32.2 ft) span Hazard 12 wing is supported by struts and uses an "A" frame weight-shift control bar. The powerplant is a four stroke turbocharged 85 hp (63 kW) Smart Car automotive conversion engine or, optionally, a twin cylinder, liquid-cooled, two-stroke, dual-ignition 64 hp (48 kW) Rotax 582 aircraft engine.[1] With the Smart car engine the Sonic has an empty weight of 165 kg (364 lb) and a gross weight of 450 kg (992 lb), giving a useful load of 285 kg (628 lb). With full fuel of 60 litres (13 imp gal; 16 US gal) the payload is 221 kg (487 lb).[1] The Sonic's trike structure is also incorporated in the Ramphos Trident amphibious trike.[1] Data from Bayerl[1]General characteristics Performance</t>
  </si>
  <si>
    <t>165 kg (364 lb)</t>
  </si>
  <si>
    <t>1 × Smart Car turbocharged, four stroke automotive engine, 63 kW (85 hp)</t>
  </si>
  <si>
    <t>Bradley Aerobat</t>
  </si>
  <si>
    <t>The Bradley BA 100 Aerobat is an American aerobatic homebuilt aircraft that was designed and produced by Bradley Aerospace of Chico, California. When it was available the aircraft was supplied as a kit for amateur construction.[1] The BA 100 Aerobat features a cantilever low-wing, a single-seat enclosed cockpit under a bubble canopy, fixed tricycle landing gear, or optional conventional landing gear, and a single engine in tractor configuration.[1] The all-metal aircraft is made from sheet aluminum. Its 18.40 ft (5.6 m) span wing lacks flaps and has a wing area of 63.00 sq ft (5.853 m2). The cabin width is 22 in (56 cm). The acceptable power range is 70 to 100 hp (52 to 75 kW) and the standard powerplant is the 70 hp (52 kW) Volkswagen air-cooled engine. For aerobatics the BA 100 is stressed to +/-9g[1] The BA 100 Aerobat has a typical empty weight of 348 lb (158 kg) and a gross weight of 620 lb (280 kg), giving a useful load of 272 lb (123 kg). With full fuel of 10 U.S. gallons (38 L; 8.3 imp gal) the payload for pilot and baggage is 212 lb (96 kg).[1] Factory kit options included conventional landing gear and a STOL kit. The manufacturer estimated the construction time from the supplied kit as 150 hours.[1] By 1998 the company reported that 33 kits had been sold and 28 aircraft were flying.[1] In December 2013 three examples were registered in the America with the Federal Aviation Administration.[2] Data from AeroCrafter[1]General characteristics Performance</t>
  </si>
  <si>
    <t>//upload.wikimedia.org/wikipedia/commons/thumb/2/23/Bradley_BA-100_Aerobat.jpg/300px-Bradley_BA-100_Aerobat.jpg</t>
  </si>
  <si>
    <t>Bradley Aerospace</t>
  </si>
  <si>
    <t>https://en.wikipedia.org/Bradley Aerospace</t>
  </si>
  <si>
    <t>14 ft 6 in (4.42 m)</t>
  </si>
  <si>
    <t>18 ft 5 in (5.61 m)</t>
  </si>
  <si>
    <t>63.00 sq ft (5.853 m2)</t>
  </si>
  <si>
    <t>348 lb (158 kg)</t>
  </si>
  <si>
    <t>10 U.S. gallons (38 L; 8.3 imp gal)</t>
  </si>
  <si>
    <t>1 × Volkswagen air-cooled engine four cylinder, air-cooled, four stroke automotive conversion engine, 70 hp (52 kW)</t>
  </si>
  <si>
    <t>200 mph (320 km/h, 170 kn)</t>
  </si>
  <si>
    <t>2,100 ft/min (11 m/s)</t>
  </si>
  <si>
    <t>9.8 lb/sq ft (48 kg/m2)</t>
  </si>
  <si>
    <t>150 mph (240 km/h, 130 kn)</t>
  </si>
  <si>
    <t>Hatz Classic</t>
  </si>
  <si>
    <t>The Hatz Classic is an American homebuilt biplane, designed by Billy Dawson and produced by the Makelan Corporation of New Braunfels, Texas. The aircraft is supplied as a kit or, alternatively, in the form of plans for amateur construction.[1][2] The Hatz Classic is a development of the Hatz CB-1. The major differences from the CB-1 are that the fuselage is more rounded, it mounts a larger engine, it uses push-pull tubes instead of control cables for the ailerons and elevators and it has aluminum ailerons. As well the seats are relocated in the fuselage and reclined to provide more leg room and comfort for the occupants.[2] The resulting aircraft features a strut-braced biplane layout, two-seats-in-tandem accommodation in separate open cockpits with individual windshields, fixed conventional landing gear with wheel pants and a single engine in tractor configuration.[1] The aircraft fuselage is made from welded 4130 steel tubing, while the wings are of wooden construction all covered in doped aircraft fabric. Its 25.00 ft (7.6 m) span wing employs a Clark Y airfoil and has a total wing area of 180 sq ft (17 m2). The cabin width is 26 in (66 cm). The acceptable power range is 150 to 160 hp (112 to 119 kW) and the standard engine used is the 150 hp (112 kW) Lycoming O-320 powerplant.[1][2][3] The Hatz Classic has a typical empty weight of 1,050 lb (480 kg) and a gross weight of 1,700 lb (770 kg), giving a useful load of 650 lb (290 kg). With full fuel of 26 U.S. gallons (98 L; 22 imp gal) the payload for the pilot, passenger and baggage is 494 lb (224 kg).[1][3] The Hatz Classic is capable of basic aerobatics, including loops, rolls and hammerheads. The manufacturer estimates the construction time from the supplied kit as 1000 hours.[1][3] The design won several awards, including Reserve Grand Champion - Plans Built at Airventure 1996, Grand Champion Experimental and Reserve Grand Champion Open Cockpit - Biplane at the 1997 Biplane Expo and Grand Champion - Plans Built at AirVenture 1997.[2] By 1998 the company reported that five kits had been sold and three aircraft were completed and flying.[1] In September 2014 twelve examples were registered in the America with the Federal Aviation Administration.[4] Data from AeroCrafter and Makelan Corporation[1][3]General characteristics Performance</t>
  </si>
  <si>
    <t>//upload.wikimedia.org/wikipedia/commons/thumb/e/e2/Hatz_Classic_%28NX7WY%29.jpg/300px-Hatz_Classic_%28NX7WY%29.jpg</t>
  </si>
  <si>
    <t>Makelan Corporation</t>
  </si>
  <si>
    <t>https://en.wikipedia.org/Makelan Corporation</t>
  </si>
  <si>
    <t>Billy Dawson</t>
  </si>
  <si>
    <t>at least 12</t>
  </si>
  <si>
    <t>19.2 ft (5.9 m)</t>
  </si>
  <si>
    <t>25.0 ft (7.6 m)</t>
  </si>
  <si>
    <t>7.8 ft (2.4 m)</t>
  </si>
  <si>
    <t>Clark Y</t>
  </si>
  <si>
    <t>1,050 lb (476 kg)</t>
  </si>
  <si>
    <t>26 U.S. gallons (98 L; 22 imp gal)</t>
  </si>
  <si>
    <t>1 × Lycoming O-320 four cylinder, air-cooled, four stroke aircraft engine, 150 hp (110 kW)</t>
  </si>
  <si>
    <t>1,000 ft/min (5.1 m/s)</t>
  </si>
  <si>
    <t>42 mph (68 km/h, 36 kn)</t>
  </si>
  <si>
    <t>Hatz CB-1</t>
  </si>
  <si>
    <t>https://en.wikipedia.org/Hatz CB-1</t>
  </si>
  <si>
    <t>+6/-4</t>
  </si>
  <si>
    <t>Nexus Mustang</t>
  </si>
  <si>
    <t>The Nexus Mustang is a two place homebuilt aircraft designed around the construction techniques of the Midget Mustang. Designer Dick Eaves used his experience builting a Baby Ace, Skyhopper II, Wittman Tailwinds, Wag-Aero CUBys, and a Midget Mustang to develop a new two seat tandem homebuilt design.[1] The aircraft uses and all aluminum construction with fiberglass nose cowling. The tail surfaces and spar extrusion are modeled after a Mustang II.[2] A Nexus Mustang won first place in the Plans built Category at Sun 'n Fun in 2004 and Bronze Lindy at EAA AirVenture 2004.[2] Data from Sport AviationGeneral characteristics Performance</t>
  </si>
  <si>
    <t>//upload.wikimedia.org/wikipedia/commons/thumb/0/09/Nexus_Mustang.jpg/300px-Nexus_Mustang.jpg</t>
  </si>
  <si>
    <t>Richard Eaves</t>
  </si>
  <si>
    <t>6.02 m (19 ft 9 in)</t>
  </si>
  <si>
    <t>6.76 m (22 ft 2 in)</t>
  </si>
  <si>
    <t>1.70 m (5 ft 7 in)</t>
  </si>
  <si>
    <t>8.53 m2 (91.8 sq ft)</t>
  </si>
  <si>
    <t>GA37A-214</t>
  </si>
  <si>
    <t>492 kg (1,085 lb)</t>
  </si>
  <si>
    <t>771 kg (1,700 lb)</t>
  </si>
  <si>
    <t>1 × Lycoming O-360-C1A , 130 kW (180 hp)</t>
  </si>
  <si>
    <t>2-bladed Sensenich 72FNB S16-1-85</t>
  </si>
  <si>
    <t>390 km/h (240 mph, 210 kn)</t>
  </si>
  <si>
    <t>8.6 m/s (1,700 ft/min) At gross</t>
  </si>
  <si>
    <t>340 km/h (210 mph, 180 kn)</t>
  </si>
  <si>
    <t>101 km/h (63 mph, 55 kn)</t>
  </si>
  <si>
    <t>Pagotto Brako</t>
  </si>
  <si>
    <t>The Pagotto Brako is an Italian ultralight trike, designed by Enio Pagotto and produced by Carpenterie Pagotto of Pianzano. The aircraft is supplied as a complete ready-to-fly-aircraft.[1] The aircraft was designed to comply with the Fédération Aéronautique Internationale microlight category, including the category's maximum gross weight of 450 kg (992 lb). The aircraft has a maximum gross weight of 450 kg (992 lb). It features a cable-braced hang glider-style high wing, weight-shift controls, a two-seats-in-tandem open cockpit without a cockpit fairing, tricycle landing gear with wheel pants and a single engine in pusher configuration.[1] The aircraft is made from welded stainless steel tubing, with its single or double surface wing covered in Dacron sailcloth. The Brako is factory supplied only with Grif wings. With the Trainer wing it has a wingspan of 10.35 m (34.0 ft). The wing is supported by a single tube-type kingpost and uses an "A" frame weight-shift control bar. The powerplant is a twin-cylinder, air-cooled, two-stroke, dual-ignition 50 hp (37 kW) Rotax 503 engine, with a reconditioned four-cylinder, air- and liquid-cooled, four-stroke, dual-ignition 80 hp (60 kW) Rotax 912UL engine optional. With the Rotax 503 engine and Grif Trainer wing the aircraft has an empty weight of 158 kg (348 lb) and a gross weight of 450 kg (992 lb), giving a useful load of 292 kg (644 lb). With full fuel of 42 litres (9.2 imp gal; 11 US gal) the payload is 261 kg (575 lb).[1] A number of different wings can be fitted to the basic carriage, including the beginner Grif Trainer, intermediate Grif Spyder and the higher performance Grif Corsair with wing areas of 12.8 m2 (138 sq ft) and 13.7 m2 (147 sq ft).[1] Data from Bayerl[1]General characteristics Performance</t>
  </si>
  <si>
    <t>10.35 m (33 ft 11 in)</t>
  </si>
  <si>
    <t>158 kg (348 lb)</t>
  </si>
  <si>
    <t>1 × Rotax 503 twin-cylinder, air-cooled, two-stroke aircraft engine, 37 kW (50 hp)</t>
  </si>
  <si>
    <t>three-bladed composite</t>
  </si>
  <si>
    <t>2.8 m/s (550 ft/min)</t>
  </si>
  <si>
    <t>28.1 kg/m2 (5.8 lb/sq ft)</t>
  </si>
  <si>
    <t>75 km/h (47 mph, 40 kn)</t>
  </si>
  <si>
    <t>St Croix Pietenpol Aerial</t>
  </si>
  <si>
    <t>The St Croix Pietenpol Aerial is an American homebuilt aircraft that was designed by Chad and Charles Willie and produced by St Croix Aircraft of Corning, Iowa, first flown in 1977. When it was available the aircraft was supplied in the form of plans for amateur construction, with partial kits available.[1] The Pietenpol Aerial was conceived as a biplane adaptation of the Pietenpol Air Camper parasol wing homebuilt design. The design work was completed in 1974 and the first example flown in 1977, with the plans as supplemental drawings to the Aircamper plans. The resulting aircraft features a biplane layout, two separate tandem open cockpits with individual windshields, fixed conventional landing gear and a single engine in tractor configuration.[1] The aircraft is made from a combination of wood and welded steel tubing, all covered in doped aircraft fabric. Its 29.50 ft (9.0 m) span wing has four ailerons and has a combined wing area of 250.0 sq ft (23.23 m2). The lower wing is removable, allowing the aircraft to fly as an Aircamper parasol monoplane. The cabin width is 24 in (61 cm). The acceptable power range is 85 to 150 hp (63 to 112 kW) and the standard engine used is the 125 hp (93 kW) Continental O-240 powerplant.[1] The aircraft has a typical empty weight of 700 lb (320 kg) and a gross weight of 1,300 lb (590 kg), giving a useful load of 600 lb (270 kg). With full fuel of 25 U.S. gallons (95 L; 21 imp gal) the payload for the pilot, passenger and baggage is 450 lb (200 kg).[1] The designers estimated the construction time from the supplied plans as 1200 hours.[1] Flight testing showed that the aircraft has shorter take-off and landing distances that the standard Aircamper, a lower stall speed and better stability in turbulence. The standard day, sea level, no wind, take off with a 125 hp (93 kW) engine is 200 ft (61 m) and the landing roll is 400 ft (122 m).[1] By 1998 the company reported that 400 sets of plans had been sold.[1] In February 2014 one example was registered in the America with the Federal Aviation Administration.[2] Data from AeroCrafter[1]General characteristics Performance</t>
  </si>
  <si>
    <t>St Croix Aircraft</t>
  </si>
  <si>
    <t>https://en.wikipedia.org/St Croix Aircraft</t>
  </si>
  <si>
    <t>Chad and Charles Willie</t>
  </si>
  <si>
    <t>19 ft 6 in (5.94 m)</t>
  </si>
  <si>
    <t>250.0 sq ft (23.23 m2)</t>
  </si>
  <si>
    <t>700 lb (318 kg)</t>
  </si>
  <si>
    <t>25 U.S. gallons (95 L; 21 imp gal)</t>
  </si>
  <si>
    <t>1 × Continental O-240 four cylinder, air-cooled, four stroke aircraft engine, 125 hp (93 kW)</t>
  </si>
  <si>
    <t>2-bladed wooden fixed pitch</t>
  </si>
  <si>
    <t>105 mph (169 km/h, 91 kn)</t>
  </si>
  <si>
    <t>150 mi (240 km, 130 nmi)</t>
  </si>
  <si>
    <t>1,000 ft (300 m)</t>
  </si>
  <si>
    <t>5.2 lb/sq ft (25 kg/m2)</t>
  </si>
  <si>
    <t>36 mph (58 km/h, 31 kn)</t>
  </si>
  <si>
    <t>St Croix Pietenpol Aircamper</t>
  </si>
  <si>
    <t>https://en.wikipedia.org/St Croix Pietenpol Aircamper</t>
  </si>
  <si>
    <t>Trike Icaros Adventure S</t>
  </si>
  <si>
    <t>The Trike Icaros Adventure S is a Brazilian ultralight trike, designed and produced by Trike Icaros of São Paulo. The aircraft is supplied complete and ready-to-fly.[1] The aircraft was designed to comply with the Fédération Aéronautique Internationale microlight category, including the category's maximum gross weight of 450 kg (992 lb). The aircraft has a maximum gross weight of 420 kg (926 lb). It features a cable-braced hang glider-style high-wing, weight-shift controls, a two-seats-in-tandem open cockpit with a cockpit fairing, tricycle landing gear with wheel pants and a single engine in pusher configuration. The landing lights are mounted in the wheel pants.[1] The aircraft is made from bolted-together aluminum tubing, with its single surface wing covered in Dacron sailcloth. Its 10 m (32.8 ft) span Trike Icaros Millenium wing is supported by a single tube-type kingpost and uses an "A" frame weight-shift control bar. The seat assembly tilts and has an under-seat baggage compartment. The powerplant is a four-cylinder, air and liquid-cooled, four-stroke, dual-ignition 80 hp (60 kW) Rotax 912UL engine. The aircraft has an empty weight of 180 kg (397 lb) and a gross weight of 420 kg (926 lb), giving a useful load of 240 kg (529 lb). With full fuel of 50 litres (11 imp gal; 13 US gal) the payload is 204 kg (450 lb).[1] A number of different wings can be fitted to the basic carriage, including the Trike Icaros Omega beginner wing and the high-performance Trike Icaros Xtra.[1] Data from Bayerl[1]General characteristics Performance</t>
  </si>
  <si>
    <t>Trike Icaros</t>
  </si>
  <si>
    <t>https://en.wikipedia.org/Trike Icaros</t>
  </si>
  <si>
    <t>180 kg (397 lb)</t>
  </si>
  <si>
    <t>420 kg (926 lb)</t>
  </si>
  <si>
    <t>26.25 kg/m2 (5.38 lb/sq ft)</t>
  </si>
  <si>
    <t>ICP Amigo</t>
  </si>
  <si>
    <t>The ICP Amigo (English: Friend) is an Italian homebuilt aircraft that was designed and produced by ICP srl of Piovà Massaia. When it was available the aircraft was supplied as a kit for amateur construction.[1] Production was ended and, as of January 2013, the Amigo is no longer listed by ICP as one of their current products.[2] The aircraft features a cantilever low-wing, a two-seats-in-side-by-side configuration enclosed cockpit, fixed tricycle landing gear with wheel pants and a single engine in tractor configuration.[1] The aircraft is made from aluminum sheet. Its 26.40 ft (8.0 m) span wing has a wing area of 138.00 sq ft (12.821 m2). The acceptable power range is 79 to 118 hp (59 to 88 kW) and the standard engine used is the 80 hp (60 kW) Rotax 912 four stroke powerplant.[1] The aircraft has a typical empty weight of 274 kg (604 lb) and a gross weight of 441 kg (972 lb), giving a useful load of 167 kg (368 lb). With full fuel of 120 litres (26 imp gal; 32 US gal) the payload for pilot, passenger and baggage is 79 kg (174 lb).[1] Data from AeroCrafter[1]General characteristics Performance</t>
  </si>
  <si>
    <t>ICP srl</t>
  </si>
  <si>
    <t>https://en.wikipedia.org/ICP srl</t>
  </si>
  <si>
    <t>6.04 m (19.80 ft)</t>
  </si>
  <si>
    <t>8.05 m (26.40 ft)</t>
  </si>
  <si>
    <t>12.821 m2 (138.00 sq ft)</t>
  </si>
  <si>
    <t>274 kg (605 lb)</t>
  </si>
  <si>
    <t>441 kg (972 lb)</t>
  </si>
  <si>
    <t>1 × Lycoming O-235 four cylinder, air-cooled, four stroke aircraft engine, 81 kW (108 hp)</t>
  </si>
  <si>
    <t>204 km/h (127 mph, 110 kn)</t>
  </si>
  <si>
    <t>740 km (460 mi, 400 nmi)</t>
  </si>
  <si>
    <t>34.4 kg/m2 (7.04 lb/sq ft)</t>
  </si>
  <si>
    <t>180 km/h (110 mph, 96 kn)</t>
  </si>
  <si>
    <t>Krasniye Kryl'ya Deltacraft MD-50C</t>
  </si>
  <si>
    <t>The Krasniye Kryl'ya Deltacraft MD-50C (English: Redwings DeltaCraft) is a Russian ultralight trike, designed and produced by Krasniye Kryl'ya of Taganrog. The aircraft is supplied as a complete ready-to-fly-aircraft.[1] The Deltacraft MD-50C was designed to comply with the Fédération Aéronautique Internationale microlight category, including the category's maximum gross weight of 450 kg (992 lb). The aircraft has a maximum gross weight of 380 kg (838 lb). It features a cable-braced hang glider-style high-wing, weight-shift controls, a two-seats-in-tandem open cockpit with a cockpit fairing, tricycle landing gear with wheel pants and a single engine in pusher configuration.[1] The aircraft is made from bolted-together aluminum tubing, with its double surface wing covered in Dacron sailcloth. The wing is supported by a single tube-type kingpost and uses an "A" frame weight-shift control bar. The powerplant is a twin cylinder, air-cooled, two-stroke, dual-ignition 50 hp (37 kW) Rotax 503 engine or liquid-cooled 64 hp (48 kW) Rotax 582. With the 582 engine the aircraft has an empty weight of 178 kg (392 lb) and a gross weight of 380 kg (838 lb), giving a useful load of 202 kg (445 lb). With full fuel of 80 litres (18 imp gal; 21 US gal) the payload is 144 kg (317 lb).[1] A number of different wings can be fitted to the basic carriage, including a 14 m2 (150 sq ft) wing produced by the company.[1] Data from Bayerl[1]General characteristics Performance</t>
  </si>
  <si>
    <t>Krasniye Kryl'ya</t>
  </si>
  <si>
    <t>https://en.wikipedia.org/Krasniye Kryl'ya</t>
  </si>
  <si>
    <t>14 m2 (150 sq ft)</t>
  </si>
  <si>
    <t>178 kg (392 lb)</t>
  </si>
  <si>
    <t>27.1 kg/m2 (5.6 lb/sq ft)</t>
  </si>
  <si>
    <t>Rihn DR-107 One Design</t>
  </si>
  <si>
    <t>national The Rihn DR-107 One Design is an American aerobatic homebuilt aircraft that was designed by Dan Rihn and first flown in 1993. The aircraft is supplied by Aircraft Spruce &amp; Specialty of Corona, California in the form of plans and a materials kit for amateur construction.[1] The DR-107 was designed as a low-cost one design aircraft for competition and sport basic to advanced aerobatics, including International Aerobatic Club Class One competitions. For this role it is stressed to +/-10g.[1] The DR-107 is a monoplane that features a cantilever low-wing, a single-seat enclosed cockpit under a bubble canopy, fixed conventional landing gear with wheel pants and a single engine in tractor configuration.[1] The aircraft is predominantly made from wood, with some steel parts and doped aircraft fabric. Its 19.50 ft (5.9 m) span wing employs a Wainfan 16% symmetrical airfoil and has a wing area of 75.55 sq ft (7.019 m2). The wing has almost full-span ailerons that produce rolls of 360° per second. The wing has no flaps. Other features include a low-mounted cable-braced tailplane and a 24 in (61.0 cm) wide cockpit.[1][2] The DR-107 can accept engines of 160 to 180 hp (119 to 134 kW). The standard engines used are the 180 hp (134 kW) Lycoming O-360, modified with high compression pistons, an inverted oil system and fuel injection or the 160 hp (119 kW) Lycoming AEIO-320 powerplant.[1] The aircraft has an empty weight of 740 lb (340 kg) and a gross weight of 1,150 lb (520 kg), giving a useful load of 410 lb (190 kg). With full fuel of 19 U.S. gallons (72 L; 16 imp gal) the payload is 296 lb (134 kg).[1] The designer estimates the construction time from the supplied materials kit as 2000 hours.[1] By 1998 the company reported that 355 kits had been sold and five aircraft were flying.[1] In November 2013 33 examples were registered in the America with the Federal Aviation Administration, with another 11 previously registered and now removed.[3] Also in November 2013 there were two registered with Transport Canada and ten in the United Kingdom with the Civil Aviation Authority.[4][5] Data from AeroCrafter and Lednicer[1][2]General characteristics Performance</t>
  </si>
  <si>
    <t>//upload.wikimedia.org/wikipedia/commons/thumb/3/37/Dan_Rihn_DR.107_One_Design_G-RIHN_at_Compton_Abbas_%289047962359%29.jpg/300px-Dan_Rihn_DR.107_One_Design_G-RIHN_at_Compton_Abbas_%289047962359%29.jpg</t>
  </si>
  <si>
    <t>Aircraft Spruce &amp; Specialty</t>
  </si>
  <si>
    <t>https://en.wikipedia.org/Aircraft Spruce &amp; Specialty</t>
  </si>
  <si>
    <t>Dan Rihn</t>
  </si>
  <si>
    <t>at least 56 (2013)</t>
  </si>
  <si>
    <t>17 ft 0 in (5.18 m)</t>
  </si>
  <si>
    <t>75.55 sq ft (7.019 m2)</t>
  </si>
  <si>
    <t>Wainfan 16% symmetrical</t>
  </si>
  <si>
    <t>740 lb (336 kg)</t>
  </si>
  <si>
    <t>1,150 lb (522 kg)</t>
  </si>
  <si>
    <t>19 U.S. gallons (72 L; 16 imp gal)</t>
  </si>
  <si>
    <t>1 × Lycoming AEIO-320 four cylinder, air-cooled, four stroke aircraft engine, 160 hp (120 kW)</t>
  </si>
  <si>
    <t>2-bladed constant speed propeller</t>
  </si>
  <si>
    <t>184 mph (296 km/h, 160 kn)</t>
  </si>
  <si>
    <t>375 mi (604 km, 326 nmi)</t>
  </si>
  <si>
    <t>22,000 ft (6,700 m)</t>
  </si>
  <si>
    <t>2,000 ft/min (10 m/s)</t>
  </si>
  <si>
    <t>15.22 lb/sq ft (74.3 kg/m2)</t>
  </si>
  <si>
    <t>Plans and kits available (2013)</t>
  </si>
  <si>
    <t>160 mph (260 km/h, 140 kn)</t>
  </si>
  <si>
    <t>63 mph (101 km/h, 55 kn)</t>
  </si>
  <si>
    <t>Rihn DR-109</t>
  </si>
  <si>
    <t>+/-10 g</t>
  </si>
  <si>
    <t>https://en.wikipedia.org/Rihn DR-109</t>
  </si>
  <si>
    <t>Sea and Sky Cygnet</t>
  </si>
  <si>
    <t>The Sea and Sky Cygnet (also known as the Krucker Cygnet) is an American amphibious ultralight trike that was designed by J.P. Krucker and initially produced by his company Krucker Manufacturing in Sudbury, Ontario, Canada and later by Sea and Sky of Fort Walton Beach, Florida, America. The aircraft is supplied as a kit for amateur construction or as a complete ready-to-fly-aircraft.[1] The aircraft was designed to comply with the Fédération Aéronautique Internationale microlight category and the US light-sport aircraft rules.[2][3] It features a strut-braced hang glider-style high-wing, weight-shift controls, a two-seats-in-tandem open cockpit, retractable wheeled tricycle landing gear and dual floats and a single engine in pusher configuration.[1] The aircraft is made from bolted-together aluminum tubing, with its single surface wing covered in Dacron sailcloth. Its 10.3 m (33.8 ft) span wing is supported by struts and uses an "A" frame weight-shift control bar. The standard powerplants are the twin cylinder, liquid-cooled, two-stroke, dual-ignition 65 hp (48 kW) Rotax 582 engine, the four cylinder, air and liquid-cooled, four-stroke, dual-ignition 80 hp (60 kW) Rotax 912UL and the 100 hp (75 kW) Rotax 912ULS engines. The aircraft has an empty weight of 529 lb (240 kg) and a gross weight of 992 lb (450 kg), giving a useful load of 463 lb (210 kg). With full fuel of 10 U.S. gallons (38 L; 8.3 imp gal) the payload is 403 lb (183 kg).[1] A number of different wings can be fitted to the basic carriage, including the North Wings Pulse 17 m2 (180 sq ft) and 19 m2 (200 sq ft) sizes. The LSA-approved wings are the North Wing Mustang 3 in 15 m2 (160 sq ft), 17 m2 (180 sq ft) and 19 m2 (200 sq ft) and the Keitek Hazard.[1][3] The Cygnet was awarded Best Trike at Sun 'n Fun in 2005.[1] Data from Bayerl[1]General characteristics Performance</t>
  </si>
  <si>
    <t>//upload.wikimedia.org/wikipedia/commons/thumb/9/9f/Krucker_Cygnet_amphib_trike.jpg/300px-Krucker_Cygnet_amphib_trike.jpg</t>
  </si>
  <si>
    <t>Krucker ManufacturingSea and Sky</t>
  </si>
  <si>
    <t>https://en.wikipedia.org/Krucker ManufacturingSea and Sky</t>
  </si>
  <si>
    <t>J.P. Krucker</t>
  </si>
  <si>
    <t>33 ft 10 in (10.3 m)</t>
  </si>
  <si>
    <t>189 sq ft (17.6 m2)</t>
  </si>
  <si>
    <t>992 lb (450 kg)</t>
  </si>
  <si>
    <t>1 × Rotax 582 twin cylinder, liquid-cooled, two stroke aircraft engine, 64 hp (48 kW)</t>
  </si>
  <si>
    <t>60 mph (96 km/h, 52 kn)</t>
  </si>
  <si>
    <t>490 ft/min (2.5 m/s)</t>
  </si>
  <si>
    <t>5.2 lb/sq ft (25.6 kg/m2)</t>
  </si>
  <si>
    <t>31 mph (50 km/h, 27 kn)</t>
  </si>
  <si>
    <t>Stoddard-Hamilton Glasair III</t>
  </si>
  <si>
    <t>The Stoddard-Hamilton Glasair III is an American two-seat, high performance homebuilt aircraft designed and built by Stoddard-Hamilton Aircraft of Arlington, Washington as an addition to the Glasair range of aircraft for amateur construction.[2][3][4] Glasair I, II and III assets were purchased by Advanced Aero Components in September, 2017.[citation needed]  The Glasair III is an all-composite cantilever low-wing monoplane. It is an improved variant of the earlier Glasair II with a retractable landing gear and powered by a 300 hp (224 kW) Lycoming IO-540-K1H5 engine. It has two seats side-by-side with dual controls, the aircraft can be fitted with wing tip fuel tanks.[2][3][4] Since the purchase of Glasair I, II, and III aircraft by Advanced Aero Components in September, 2017, the Glasair II and III airframes have been substantially upgraded and are to be reproduced in all carbon fibre construction. First kits are due to be released by July 2018. Data from Jane's All the World's Aircraft 1989-90[2]General characteristics Performance</t>
  </si>
  <si>
    <t>//upload.wikimedia.org/wikipedia/commons/thumb/9/96/Stoddard-HamiltonGlasair_III.jpg/300px-Stoddard-HamiltonGlasair_III.jpg</t>
  </si>
  <si>
    <t>Homebuilt light monoplane</t>
  </si>
  <si>
    <t>Stoddard-Hamilton Aircraft</t>
  </si>
  <si>
    <t>https://en.wikipedia.org/Stoddard-Hamilton Aircraft</t>
  </si>
  <si>
    <t>402[1]</t>
  </si>
  <si>
    <t>23 ft 3 in (7.09 m)</t>
  </si>
  <si>
    <t>7 ft 2 in (2.18 m)</t>
  </si>
  <si>
    <t>81.3 sq ft (7.55 m2)</t>
  </si>
  <si>
    <t>1,550–1,625 lb (703 kg)</t>
  </si>
  <si>
    <t>2,400 lb (1,089 kg)</t>
  </si>
  <si>
    <t>1 × Lycoming IO-540-K1H5 , 300[5] hp (224 kW)</t>
  </si>
  <si>
    <t>335 mph (539 km/h, 291 kn)</t>
  </si>
  <si>
    <t>1,300 mi (2,092 km, 1,100 nmi)</t>
  </si>
  <si>
    <t>24,000 ft (7,315 m)</t>
  </si>
  <si>
    <t>2,400 ft/min (12.2 m/s)</t>
  </si>
  <si>
    <t>https://en.wikipedia.org/Homebuilt light monoplane</t>
  </si>
  <si>
    <t>313 mph (503 km/h, 272 kn)</t>
  </si>
  <si>
    <t>74 mph (119 km/h, 64 kn)</t>
  </si>
  <si>
    <t>Stoddard-Hamilton Glasair II</t>
  </si>
  <si>
    <t>https://en.wikipedia.org/Stoddard-Hamilton Glasair II</t>
  </si>
  <si>
    <t>Stoddard-Hamilton T-9 Stalker</t>
  </si>
  <si>
    <t>https://en.wikipedia.org/Stoddard-Hamilton T-9 Stalker</t>
  </si>
  <si>
    <t>Airmotive EOS 001</t>
  </si>
  <si>
    <t>The Airmotive EOS 001 is an American homebuilt aircraft that was designed and produced by Airmotive Engineers of Pontiac, Michigan. The aircraft was supplied as a kit for amateur construction, but is no longer available.[1] The aircraft features a cantilever low-wing, a single-seat, enclosed open cockpit under a bubble canopy, retractable tricycle landing gear and a single engine in tractor configuration.[1][2] The aircraft is made from bonded and pop riveted aluminum sheet and has a 26.0 ft (7.9 m) span wing. Optimized for simplicity of construction, the design has no compound curves and requires no jigs or special tools. The standard engine intended to be supplied with the kit was the 55 hp (41 kW) two-stroke Hirth 2702 powerplant with a reduction gearbox that allowed the propeller to operate at lower tip speeds. This engine permits the EOS 001 to cruise at 187 mph (301 km/h) and achieve a top level speed of 200 mph (322 km/h). The prototype was equipped with a Volkswagen air-cooled engine.[1][3] The aircraft has an empty weight of 320 lb (150 kg) and a gross weight of 750 lb (340 kg), giving a useful load of 430 lb (200 kg). With full fuel of 20 U.S. gallons (76 L; 17 imp gal) the payload is 310 lb (140 kg).[1] In 1978 the claimed completion cost was US$2,000, not counting labor.[1] The prototype EOS 001 was registered in the America with the Federal Aviation Administration (FAA) in 1978.[3] By October 2013 two examples, including the prototype, had been at one time registered in the America with the FAA, but both registrations were later canceled and it is likely that no examples of this type exist today.[4] Data from Plane and Pilot[1]General characteristics Performance</t>
  </si>
  <si>
    <t>//upload.wikimedia.org/wikipedia/en/thumb/6/6b/Airmotive_Engineers_EOS_001.JPG/300px-Airmotive_Engineers_EOS_001.JPG</t>
  </si>
  <si>
    <t>Airmotive Engineers</t>
  </si>
  <si>
    <t>https://en.wikipedia.org/Airmotive Engineers</t>
  </si>
  <si>
    <t>At least two</t>
  </si>
  <si>
    <t>16 ft 1 in (4.90 m)</t>
  </si>
  <si>
    <t>320 lb (145 kg)</t>
  </si>
  <si>
    <t>750 lb (340 kg)</t>
  </si>
  <si>
    <t>20 U.S. gallons (76 L; 17 imp gal)</t>
  </si>
  <si>
    <t>1 × Hirth 2702 twin cylinder, air-cooled, two stroke aircraft engine, 55 hp (41 kW)</t>
  </si>
  <si>
    <t>2,160 ft/min (11.0 m/s)</t>
  </si>
  <si>
    <t>116 mph (187 km/h, 101 kn)</t>
  </si>
  <si>
    <t>52 mph (84 km/h, 45 kn)</t>
  </si>
  <si>
    <t>Butterfly Banty</t>
  </si>
  <si>
    <t>The Butterfly Banty, also called the Kimbrel Banty for its designer, is an American homebuilt ultralight aircraft that was designed by Mike Kimbrel and produced by Butterfly Aero of Oakville, Washington, introduced in 1984. The aircraft was supplied in the form of plans for amateur construction.[1][2] The Banty was designed to comply with the US FAR 103 Ultralight Vehicles rules, including the category's maximum empty weight of 254 lb (115 kg). The aircraft has a standard empty weight of 237 lb (108 kg). It features a strut-braced parasol wing, a single-seat open cockpit with a windshield, fixed conventional landing gear and a single engine in tractor configuration.[1][2] The aircraft is made from wood with its flying surfaces covered doped aircraft fabric. Its 32.00 ft (9.8 m) span wing utilizes flaps and has a wing area of 128.00 sq ft (11.892 m2). The wings are supported by "V" struts with jury struts and can be folded for ground transport or storage. The cabin width is 22 in (56 cm). The acceptable power range is 28 to 36 hp (21 to 27 kW) and the standard engine used is the 28 hp (21 kW) Rotax 277 single cylinder, two-stroke powerplant. With this engine the standard day take-off roll is 220 ft (67.1 m) and landing roll is 200 ft (61.0 m)[1][2] The Banty has a typical empty weight of 237 lb (108 kg) and a gross weight of 500 lb (230 kg), giving a useful load of 263 lb (119 kg). With full fuel of 5 U.S. gallons (19 L; 4.2 imp gal) the payload for pilot and baggage is 233 lb (106 kg).[1] The plans included detailed parts drawings, a materials list and construction instructions intended to assist inexperienced builders. The designer estimates the construction time from the supplied plans as 500 hours.[1] By 1998, the company reported that 1820 sets of plans had been sold and 30 aircraft were flying.[1] Data from AeroCrafter and Virtual Ultralight Museum[1][2]General characteristics Performance</t>
  </si>
  <si>
    <t>Butterfly Aero</t>
  </si>
  <si>
    <t>https://en.wikipedia.org/Butterfly Aero</t>
  </si>
  <si>
    <t>Mike Kimbrel</t>
  </si>
  <si>
    <t>30 (1998)</t>
  </si>
  <si>
    <t>32 ft 0 in (9.75 m)</t>
  </si>
  <si>
    <t>6 ft 0 in (1.83 m)</t>
  </si>
  <si>
    <t>1 × Rotax 277 single cylinder, air-cooled, two stroke aircraft engine, 28 hp (21 kW)</t>
  </si>
  <si>
    <t>90 mi (140 km, 78 nmi)</t>
  </si>
  <si>
    <t>9,000 ft (2,700 m)</t>
  </si>
  <si>
    <t>3.9 lb/sq ft (19 kg/m2)</t>
  </si>
  <si>
    <t>Plans no longer available (2013)</t>
  </si>
  <si>
    <t>Elmwood Christavia Mk I</t>
  </si>
  <si>
    <t>The Christavia Mk I is a Canadian two-seats in tandem homebuilt aircraft designed by Ron Mason. The aircraft is supplied in the form of plans for amateur construction. Designed for missionary flying in Africa, the aircraft's name means "Christ-in-Aviation". The Christavia Mk II is a side-by-side configuration version. The Christavia Mk I was first completed and registered as a Christavia CA-05 with Transport Canada on October 1, 1981 and first flew in 1982.[2][3] Over 350 had been completed and flown by 2002.[1] The Christavia is a single engine, high wing, conventional landing gear-equipped aircraft. The fuselage is of 4130 steel tube construction. The wings are flapless, predominantly wooden, use a custom Mason airfoil design and are supported by dual wing struts. The exterior is finished with aircraft fabric covering. The acceptable power range is 65 to 100 hp (48 to 75 kW) and the standard powerplant used is the 65 hp (48 kW) Continental A65 four stroke four cylinder horizontally opposed piston aircraft engine.[1][4][5][6] Plans are marketed by Aircraft Spruce &amp; Specialty Co.[1][4][5][6][7] Ron Mason sold the rights to the Christavia series of aircraft to Aircraft Spruce and no longer supplies the plans or support.[8] The designer estimated the construction time as 2000 hours.[1] In January 2016 forty-two examples of the Christavia series of aircraft were registered with Transport Canada and sixty-one in the America with the FAA.[9][10] Data from Original Plans s/n 291General characteristics Performance   Aircraft of comparable role, configuration, and era</t>
  </si>
  <si>
    <t>//upload.wikimedia.org/wikipedia/commons/thumb/0/08/Christavia_MK_I_%28N145WK%29.jpg/300px-Christavia_MK_I_%28N145WK%29.jpg</t>
  </si>
  <si>
    <t>Ron Mason</t>
  </si>
  <si>
    <t>350 (2002)[1]</t>
  </si>
  <si>
    <t>20 ft 8 in (6.30 m)</t>
  </si>
  <si>
    <t>32 ft 6 in (9.91 m)</t>
  </si>
  <si>
    <t>146.25 sq ft (13.587 m2)</t>
  </si>
  <si>
    <t>Mason[11]</t>
  </si>
  <si>
    <t>745 lb (338 kg)</t>
  </si>
  <si>
    <t>1,300–1,500 lb (590–680 kg)</t>
  </si>
  <si>
    <t>18 US gallons (68 l; 15 imp gal)</t>
  </si>
  <si>
    <t>1 × Continental A-65 horizontally opposed piston aircraft engine, 65 hp (48 kW)</t>
  </si>
  <si>
    <t>15,000 ft (4,600 m)</t>
  </si>
  <si>
    <t>https://en.wikipedia.org/Christavia Mk IV</t>
  </si>
  <si>
    <t>Elmwood Christavia Mk IV</t>
  </si>
  <si>
    <t>The Christavia Mk IV (Christ-in-Aviation) is a Canadian homebuilt aircraft that was designed by Ron Mason and produced by Elmwood Aviation of Frankford, Ontario (formerly in Belleville, Ontario). The aircraft is supplied in the form of plans for amateur construction.[1][2] Designed for African missionary work the Mark IV is a development of the Christavia Mk I, with greater wingspan, a longer fuselage and two additional seats. The aircraft features a strut-braced high-wing, a four-seat enclosed cabin with doors, fixed conventional landing gear and a single engine in tractor configuration.[1] The aircraft fuselage is made from welded 4130 steel tubing, while the wing is of all-wooden construction, with all surfaces covered with doped aircraft fabric. Later models have an aluminum wing spar. Its 35.50 ft (10.8 m) span wing employs a custom Mason airfoil, mounts flaps and has a wing area of 177.3 sq ft (16.47 m2). The wing is supported by "V" struts with jury struts. The standard engine used is the 150 hp (112 kW) Lycoming O-320 powerplant.[1][3] The Christavia Mk IV has a typical empty weight of 1,100 lb (500 kg) and a gross weight of 2,200 lb (1,000 kg), giving a useful load of 1,100 lb (500 kg). With full fuel of 41 U.S. gallons (160 L; 34 imp gal) the payload for crew, passengers and baggage is 854 lb (387 kg).[1] Plans are marketed by Aircraft Spruce &amp; Specialty Co. Ron Mason sold the rights to the Christavia series of aircraft to Aircraft Spruce and no longer supplies the plans or support.[4] The designer estimates the construction time from the supplied plans as 2600 hours.[1][2] By 1998 the designer reported that 250 examples were flying.[1] In December 2016 five examples were registered in the America with the Federal Aviation Administration and eight with Transport Canada.[5][6] Data from AeroCrafter and The Incomplete Guide to Airfoil Usage[1][3]General characteristics Performance</t>
  </si>
  <si>
    <t>//upload.wikimedia.org/wikipedia/commons/thumb/5/5a/PH-DYL_%288321448925%29.jpg/300px-PH-DYL_%288321448925%29.jpg</t>
  </si>
  <si>
    <t>Elmwood Aviation</t>
  </si>
  <si>
    <t>https://en.wikipedia.org/Elmwood Aviation</t>
  </si>
  <si>
    <t>22 ft 3 in (6.78 m)</t>
  </si>
  <si>
    <t>35 ft 6 in (10.82 m)</t>
  </si>
  <si>
    <t>177.3 sq ft (16.47 m2)</t>
  </si>
  <si>
    <t>Mason</t>
  </si>
  <si>
    <t>1,100 lb (499 kg)</t>
  </si>
  <si>
    <t>2,200 lb (998 kg)</t>
  </si>
  <si>
    <t>41 U.S. gallons (160 L; 34 imp gal)</t>
  </si>
  <si>
    <t>19,000 ft (5,800 m)</t>
  </si>
  <si>
    <t>12.4 lb/sq ft (61 kg/m2)</t>
  </si>
  <si>
    <t>Plans available (2013)</t>
  </si>
  <si>
    <t>48 mph (77 km/h, 42 kn)</t>
  </si>
  <si>
    <t>Christavia Mk I</t>
  </si>
  <si>
    <t>https://en.wikipedia.org/Christavia Mk I</t>
  </si>
  <si>
    <t>Fahlin SF-2 Plymocoupe</t>
  </si>
  <si>
    <t>The Fahlin SF-2 Plymocoupe was a high-wing, cantilever type, prototype experimental airplane produced in 1935.[1][2][3] The SF-2, designed in response to a competition called by the America Bureau of Air Commerce seeking design and construction proposals for an airplane affordable to the masses, was designed and built by Ole Fahlin and his partner Swen Swanson using the engine of a 1935 Plymouth automobile and featuring design accents, both interior and exterior, borrowed from the same car.[3][4][5][6] The Plymocoupe, classified as a "flying automobile", utilised the engine, dashboard, indicators and hood ornament of the 1935 Plymouth car.[4][7][8] Based on the Swanson-Fahlin SF-1, Fahlin used a regular six-cylinder in-line Chrysler car engine, adapted to aircraft use, to power the airplane, supported by rubber suspension.[2][7][8][9][10] The SF-2 was flight tested by the Bureau of Commerce, but failed to meet the specifications of the contest contract. The stock Chrysler engine was modified for aeronautics use by removing the flywheel and cooling fan. The automotive electrical ignition system was replaced by an air plane magneto and a new lighter exhaust system was installed. The standard carburetor was replaced by the updraught type where the air entered from below and exited at the top of the unit. The cylinder heads were replaced by new ones made from aluminium which had the effect of decreasing the weight of the engine while increasing the compression ratio from 6.7:1 to 7:1.[8] The reduction gearbox was mounted on the engine housing directly connected to the crankshaft, lubricated by the engine oil system.[8] The propeller was driven via the gearbox using a 2:1 gear-reduction ratio, which enabled the engine to operate at full power driving the propeller at its optimum speed of 1800 rpm.[7][8] The propeller shaft passed through the radiator, which was mounted in front of the engine.[7] Most engine parts remained stock and could be obtained at any of the approximately 8,000 Chrysler, De Soto or Dodge dealers in the America, while any engine repairs and maintenance could be performed by any Chrysler-trained mechanic.[7] Among design accents reminiscent of automotive design, the aircraft cowling featured portholes similar to the ones found in the original 1935 Plymouth car.[8] Other features included mohair interior, adjustable windows and a cowling ornament in the form of a ship,[6][11] similar to the hood ornament of the car.[7] Flying magazine praised Fahlin's engine conversion to aircraft use as "one of the smoothest jobs of adapting an automobile motor to aircraft use".[7] The SF-2 engine was required to pass two series of tests before being granted the ATC (Approved Type Certificate) which would allow it to be used in aircraft flight applications. The regulations required a government-run 50-hour test on the Chrysler engine and an additional 100-hour test undertaken by the manufacturer itself. Chrysler was willing at the time to participate in the process because it forecast increased demand for aviation-related applications of its automobile engines. The engine passed all necessary tests. At the same time the Bureau of Air Commerce asked Fahlin Aircraft Company in Marshall, MO to manufacture an airplane which would be used to test the certified engine in flight.[8] An innovative feature of the wing arrangement was that the flaps could also be used as ailerons in a configuration akin to a flaperon. The flap area was one third of the total wing area and the flaps extended along the entire length of the wing. A lever controlled the flap action and through a different configuration it could change to aileron control mode.[7] The landing gear provided knee-action struts for absorbing the shock during landing.[7] During flight tests the Plymocoupe achieved a maximum speed of 120 mph (190 km/h; 100 kn) and cruising speed of 100 mph (160 km/h; 87 kn). On a trip between two cities in the midwest of the America it took the airplane two and a half hours to cover a distance of 250 mi (400 km; 220 nmi). The engine used standard gasoline and its fuel consumption was 25 mpg‑US (9.4 L/100 km; 30 mpg‑imp), while its oil consumption for the trip was approximately a quart.[8] Its performance was superior to the similarly powered Porterfield 35, in all aspects except during takeoff.[10] The aircraft was tested and certified as airworthy and Fahlin was commissioned by Chrysler to bring it to Detroit for additional tests. However the failure of the SF-2 to win the competition and the death of Fahlin's partner Swanson, from pneumonia, led to the sale of the aircraft to Russel Owen, who was planning a non-stop flight from Anchorage to Seattle. The aircraft was subsequently renamed Sea-Aska and modified by increasing its fuel capacity.[6][12] At the time, the Anchorage Daily Times had written that the flight would set a record for "the longest flight ever made with an automobile engine."[11] The aircraft had the name Se As Ka at the pilot door followed by the description "The Flying Automobile", while the side of the fuselage was inscribed by the message "Seattle-Alaska Last Airmail Frontier Trail Blazed by The Seattle Washingtonians".[5][13] However while flying over Juneau in fog, on 28 September 1936,[14] Owen thought that he had oil-pressure problems and crash-landed near the unlit Juneau airport at night.[5][6][12] In September 1936, following the crash-landing, Owen sent a telegram to his sponsors writing: "Sea-Aska on her asska in Alaska."[15][16][17][18] The landing gear of the airplane failed and there was damage to the cowling and the propeller.[19] The aircraft remained un-repaired in Shell Simmons' hangar at Juneau airport until 1938 when it burned during a hangar fire, started accidentally by technicians working in the hangar.[14][15][18] Data from [2][7][8]General characteristics Performance</t>
  </si>
  <si>
    <t>//upload.wikimedia.org/wikipedia/en/thumb/3/3b/Fahlin_SF-2_Plymocoupe.jpg/300px-Fahlin_SF-2_Plymocoupe.jpg</t>
  </si>
  <si>
    <t>Fahlin Aircraft Company</t>
  </si>
  <si>
    <t>Swen Swanson, Ole Fahlin</t>
  </si>
  <si>
    <t>https://en.wikipedia.org/Swen Swanson, Ole Fahlin</t>
  </si>
  <si>
    <t>17 ft 8 in (5.38 m)</t>
  </si>
  <si>
    <t>32 ft (9.8 m)</t>
  </si>
  <si>
    <t>178 sq ft (16.5 m2)</t>
  </si>
  <si>
    <t>1,075 lb (488 kg)</t>
  </si>
  <si>
    <t>1,611 lb (731 kg)</t>
  </si>
  <si>
    <t>17 US gal (64 l; 14 imp gal)</t>
  </si>
  <si>
    <t>1 × Plymouth 6-cyl water-cooled in-line piston engine, 80 hp (60 kW)   with 2</t>
  </si>
  <si>
    <t>1,000 ft/min (5.1 m/s) solo</t>
  </si>
  <si>
    <t>9.04 lb/sq ft (44.1 kg/m2)</t>
  </si>
  <si>
    <t>0.0476 hp/lb (0.0782 kW/kg)</t>
  </si>
  <si>
    <t>Single prototype destroyed in hangar fire in 1938</t>
  </si>
  <si>
    <t>104 mph (167 km/h, 90 kn)</t>
  </si>
  <si>
    <t>one passenger or 536 lb (243 kg) useful load</t>
  </si>
  <si>
    <t>Fahlin Aircraft CompanyRussel Owen</t>
  </si>
  <si>
    <t>Kompol Jazz</t>
  </si>
  <si>
    <t>The Kompol Jazz is a Polish ultralight trike, designed and produced by Kompol of Świercze, Pułtusk County. The aircraft is supplied as a complete ready-to-fly-aircraft.[1] The Jazz was designed to comply with the Fédération Aéronautique Internationale microlight category, including the category's maximum gross weight of 450 kg (992 lb). It features a cable-braced hang glider-style high-wing, weight-shift controls, a two-seats-in-tandem open cockpit with a cockpit fairing, tricycle landing gear with wheel pants and a single engine in pusher configuration.[1] The aircraft is made from bolted-together aluminum tubing, with its double surface wing covered in Dacron sailcloth. Its 9.83 m (32.3 ft) span wing is supported by a single tube-type kingpost and uses an "A" frame weight-shift control bar. The standard supplied powerplant is a twin cylinder, liquid-cooled, two-stroke, dual-ignition 64 hp (48 kW) Rotax 582 engine. The aircraft has an empty weight of 186 kg (410 lb) and a gross weight of 450 kg (992 lb), giving a useful load of 264 kg (582 lb). With full fuel of 40 litres (8.8 imp gal; 11 US gal) the payload is 235 kg (518 lb).[1] A number of different wings can be fitted to the basic carriage, including the Kompol Stratus 15 and the higher aspect ratio and smaller area Stratus 13. Other manufacturer's wings can also be used.[1] The Jazz has been widely used in competition flying and has won many microlight events.[1] Data from Bayerl[1]General characteristics Performance</t>
  </si>
  <si>
    <t>Kompol</t>
  </si>
  <si>
    <t>https://en.wikipedia.org/Kompol</t>
  </si>
  <si>
    <t>9.83 m (32 ft 3 in)</t>
  </si>
  <si>
    <t>14.6 m2 (157 sq ft)</t>
  </si>
  <si>
    <t>186 kg (410 lb)</t>
  </si>
  <si>
    <t>30.8 kg/m2 (6.3 lb/sq ft)</t>
  </si>
  <si>
    <t>Ullmann 2000 Panther</t>
  </si>
  <si>
    <t>The Ullmann 2000 Panther is an American four-seat high-wing cabin monoplane designed by Ullmann Aircraft Company of Wichita, Kansas to be sold as kits for Amateur construction.[1] The design of the Panther began in 1997 with construction of the prototype starting in Jun 1998, this prototype registered N202KT first flew on 29 March 2003. The Panther is a high-wing cantilever monoplane with an all-metal wing and a steel-tube fuselage covered with aluminum sheet. The prototype is powered by a 300 hp (224 kW) Continental IO-550-L engine driving a three-bladed constant-speed tractor propeller. The Panther has a tricycle landing gear and an enclosed cabin for a pilot and three passengers, side-by-side in two rows, access by split doors on each side of the fuselage and a small baggage door.[1] Data from Jane's All the World's Aircraft 2003-2004[1]General characteristics Performance       This article on an aircraft of the 2000s is a stub. You can help Wikipedia by expanding it.</t>
  </si>
  <si>
    <t>Four-seat Homebuilt cabin monoplane</t>
  </si>
  <si>
    <t>Ullmann Aircraft Company</t>
  </si>
  <si>
    <t>25 ft 10 in (7.87 m)</t>
  </si>
  <si>
    <t>34 ft 3 in (10.44 m)</t>
  </si>
  <si>
    <t>9 ft 6 in (2.90 m)</t>
  </si>
  <si>
    <t>130.0 sq ft (12.08 m2)</t>
  </si>
  <si>
    <t>2,040 lb (925 kg)</t>
  </si>
  <si>
    <t>3,050 lb (1,383 kg)</t>
  </si>
  <si>
    <t>1 × Continental IO-550-L , 300 hp (224 kW)</t>
  </si>
  <si>
    <t>287 mph (463 km/h, 249 kn)</t>
  </si>
  <si>
    <t>1,412 mi (2,272 km, 1,227 nmi)</t>
  </si>
  <si>
    <t>https://en.wikipedia.org/Four-seat Homebuilt cabin monoplane</t>
  </si>
  <si>
    <t>230 mph (370 km/h, 200 kn)</t>
  </si>
  <si>
    <t>68 mph (110 km/h, 59 kn)</t>
  </si>
  <si>
    <t>+3.8/-1.52</t>
  </si>
  <si>
    <t>Davis DA-1</t>
  </si>
  <si>
    <t>The Davis DA-1 was a light aircraft designed in the America in the 1950s which never progressed beyond the prototype stage. Davis tried to bring the plane to market as a certified aircraft (his goal was a selling price of under $10,000), but was not successful. Davis constructed his DA-1 starting on 24 April 1957. It was a strut-braced high-wing single-engine all-aluminum airplane designed around the new Lycoming O-360 engine.  The fixed-nosegear-equipped piston-engine DA-1 was of otherwise conventional configuration, but its V-tail was similar to that of the contemporary Beechcraft Bonanza, whose high cruise speed was attributed partly to its use of that empennage type. Wings and tail surfaces of the DA-1 used external heat treated ribs; those surfaces were non-tapered (i.e. of constant chord). Power for the DA-1 was a horizontally-opposed Lycoming O-360 of 180 hp (134 kW), which gave a top speed of 125 mph (201 km/h). Initial test flights showed that there was not enough elevator authority with full flaps, and the plane was very loud. Soundproofing, and aerodynamic modifications were applied.[1] Data from Sport AviationGeneral characteristics Performance</t>
  </si>
  <si>
    <t>Civil utility aircraft</t>
  </si>
  <si>
    <t>Davis Aircraft Corp</t>
  </si>
  <si>
    <t>https://en.wikipedia.org/Davis Aircraft Corp</t>
  </si>
  <si>
    <t>Leeon D. Davis</t>
  </si>
  <si>
    <t>https://en.wikipedia.org/Leeon D. Davis</t>
  </si>
  <si>
    <t>32 ft 0 in (9.76 m)</t>
  </si>
  <si>
    <t>167 sq ft (15.5 m2)</t>
  </si>
  <si>
    <t>1,200 lb (545 kg)</t>
  </si>
  <si>
    <t>2,370 lb (1,080 kg)</t>
  </si>
  <si>
    <t>1 × Lycoming O-360 , 180 hp (134 kW)</t>
  </si>
  <si>
    <t>125 mph (201 km/h, 109 kn)</t>
  </si>
  <si>
    <t>475 mi (764 km, 413 nmi)</t>
  </si>
  <si>
    <t>Giles G-200</t>
  </si>
  <si>
    <t>The Giles G-200 is an American aerobatic homebuilt aircraft that was produced by AkroTech Aviation of Scappoose, Oregon. When it was available the aircraft was supplied as a complete ready-to-fly-aircraft or a kit for amateur construction. AkroTech Aviation went out of business and the design is no longer in production.[1][2] The G-200 features a cantilever low-wing, a single-seat enclosed cockpit under a bubble canopy, fixed conventional landing gear with wheel pants and a single engine in tractor configuration.[1] The aircraft is made from composites. Its 20.00 ft (6.1 m) span wing employs a Mort airfoil, has full-span ailerons but no flaps and a wing area of 75.00 sq ft (6.968 m2). The cabin width is 23 in (58 cm) and has provisions for pilots from 61 in (150 cm) in height and 100 lb (45 kg) to 77 in (200 cm) and 245 lb (111 kg). When the aircraft was in production custom cockpit sizes were also available as options.[1] The G-200's acceptable installed power range is 150 to 220 hp (112 to 164 kW) and the standard engine used is the 200 hp (149 kW) Lycoming IO-360 powerplant.[1][3] The G-200 has an empty weight of 750 lb (340 kg) and a gross weight of 1,150 lb (520 kg), giving a useful load of 400 lb (180 kg). With full fuel of 36 U.S. gallons (140 L; 30 imp gal) the payload is 184 lb (83 kg).[1] The manufacturer estimates the construction time from the supplied quick-build kit as 1000 hours.[1] By 1998 the company reported that 26 kits had been sold and one aircraft was flying.[1] In December 2013 ten examples were registered in the America with the Federal Aviation Administration, with a further two no longer registered.[4] There was one G-200 registered with Transport Canada.[5] Pilot Mike Goulian described flying the G-200: Some airplanes have a great roll rate, however they have very little centering feel in the middle. But this airplane does. You can do a roll at maximum aileron input from either high or low speed and the airplane still possesses a great centering feel. That's one of the greatest qualities you can have in an aerobatic plane.[1]Data from AeroCrafter and The Incomplete Guide to Airfoil Usage [1][3]General characteristics Performance</t>
  </si>
  <si>
    <t>AkroTech Aviation</t>
  </si>
  <si>
    <t>https://en.wikipedia.org/AkroTech Aviation</t>
  </si>
  <si>
    <t>75.00 sq ft (6.968 m2)</t>
  </si>
  <si>
    <t>Mort Airfoil</t>
  </si>
  <si>
    <t>36 U.S. gallons (140 L; 30 imp gal)</t>
  </si>
  <si>
    <t>1 × Lycoming IO-360 four cylinder, air-cooled, four stroke aircraft engine, 200 hp (150 kW)</t>
  </si>
  <si>
    <t>3-bladed constant speed propeller</t>
  </si>
  <si>
    <t>255 mph (410 km/h, 222 kn)</t>
  </si>
  <si>
    <t>750 mi (1,210 km, 650 nmi)</t>
  </si>
  <si>
    <t>4,100 ft/min (21 m/s)</t>
  </si>
  <si>
    <t>15.33 lb/sq ft (74.8 kg/m2)</t>
  </si>
  <si>
    <t>66 mph (106 km/h, 57 kn)</t>
  </si>
  <si>
    <t>Giles G-202</t>
  </si>
  <si>
    <t>https://en.wikipedia.org/Giles G-202</t>
  </si>
  <si>
    <t>The North American Rotorwerks Pitbull Ultralight is an American autogyro, designed and produced by North American Rotorwerks of Tukwila, Washington. When it was available the aircraft was supplied as a kit for amateur construction, but by 2013 production had been suspended.[1][2][3] The Pitbull Ultralight was designed to comply with the US FAR 103 Ultralight Vehicles rules, including the category's maximum empty weight of 254 lb (115 kg), although the aircraft has a standard empty weight of 260 lb (118 kg). It features a single main rotor, a single-seat open cockpit with a windshield, conventional landing gear and a twin cylinder, air-cooled, two-stroke, single-ignition 40 hp (30 kW) Rotax 447 engine in tractor configuration. The dual ignition 50 hp (37 kW) Rotax 503 and the Subaru EA81 automotive conversion are both optional.[1][3] The aircraft fuselage is made from bolted-together square aluminum tubing, with the engine mount made from 6061-T6 aluminium. The down-struts are made from 4130 steel tubing. Its 23.6 ft (7.2 m) diameter Fleck rotor has a chord of 7 in (17.8 cm) and is made from extruded aluminum. The landing gear is made from 4130 steel tubing and the tailplane is strut-braced. An electric pre-rotator is standard, while a bubble canopy for year-round flying is optional. With its empty weight of 260 lb (118 kg) and a gross weight of 500 lb (227 kg), the useful load is 240 lb (109 kg).[1][3] The aircraft is intended to resemble the autogyros of the 1930s and as such it uses a radial engine-style round cowling, rounded rudder, barrel-shaped fuselage and other antique styling details.[1][2] By January 2013 five examples had been registered in the America with the Federal Aviation Administration.[4] Data from Bayerl and North American Rotorwerks[1][2]General characteristics Performance</t>
  </si>
  <si>
    <t>13 ft 5 in (4.09 m)</t>
  </si>
  <si>
    <t>260 lb (118 kg)</t>
  </si>
  <si>
    <t>6 U.S. gallons (23 L; 5.0 imp gal)</t>
  </si>
  <si>
    <t>1 × Rotax 447 twin cylinder, air-cooled, two stroke aircraft engine, 40 hp (30 kW)</t>
  </si>
  <si>
    <t>80 mph (130 km/h, 70 kn)</t>
  </si>
  <si>
    <t>890 ft/min (4.5 m/s)</t>
  </si>
  <si>
    <t>65 mph (105 km/h, 56 kn)</t>
  </si>
  <si>
    <t>23 ft 6 in (7.16 m)</t>
  </si>
  <si>
    <t>5 ft 10 in (1.78 m)</t>
  </si>
  <si>
    <t>https://en.wikipedia.org/North American Rotorwerks Pitbull II</t>
  </si>
  <si>
    <t>PowerTrike Evolution</t>
  </si>
  <si>
    <t>The PowerTrike Evolution is a German ultralight trike, designed and produced by PowerTrike of Mackenbach. The aircraft is supplied as a complete ready-to-fly-aircraft.[1] As of 2014 the design is no longer indicated as available on the company website.[2] The Evolution was designed to comply with the Fédération Aéronautique Internationale microlight category. It features a cable-braced hang glider-style high-wing, weight-shift controls, a two-seats-in-tandem open cockpit with an integral cockpit fairing, tricycle landing gear with wheel pants and a single engine in pusher configuration.[1] The aircraft is made from composites, with its double surface wing covered in Dacron sailcloth and supported by a composite monopole pylon. Its 10.5 m (34.4 ft) span wing is supported by a single tube-type kingpost and uses an "A" frame weight-shift control bar. The powerplant is a twin cylinder, liquid-cooled, two-stroke, dual-ignition 50 hp (37 kW) Rotax 582 engine. The main wheel suspension is provided by fibreglass gear legs.[1] The aircraft has an empty weight of 178 kg (392 lb) and a gross weight of 472.5 kg (1,042 lb) when equipped with a ballistic parachute, giving a useful load of 295 kg (650 lb). With full fuel of 40 litres (8.8 imp gal; 11 US gal) the payload is 266 kg (586 lb).[1] The aircraft is German DULV certified.[1] A number of different wings can be fitted to the basic carriage, including the Bautek Pico and the Cosmos Chronos in wing areas of 12 m2 (130 sq ft) and 14 m2 (150 sq ft).[3] The Evolution has been flown to World Microlight Championships and also European Microlight Championship honours.[1] Data from Bayerl and PowerTrike[1][3]General characteristics Performance</t>
  </si>
  <si>
    <t>PowerTrike</t>
  </si>
  <si>
    <t>https://en.wikipedia.org/PowerTrike</t>
  </si>
  <si>
    <t>2.321 m (7 ft 7 in)</t>
  </si>
  <si>
    <t>4-bladed Junkers 170 composite, 1.70 m (5 ft 7 in) diameter</t>
  </si>
  <si>
    <t>128 km/h (80 mph, 69 kn)</t>
  </si>
  <si>
    <t>Production completed (2014)</t>
  </si>
  <si>
    <t>The Rihn DR-109 is an American aerobatic homebuilt aircraft that was designed by Dan Rihn. The aircraft was supplied by Jim Kimball Enterprises of Zellwood, Florida and more recently by Ashcraft Aero Works of Aurora, Illinois in the form of plans.  It was designed for competition aerobatics as well as a trainer for the Rihn DR-107 One Design.[1][2][3] The DR-109 is a monoplane that features a cantilever low-wing, two seats in a tandem enclosed cockpit under a bubble canopy, fixed conventional landing gear with wheel pants and a single engine in tractor configuration.[2] The aircraft fuselage is made from welded 4130 steel tubing, covered in sheet aluminum. The tail surfaces feature steel tube spars, sheet aluminum ribs, are covered with doped aircraft fabric and are cable-braced. The 24.0 ft (7.3 m) span wing is constructed in one piece and has Douglas fir spars with plywood ribs and covering. The wing employs a Wainfan 16% symmetrical airfoil and has a wing area of 114.00 sq ft (10.591 m2). The wing has almost full-span ailerons and no flaps. Other features include a 48 in (121.9 cm) wide cockpit.[2][4] The DR-109 can accept engines of 200 to 300 hp (149 to 224 kW). The standard powerplant used is the 260 hp (194 kW) Lycoming AEIO-540-D4A5 six cylinder, air-cooled, four stroke aircraft engine.[2] The aircraft has an empty weight of 1,495 lb (678 kg) and a gross weight of 2,275 lb (1,032 kg), giving a useful load of 780 lb (350 kg). With full fuel of 46 U.S. gallons (170 L; 38 imp gal) the payload is 504 lb (229 kg).[2] The designer estimates the construction time as 1300 hours.[2] In November 2013 11 examples were registered in the America with the Federal Aviation Administration, with another one previously registered and now removed.[5] Data from AeroCrafter and Lednicer[2][4]General characteristics Performance</t>
  </si>
  <si>
    <t>Ashcraft Aero Works</t>
  </si>
  <si>
    <t>at least 12 (2013)</t>
  </si>
  <si>
    <t>22 ft 0 in (6.71 m)</t>
  </si>
  <si>
    <t>114.00 sq ft (10.591 m2)</t>
  </si>
  <si>
    <t>1,495 lb (678 kg)</t>
  </si>
  <si>
    <t>2,275 lb (1,032 kg)</t>
  </si>
  <si>
    <t>46 U.S. gallons (170 L; 38 imp gal)</t>
  </si>
  <si>
    <t>1 × Lycoming AEIO-540-D4A5 six cylinder, air-cooled, four stroke aircraft engine, 260 hp (190 kW)</t>
  </si>
  <si>
    <t>205 mph (330 km/h, 178 kn)</t>
  </si>
  <si>
    <t>534 mi (859 km, 464 nmi)</t>
  </si>
  <si>
    <t>2,800 ft/min (14 m/s)</t>
  </si>
  <si>
    <t>19.96 lb/sq ft (97.5 kg/m2)</t>
  </si>
  <si>
    <t>178 mph (286 km/h, 155 kn)</t>
  </si>
  <si>
    <t>58 mph (93 km/h, 50 kn)</t>
  </si>
  <si>
    <t>https://en.wikipedia.org/Rihn DR-107 One Design</t>
  </si>
  <si>
    <t>The St Croix Pietenopol Aircamper is an American homebuilt aircraft, an adaptation of the classic 1920s Pietenpol Air Camper, re-designed by St Croix Aircraft of Corning, Iowa. When it was available the aircraft was supplied as a partial kit and in the form of plans for amateur construction.[1] St Croix Aircraft principals Chad and Charles Willie had built several Pietenopol Air Campers starting in 1941. The St Croix version of the Pietenopol Aircamper is longer and heavier than the original design, with slightly more wingspan.[1] The St Croix Pietenopol Aircamper features a cantilever strut-braced parasol wing, two-seats in individual tandem open cockpits with windshields, fixed conventional landing gear and a single engine in tractor configuration.[1] The aircraft is made with a wooden structure, with some steel parts and its flying surfaces covered in doped aircraft fabric. Its 29.50 ft (9.0 m) span wing is supported by cabane struts and lift struts and has a wing area of 148.0 sq ft (13.75 m2). The cabin width is 24 in (61 cm). The acceptable power range is 65 to 125 hp (48 to 93 kW) and the standard engine used is the 40 hp (30 kW) Ford Model A automotive conversion powerplant.[1] The St Croix Pietenopol Aircamper has a typical empty weight of 650 lb (290 kg) and a gross weight of 1,100 lb (500 kg), giving a useful load of 450 lb (200 kg). With full fuel of 12 U.S. gallons (45 L; 10.0 imp gal) the payload for the pilot, passenger and baggage is 378 lb (171 kg). The standard day, sea level, no wind, take off and landing roll with a 40 hp (30 kW) engine is 750 ft (229 m). The designer estimated the construction time from the supplied partial kit and plans as 1000 hours.[1] The design was later further developed into a biplane, by adding lower wings to the parasol Aircamper, resulting in the St Croix Pietenpol Aerial.[1] Data from AeroCrafter[1]General characteristics Performance</t>
  </si>
  <si>
    <t>148 sq ft (13.7 m2)</t>
  </si>
  <si>
    <t>650 lb (295 kg)</t>
  </si>
  <si>
    <t>1 × Ford Model A four cylinder, liquid-cooled, four stroke automotive conversion engine, 40 hp (30 kW)</t>
  </si>
  <si>
    <t>500 ft/min (2.5 m/s)</t>
  </si>
  <si>
    <t>7.4 lb/sq ft (36 kg/m2)</t>
  </si>
  <si>
    <t>Pietenpol Air Camper</t>
  </si>
  <si>
    <t>https://en.wikipedia.org/Pietenpol Air Camper</t>
  </si>
  <si>
    <t>https://en.wikipedia.org/St Croix Pietenpol Aerial</t>
  </si>
  <si>
    <t>American Electric Piranha</t>
  </si>
  <si>
    <t>The American Electric Piranha (also named Blair-American USA[1] or American USA[2]) was a prototype American counter-insurgency aircraft. Designed by Milt Blair and Dick Ennis in the early 1960s, it was built by the American Electric Corporation. Developed for use by the  America Air Force under Project Little Brother, initial flight testing of the Piranha took place at Mojave Airport in California; following delivery for evaluation, it was tested at Eglin Air Force Base in Florida. The design armament of the Piranha was two pods each carrying four Zuni unguided rockets, mounted on the aircraft's wingtips, and a single 500-pound (230 kg) bomb on a belly hardpoint.[3] Evaluation of the Piranha ceased following the death of Milt Blair in an unrelated aircraft accident.[3] The prototype, N1518, is flown by a private owner in Kansas.[4] Data from Sport Aviation[3]General characteristics Armament  Related development Aircraft of comparable role, configuration, and era    This article on an aircraft of the 1960s is a stub. You can help Wikipedia by expanding it.</t>
  </si>
  <si>
    <t>//upload.wikimedia.org/wikipedia/commons/thumb/3/36/American_Electric_Piranha.jpg/300px-American_Electric_Piranha.jpg</t>
  </si>
  <si>
    <t>Counter-insurgency aircraft</t>
  </si>
  <si>
    <t>American Electric Corporation</t>
  </si>
  <si>
    <t>Milt Blair</t>
  </si>
  <si>
    <t>https://en.wikipedia.org/Milt Blair</t>
  </si>
  <si>
    <t>70 sq ft (6.5 m2)</t>
  </si>
  <si>
    <t>3,200 lb (1,451 kg)</t>
  </si>
  <si>
    <t>LeVier Cosmic Wind</t>
  </si>
  <si>
    <t>https://en.wikipedia.org/LeVier Cosmic Wind</t>
  </si>
  <si>
    <t>1 with a capacity of 500 pounds (230 kg)</t>
  </si>
  <si>
    <t>2 4-round 5.0-inch (127 mm) Zuni rocket pods</t>
  </si>
  <si>
    <t>Blériot XXIII</t>
  </si>
  <si>
    <t>The Blériot XXIII was a racing monoplane produced in 1911 by Blériot Aéronautique. Two were built, both of which were flown in the 1911 Gordon Bennett Trophy competition at Eastchurch; one, flown by Alfred Leblanc, achieving second place. Leblanc had previously set a world speed record of 125 km/h (78 mph) on 12 June 1911 at the eliminating trial for the French Gordon Bennett entrant.[1] The Blériot XXIII was a shoulder-wing monoplane with a fully covered square-section fuselage with a down-curved appearance and extremely narrow chord wings. After it was apparent that the aircraft was some five seconds a lap slower than the Nieuport II being flown by Charles Weymann, Blériot altered both machines by shortening the wings, reducing the span to around 5.2 m (17 ft).[2] The result was described by C. G. Grey, editor of The Aeroplane, as looking "more like the latter half of a dogfish with a couple of visiting cards stuck on it than anything else".[3] Gustav Hamel was the first competitor to start, but after misjudging a turn on the first lap he crashed spectacularly, throwing him out of the aircraft. Miraculously, he only sustained minor injuries. The second aircraft, flown by Alfred Leblanc finished second, his time of 73 minutes 40.2 seconds putting him just over two minutes behind Charles Weymann, who won the event.[4] Data from Opdycke 1990, p.56General characteristics</t>
  </si>
  <si>
    <t>//upload.wikimedia.org/wikipedia/commons/thumb/8/8f/Bleriot_XXIII-Hamel.jpg/300px-Bleriot_XXIII-Hamel.jpg</t>
  </si>
  <si>
    <t>Racing aircraft</t>
  </si>
  <si>
    <t>Blériot Aéronautique</t>
  </si>
  <si>
    <t>https://en.wikipedia.org/Blériot Aéronautique</t>
  </si>
  <si>
    <t>7.62 m (25 ft 0 in)</t>
  </si>
  <si>
    <t>7.16 m (23 ft 6 in) Before reduction in span</t>
  </si>
  <si>
    <t>9.0 m2 (96.87 sq ft) Before reduction in span</t>
  </si>
  <si>
    <t>1 × Gnome Omega Omega 14-cylinder two-row air cooled rotary engine, 75 kW (100 hp)</t>
  </si>
  <si>
    <t>https://en.wikipedia.org/Racing aircraft</t>
  </si>
  <si>
    <t>Brutsche Freedom 40</t>
  </si>
  <si>
    <t>The Brutsche Freedom 40 was an American homebuilt aircraft that was designed by Neal H. Brutsche and produced by Brutsche Aircraft Corporation of Salt Lake City, Utah. The aircraft was intended to be supplied in the form of plans for amateur construction, with a partial kit available.[1] The Freedom 40 featured a strut-braced high-wing, a single-seat enclosed cockpit with a door, fixed conventional landing gear and a single engine in tractor configuration.[1] The aircraft was made from pop rivetted sheet aluminum. Its 28.00 ft (8.5 m) span wing had a wing area of 112.0 sq ft (10.41 m2) and could be folded for ground transport or storage. The cabin width was 28 in (71 cm). The acceptable power range was 28 to 42 hp (21 to 31 kW) and the standard engine used was the 40 hp (30 kW) Hirth 2702 two-stroke powerplant.[1] The Freedom 40 had a typical empty weight of 330 lb (150 kg) and a gross weight of 600 lb (270 kg), giving a useful load of 270 lb (120 kg). With full fuel of 10 U.S. gallons (38 L; 8.3 imp gal) in the aircraft's wing tanks the payload for the pilot and baggage was 210 lb (95 kg).[1] To simplify construction, the design had no complex parts to make and no compound curves to form. In 1998 the plans sold for US$250.00. Completion cost for the airframe alone was estimated at US$3000.00 in 1998.[1] In December 2013 there were no examples registered in the America with the Federal Aviation Administration and it is unlikely that any exist any more.[2] Data from AeroCrafter[1]General characteristics Performance</t>
  </si>
  <si>
    <t>//upload.wikimedia.org/wikipedia/en/thumb/9/92/Brutsche_Freedom_40.jpg/300px-Brutsche_Freedom_40.jpg</t>
  </si>
  <si>
    <t>Brutsche Aircraft Corporation</t>
  </si>
  <si>
    <t>https://en.wikipedia.org/Brutsche Aircraft Corporation</t>
  </si>
  <si>
    <t>Neal H. Brutsche</t>
  </si>
  <si>
    <t>Probably just one prototype</t>
  </si>
  <si>
    <t>28 ft 0 in (8.53 m)</t>
  </si>
  <si>
    <t>112 sq ft (10.4 m2)</t>
  </si>
  <si>
    <t>330 lb (150 kg)</t>
  </si>
  <si>
    <t>1 × Hirth 2702 two cylinder, air-cooled, two stroke aircraft engine, 40 hp (30 kW)</t>
  </si>
  <si>
    <t>87 mph (140 km/h, 76 kn)</t>
  </si>
  <si>
    <t>1,040 ft/min (5.3 m/s)</t>
  </si>
  <si>
    <t>5.4 lb/sq ft (26 kg/m2)</t>
  </si>
  <si>
    <t>Harmon Der Donnerschlag</t>
  </si>
  <si>
    <t>The Harmon Der Donnerschlag (English: Thunderclap) is an American homebuilt aircraft that was designed and produced by Harmon Engineering of Howe, Texas. The aircraft was intended for amateur construction.[1] Der Donnerschlag features a wire-braced shoulder-wing, a single-seat open cockpit, fixed landing gear and a single engine in tractor configuration.[1] The aircraft's 19.5 ft (5.9 m) span wing has two beam-type spars and employs a 16% airfoil at the wing root, tapering to a 12% airfoil at the wingtip. The standard engine used is the 75 hp (56 kW) Volkswagen air-cooled engine automotive conversion, driving a two-bladed wooden propeller.[1][2] The aircraft has an empty weight of 350 lb (160 kg) and a gross weight of 600 lb (270 kg), giving a useful load of 250 lb (110 kg). With full fuel of 10 U.S. gallons (38 L; 8.3 imp gal) the payload is 190 lb (86 kg).[1] The aircraft was later developed into the Harmon Mister America.[1] By October 2013 there were no examples registered in the America with the Federal Aviation Administration and none may exist anymore.[3] Data from Plane and Pilot[1]General characteristics Performance</t>
  </si>
  <si>
    <t>Harmon Engineering Company</t>
  </si>
  <si>
    <t>https://en.wikipedia.org/Harmon Engineering Company</t>
  </si>
  <si>
    <t>350 lb (159 kg)</t>
  </si>
  <si>
    <t>1 × Volkswagen air-cooled engine four cylinder, air-cooled, four stroke automotive-conversion engine, 75 hp (56 kW)</t>
  </si>
  <si>
    <t>110 mph (180 km/h, 96 kn)</t>
  </si>
  <si>
    <t>55 mph (89 km/h, 48 kn)</t>
  </si>
  <si>
    <t>Harmon Mister America</t>
  </si>
  <si>
    <t>https://en.wikipedia.org/Harmon Mister America</t>
  </si>
  <si>
    <t>Parazoom Trio-Star Delta</t>
  </si>
  <si>
    <t>The Parazoom Trio-Star Delta is a German ultralight trike, bicycle and powered parachute, designed and produced by Parazoom of Rheine. The aircraft is supplied as a complete ready-to-fly-aircraft.[1] The Trio-Star was designed to comply with the Fédération Aéronautique Internationale microlight category, including the category's maximum gross weight of 450 kg (992 lb). It features a Bautek Pico cable-braced hang glider-style high-wing, weight-shift controls, a single-seat open cockpit without a cockpit fairing, adjustable tricycle landing gear and a single engine in pusher configuration. It can also be equipped with a paraglider wing or ridden as a bicycle, with the appropriate options fitted.[1] The aircraft is made from welded steel tubing, in its "Delta" configuration it is fitting with a double surface hang glider wing covered in Dacron sailcloth. The 9.7 m (31.8 ft) span wing is supported by a single tube-type kingpost and uses an "A" frame weight-shift control bar. The powerplant is a V twin-cylinder, air-cooled, four-stroke 33 hp (25 kW) Briggs &amp; Stratton Vanguard engine. The landing gear has an adjustable track width, depending on the application and wing used. The aircraft has an empty weight of 91 kg (201 lb) and carries a full fuel load of 15 litres (3.3 imp gal; 4.0 US gal).[1] Data from Bayerl[1]General characteristics</t>
  </si>
  <si>
    <t>Ultralight trike, bicycle and powered parachute</t>
  </si>
  <si>
    <t>Parazoom</t>
  </si>
  <si>
    <t>https://en.wikipedia.org/Parazoom</t>
  </si>
  <si>
    <t>12.7 m2 (137 sq ft)</t>
  </si>
  <si>
    <t>91 kg (201 lb)</t>
  </si>
  <si>
    <t>1 × Briggs &amp; Stratton Vanguard twin cylinder, air-cooled, four stroke engine, 25 kW (33 hp)</t>
  </si>
  <si>
    <t>https://en.wikipedia.org/Ultralight trike, bicycle and powered parachute</t>
  </si>
  <si>
    <t>Schmidtler Enduro</t>
  </si>
  <si>
    <t>The Schmidtler Enduro is a German ultralight trike that was designed and produced by Ultraleichtflug Schmidtler of Munich. When it was available the aircraft was supplied as a complete ready-to-fly-aircraft.[1] The aircraft is no longer listed on the company website and presumed to be out of production.[2] The Enduro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with an optional cockpit fairing, tricycle landing gear with optional wheel pants and a single engine in pusher configuration.[1] The aircraft is made from bolted-together aluminum tubing, with its double surface wing covered in Dacron sailcloth. Its 10 m (32.8 ft) span Air Creation wing is supported by a single tube-type kingpost and uses an "A" frame weight-shift control bar. The powerplant is a twin cylinder, liquid-cooled, two-stroke, dual-ignition 64 hp (48 kW) Rotax 582 engine or a twin cylinder, air-cooled, four-stroke, 100 hp (75 kW) BMW 1100 motorcycle engine.[1] The Enduro XC model was used to set several microlight class world records for speed and altitude.[1] Data from Bayerl[1]General characteristics Performance</t>
  </si>
  <si>
    <t>Ultraleichtflug Schmidtler</t>
  </si>
  <si>
    <t>https://en.wikipedia.org/Ultraleichtflug Schmidtler</t>
  </si>
  <si>
    <t>17 m2 (180 sq ft)</t>
  </si>
  <si>
    <t>1 × BMW 1100 two cylinder, air-cooled, four stroke motorcycle engine, 75 kW (101 hp)</t>
  </si>
  <si>
    <t>4-bladed composite</t>
  </si>
  <si>
    <t>26.5 kg/m2 (5.4 lb/sq ft)</t>
  </si>
  <si>
    <t>Harris Geodetic LW 108</t>
  </si>
  <si>
    <t>The Harris Geodetic LW 108 is an American homebuilt aircraft that was designed by J. Warren Harris of Vernal, Utah and made available in the form of plans for amateur construction.[1] The aircraft features a cantilever low-wing, a two-seats-in-side-by-side configuration enclosed cockpit under a bubble canopy, fixed landing gear and a single engine in tractor configuration.[1] The aircraft is made from spruce and plywood, with the fuselage a geodetic airframe structure, producing a strong, lightweight and low-drag shape. Its wing has a span of 28.1 ft (8.6 m). The standard engine recommended was the 80 hp (60 kW) Continental A80.[1] The aircraft has an empty weight of 585 lb (265 kg) and a gross weight of 1,000 lb (450 kg), giving a useful load of 415 lb (188 kg). With full fuel of 16 U.S. gallons (61 L; 13 imp gal) the payload is 319 lb (145 kg).[1] By October 2013 no examples remained registered in the America with the Federal Aviation Administration and it is possible that none exist any more.[2] Data from Plane and Pilot[1]General characteristics Performance</t>
  </si>
  <si>
    <t>J. Warren Harris</t>
  </si>
  <si>
    <t>https://en.wikipedia.org/J. Warren Harris</t>
  </si>
  <si>
    <t>19 ft 4 in (5.89 m)</t>
  </si>
  <si>
    <t>28 ft 1 in (8.56 m)</t>
  </si>
  <si>
    <t>585 lb (265 kg)</t>
  </si>
  <si>
    <t>1,000 lb (454 kg)</t>
  </si>
  <si>
    <t>1 × Continental A80 four cylinder, air-cooled, four stroke aircraft engine, 80 hp (60 kW)</t>
  </si>
  <si>
    <t>1,500 ft/min (7.6 m/s)</t>
  </si>
  <si>
    <t>Pilgrim 100-B N709Y</t>
  </si>
  <si>
    <t>Pilgrim 100-B N709Y is one of a few surviving aircraft from the early days of aviation in the history of Alaska.  It is a single-engine aircraft built in 1932 by the American Airplane &amp; Engine Corporation, of a type where only 10 were produced.  This aircraft, and others like it, were used in the early days of Alaskan aviation to transport mail, people, and supplies, to all corners of the territory.  At the time of its listing on the National Register of Historic Places in 1986, it was the last Pilgrim that was still flightworthy and was stationed in Dillingham Airport.[2]  It was acquired in 2001 by the Alaska Aviation Heritage Museum, which moved it to its actual location and uses it as a flying exhibit.[3]</t>
  </si>
  <si>
    <t>//upload.wikimedia.org/wikipedia/commons/thumb/0/0c/Red_pog.svg/7px-Red_pog.svg.png</t>
  </si>
  <si>
    <t>American Airplane &amp; Engine Corp (Fairchild)</t>
  </si>
  <si>
    <t>https://en.wikipedia.org/American Airplane &amp; Engine Corp (Fairchild)</t>
  </si>
  <si>
    <t>Alaska Aviation Heritage Museum, Anchorage, Alaska Coordinates: .mw-parser-output .geo-default,.mw-parser-output .geo-dms,.mw-parser-output .geo-dec{display:inline}.mw-parser-output .geo-nondefault,.mw-parser-output .geo-multi-punct{display:none}.mw-parser-output .longitude,.mw-parser-output .latitude{white-space:nowrap}61°10′45″N 149°58′23″W﻿ / ﻿61.17917°N 149.97306°W﻿ / 61.17917; -149.97306</t>
  </si>
  <si>
    <t>https://en.wikipedia.org/Alaska Aviation Heritage Museum, Anchorage, Alaska Coordinates: .mw-parser-output .geo-default,.mw-parser-output .geo-dms,.mw-parser-output .geo-dec{display:inline}.mw-parser-output .geo-nondefault,.mw-parser-output .geo-multi-punct{display:none}.mw-parser-output .longitude,.mw-parser-output .latitude{white-space:nowrap}61°10′45″N 149°58′23″W﻿ / ﻿61.17917°N 149.97306°W﻿ / 61.17917; -149.97306</t>
  </si>
  <si>
    <t>Pilgrim 100-B</t>
  </si>
  <si>
    <t>https://en.wikipedia.org/Pilgrim 100-B</t>
  </si>
  <si>
    <t>N709Y</t>
  </si>
  <si>
    <t>Anchorage, Alaska</t>
  </si>
  <si>
    <t>https://en.wikipedia.org/Anchorage, Alaska</t>
  </si>
  <si>
    <t>61°10′45″N 149°58′23″W﻿ / ﻿61.17917°N 149.97306°W﻿ / 61.17917; -149.97306</t>
  </si>
  <si>
    <t>https://en.wikipedia.org/61°10′45″N 149°58′23″W﻿ / ﻿61.17917°N 149.97306°W﻿ / 61.17917; -149.97306</t>
  </si>
  <si>
    <t>86002230[1]</t>
  </si>
  <si>
    <t>https://en.wikipedia.org/86002230[1]</t>
  </si>
  <si>
    <t>DIL-035</t>
  </si>
  <si>
    <t>Quander Airpfeil</t>
  </si>
  <si>
    <t>The Quander Airpfeil (English: Air-Arrow) is a German ultralight trike that was designed and produced by UL Flugzeugbau Quander of Petershagen. The aircraft is supplied complete and ready to fly.[1] The Airpfeil was designed to comply with the Fédération Aéronautique Internationale microlight category, including the category's maximum gross weight of 450 kg (992 lb). The aircraft has a maximum gross weight of 400 kg (882 lb). It features a cable-braced hang glider-style high wing, weight-shift controls, a two-seats-in-tandem open cockpit without a cockpit fairing, tricycle landing gear and a single engine in pusher configuration.[1] The aircraft is made from bolted-together aluminum tubing, with its double surface Vento 13 m2 (140 sq ft) wing covered in Dacron sailcloth. The 9.5 m (31.2 ft) span wing is supported by a single tube-type kingpost and uses an "A" frame weight-shift control bar. The wing is supported by a three-tube tetrahedral structure, which is no longer common on modern trikes, but provides good strength at light weight. The powerplant is a twin-cylinder, liquid-cooled, two-stroke, dual-ignition 50 hp (37 kW) Rotax 582 engine.[1] The aircraft has an empty weight of 130 kg (287 lb) and a gross weight of 400 kg (882 lb), giving a useful load of 270 kg (595 lb). With full fuel of 62 litres (14 imp gal; 16 US gal) the payload is 225 kg (496 lb).[1] Data from Bayerl[1]General characteristics Performance</t>
  </si>
  <si>
    <t>Quander</t>
  </si>
  <si>
    <t>https://en.wikipedia.org/Quander</t>
  </si>
  <si>
    <t>130 kg (287 lb)</t>
  </si>
  <si>
    <t>62 litres (14 imp gal; 16 US gal)</t>
  </si>
  <si>
    <t>5.4 m/s (1,060 ft/min)</t>
  </si>
  <si>
    <t>Sands Fokker Dr.1 Triplane</t>
  </si>
  <si>
    <t>The Sands Fokker Dr.1 Triplane is an American homebuilt aircraft that was designed by Ron Sands Sr  of Mertztown, Pennsylvania and produced by Wicks Aircraft and Motorsports. It is a full-sized replica fighter aircraft based upon the 1917-vintage Fokker Dr.1. The aircraft is supplied as a kit and in the form of plans for amateur construction.[1][2] The aircraft features a strut-braced triplane layout, a single-seat open cockpit, fixed conventional landing gear and a single engine in tractor configuration.[1] The Sands Fokker Dr.1 Triplane is made from welded steel tubing and wood, with its flying surfaces covered in doped aircraft fabric. The cockpit width is 28 in (71 cm). The acceptable power range is 110 to 185 hp (82 to 138 kW) and the standard engines used are the 160 hp (119 kW) Lycoming O-320, the 185 hp (138 kW) Lycoming O-360, the 110 hp (82 kW) Le Rhône 9J rotary engine or the 125 hp (93 kW) Warner Scarab radial engine powerplant.[1][2] The Le Rhône 9J was the direct basis for the Oberursel Ur.II 110 PS German umlaufmotor rotary that powered production Dr.Is in 1917-18. The aircraft has a typical empty weight of 1,150 lb (520 kg) and a gross weight of 1,600 lb (730 kg), giving a useful load of 450 lb (200 kg). With full fuel of 23 U.S. gallons (87 L; 19 imp gal) the payload for the pilot and baggage is 312 lb (142 kg).[1] The standard day, sea level, no wind, take off with a 185 hp (138 kW) engine is 300 ft (91 m) and the landing roll is 200 ft (61 m).[1] The designer estimated the construction time from the supplied kit as 3,000 hours.[1] By 1998 the company reported that 100 sets of plans had been sold and 15 aircraft were completed and flying.[1] Data from AeroCrafter[1]General characteristics Performance Armament</t>
  </si>
  <si>
    <t>Wicks Aircraft and Motorsports</t>
  </si>
  <si>
    <t>https://en.wikipedia.org/Wicks Aircraft and Motorsports</t>
  </si>
  <si>
    <t>Ron Sands Sr</t>
  </si>
  <si>
    <t>https://en.wikipedia.org/Ron Sands Sr</t>
  </si>
  <si>
    <t>19.20 ft (5.85 m)</t>
  </si>
  <si>
    <t>1,600 lb (726 kg)</t>
  </si>
  <si>
    <t>23 U.S. gallons (87 L; 19 imp gal)</t>
  </si>
  <si>
    <t>1 × Lycoming O-360 four cylinder, air-cooled, four stroke aircraft engine, 185 hp (138 kW)</t>
  </si>
  <si>
    <t>250 mi (400 km, 220 nmi)</t>
  </si>
  <si>
    <t>1,800 ft/min (9.1 m/s)</t>
  </si>
  <si>
    <t>Plans available (2014)</t>
  </si>
  <si>
    <t>Fokker Dr.1</t>
  </si>
  <si>
    <t>https://en.wikipedia.org/Fokker Dr.1</t>
  </si>
  <si>
    <t>Twin replica Spandau machine guns</t>
  </si>
  <si>
    <t>Starfire Firebolt</t>
  </si>
  <si>
    <t>The Starfire Firebolt, sometimes called the Starfire Firebolt Convertible, due to its removable canopy, is an American homebuilt aerobatic biplane that was designed by G. H. "Mac" McKenzie and produced by Starfire Aviation of Tempe, Arizona. When it was available the aircraft was supplied in the form of plans for amateur construction, with some pre-fabricated parts available.[1][2][3] The Firebolt was developed from the Steen Skybolt and features a biplane layout with interplane struts, cabane struts and flying wires, a two-seats-in-tandem open, or optionally, enclosed cockpit under a bubble canopy that slides back, fixed conventional landing gear with wheel pants and a single engine in tractor configuration.[1] The aircraft is made of mixed construction, with a welded steel tubing, aluminum and wooden structure, all covered in doped aircraft fabric. Its 24.00 ft (7.3 m) span wing employs a NACA 63A015/0012 airfoil and has a wing area of 150.0 sq ft (13.94 m2). The cockpit width is 29 in (74 cm). The acceptable power range is 180 to 300 hp (134 to 224 kW) and the standard engine used is the 300 hp (224 kW) Lycoming IO-540 powerplant. With that engine the aircraft has a cruise speed of 202 mph (325 km/h) and an initial climb rate of 4,000 ft/min (20 m/s).[1][4] The Firebolt has a typical empty weight of 1,325 lb (601 kg) and a gross weight of 2,000 lb (910 kg), giving a useful load of 675 lb (306 kg). With full fuel of 39 U.S. gallons (150 L; 32 imp gal) the payload for the pilot, passenger and baggage is 441 lb (200 kg).[1] The standard day, sea level, no wind, take off with a 300 hp (224 kW) engine is 400 ft (122 m) and the landing roll is 800 ft (244 m).[1] The manufacturer estimated the construction time from the supplied plans as 3000 hours.[1] By 1998 the company reported that six aircraft were completed and flying.[1] In March 2014 eight examples were registered in the America with the Federal Aviation Administration, although a total of nine had been registered at one time.[5] Data from AeroCrafter, All-Aero and The Incomplete Guide to Airfoil Usage[1][3] [4]General characteristics Performance</t>
  </si>
  <si>
    <t>Starfire Aviation</t>
  </si>
  <si>
    <t>https://en.wikipedia.org/Starfire Aviation</t>
  </si>
  <si>
    <t>G. H. "Mac" McKenzie</t>
  </si>
  <si>
    <t>At least nine</t>
  </si>
  <si>
    <t>21 ft 3 in (6.48 m)</t>
  </si>
  <si>
    <t>7 ft 7 in (2.31 m)</t>
  </si>
  <si>
    <t>150.0 sq ft (13.94 m2)</t>
  </si>
  <si>
    <t>NACA 63A015/0012</t>
  </si>
  <si>
    <t>1,325 lb (601 kg)</t>
  </si>
  <si>
    <t>39 U.S. gallons (150 L; 32 imp gal)</t>
  </si>
  <si>
    <t>1 × Lycoming IO-540 six cylinder, air-cooled, four stroke aircraft engine, 300 hp (220 kW)</t>
  </si>
  <si>
    <t>235 mph (378 km/h, 204 kn)</t>
  </si>
  <si>
    <t>18,000 ft (5,500 m)</t>
  </si>
  <si>
    <t>4,000 ft/min (20 m/s)</t>
  </si>
  <si>
    <t>13.3 lb/sq ft (65 kg/m2)</t>
  </si>
  <si>
    <t>202 mph (325 km/h, 176 kn)</t>
  </si>
  <si>
    <t>Steen Skybolt</t>
  </si>
  <si>
    <t>https://en.wikipedia.org/Steen Skybolt</t>
  </si>
  <si>
    <t>Frankfort OQ-16</t>
  </si>
  <si>
    <t>The Frankfort OQ-16, also known as the TD3D, was a target drone designed by the Frankfort Sailplane Company for use by the America Army Air Forces and America Navy. The OQ-16 was developed under a contract for a radio-controlled target drone awarded in early 1945. Fifteen aircraft were ordered by the USAAF;[1] later in the year the contract was transferred to the America Navy, which assigned the designation TD3D-1 to the type.[2] However, the contract was cancelled before any of the aircraft were built.[1] Data from Parsch 2003[1]General characteristics Performance   Aircraft of comparable role, configuration, and era  Related lists</t>
  </si>
  <si>
    <t>Target drone</t>
  </si>
  <si>
    <t>Frankfort Sailplane Company</t>
  </si>
  <si>
    <t>https://en.wikipedia.org/Frankfort Sailplane Company</t>
  </si>
  <si>
    <t>12 ft (3.7 m)</t>
  </si>
  <si>
    <t>135 lb (61 kg)</t>
  </si>
  <si>
    <t>1 × Righter O-45-35 , 35 hp (26 kW)</t>
  </si>
  <si>
    <t>60 minutes</t>
  </si>
  <si>
    <t>https://en.wikipedia.org/Target drone</t>
  </si>
  <si>
    <t>America NavyAmerica Army Air Forces</t>
  </si>
  <si>
    <t>https://en.wikipedia.org/America NavyAmerica Army Air Forces</t>
  </si>
  <si>
    <t>Historical F4U Corsair</t>
  </si>
  <si>
    <t>The Historical F4U Corsair is an American homebuilt aircraft that was designed and produced by the Historical Aircraft Corporation of Nucla, Colorado. The aircraft is a 60% scale replica of the original Chance-Vought F4U Corsair and when it was available was supplied as a kit for amateur construction.[1] The aircraft features a cantilever low gull wing, a single-seat enclosed cockpit under a bubble canopy, retractable conventional landing gear and a single engine in tractor configuration.[1] The aircraft is made from welded steel tubing covered in a shell of polyurethane foam and fiberglass. Its 24.80 ft (7.6 m) span wing, mounts flaps and has a wing area of 127.5 sq ft (11.85 m2). The cockpit width is 21 in (53 cm). The standard engine used is the 230 hp (172 kW) Ford Motor Company V-6 automotive conversion powerplant.[1] The aircraft has a typical empty weight of 1,405 lb (637 kg) and a gross weight of 2,004 lb (909 kg), giving a useful load of 599 lb (272 kg). With full fuel of 45 U.S. gallons (170 L; 37 imp gal) the payload for pilot and baggage is 329 lb (149 kg).[1] The aircraft has fairly lengthy runway requirements with a standard day sea level take-off distance of 1,200 ft (366 m) and a landing distance of 1,500 ft (457 m).[1] The kit included prefabricated assemblies, the engine and scale fixed pitch propeller, instruments and avionics. The manufacturer estimated the construction time from the supplied kit as 2000 hours.[1] Data from AeroCrafter[1]General characteristics Performance</t>
  </si>
  <si>
    <t>Historical Aircraft Corporation</t>
  </si>
  <si>
    <t>https://en.wikipedia.org/Historical Aircraft Corporation</t>
  </si>
  <si>
    <t>21.20 ft (6.46 m)</t>
  </si>
  <si>
    <t>24.80 ft (7.56 m)</t>
  </si>
  <si>
    <t>127.5 sq ft (11.85 m2)</t>
  </si>
  <si>
    <t>1,405 lb (637 kg)</t>
  </si>
  <si>
    <t>2,004 lb (909 kg)</t>
  </si>
  <si>
    <t>45 U.S. gallons (170 L; 37 imp gal)</t>
  </si>
  <si>
    <t>1 × Ford Motor Company V-6 four stroke automotive conversion powerplant, 230 hp (170 kW)</t>
  </si>
  <si>
    <t>4-bladed fixed pitch composite</t>
  </si>
  <si>
    <t>256 mph (412 km/h, 222 kn)</t>
  </si>
  <si>
    <t>26,250 ft (8,000 m)</t>
  </si>
  <si>
    <t>2,235 ft/min (11.35 m/s)</t>
  </si>
  <si>
    <t>15.72 lb/sq ft (76.8 kg/m2)</t>
  </si>
  <si>
    <t>225 mph (362 km/h, 196 kn)</t>
  </si>
  <si>
    <t>55 mph (89 km/h, 48 kn) flaps and gear down</t>
  </si>
  <si>
    <t>Chance-Vought F4U Corsair</t>
  </si>
  <si>
    <t>https://en.wikipedia.org/Chance-Vought F4U Corsair</t>
  </si>
  <si>
    <t>Krasniye Kryl'ya Deltacraft MD-40</t>
  </si>
  <si>
    <t>The Krasniye Kryl'ya Deltacraft MD-40 (English: Redwings DeltaCraft) is a Russian ultralight trike, designed and produced by Krasniye Kryl'ya of Taganrog. The aircraft is supplied as a complete ready-to-fly-aircraft.[1] The Deltacraft MD-40 was designed to comply with the Fédération Aéronautique Internationale microlight category, including the category's maximum gross weight of 450 kg (992 lb). The aircraft has a maximum gross weight of 340 kg (750 lb). It features a cable-braced hang glider-style high-wing, weight-shift controls, a single seat open cockpit with a streamlined cockpit fairing, retractable tricycle landing gear and a single engine in pusher configuration.[1] The aircraft fuselage is made from composites, with its aluminum-framed double surface wing covered in Dacron sailcloth. The wing is supported by a single tube-type kingpost and uses an "A" frame weight-shift control bar. The powerplant is a twin cylinder, air-cooled, two-stroke, dual-ignition 50 hp (37 kW) Rotax 503 engine. The MD-40 has an empty weight of 160 kg (353 lb) and a gross weight of 340 kg (750 lb), giving a useful load of 180 kg (397 lb). With full fuel of 28 litres (6.2 imp gal; 7.4 US gal) the payload is 160 kg (353 lb).[1] A number of different wings can be fitted to the basic carriage, including a wing with an area of 16.7 m2 (180 sq ft) produced by the company.[1] Data from Bayerl[1]General characteristics Performance</t>
  </si>
  <si>
    <t>16.7 m2 (180 sq ft)</t>
  </si>
  <si>
    <t>160 kg (353 lb)</t>
  </si>
  <si>
    <t>28 litres (6.2 imp gal; 7.4 US gal)</t>
  </si>
  <si>
    <t>95 km/h (59 mph, 51 kn)</t>
  </si>
  <si>
    <t>20.4 kg/m2 (4.2 lb/sq ft)</t>
  </si>
  <si>
    <t>North Wing Sport X2</t>
  </si>
  <si>
    <t>The North Wing Sport X2 is an American ultralight trike, designed and produced by North Wing Design of Chelan, Washington. The aircraft is supplied as a kit for amateur construction or as a complete ready-to-fly-aircraft.[1] The X2 was designed to comply with the Fédération Aéronautique Internationale microlight category and the US light-sport aircraft rules. It is listed on the Federal Aviation Administration's list of accepted SLSAs.[1][2][3] The X2 features a strut-braced hang glider-style high-wing, weight-shift controls, a two-seats-in-tandem open cockpit with a cockpit fairing, tricycle landing gear with wheel pants and a single engine in pusher configuration.[1] The aircraft is made from bolted-together aluminum tubing, with its double surface wing covered in Dacron sailcloth. Its 9.6 m (31.5 ft) span wing is supported by struts and uses an "A" frame weight-shift control bar. The SLSA's powerplant is a twin cylinder, liquid-cooled, two-stroke, dual-ignition 64 hp (48 kW) Rotax 582 engine. Other engines are available for the kit-built versions, including the four cylinder, air and liquid-cooled, four-stroke, dual-ignition 80 hp (60 kW) Rotax 912UL and the 60 hp (45 kW) HKS 700E engine. With the Rotax 582 engine the aircraft has an empty weight of 450 lb (204 kg) and a gross weight of 1,060 lb (481 kg), giving a useful load of 610 lb (277 kg).[1] A number of different wings can be fitted to the basic carriage, including the North Wing Apache 3 or the North Wing Quest GT5. The North Wing M-Pulse 2 was formerly the standard wing.[1] Data from Bayerl[1]General characteristics Performance</t>
  </si>
  <si>
    <t>15.0 m2 (161 sq ft)</t>
  </si>
  <si>
    <t>481 kg (1,060 lb)</t>
  </si>
  <si>
    <t>3.0 m/s (590 ft/min)</t>
  </si>
  <si>
    <t>32.1 kg/m2 (6.6 lb/sq ft)</t>
  </si>
  <si>
    <t>76 km/h (47 mph, 41 kn)</t>
  </si>
  <si>
    <t>Phoenix Skyblazer</t>
  </si>
  <si>
    <t>The Phoenix Skyblazer is an American helicopter that was designed by the Nolan brothers and produced by Phoenix Rotorcraft of Fallston, Maryland and more recently Louisburg, North Carolina. When it was available the aircraft was supplied as a complete ready-to-fly-aircraft.[1] While advertised for sale in 2011, by February 2013 the aircraft was no longer listed as being available on the manufacturer's website.[1][2] By January 2015 the company was offering a new gyroplane using the same name, spelled SkyBlazer, as the previous helicopter design.[3] The Skyblazer features two coaxial, contra-rotating main rotors, a single-seat open cockpit without a windshield, skid-type landing gear and two twin-cylinder, air-cooled, two-stroke, dual-ignition 50 hp (37 kW) Rotax 503 engines for redundancy. The two engines were provided due to the aircraft lacking collective pitch control, thus precluding an autorotation in the event of a power loss. The aircraft can reportedly hover on one engine.[1] The aircraft fuselage is made from welded steel tubing. Its dual two-bladed rotors have diameters of 14.5 ft (4.4 m) and incorporate dual flapping hinges. Directional control is achieved by tilting the rotor mast. The aircraft has an empty weight of 500 lb (227 kg) and a gross weight of 850 lb (386 kg), giving a useful load of 350 kg (772 lb). With full fuel of 26 U.S. gallons (98 L; 22 imp gal) the payload is 194 lb (88 kg).[1] By February 2013 there were no examples registered in the America with the Federal Aviation Administration.[4] Data from Bayerl[1]General characteristics Performance</t>
  </si>
  <si>
    <t>Helicopter</t>
  </si>
  <si>
    <t>Phoenix Rotorcraft</t>
  </si>
  <si>
    <t>https://en.wikipedia.org/Phoenix Rotorcraft</t>
  </si>
  <si>
    <t>Nolan brothers</t>
  </si>
  <si>
    <t>850 lb (386 kg)</t>
  </si>
  <si>
    <t>Two 13 U.S. gallons (49 L; 11 imp gal) tanks</t>
  </si>
  <si>
    <t>2 × Rotax 503 twin cylinder, air-cooled, two stroke aircraft engine, 50 hp (37 kW)  each</t>
  </si>
  <si>
    <t>95 mph (153 km/h, 83 kn)</t>
  </si>
  <si>
    <t>Production completed (2013)</t>
  </si>
  <si>
    <t>https://en.wikipedia.org/Helicopter</t>
  </si>
  <si>
    <t>70 mph (113 km/h, 61 kn)</t>
  </si>
  <si>
    <t>Eagle's Perch</t>
  </si>
  <si>
    <t>https://en.wikipedia.org/Eagle's Perch</t>
  </si>
  <si>
    <t>2 × 14.5 ft (4.4 m)</t>
  </si>
  <si>
    <t>PowerTrike II</t>
  </si>
  <si>
    <t>The PowerTrike II is a German ultralight trike, designed and produced by PowerTrike of Mackenbach. The aircraft is supplied as a complete ready-to-fly-aircraft.[1] As of 2014 the design is no longer indicated as available on the company website.[2] The aircraft was designed to comply with the Fédération Aéronautique Internationale microlight category, including the category's maximum gross weight of 450 kg (992 lb). The aircraft has a maximum gross weight of 450 kg (992 lb). It features a cable-braced hang glider-style high-wing, weight-shift controls, a two-seats-in-tandem open cockpit with a cockpit fairing, tricycle landing gear with optional wheel pants and a single engine in pusher configuration.[1] The aircraft is made from bolted-together aluminum tubing, with its double surface wing covered in Dacron sailcloth. Its 10.5 m (34.4 ft) span Bautek Pico L wing is supported by a single tube-type kingpost and uses an "A" frame weight-shift control bar. The wing is mounted to a bi-pole type pylon, plus a front strut, which provides additional rigidity and strength. The powerplant is a twin cylinder, liquid-cooled, two-stroke, dual-ignition 64 hp (48 kW) Rotax 582 engine or a four stroke95 hp (71 kW) BWM 1150 motorcycle engine.[1] The aircraft has an empty weight of 198 kg (437 lb) and a gross weight of 450 kg (992 lb), giving a useful load of 252 kg (556 lb). With full fuel of 54 litres (12 imp gal; 14 US gal) the payload is 213 kg (470 lb).[1] Data from Bayerl[1]General characteristics Performance</t>
  </si>
  <si>
    <t>14.9 m2 (160 sq ft)</t>
  </si>
  <si>
    <t>54 litres (12 imp gal; 14 US gal)</t>
  </si>
  <si>
    <t>1 × BMW 1150 four stroke motorcycle engine, 71 kW (95 hp)</t>
  </si>
  <si>
    <t>30.2 kg/m2 (6.2 lb/sq ft)</t>
  </si>
  <si>
    <t>Swanson Coupe</t>
  </si>
  <si>
    <t>The Swanson Coupe Model W-15 was a high-wing, cantilever-type monoplane produced in 1931 by Swedish aircraft designer and manufacturer Swen Swanson. Its design was considered innovative and the aircraft was viewed as part of a trend of producing safe and economical airplanes, which would appeal especially to automobile drivers. The Swanson Coupe was also designed to function as trainer aircraft. Swanson's design of the Kari-Keen Coupe monoplane incorporated his trademark seating design of two people in side-by-side configuration which was unusual at the time.[1] Following the first version of the Kari Keen Coupe, Swanson designed the Kari-Keen 90, an improved version.[2] But the Kari-Keen factory fell victim to the Great Depression and by early 1930 it closed its doors. Swanson did not wait for long and left Kari-Keen to devote his time to the design of his Swanson Coupe W-15.[2] In 1931, after he left Kari-Keen, Swanson established the Swanson Aircraft  Co. Inc. with headquarters at Hopewell, Virginia,[3][4] and built the Swanson Coupe W-15 whose design incorporated new breakthroughs such as a new type of patented wing mounting structure which enabled unobstructed view from the cockpit to both pilot and passenger even from above their heads. The new wing mounting technique also increased the peripheral field of view of the cabin. This was accomplished by eliminating an extra wing span which used to enter the cabin area and obstruct the ceiling of the cockpit thus limiting the overhead field of vision.[2][5][6][7] The Swanson Coupe Model W-15 has been described as "beautiful",[2] and its cantilever wing design has been called "ingenious".[6] The plane was certified by the America Department of Commerce and was powered by the Warner Scarab engine,[6][8][9] which produced 85 h.p. at 1950 rpm.[8] The Kari-Keen Coupe and the Swanson Coupe featured the characteristic Swanson cantilever wing design.[10] The Swanson planes also shared a similar seating configuration; the two-passengers were seated beside each other.[11] Model W-15 featured detachable passenger-side controls which could be mounted or removed depending on whether a student pilot was present. This design feature made the plane suitable for use in flight schools. The cabin windshield was made using safety glass and the door window panes were retractable. The plane had two variants: Standard and Deluxe. Both variants had dual flight controls, low pressure tires and mohair interior. Both models featured dual engine throttle controls: the main throttle control and a secondary throttle control button installed on the brake lever.[8] The Deluxe came with an electric starter and more elaborate instrumentation. The prices were $4,450 for the Standard model and  $4,985 for the Deluxe.[6] Swanson did not have any commercial success with his Swanson Coupe.[2] He subsequently decided to dissolve his aircraft company and went to the midwest to join the aircraft company of his friend Ole Fahlin.[2] The Swanson Coupe became the basis of the first airplane produced jointly by them, the Fahlin SF-1.[12] The Swanson Coupe was mentioned in a 1931 article of The Tuscaloosa News as an example of a closed-cabin, safe and economical airplane which was intended for use by "average men" who also drive  cars.[13] Data from Flying Magazine. May 1931[6]General characteristics Performance</t>
  </si>
  <si>
    <t>//upload.wikimedia.org/wikipedia/en/thumb/b/ba/Swanson_Coupe.jpg/300px-Swanson_Coupe.jpg</t>
  </si>
  <si>
    <t>Swanson Aircraft Company Inc.</t>
  </si>
  <si>
    <t>Swen Swanson</t>
  </si>
  <si>
    <t>https://en.wikipedia.org/Swen Swanson</t>
  </si>
  <si>
    <t>34 ft 4 in (10.46 m)</t>
  </si>
  <si>
    <t>2,050 lb (930 kg)</t>
  </si>
  <si>
    <t>40 U.S. gallons (150 L; 33 imp gal)</t>
  </si>
  <si>
    <t>1 × Warner Scarab , 110 hp (82 kW)</t>
  </si>
  <si>
    <t>625 mi (1,006 km, 543 nmi)</t>
  </si>
  <si>
    <t>700 ft/min (3.6 m/s)</t>
  </si>
  <si>
    <t>90 mph (140 km/h, 78 kn)</t>
  </si>
  <si>
    <t>TrikeBuggy Delta</t>
  </si>
  <si>
    <t>The TrikeBuggy Delta, Bullet and Transformer are a family of American ultralight trikes and powered parachutes, designed and produced by TrikeBuggy of Santa Barbara, California. The aircraft is supplied complete and ready-to-fly.[1] The TrikeBuggy family uses one carriage as the basis for their Delta ultralight trike, Bullet powered parachute and Transformer model, which can mount either wing. The carriage can also be used unpowered as the "Kite" model, drawn along on the ground by a parafoil kite in high wind conditions.[1][2] The aircraft was designed to comply with the US FAR 103 Ultralight Vehicles rules, including the category's maximum empty weight of 254 lb (115 kg).[1] In Delta mode it features a cable-braced hang glider-style high-wing, weight-shift controls, a single-seat open cockpit with a small cockpit fairing, tricycle landing gear and a single engine in pusher configuration.[1] The carriage is made from welded stainless steel, with the single surface wing made from bolted-together aluminum tubing and covered in Dacron sailcloth. Its 35.1 ft (10.7 m) span Wills Wing Falcon 3 Tandem wing is supported by a single tube-type kingpost and uses an "A" frame weight-shift control bar. The powerplant is an air-cooled, four-stroke,  23 hp (17 kW) Briggs &amp; Stratton engine.[1] A number of different hang glider wings can be fitted to the basic carriage, including the Wills Wing Falcon 3 Tandem, North Wing Status 17 and the Gibbogear Manta.[1] Data from Bayerl[1]General characteristics</t>
  </si>
  <si>
    <t>//upload.wikimedia.org/wikipedia/commons/thumb/2/28/Trikebuggy.jpg/300px-Trikebuggy.jpg</t>
  </si>
  <si>
    <t>TrikeBuggy</t>
  </si>
  <si>
    <t>https://en.wikipedia.org/TrikeBuggy</t>
  </si>
  <si>
    <t>35 ft 1 in (10.7 m)</t>
  </si>
  <si>
    <t>228 sq ft (21.2 m2)</t>
  </si>
  <si>
    <t>71 lb (32 kg) carriage only, less wing and engine</t>
  </si>
  <si>
    <t>1 × Briggs &amp; Stratton air-cooled, four stroke engine, 23 hp (17 kW)</t>
  </si>
  <si>
    <t>Polaris AM-FIB</t>
  </si>
  <si>
    <t>The Polaris AM-FIB ("Amphibious Flying Inflatable Boat") is an Italian amphibious flying boat ultralight trike, that was designed and produced by Polaris Motor of Gubbio. The aircraft was introduced in 2003 and was supplied as a complete ready-to-fly-aircraft.[1][2] By 2014 the company website was listed as "under construction" and then was taken down, so it is likely the company is out of business.[3] The AM-FIB was developed from the Polaris FIB as a result of customer demand. It was designed to comply with the Fédération Aéronautique Internationale microlight category, including the category's maximum gross weight of 450 kg (992 lb). The aircraft has a maximum gross weight of 406 kg (895 lb). It features a cable-braced hang glider-style high-wing, weight-shift controls, a two-seats-in-tandem open cockpit, retractable tricycle landing gear mounted to its inflatable boat hull and a single engine in pusher configuration.[1][2] The aircraft's single surface wing is made from bolted-together aluminum tubing and covered in Dacron sailcloth. The 11.15 m (36.6 ft) span wing is supported by a single tube-type kingpost and uses an "A" frame weight-shift control bar. The powerplant is a twin cylinder, liquid-cooled, two-stroke, dual-ignition 64 hp (48 kW) Rotax 582 engine. The main landing gear is extended and retracted with a manual crank, while the nose gear uses a catch-and-rope mechanism.[1][2] The aircraft has an empty weight of 239 kg (527 lb) and a gross weight of 406 kg (895 lb), giving a useful load of 167 kg (368 lb). With full fuel of 40 litres (8.8 imp gal; 11 US gal) the payload is 138 kg (304 lb).[1][2] Data from Bayerl[1]General characteristics Performance</t>
  </si>
  <si>
    <t>//upload.wikimedia.org/wikipedia/commons/thumb/e/e3/Polaris_AM-FIB_03.jpg/300px-Polaris_AM-FIB_03.jpg</t>
  </si>
  <si>
    <t>Polaris Motor</t>
  </si>
  <si>
    <t>https://en.wikipedia.org/Polaris Motor</t>
  </si>
  <si>
    <t>11.15 m (36 ft 7 in)</t>
  </si>
  <si>
    <t>19.6 m2 (211 sq ft)</t>
  </si>
  <si>
    <t>239 kg (527 lb)</t>
  </si>
  <si>
    <t>406 kg (895 lb)</t>
  </si>
  <si>
    <t>20.7 kg/m2 (4.2 lb/sq ft)</t>
  </si>
  <si>
    <t>Production complete (2014)</t>
  </si>
  <si>
    <t>70 km/h (43 mph, 38 kn)</t>
  </si>
  <si>
    <t>Polaris FIB</t>
  </si>
  <si>
    <t>https://en.wikipedia.org/Polaris FIB</t>
  </si>
  <si>
    <t>Powrachute Sky Rascal</t>
  </si>
  <si>
    <t>The Powrachute Syk Rascal is an American powered parachute, designed and produced by Powrachute.[1] The aircraft was designed to comply with the FAI Microlight rules it features a parachute-style high-wing and single-seat in an open framed structure, tricycle landing gear and a single 54 hp (40 kW) Rotax 503 engine in pusher configuration. A version with a Rotax 447 to meet the FAR 103 Ultralight rules is also available.[1] Data from World Directory of Leisure Aviation 2004/2005[1]General characteristics Performance       This article on an aircraft of the 2000s is a stub. You can help Wikipedia by expanding it.</t>
  </si>
  <si>
    <t>Powrachute</t>
  </si>
  <si>
    <t>https://en.wikipedia.org/Powrachute</t>
  </si>
  <si>
    <t>32 ft 10 in (10 m)</t>
  </si>
  <si>
    <t>430 sq ft (40 m2)</t>
  </si>
  <si>
    <t>254 lb (115 kg)</t>
  </si>
  <si>
    <t>772 lb (350 kg)</t>
  </si>
  <si>
    <t>1 × Rotax 503 twin cylinder, two-stroke, liquid-cooled aircraft engine, 54 hp (40 kW)</t>
  </si>
  <si>
    <t>1.6 lb/sq ft (7.8 kg/m2)</t>
  </si>
  <si>
    <t>CEI Free Spirit Mk II</t>
  </si>
  <si>
    <t>The CEI Free Spirit Mk II, also called the Cabrinha Free Spirit Mark II and the Cabrinha Model 423, is a three-seat American homebuilt aircraft that was designed by Richard Cabrinha and produced by CEI of Auburn, California, introduced at AirVenture in 1995. The aircraft was intended to be supplied as a kit for amateur construction, but only prototypes seem to have been completed.[1][2] The design goals of the Free Spirit Mk II included long range, high speed and a high rate of climb. The aircraft features a cantilever low-wing, a two-seats-in-side-by-side configuration, plus a jump seat in an enclosed cockpit, retractable tricycle landing gear and a single engine in tractor configuration.[1] The aircraft is made from lightweight pre-molded composites. Its 30.30 ft (9.2 m) span wing employs a NASA NLF(1)-0215F natural laminar flow airfoil, mounts flaps and has a very small wing area of 86.00 sq ft (7.990 m2), giving a high wing loading of 25.0 lb/sq ft (122 kg/m2). The cabin width is 44.5 in (113 cm). The acceptable power range is 150 to 220 hp (112 to 164 kW) and the standard engine used is the 210 hp (157 kW) Lycoming IO-360 powerplant.[1][3] The Free Spirit Mk II has a typical empty weight of 1,250 lb (570 kg) and a gross weight of 2,150 lb (980 kg), giving a useful load of 900 lb (410 kg). With full fuel of 52 U.S. gallons (200 L; 43 imp gal) the payload for crew, passengers and baggage is 588 lb (267 kg).[1] In 1998 the company reported that two aircraft were flying, but by December 2013 only one example remained registered in the America with the Federal Aviation Administration.[1][2] Data from AeroCrafter and The Incomplete Guide to Airfoil Usage[1][3]General characteristics Performance</t>
  </si>
  <si>
    <t>CEI</t>
  </si>
  <si>
    <t>https://en.wikipedia.org/CEI</t>
  </si>
  <si>
    <t>Richard Cabrinha</t>
  </si>
  <si>
    <t>30 ft 4 in (9.25 m)</t>
  </si>
  <si>
    <t>86.00 sq ft (7.990 m2)</t>
  </si>
  <si>
    <t>NASA NLF(1)-0215F natural laminar flow</t>
  </si>
  <si>
    <t>52.00 U.S. gallons (196.8 L; 43.30 imp gal)</t>
  </si>
  <si>
    <t>1 × Lycoming IO-360 four cylinder, air-cooled, fuel injected, four stroke aircraft engine, 210 hp (160 kW)</t>
  </si>
  <si>
    <t>300 mph (480 km/h, 260 kn)</t>
  </si>
  <si>
    <t>1,200 mi (1,900 km, 1,000 nmi)</t>
  </si>
  <si>
    <t>24,000 ft (7,300 m)</t>
  </si>
  <si>
    <t>1,600 ft/min (8.1 m/s)</t>
  </si>
  <si>
    <t>25.0 lb/sq ft (122 kg/m2)</t>
  </si>
  <si>
    <t>Prototypes only completed</t>
  </si>
  <si>
    <t>240 mph (390 km/h, 210 kn)</t>
  </si>
  <si>
    <t>52 mph (84 km/h, 45 kn) flaps and landing gear down</t>
  </si>
  <si>
    <t>Daytona Aircraft D-200</t>
  </si>
  <si>
    <t>The Daytona Aircraft D-200 is one of a series of American training aircraft developed in the 1990s by Daytona Aircraft. The DA-200 is a two place side-by-side configuration, low wing aircraft with tricycle landing gear and gull wing doors. It features a double tapered wing, similar to a Mooney 201, and a swept tail with dorsal fin similar to a Cessna 172. The aircraft uses all aluminum construction. It was the first demonstrated in a line of aircraft intended to be built in Fargo, North Dakota. The producers hoped to capitalize on the lack of prior manufacturing liability.[1][2] Data from Jane's All The World's Aircraft 1992–93[3]General characteristics Performance   Aircraft of comparable role, configuration, and era    This article on an aircraft of the 1990s is a stub. You can help Wikipedia by expanding it.</t>
  </si>
  <si>
    <t>Training aircraft</t>
  </si>
  <si>
    <t>Daytona Aircraft</t>
  </si>
  <si>
    <t>25 ft 11 in (7.90 m)</t>
  </si>
  <si>
    <t>7 ft 8 in (2.34 m)</t>
  </si>
  <si>
    <t>162.8 sq ft (15.12 m2)</t>
  </si>
  <si>
    <t>1 × Lycoming horizontally opposed piston aircraft engine, 200 hp (150 kW)</t>
  </si>
  <si>
    <t>175 kn (201 mph, 324 km/h)</t>
  </si>
  <si>
    <t>1,275 nmi (1,467 mi, 2,361 km)</t>
  </si>
  <si>
    <t>7 hr 44 min</t>
  </si>
  <si>
    <t>https://en.wikipedia.org/Training aircraft</t>
  </si>
  <si>
    <t>165 kn (190 mph, 306 km/h) (75% power)</t>
  </si>
  <si>
    <t>51 kn (59 mph, 94 km/h) (flaps and undercarriage down)</t>
  </si>
  <si>
    <t>1991 Sun 'n Fun airshow</t>
  </si>
  <si>
    <t>2,500 lb (1,134 kg)</t>
  </si>
  <si>
    <t>+6 -3</t>
  </si>
  <si>
    <t>https://en.wikipedia.org/1991 Sun 'n Fun airshow</t>
  </si>
  <si>
    <t>1,319 feet (402 m)</t>
  </si>
  <si>
    <t>1,220 feet (370 m)</t>
  </si>
  <si>
    <t>Explorer Ellipse</t>
  </si>
  <si>
    <t>The Explorer Ellipse is an American homebuilt aircraft that was designed by Dean Wilson and produced by Explorer Aviation of Grangeville, Idaho. When it was available the aircraft was supplied as a kit for amateur construction.[1] The Ellipse features a strut-braced high-wing that has an elliptical planform, a four-seat enclosed cabin with doors, fixed conventional landing gear and a single engine in tractor configuration.[1] The aircraft fuselage is made from welded 4130 steel tubing with a wooden wing. The aircraft is covered in doped aircraft fabric. Its 36.62 ft (11.2 m) span wing, mounts flaps and has a wing area of 128.0 sq ft (11.89 m2). The wings can be folded in five minutes by one person to facilitate ground transportation or storage. The cabin width is 43 in (110 cm). The acceptable power range is 125 to 200 hp (93 to 149 kW) and the standard engine used is the 150 hp (112 kW) Lycoming O-320 powerplant. With this powerplant the aircraft has a cruise speed of 150 mph (240 km/h).[1] The Ellipse has a typical empty weight of 1,177 lb (534 kg) and a gross weight of 2,200 lb (1,000 kg), giving a useful load of 1,023 lb (464 kg). With full fuel of 41 U.S. gallons (160 L; 34 imp gal) the payload for crew/pilot, passengers and baggage is 777 lb (352 kg).[1] The kit originally came with the complex wings already built and as a result the designer estimated the construction time from the supplied kit as 1000 hours. Float and ski fittings were included in the kit as standard equipment.[1] By 1998 the company reported that three kits had been sold and one aircraft was flying.[1] In December 2013 two examples were registered in the America with the Federal Aviation Administration, although at one time four had been registered.[2] Data from AeroCrafter[1]General characteristics Performance</t>
  </si>
  <si>
    <t>Explorer Aviation</t>
  </si>
  <si>
    <t>https://en.wikipedia.org/Explorer Aviation</t>
  </si>
  <si>
    <t>Dean Wilson</t>
  </si>
  <si>
    <t>At least four</t>
  </si>
  <si>
    <t>36 ft 7.4 in (11.161 m)</t>
  </si>
  <si>
    <t>128.0 sq ft (11.89 m2)</t>
  </si>
  <si>
    <t>1,177 lb (534 kg)</t>
  </si>
  <si>
    <t>2-bladed fixed pitch, metal</t>
  </si>
  <si>
    <t>15,200 ft (4,600 m)</t>
  </si>
  <si>
    <t>950 ft/min (4.8 m/s)</t>
  </si>
  <si>
    <t>17.2 lb/sq ft (84 kg/m2)</t>
  </si>
  <si>
    <t>55 mph (89 km/h, 48 kn) flaps up</t>
  </si>
  <si>
    <t>Green Sky Zippy Sport</t>
  </si>
  <si>
    <t>The Green Sky Zippy Sport is an American single-seat single-engined monoplane designed by Ed Fisher of Raceair Designs[1] and marketed for amateur construction by Green Sky Adventures of Hawthorne, Florida.[2][3][4] The Zippy Sport is a single-seat, high-wing monoplane powered by a 50 hp (37 kW) Rotax 503 piston engine. Other engines have been fitted, including VW. Of mixed construction, it has a welded 4130 steel fuselage and wooden wings covered with doped aircraft fabric covering and fixed conventional landing gear. The wings are designed to be folded for storage or ground transport. The aircraft is available in the form of plans for  amateur construction.[2][3][4] Data from Taylor[2]General characteristics Performance</t>
  </si>
  <si>
    <t>Single-seat recreational monoplane</t>
  </si>
  <si>
    <t>Green Sky Adventures</t>
  </si>
  <si>
    <t>https://en.wikipedia.org/Green Sky Adventures</t>
  </si>
  <si>
    <t>Ed Fisher</t>
  </si>
  <si>
    <t>17 ft 10 in (5.44 m)</t>
  </si>
  <si>
    <t>26 ft 4 in (8.03 m)</t>
  </si>
  <si>
    <t>421 lb (191 kg)</t>
  </si>
  <si>
    <t>680 lb (308 kg)</t>
  </si>
  <si>
    <t>1 × Rotax 503 piston, 50 hp (37 kW)</t>
  </si>
  <si>
    <t>120 mph (193 km/h, 104 kn)</t>
  </si>
  <si>
    <t>300 mi (480 km, 260 nmi)</t>
  </si>
  <si>
    <t>https://en.wikipedia.org/Single-seat recreational monoplane</t>
  </si>
  <si>
    <t>40 mph (65 km/h, 35 kn)</t>
  </si>
  <si>
    <t>Quikkit Glass Goose</t>
  </si>
  <si>
    <t>The Quikkit Glass Goose is an American two-seat biplane amphibious aircraft, designed by Tom Scott and marketed for homebuilding by Quikkit of Dallas, Texas.[1] The Glass Goose is based on the earlier Sea Hawker, which was designed by Garry LeGare in 1982 and sold through his firm Aero Gare as the Sea Hawk and, later, Sea Hawker. LeGare sold the rights to the aircraft to Aero Composites in 1986, which sold them again two years later to (unrelated) Aero Composite Technologies.[2][3] Tom Scott purchased a Sea Hawker kit in October 1984 and completed the aircraft in March 1986, constructing the aircraft according to the plans. He was not happy with the resulting aircraft and over five years incorporated improvements to address performance and stability shortcomings. The final design has more wing area, a larger hull surface and improved pylon aerodynamics, plus many other improvements. This redesign became the Glass Goose kit.[1] The Glass Goose features a cantilever biplane layout, without interplane struts, a two-seats-in-side-by-side configuration enclosed cockpit under a bubble canopy, retractable tricycle landing gear and a single engine in pusher configuration.[2][3] The aircraft is made from composites. Its 27 ft (8.2 m) span wing has an area of 12 m2 (130 sq ft). Standard engines used are 160 to 185 hp (119 to 138 kW) Lycomings, although the eight-cylinder 180 hp (134 kW) Jabiru 5100 and Mazda Wankel engines have also been employed.[2][3]  Data from Bayerl and Tacke[2][3]General characteristics Performance</t>
  </si>
  <si>
    <t>//upload.wikimedia.org/wikipedia/commons/thumb/1/18/Aero_Gare_Seahawk.jpg/300px-Aero_Gare_Seahawk.jpg</t>
  </si>
  <si>
    <t>Quikkit</t>
  </si>
  <si>
    <t>https://en.wikipedia.org/Quikkit</t>
  </si>
  <si>
    <t>Tom Scott</t>
  </si>
  <si>
    <t>27 ft 0 in (8.23 m)</t>
  </si>
  <si>
    <t>130 sq ft (12 m2)</t>
  </si>
  <si>
    <t>899 lb (408 kg)</t>
  </si>
  <si>
    <t>1,799 lb (816 kg)</t>
  </si>
  <si>
    <t>70 U.S. gallons (260 L; 58 imp gal)</t>
  </si>
  <si>
    <t>1 × Lycoming O-320 four cylinder, air-cooled, four stroke aircraft engine, 160 hp (120 kW)</t>
  </si>
  <si>
    <t>160 mph (257 km/h, 139 kn)</t>
  </si>
  <si>
    <t>1,200 ft/min (6 m/s)</t>
  </si>
  <si>
    <t>14 lb/sq ft (68 kg/m2)</t>
  </si>
  <si>
    <t>140 mph (225 km/h, 121 kn)</t>
  </si>
  <si>
    <t>42 mph (68 km/h, 37 kn)</t>
  </si>
  <si>
    <t>Rumpler C.IV</t>
  </si>
  <si>
    <t>The Rumpler C.IV was a German single-engine, two-seat reconnaissance biplane. It was a development of C.III with different tail surfaces and using a Mercedes D.IVa engine in place of the C.III's Benz Bz.IV. The Rumpler 6B 2   was a single-seat floatplane fighter variant with a 120 kW (160 hp) Mercedes D.III engine built for the Kaiserliche Marine (Imperial Navy). For a two-seater reconnaissance aircraft, Rumpler C.IV had an excellent performance, which enabled it to remain in front-line service until the end of World War I on the Western Front, as well as in Italy and Palestine. Its exceptional ceiling allowed pilots to undertake reconnaissance secure in the knowledge that few allied aircraft could reach it. 300 aircraft were licence-built by Pfalz Flugzeugwerke as the Pfalz C.I, differing in ailerons on all four wings. From February 1917 they were renamed Rumpler C.IV (Pfal).[1] For use during filming, Slingsby Sailplanes built two Slingsby T.58 Rumpler C.IV replicas. While these were visually similar to the original aircraft, they were structurally completely different, having a steel-tube fuselage structure and wooden wings, and being powered by a de Havilland Gipsy Major engine.[2] Data from German Aircraft Of The First World War [3]General characteristics Performance Armament   Aircraft of comparable role, configuration, and era</t>
  </si>
  <si>
    <t>//upload.wikimedia.org/wikipedia/commons/thumb/6/69/Rumpler_C.IV.jpg/300px-Rumpler_C.IV.jpg</t>
  </si>
  <si>
    <t>Rumpler Flugzeugwerke</t>
  </si>
  <si>
    <t>https://en.wikipedia.org/Rumpler Flugzeugwerke</t>
  </si>
  <si>
    <t>Dr. Edmund Rumpler</t>
  </si>
  <si>
    <t>https://en.wikipedia.org/Dr. Edmund Rumpler</t>
  </si>
  <si>
    <t>2 (pilot and observer)</t>
  </si>
  <si>
    <t>8.41 m (27 ft 7 in)</t>
  </si>
  <si>
    <t>12.66 m (41 ft 6 in)</t>
  </si>
  <si>
    <t>3.25 m (10 ft 8 in)</t>
  </si>
  <si>
    <t>33.5 m2 (361 sq ft)</t>
  </si>
  <si>
    <t>1,080 kg (2,381 lb)</t>
  </si>
  <si>
    <t>1,530 kg (3,373 lb)</t>
  </si>
  <si>
    <t>1 × Mercedes D.IVa 6-cylinder water-cooled in-line piston engine, 190 kW (260 hp)</t>
  </si>
  <si>
    <t>171 km/h (106 mph, 92 kn) at 500 m (1,640 ft)</t>
  </si>
  <si>
    <t>3½-4 hr</t>
  </si>
  <si>
    <t>6,400 m (21,000 ft) [4]</t>
  </si>
  <si>
    <t>1 × fixed, forward-firing 7.92 mm (.312 in) LMG 08/15 with an interruptor gear and 1 × 7.92 mm (.312 in) Parabellum MG14 machine gun on a ring mounting</t>
  </si>
  <si>
    <t>100 kg (220 lb) of bombs</t>
  </si>
  <si>
    <t>https://en.wikipedia.org/Rumpler 6B-2</t>
  </si>
  <si>
    <t>Schneider Sch-10M</t>
  </si>
  <si>
    <t>The Schneider Sch.10M was an all-metal, twin-boom, twin-engine French aircraft from the mid-1920s, intended as a bomber and with strong defensive armament. Only one was built. The Schneider Sch-10M was an unusual aircraft in several ways.  It was a twin-engine, twin-boom monoplane design built entirely from metal, both its structure and skin made from Schneider's own aluminium alloy called "Alferium".[1] It was intended for bombing,[2] and carried photographic and radio equipment for observation, so needed strong defensive armament; the design was influenced by the need to give its two gunners the maximum field of fire.[1] It had a cantilever, single-piece, two-spar wing, its  covering, like that of the central fuselage and empennage corrugated with a separation of about 75 mm (3 in).[1] In plan, the wing was rectangular between the fuselage and booms and slightly straight tapered outboard.  The central fuselage was rectangular in section[3] and contained three open cockpits.  The pilots sat side by side in a wide cockpit over the wing leading edge with one gunner in the extreme nose and the other where the fuselage began to fall away rapidly, ending at the wing trailing edge.[1][3][4] To improve the defence  against attacks from below, the rear gunner could also fire through a trapdoor in the floor.[1] The two beams were covered in smooth Alferium;[1] behind the wing they were inverted, convex teardop-shaped in section and tapered to the tail.[5]  At the front, each had a 300 kW (400 hp) Lorraine-Dietrich 12Db water-cooled 12-cylinder upright V-12 engine driving a two-blade propeller. The radiators were placed on both sides of the cowlings, and the fuel tanks were in the booms behind the engines, seen as a relatively safe place in case of attack. Each main wheel of the wide track, tailskid undercarriage was rubber-sprung on a V strut enclosed by a bulged and tapered continuous extension of the boom underside. At the rear the booms were linked by a rectangular tailplane carrying a single elevator.  The booms mounted small fins with deep, balanced rudders.[1][3] The Sch-10M appeared at the Paris Aero Show in December 1924[1] and flew for the first time in March 1925; only one was built.[6] There are few contemporary reports on it after the Show. Data from L,Aéronautique (December 1924, p.52)[3] Performance figures estimated.General characteristics Performance Armament</t>
  </si>
  <si>
    <t>//upload.wikimedia.org/wikipedia/en/thumb/d/d8/Schneider_Sch.10.png/300px-Schneider_Sch.10.png</t>
  </si>
  <si>
    <t>Bomber aircraft</t>
  </si>
  <si>
    <t>Schneider et Cie</t>
  </si>
  <si>
    <t>Four</t>
  </si>
  <si>
    <t>11.70 m (38 ft 5 in)</t>
  </si>
  <si>
    <t>18.50 m (60 ft 8 in)</t>
  </si>
  <si>
    <t>3.30 m (10 ft 10 in)</t>
  </si>
  <si>
    <t>57 m2 (610 sq ft)</t>
  </si>
  <si>
    <t>2,650 kg (5,842 lb)</t>
  </si>
  <si>
    <t>2 × Lorraine-Dietrich 12Db 12-cylinder upright V-12 engines, water cooled, 300 kW (400 hp)  each</t>
  </si>
  <si>
    <t>220 km/h (140 mph, 120 kn) at 5,000 m (16,400 ft)[1]</t>
  </si>
  <si>
    <t>7,000 m (23,000 ft)</t>
  </si>
  <si>
    <t>https://en.wikipedia.org/Bomber aircraft</t>
  </si>
  <si>
    <t>3,650 kg (8,047 lb)</t>
  </si>
  <si>
    <t>Dalby Pouchel</t>
  </si>
  <si>
    <t>The Pouchel (also known as the Ladder Flea[1]) is a single-seat ultralight aircraft designed by Daniel Dalby and produced by APEV. The aircraft was designed for amateur construction and first flown in 1999.[2] The Pouchel I was conceived in 1997 by French engineer Daniel Dalby. The aim was to design an easy-to-build ultralight aircraft based on the formula, principles and writings of Henri Mignet. The core of the construction employed commercial aluminium ladders in the fuselage and as spars in both wings. The wings were assembled using styrofoam ribs, and were fabric-covered. It was powered by a Fuji engine, developing less than 15 hp. Controls were similar to Mignet Pou-du-Ciel designs, with a pivoting front wing and rudder, both operated by the control column via control rods and no foot pedals. After test hops and modifications, on 26 June 1999, Daniel Dalby piloted the Pouchel on its first true flight at Salon Eyguieres.[2][3] In 2002, after many plans had been sold to other amateur constructors, the ladder manufacturer refused to sell its products for this purpose, due to concerns about liability and insurance. The aircraft was then redesigned to replace the ladders with rectangular-section aluminium tubes (100 x 50 mm), becoming the Pouchel II, with a Rotax 447 engine and an empty weight of about 150 kg (331 lb). Subsequently, the Pouchel II was superseded by the APEV Pouchel Light, with an empty weight of about 100 kg (220 lb). A closely related aircraft in the same family is the APEV Demoichelle. Plans and kits are distributed by the APEV (Association pour la Promotion des Echelles Volantes, or in English, Association for the Promotion of Flying Ladders).[3] Data from APEV (2011)[3]General characteristics Performance</t>
  </si>
  <si>
    <t>//upload.wikimedia.org/wikipedia/commons/thumb/3/35/Snow_pouchel.jpg/300px-Snow_pouchel.jpg</t>
  </si>
  <si>
    <t>Single-seat homebuilt aircraft</t>
  </si>
  <si>
    <t>APEV</t>
  </si>
  <si>
    <t>https://en.wikipedia.org/APEV</t>
  </si>
  <si>
    <t>Daniel Dalby</t>
  </si>
  <si>
    <t>4.4 m (14 ft 5 in)</t>
  </si>
  <si>
    <t>6 m (19 ft 8 in)</t>
  </si>
  <si>
    <t>100 kg (220 lb)</t>
  </si>
  <si>
    <t>1 × Rotax 377 2-cylinder air-cooled 2-stroke in-line piston engine, 26 kW (35 hp)  (or Rotax 447 - 41.6 kW (55.8 hp))</t>
  </si>
  <si>
    <t>2-bladed propeller</t>
  </si>
  <si>
    <t>https://en.wikipedia.org/Single-seat homebuilt aircraft</t>
  </si>
  <si>
    <t>{'Bipouchel': 'ndem two-seater', 'HydroPouchel': 'e Pouchel seaplane, still at the prototype stage', 'Pouchel II': 'rsion of the original Pouchel, but built without ladders[2]', 'Pouchel Classic': 'th a fuselage made of wood[4]', 'Pouchelec': 'th 12 kW electric motor, also at the prototype stage.[4]', 'Pouchel Light': ' 2012 the principal production version[4]'}</t>
  </si>
  <si>
    <t>Schempp-Hirth Nimbus-2</t>
  </si>
  <si>
    <t>The Schempp-Hirth Nimbus-2 is an Open Class glider built by Schempp-Hirth during the 1970s. The Nimbus-2 first flew in April 1971 and a total of over 240 examples of all subtypes have been built until the beginning of the 1980s. It replaced the Schempp-Hirth Cirrus. Loosely based on the original Nimbus HS-3 prototype, the production version that eventually surfaced as the Nimbus-2 was a very different glider with many improvements over the problematic prototype.  The wing was shortened to 20.3 metres and was built in four sections to make it easier to rig and transport. It received Schempp-Hirth air brakes fitted in the upper surfaces and a tail braking-parachute, plus camber-changing flaps. It had an all-flying T-tail similar to the Standard Cirrus as well as the general layout of its fuselage. The Nimbus-2 was successful in competitions, twice winning the Open Class in World Gliding Championships: Göran Ax (Sweden) in 1972 and George Moffat (USA) in 1974. It was also popular with record-seekers. Bruce Lindsey Drake, David Napier Speight and Sholto Hamilton "Dick" Georgeson jointly set a World Goal and Free Distance record of 1,254 km in New Zealand in 1978, Doris Grove a feminine Out and Return record of 1,127 km in 1981, Yvonne Loader a feminine Height Gain record of 10212 m in 1988, and Joan Shaw a feminine Distance record of 951.43 km in 1990, all flying Nimbus-2. At its time several national and world records were held by Nimbus-2M's in the FAI motorglider category. In 1979 Klaus Holighaus, the glider's designer, completed the first 1,000 km triangle in Germany flying a Nimbus-2. The Nimbus-2 was succeeded by the Schempp-Hirth Nimbus-3. Data from Jane's all the World's Aircraft 1976–77 [2]General characteristics Performance   Aircraft of comparable role, configuration, and era  Related lists</t>
  </si>
  <si>
    <t>//upload.wikimedia.org/wikipedia/commons/thumb/1/14/Glider_-_panoramio.jpg/300px-Glider_-_panoramio.jpg</t>
  </si>
  <si>
    <t>Open-class sailplane</t>
  </si>
  <si>
    <t>Schempp-Hirth</t>
  </si>
  <si>
    <t>https://en.wikipedia.org/Schempp-Hirth</t>
  </si>
  <si>
    <t>Klaus Holighaus</t>
  </si>
  <si>
    <t>https://en.wikipedia.org/Klaus Holighaus</t>
  </si>
  <si>
    <t>7.33 m (24 ft 1 in)</t>
  </si>
  <si>
    <t>20.3 m (66 ft 7 in)</t>
  </si>
  <si>
    <t>1.45 m (4 ft 9 in)</t>
  </si>
  <si>
    <t>14.4 m2 (155 sq ft)</t>
  </si>
  <si>
    <t>470 kg (1,036 lb) maximum without water ballast</t>
  </si>
  <si>
    <t>40 kg/m2 (8.2 lb/sq ft) with water ballast</t>
  </si>
  <si>
    <t>https://en.wikipedia.org/Open-class sailplane</t>
  </si>
  <si>
    <t>160 kg (350 lb) water ballast</t>
  </si>
  <si>
    <t>580 kg (1,279 lb) with water ballast</t>
  </si>
  <si>
    <t>+10.5</t>
  </si>
  <si>
    <t>49 at 105 km/h (65 mph; 57 kn)</t>
  </si>
  <si>
    <t>0.53 m/s (104 ft/min) at 90 km/h (56 mph; 49 kn)</t>
  </si>
  <si>
    <t>270 km/h (170 mph, 150 kn)</t>
  </si>
  <si>
    <t>160 km/h (99 mph; 86 kn)</t>
  </si>
  <si>
    <t>120 km/h (75 mph; 65 kn)</t>
  </si>
  <si>
    <t>SNCAC NC-600</t>
  </si>
  <si>
    <t>The SNCAC NC-600 was a prototype French twin-engined long-range fighter aircraft, developed by SNCAC from the earlier Hanriot H.220 fighter. The type never entered service, with development being ended by the French surrender in June 1940. In October 1934, the French Service Technique de l'Aeronautique (or Air Ministry) issued a requirement for a three-seat fighter, with Hanriot designing the H.220 to meet this requirement, competing with designs from Potez (the 630), Breguet Aviation (the 690) and Romano (the R-110).[1] The H.220 was a twin-engined monoplane of all metal construction. The fuselage was a short, oval-section monocoque which accommodated the crew of three in tandem enclosed cockpits. The shoulder-mounted wings were braced by a single short strut on each side, and was fitted with full span trailing edge flaps and split ailerons. Armament was intended to be two fixed forward firing 20 mm cannon and two machine guns in the rear cockpit. The unflown prototype, fitted with two 340-kilowatt (450 hp) Renault 12Roi air cooled V12 engines, was exhibited at the 1936 Paris Air Show.[1][2] The prototype was re-engined with 510 kilowatts (680 hp) Gnome-Rhône 14M radial engines before it made its maiden flight at Avord on 21 September 1937. Tests showed that the aircraft was unstable, with numerous changes being made to the tail surfaces to try and rectify the problems before the prototype was badly damaged in a forced landing caused by an engine failure on 17 February 1938. This crash-landing wrecked the fuselage of the H.220, and SNCAC, (Société Nationale de Constructions Aéronautiques du Centre), which had been formed by the merger of Hanriot and Farman as part of the nationalisation of the French aviation industry in 1937, took the opportunity to carry out a major redesign, rebuilding the prototype to the new design.[1][a] The rebuilt and resigned prototype, redesignated the H.220-2, had a new fuselage, built out of two half shells joined by a central keel, with a twin-tail replacing the conventional single-fin tail surfaces of the earlier design.[1] The aircraft's wings, however, were unchanged.[4] The aircraft first flew in this form on 17 March 1939.[1] Meanwhile, an order for six aircraft had been placed in 1938 for evaluation purposes under the designation NC-600.[5] The design was now intended to meet a 1936 specification for a long-range fighter,[5] competing with the Potez 670 and the SNCASE SE.100.[6] The H.220-2 was exhibited at the 1939 Brussels Air Show to represent the NC-600, but the real NC-600 was a further redesigned aircraft, with new wings and revised tail surfaces, and was now being offered as a two-seat aircraft. The proposed armament was also revised, with two additional fixed forward firing machine guns and the two rear-firing guns replaced by a single flexibly mounted cannon.[4] The NC-600 prototype flew on 15 May 1940,[4] but again other types were preferred, with orders being placed for 40 Potez 671s[7] and at least 300 SE.100s.[8] Work on the six-aircraft evaluation batch was stopped by the German occupation of SNCAC's Bourges factory.[4] Data from The Complete Book of Fighters[4]General characteristics Performance Armament   Aircraft of comparable role, configuration, and era</t>
  </si>
  <si>
    <t>//upload.wikimedia.org/wikipedia/commons/thumb/e/e5/Hanriot_H.220.jpg/300px-Hanriot_H.220.jpg</t>
  </si>
  <si>
    <t>Long-range fighter aircraft</t>
  </si>
  <si>
    <t>Société Nationale de Constructions Aéronautiques du Centre</t>
  </si>
  <si>
    <t>https://en.wikipedia.org/Société Nationale de Constructions Aéronautiques du Centre</t>
  </si>
  <si>
    <t>2 September 1937 (Hanriot H.220)</t>
  </si>
  <si>
    <t>8.80 m (28 ft 10 in)</t>
  </si>
  <si>
    <t>12.80 m (42 ft 0 in)</t>
  </si>
  <si>
    <t>3.40 m (11 ft 2 in)</t>
  </si>
  <si>
    <t>21.16 m2 (227.8 sq ft)</t>
  </si>
  <si>
    <t>2,948 kg (6,499 lb)</t>
  </si>
  <si>
    <t>2 × Gnome-Rhône 14M0/01 14-cylinder, two-row radial engines, 530 kW (710 hp)  each</t>
  </si>
  <si>
    <t>542 km/h (337 mph, 293 kn) at 5,000 m (16,400 ft)</t>
  </si>
  <si>
    <t>860 km (530 mi, 460 nmi)</t>
  </si>
  <si>
    <t>https://en.wikipedia.org/Long-range fighter aircraft</t>
  </si>
  <si>
    <t>Hanriot H.220</t>
  </si>
  <si>
    <t>14 minutes to 8,000 m (26,200 ft)</t>
  </si>
  <si>
    <t>2× fixed forward-firing 20 mm Hispano-Suiza HS.404 cannon and 2× 7.5 mm MAC 1934 machine guns1× flexibly mounted 20 mm cannon firing aft</t>
  </si>
  <si>
    <t>Sud-Ouest Corse</t>
  </si>
  <si>
    <t>The Sud-Ouest Corse was a French mail and passenger transport aircraft, built by SNCASO.[1] The Corse began as the S.O.90 Cassiopée, a nine-passenger aircraft. The S.O.93 Corse and S.O.94 Corse II prototypes were developed as the S.O.95 Corse III. The aircraft was a cantilever mid-wing monoplane, powered by two Renault 12S engines with a retractable conventional landing gear. Seating up to 13 passengers, the seats could be quickly removed in order to carry more cargo. Intended to serve Air France, it failed their aircraft requirements. 60 aircraft were built for Aeronavale, and a small number for other overseas airlines.[1] Data from Jane's all the World's Aircraft 1947[3] The Encyclopedia of World Aircraft,[1] French postwar transport aircraft,[4] Les Avions Francais de 1944 a 1964[5]General characteristics Performance</t>
  </si>
  <si>
    <t>//upload.wikimedia.org/wikipedia/commons/thumb/d/d9/SNCASO_SO_93_left_front_photo_L%27Aerophile_December_1945.jpg/300px-SNCASO_SO_93_left_front_photo_L%27Aerophile_December_1945.jpg</t>
  </si>
  <si>
    <t>Mail/passenger transport</t>
  </si>
  <si>
    <t>SNCASO</t>
  </si>
  <si>
    <t>https://en.wikipedia.org/SNCASO</t>
  </si>
  <si>
    <t>12.35 m (40 ft 6 in)</t>
  </si>
  <si>
    <t>17.9 m (58 ft 9 in)</t>
  </si>
  <si>
    <t>4.29 m (14 ft 1 in)</t>
  </si>
  <si>
    <t>37.6 m2 (405 sq ft)</t>
  </si>
  <si>
    <t>3,930 kg (8,664 lb)</t>
  </si>
  <si>
    <t>5,605 kg (12,357 lb)</t>
  </si>
  <si>
    <t>980 l (260 US gal; 220 imp gal)</t>
  </si>
  <si>
    <t>2 × Renault 12S-02 V-12 inverted air-cooled piston engines, 430 kW (580 hp)  each</t>
  </si>
  <si>
    <t>3-bladed constant-speed fully feathering propellers</t>
  </si>
  <si>
    <t>355 km/h (221 mph, 192 kn)</t>
  </si>
  <si>
    <t>1,300 km (810 mi, 700 nmi)</t>
  </si>
  <si>
    <t>335 km/h (208 mph, 181 kn) at 2,700 m (8,900 ft)</t>
  </si>
  <si>
    <t>Aeronavale</t>
  </si>
  <si>
    <t>https://en.wikipedia.org/Aeronavale</t>
  </si>
  <si>
    <t>10 pax or 13 m3 (460 cu ft) / 2,000 kg (4,400 lb) freight</t>
  </si>
  <si>
    <t>Potez X</t>
  </si>
  <si>
    <t>The Potez X was a French 1920s general-purpose colonial transport aircraft designed and built by Potez. The Potez X was a three-engined biplane with a fixed nosewheel landing gear supplemented with a tailskid.[1] The first variant was the Potez X A which was powered by three 140 hp (104 kW) Hispano-Suiza 8Aa piston engines, two strut-mounted between the upper and lower wings and one nose-mounted.[1] It had an enclosed cabin for 10 passengers with the pilot in an open cockpit behind the cabin.[1] Later the engines were changed to more powerful Hispano-Suiza 8Ab versions.[1] Two other variants were built with 280 hp (209 kW) Hispano-Suiza 8Bec engines, the X B was a military variant and the X C a commercial variant.[1] The Potez X formed the basis of two similar airliners in the Potez XVIII and Potez XXII.[2][3] General characteristics Performance</t>
  </si>
  <si>
    <t>//upload.wikimedia.org/wikipedia/commons/thumb/0/04/Potez_10.jpg/300px-Potez_10.jpg</t>
  </si>
  <si>
    <t>General purpose colonial transport aircraft</t>
  </si>
  <si>
    <t>Potez</t>
  </si>
  <si>
    <t>https://en.wikipedia.org/Potez</t>
  </si>
  <si>
    <t>12.95 m (42 ft 6 in)</t>
  </si>
  <si>
    <t>18.40 m (60 ft 4 in)</t>
  </si>
  <si>
    <t>4.15 m (13 ft 7 in)</t>
  </si>
  <si>
    <t>94 m2 (1,010 sq ft)</t>
  </si>
  <si>
    <t>1,800 kg (3,968 lb)</t>
  </si>
  <si>
    <t>3,090 kg (6,812 lb)</t>
  </si>
  <si>
    <t>3 × Hispano-Suiza 8Ab , 130 kW (180 hp)  each</t>
  </si>
  <si>
    <t>165 km/h (103 mph, 89 kn)</t>
  </si>
  <si>
    <t>132 km/h (82 mph, 71 kn)</t>
  </si>
  <si>
    <t>10 passengers</t>
  </si>
  <si>
    <t>https://en.wikipedia.org/* Potez XVIII Potez XXII</t>
  </si>
  <si>
    <t>Southern Cross (aircraft)</t>
  </si>
  <si>
    <t>The Southern Cross is a Fokker F.VIIb/3m trimotor monoplane that was flown by Australian aviator Charles Kingsford Smith, Charles Ulm, Harry Lyon and James Warner in the first-ever trans-Pacific flight to Australia from the mainland America, a distance of about 11,670 kilometres (7,250 mi), in 1928. The Southern Cross began life as the Detroiter, a polar exploration aircraft of the Detroit News-Wilkins Arctic expedition.[1] The aircraft had crashed in Alaska in 1926, and was recovered and repaired by the Australian expedition leader, Hubert Wilkins. Wilkins, who had decided the Fokker was too large for his Arctic explorations, met with Kingsford Smith and Charles Ulm in San Francisco and arranged to sell them the aircraft, without engines or instruments.[2] Having fitted the aircraft with engines and other required parts, Kingsford Smith made two attempts at the world endurance record in an attempt to raise funds and interest for his trans-Pacific flight. However, after the New South Wales government withdrew its sponsorship of the flight,[3] it looked as if the money would run out and Kingsford Smith would have to sell the Southern Cross. The aircraft was bought by American aviator and philanthropist Allan Hancock, who then loaned it back to Kingsford Smith and Ulm. The three Wright Whirlwind engines were funded by Melbourne businessman Sidney Myer.[4] On 31 May 1928, the crew—Charles Kingsford Smith, Charles Ulm, and Americans Harry Lyon (navigator) and James Warner (radio operator)[3]—took off from Oakland, California, America. The Southern Cross stopped for rest and refuelling in Hawaii before setting off for Fiji. This leg of the journey took .mw-parser-output .frac{white-space:nowrap}.mw-parser-output .frac .num,.mw-parser-output .frac .den{font-size:80%;line-height:0;vertical-align:super}.mw-parser-output .frac .den{vertical-align:sub}.mw-parser-output .sr-only{border:0;clip:rect(0,0,0,0);height:1px;margin:-1px;overflow:hidden;padding:0;position:absolute;width:1px}34+1⁄2 hours of flight across open seas before gliding past the Grand Pacific Hotel in Suva, where a large and enthusiastic crowd saw the first aircraft to land in Fiji touch down at Albert Park.[5] The Southern Cross landed at Eagle Farm Airport in Brisbane, Queensland, Australia, on 9 June,[6][7] where a crowd of 25,000 people were waiting to greet the Southern Cross on its arrival at the airport.[8][9][10] The Southern Cross flew on to Sydney the following day (10 June). The aircraft was in constant radio communication with ships and shore during the flight using four transmitters and three receivers powered by a ram air turbine attached to the fuselage below the cockpit.[11] Transmitters included one 50 watt short-wave set operating at 33.5 metres wavelength and two 60 watt sets operating at 600 metres, with one 600 metre emergency waterproof set capable of operating eight hours submerged.[11] Receivers, sharing a common audio amplifier, included a short-wave, long-wave and beacon.[11] The first paid commercial messages were sent and received during the flight and a new world record distance for radio was set with a short-wave reception at Bloemfontein, South Africa, the long way around the world at 12,800 miles (20,600 km).[11] Direct short-wave aircraft-to-shore communications were maintained with the Pacific Coast until the flight was four hours out of Honolulu which had been monitoring the flight from two hours after departure with a similar reception overlap on the Honolulu to Suva leg.[11] Success on this flight influenced Admiral Byrd to equip his three Antarctic Expedition aircraft with similar equipment.[11] Kingsford Smith, Ulm, and Gordon Taylor also made the first nonstop Trans-Tasman flight in the Southern Cross – over the Tasman Sea from Australia to New Zealand – beginning with the first crossing on 10–11 September 1928, a distance of 2,670 kilometres (1,660 mi).[12] They then flew back to Australia.[citation needed] Guy Menzies completed the first solo trans-Tasman flight in the Southern Cross Junior in 1931.[citation needed] Shortly before Kingsford Smith's death in 1935, he sold the Southern Cross to the Commonwealth of Australia, for display in a museum.[13] The aircraft was brought out of retirement briefly in 1945 for the filming of the movie Smithy. The machine was refurbished in 1985 under the supervision of Jim Schofield, a senior aviation civil servant and air crash investigator. The Southern Cross is now preserved in a special glass hangar memorial on Airport Drive, near the international terminal at Brisbane Airport.[14] A full-sized flying reproduction of the Southern Cross was built in South Australia between 1980 and 1987, and is the largest known reproduction aircraft in the world.[15] Sergeant Anthony Lohrey of the Royal Australian Air Force, Aircraft Research and Development Unit (ARDU) oversaw its construction.  On 25 May 2002 at Parafield South Australia she lost a main wheel on takeoff. The replica was landed on the one good wheel and the tail-skid with the pilot keeping the damaged undercarriage off the ground by keeping the wing high in the air. When the aircraft stopped the wing came down and snapped off ~3 m of the wing tip. After considerable negotiation the Historical Aircraft Restoration Society (HARS) acquired the aircraft from the SA Government in 2010, and the aircraft was transported to HARS facility at Illawarra Regional Airport, Albion Park, New South Wales. The replica aircraft is being restored to full airworthy status by HARS volunteers. This will include restoration of the handcrafted all-wooden spruce and plywood wing.[16] The aircraft carries the original registration of VH-USU.[17] Australian aviation enthusiast Austin Byrne was part of the large crowd at Sydney's Mascot Aerodrome in June 1928 to welcome the Southern Cross and its crew following their successful trans-Pacific flight. Witnessing this event inspired Byrne to make a 1:24 scale model of the Southern Cross, made mostly from brass finished in gold and silver plating. Kingsford Smith disappeared before Byrne had completed the model.[citation needed] After Kingsford Smith's disappearance, Byrne continued to expand and enhance his tribute with paintings, photographs, documents, and art works he created, designed or commissioned. Between 1930 and his death in 1993, Byrne devoted his life to creating and touring his Southern Cross Memorial.[18] The Southern Cross's original registration was "1985" – this number can be seen on the wings and tail of the aircraft in photos taken at the time of its first record-breaking flight. Kingsford Smith re-registered it in Australia as "G-AUSU" (4 July 1928 to 3 July 1929), and then "VH-USU" (5 April 1931 – ).[13] The "1985" marks and original colour scheme were restored when the plane went on public display.[citation needed] The Southern Cross was named after the Southern Cross constellation, a popular symbol of the Southern Hemisphere in general and Australia in particular. Kingsford Smith continued the theme with his later aircraft Southern Cross Minor and Southern Cross Junior (both Avro Avians), Miss Southern Cross (Percival Gull), and Lady Southern Cross (Lockheed Altair). He also produced a car with the name, and gave the aircraft operated by his airline, Australian National Airways, similar names beginning with Southern.[citation needed] In September 2010, the Old Gateway Motorway, which runs past the site of the original Eagle Farm Airport, was renamed Southern Cross Way.[19]</t>
  </si>
  <si>
    <t>//upload.wikimedia.org/wikipedia/commons/thumb/f/f3/StateLibQld_1_139254_Landing_the_aircraft%2C_Southern_Cross_in_Brisbane%2C_Queensland%2C_ca._1928.jpg/300px-StateLibQld_1_139254_Landing_the_aircraft%2C_Southern_Cross_in_Brisbane%2C_Queensland%2C_ca._1928.jpg</t>
  </si>
  <si>
    <t>Fokker</t>
  </si>
  <si>
    <t>https://en.wikipedia.org/Fokker</t>
  </si>
  <si>
    <t>The Kingsford Smith Memorial near Brisbane Airport</t>
  </si>
  <si>
    <t>F.VIIb/3m</t>
  </si>
  <si>
    <t>https://en.wikipedia.org/F.VIIb/3m</t>
  </si>
  <si>
    <t>The Detroit News Charles Kingsford Smith, Charles Ulm Commonwealth of Australia (1935–)</t>
  </si>
  <si>
    <t>https://en.wikipedia.org/The Detroit News Charles Kingsford Smith, Charles Ulm Commonwealth of Australia (1935–)</t>
  </si>
  <si>
    <t>1985 G-AUSU (1928–1929) VH-USU (1931–)</t>
  </si>
  <si>
    <t>General Dynamics F-16 Fighting Falcon operators</t>
  </si>
  <si>
    <t>Ikarus 451</t>
  </si>
  <si>
    <t>The Ikarus 451 is a family of research aircraft designs built in Yugoslavia in the 1950s, all sharing the same basic airframe, but differing in powerplants and cockpit arrangements. One member of the family Ikarus 451M became the first domestically-built jet aircraft to fly in Yugoslavia, on 25 October 1952.[1] To research prone-pilot cockpit arrangements and controls, the Government Aircraft Factories developed the Ikarus 232 Pionir, a small twin-engined low-wing monoplane, powered by 2x 48 kW (65 hp) Walter Mikron III  piston engines.[1] An enlarged version of the Pionir was developed as the Type 451, powered by 2x 120 kW (160 hp) Walter Minor 6-III piston engines.[1] The first aircraft built under this designation was a propeller-driven aircraft that accommodated the pilot in prone position. It was an otherwise conventional low-wing monoplane with retractable tailwheel undercarriage, the main units of which retracted backwards into the engine nacelles mounted below the wings. This flew in 1952, and by the end of the year was followed by the 451M (Mlazni – "Jet") which had conventional seating for the pilot and in place of the two Walter Minor 6-III inline engines of the original Ikarus 451 (which has two inverted Walter six-cylinder piston engines of 120 kW (160 hp) each, 6.7 m (22 ft) wingspan, a maximum speed of 335 km/h (182 knots) and a ceiling of 4750m (15,570 ft).) was fitted with Turbomeca Palas turbojets. In this version, the undercarriage retracted inwards. Provision was made to carry one 20 mm Hispano Suiza 404A cannon under the fuselage, plus six RS rockets under the wings. Further developments were aimed at developing a viable military aircraft from this basic design. The S-451M Zolja ("Wasp") that flew in 1954 featured a stretched fuselage, folding wings, and redesigned engine nacelles, now in the same plane as the wing rather than being hung under them. In 1960 a S-451M Zolja set a speed record for aircraft with a takeoff weight from 1,000 kg (2,200 lb) to 1,750 kg (3,860 lb), flying at 500.2 km/hour. It then served as the basis for the development of an armed version, the J-451MM Stršljen ("Hornet") intended for the close-support (Jurisnik) role. This differed from preceding designs in having a tricycle undercarriage, as well as Turbomeca Marbore engines with over twice the thrust of those used on earlier aircraft, and armament increased to two HS.404 cannon carried under the fuselage. This configuration then formed the basis for the S-451MM Matica ("Queen bee") two-seat trainer that set an airspeed record for aircraft weighing between 1,750 kg (3,860 lb) and 3,000 kg (6,600 lb), achieving 750.34 km/hour (466.24 mph) in 1957. It was also developed into the T-451MM Stršljen II single-seat acrobatic trainer. No member of the family was produced in any number. The 451, 451M, and J-451MM are all preserved at the Museum of Aviation in Belgrade.  General characteristics Performance</t>
  </si>
  <si>
    <t>//upload.wikimedia.org/wikipedia/commons/thumb/b/b6/BAM-41-Ikarus_451_M.jpg/300px-BAM-41-Ikarus_451_M.jpg</t>
  </si>
  <si>
    <t>Yugoslavia</t>
  </si>
  <si>
    <t>Ikarus</t>
  </si>
  <si>
    <t>https://en.wikipedia.org/Ikarus</t>
  </si>
  <si>
    <t>Dragoljub Beslin</t>
  </si>
  <si>
    <t>https://en.wikipedia.org/Dragoljub Beslin</t>
  </si>
  <si>
    <t>25 October 1952 (Type 451M)</t>
  </si>
  <si>
    <t>7.45 m (24 ft 5 in)</t>
  </si>
  <si>
    <t>6.78 m (22 ft 3 in)</t>
  </si>
  <si>
    <t>2.32 m (7 ft 7 in)</t>
  </si>
  <si>
    <t>8.0 m2 (86 sq ft)</t>
  </si>
  <si>
    <t>897 kg (1,977 lb)</t>
  </si>
  <si>
    <t>1,350 kg (2,980 lb)</t>
  </si>
  <si>
    <t>2 × Turbomeca Palas 056A , 1.5 kN (330 lbf) thrust  each</t>
  </si>
  <si>
    <t>470 km/h (290 mph, 250 kn)</t>
  </si>
  <si>
    <t>300 km (190 mi, 170 nmi)</t>
  </si>
  <si>
    <t>8,500 m (27,900 ft)</t>
  </si>
  <si>
    <t>{'S-451': 'larger, more powerful version of the Pionir, powered by 2x 120\xa0kW (160\xa0hp) Walter Minor 6-III piston engines and also incorporating a prone pilot cockpit. (1 built)', 'S-451M': 'lazni – Jet) Derived directly from the S-451 airframe, the S-451M substituted  Turbomeca Palas turbojet engines for the piston engines, in underslung nacelles at the same positions on the wing and conventional cockpit.', 'S-451M Zolja': 'olja – Wasp) Flown in 1954, the S-451M Zolja featured a stretched fuselage, folding wings, and engine nacelles centred on the wing chordline. Powered by 2x 1.57\xa0kN (353\xa0lbf) Turbomeca Palas 056A turbojet engines, the S-451M was used to set a world speed record in its class in 1960.', 'J-451MM Stršljen': ' – Jurisnik – close support) (Stršljen – Hornet)The intended production close support version with tricycle undercarriage, Turbomeca Marbore engines and cannon armament. (1 built).', 'S-451MM Matica': 'atica – Queen bee) Two-seat trainer version, used for a world speed record in 1957.'}</t>
  </si>
  <si>
    <t>Royal Aircraft Factory R.E.7</t>
  </si>
  <si>
    <t>The Royal Aircraft Factory R.E.7 was a British two-seat light bomber and reconnaissance biplane designed by the Royal Aircraft Factory and built under contracts by the Coventry Ordnance Works, Austin, Napier and Siddeley-Deasy for the Royal Flying Corps. Developed from the R.E.5 the R.E.7 was designed to carry heavier loads and also suitable for escort and reconnaissance duties. It was an-unequal span biplane with a fixed tailskid landing gear and powered by a nose-mounted 120 hp (89 kW) Beardmore engine driving a four-bladed propeller. The aircraft was built by a number of different contractors with the first aircraft operational with the Royal Flying Corps in France in early 1916. The aircraft had two open cockpits with the observer/gunner in the forward cockpit under the upper wing and the pilot aft. It was soon found that the aircraft could not be used as an escort due to the limited field of fire for the single lewis gun but the R.E.7 had a useful payload and was soon used as a light bomber with the more powerful engine (either a 150 hp (112 kW) RAF 4a or 160 hp (119 kW) Beardmore). Over a quarter of the aircraft built were used in France in the middle of 1916 but their slow speed and low ceiling with a bomb load made them vulnerable to attack. The R.E.7s were withdrawn and used for training and a number were used as engine test beds. Use was made of them as target tugs trailing a sleeve drogue for air-to-air firing practice, probably one of the first aircraft to do this. At least two R.E.7s were converted to three seaters. Data from .mw-parser-output cite.citation{font-style:inherit;word-wrap:break-word}.mw-parser-output .citation q{quotes:"\"""\"""'""'"}.mw-parser-output .citation:target{background-color:rgba(0,127,255,0.133)}.mw-parser-output .id-lock-free a,.mw-parser-output .citation .cs1-lock-free a{background:linear-gradient(transparent,transparent),url("//upload.wikimedia.org/wikipedia/commons/6/65/Lock-green.svg")right 0.1em center/9px no-repeat}.mw-parser-output .id-lock-limited a,.mw-parser-output .id-lock-registration a,.mw-parser-output .citation .cs1-lock-limited a,.mw-parser-output .citation .cs1-lock-registration a{background:linear-gradient(transparent,transparent),url("//upload.wikimedia.org/wikipedia/commons/d/d6/Lock-gray-alt-2.svg")right 0.1em center/9px no-repeat}.mw-parser-output .id-lock-subscription a,.mw-parser-output .citation .cs1-lock-subscription a{background:linear-gradient(transparent,transparent),url("//upload.wikimedia.org/wikipedia/commons/a/aa/Lock-red-alt-2.svg")right 0.1em center/9px no-repeat}.mw-parser-output .cs1-ws-icon a{background:linear-gradient(transparent,transparent),url("//upload.wikimedia.org/wikipedia/commons/4/4c/Wikisource-logo.svg")right 0.1em center/12px no-repeat}.mw-parser-output .cs1-code{color:inherit;background:inherit;border:none;padding:inherit}.mw-parser-output .cs1-hidden-error{display:none;color:#d33}.mw-parser-output .cs1-visible-error{color:#d33}.mw-parser-output .cs1-maint{display:none;color:#3a3;margin-left:0.3em}.mw-parser-output .cs1-format{font-size:95%}.mw-parser-output .cs1-kern-left{padding-left:0.2em}.mw-parser-output .cs1-kern-right{padding-right:0.2em}.mw-parser-output .citation .mw-selflink{font-weight:inherit}The Illustrated Encyclopedia of Aircraft (Part Work 1982–1985). Orbis Publishing. p. 2820.General characteristics Performance Armament     Related lists</t>
  </si>
  <si>
    <t>//upload.wikimedia.org/wikipedia/commons/thumb/9/9e/RAF_R.E.7.jpg/300px-RAF_R.E.7.jpg</t>
  </si>
  <si>
    <t>Light bomber and reconnaissance biplane</t>
  </si>
  <si>
    <t>Royal Aircraft Factory</t>
  </si>
  <si>
    <t>https://en.wikipedia.org/Royal Aircraft Factory</t>
  </si>
  <si>
    <t>2 (pilot, observer/gunner)</t>
  </si>
  <si>
    <t>31 ft 10.5 in (9.72 m)</t>
  </si>
  <si>
    <t>57 ft 0 in (17.37 m)</t>
  </si>
  <si>
    <t>12 ft 7 in (3.84 m)</t>
  </si>
  <si>
    <t>548 sq ft (50.91 m2)</t>
  </si>
  <si>
    <t>2,285 lb (1,036 kg)</t>
  </si>
  <si>
    <t>3,450 lb (1,565 kg)</t>
  </si>
  <si>
    <t>1 × RAF 4a Vee piston engine , 150 hp (112 kW)</t>
  </si>
  <si>
    <t>84 mph (135 km/h, 73 kn)</t>
  </si>
  <si>
    <t>6 hours 0 minutes</t>
  </si>
  <si>
    <t>6,500 ft (1,980 m)</t>
  </si>
  <si>
    <t>https://en.wikipedia.org/Light bomber and reconnaissance biplane</t>
  </si>
  <si>
    <t>Royal Flying Corps</t>
  </si>
  <si>
    <t>https://en.wikipedia.org/Royal Flying Corps</t>
  </si>
  <si>
    <t>Royal Aircraft Factory R.E.5</t>
  </si>
  <si>
    <t>https://en.wikipedia.org/Royal Aircraft Factory R.E.5</t>
  </si>
  <si>
    <t>Vickers Vespa</t>
  </si>
  <si>
    <t>The Vickers Vespa was a British army cooperation biplane designed and built by Vickers Limited in the 1920s. While not adopted by Britain's Royal Air Force, small numbers were bought by the Irish Free State and Bolivia, the latter of which used the type during the Chaco War. One modified Vespa was used to set a world altitude record of 43,976 ft (13,407 m) in September 1932. The Vespa was designed by Vickers as a private venture to meet the requirements of Air Ministry Specification 30/24,[1] the first prototype, the Vespa I being flown in September 1925.[2] The Vespa, which was a single-engine biplane with a slim fuselage suspended between closely spaced and highly staggered two-bay wooden wings, was delivered for evaluation by the Royal Air Force, but crash landed owing to engine trouble on 24 June 1926 and was badly damaged.[3] It was then rebuilt with steel, fabric-covered wings as the Vespa II, but this was unsuccessful in getting orders from the RAF. It did, however, attract attention from Bolivia, which ordered six Vespa IIIs, an improved all metal version, in 1928,[3] and the Irish Free State, which ordered four Vespa IVs in 1929 and a further four Vespa Vs in 1930.[4] The prototype Vespa was modified as the Vespa VI for demonstration to the Central Chinese government, but was not purchased, so was returned to Britain. It was rebuilt as the Vespa VII, with a supercharged Bristol Pegasus S engine for an attempt on the world altitude record, setting a record of 43,976 ft (13,407 m) on 16 September 1932.[5] Six Vespa IIIs were delivered to Bolivia in 1928, where they were mainly used as operational conversion aircraft, although they did see limited use in the Chaco War as reconnaissance and long-range bombers, these aircraft operating at low altitude rather than the high altitude that Bolivia's Vespas were optimised for.[6] They remained in service until 1935.[7] The eight Irish Vespas remained in service for several years, operating from the Irish Air Corps base at Baldonnel, near Dublin,[4] with the last being written off on 12 June 1940.[8] Data from Vickers Aircraft Since 1908 [9]General characteristics Performance Armament    Related lists</t>
  </si>
  <si>
    <t>//upload.wikimedia.org/wikipedia/commons/thumb/b/b5/Vickers_Vespa.jpg/300px-Vickers_Vespa.jpg</t>
  </si>
  <si>
    <t>Army Cooperation Aircraft</t>
  </si>
  <si>
    <t>Vickers Limited</t>
  </si>
  <si>
    <t>https://en.wikipedia.org/Vickers Limited</t>
  </si>
  <si>
    <t>50 ft 0 in (15.24 m)</t>
  </si>
  <si>
    <t>10 ft 6 in (3.20 m)</t>
  </si>
  <si>
    <t>576 sq ft (53.5 m2)</t>
  </si>
  <si>
    <t>2,882 lb (1,307 kg)</t>
  </si>
  <si>
    <t>4,370 lb (1,982 kg)</t>
  </si>
  <si>
    <t>1 × Armstrong Siddeley Jaguar VIC 14-cylinder air-cooled radial engine, 490 hp (370 kW)</t>
  </si>
  <si>
    <t>139 mph (224 km/h, 121 kn) at 10,000 ft (3,000 m)</t>
  </si>
  <si>
    <t>580 mi (930 km, 500 nmi) at 15,000 ft (4,600 m) and 116 mph (101 kn; 187 km/h)</t>
  </si>
  <si>
    <t>26,000 ft (7,900 m) (absolute Ceiling)</t>
  </si>
  <si>
    <t>16 min to 15,000 ft (4,600 m)</t>
  </si>
  <si>
    <t>[10]1 × fixed, forward-firing .303 in (7.7 mm) Vickers machine gun1 × .303 in (7.7 mm) Lewis Gun on Scarff ring in rear cockpit</t>
  </si>
  <si>
    <t>provision to carry bombs[10]</t>
  </si>
  <si>
    <t>BoliviaIrish Air Corps</t>
  </si>
  <si>
    <t>https://en.wikipedia.org/BoliviaIrish Air Corps</t>
  </si>
  <si>
    <t>Short Bomber</t>
  </si>
  <si>
    <t>The Short Bomber was a British two-seat long-range reconnaissance, bombing and torpedo-carrying aircraft designed by Short Brothers as a land-based development of the very successful Short Type 184 (of which more than 900 were built and many exported). The Bomber was a three-bay biplane of wooden structure with fabric covering, originally developed from the Short 184 seaplane's fuselage combined with wings developed from those on the Short Admiralty Type 166 seaplane. The fuselage was of box section with curved upper decking mounted on the lower wing. The tailplane included a split elevator with a single fin and rudder. The undercarriage consisted of a four-wheeled assembly under the nose and a skid under the tail. The crew of two sat in tandem open cockpits behind the wing; initially the observer/gunner sat in the forward cockpit so that he could stand up to operate the machine gun mounted on the upper wing. This somewhat precarious activity was rendered unnecessary by the invention of the gun ring-mount; in production aircraft the pilot occupied the forward cockpit with the gunner behind him in the rear cockpit, which was fitted with dual controls. It was powered by a Rolls-Royce Eagle or a Sunbeam engine mounted in the nose, driving a two-bladed propeller. Armament comprised a rear-facing Lewis Gun as well as provision for one 14 inch Whitehead torpedo or various bombs up to 920 lb. Initial testing with the prototype by Shorts' test pilot, Ronald Kemp, revealed that it was unable to carry the required bombload of six 112-lb (50.8 kg) bombs, so the wingspan was increased by 12 ft. This provided the required lift but at the same time rendered the aircraft unstable in both pitch and yaw. The fuselage length was increased by 4 ft 5 in (1.35 m), which solved the problem. Large numbers of the Bomber had already been ordered from Shorts and a number of other light engineering companies; the latter produced aircraft to the original drawings but all 'short' Short Bombers were modified to the longer form before acceptance.[1] The Short Bomber was intended for long-range missions; the maximum flight duration was approximately six hours. The first Bomber flew in 1915 and more than 80 aircraft were built, 36 by Short Brothers, the rest being manufactured by Mann Egerton (20), Sunbeam (15), Parnall (6) and Phoenix Aircraft Ltd (7).[2] The Short Bomber entered service in late 1916 with No. 7 Squadron RNAS, flying its first bombing raid on the night of 15 November 1916, with four Shorts, each carrying eight 65 lb (30 kg) bombs, attacking targets at Ostend in Belgium along with 18 Caudron G.4s.[3] 7 Squadron RNAS continued bombing operations through the winter of 1916–17, but the Short Bomber was underpowered and was taken out of service in April 1917, when more powerful aircraft (notably the twin-engined Handley Page Type O/100) entered service. One of its last combat operations involved attacking the Zeebrugge Mole on four successive nights in April 1917, in preparation for the naval raid on St. George's Day (23 April).[4] Data from The British Bomber since 1914 [2]General characteristics Performance Armament  Related development   Related lists  Media related to Short Bomber at Wikimedia Commons</t>
  </si>
  <si>
    <t>//upload.wikimedia.org/wikipedia/commons/thumb/c/ce/IWM-Q67967-Short-Bomber.jpg/300px-IWM-Q67967-Short-Bomber.jpg</t>
  </si>
  <si>
    <t>Short Brothers</t>
  </si>
  <si>
    <t>https://en.wikipedia.org/Short Brothers</t>
  </si>
  <si>
    <t>45 ft 0 in (13.72 m)</t>
  </si>
  <si>
    <t>84 ft 0 in (25.60 m)</t>
  </si>
  <si>
    <t>15 ft 0 in (4.57 m)</t>
  </si>
  <si>
    <t>870 sq ft (81 m2)</t>
  </si>
  <si>
    <t>5,000 lb (2,268 kg)</t>
  </si>
  <si>
    <t>6,800 lb (3,084 kg)</t>
  </si>
  <si>
    <t>1 × Rolls-Royce Eagle water-cooled V12 engine, 250 hp (190 kW)</t>
  </si>
  <si>
    <t>77 mph (124 km/h, 67 kn) at 6,500 ft (1,980 m)</t>
  </si>
  <si>
    <t>6 hr</t>
  </si>
  <si>
    <t>10,600 ft (3,200 m) (absolute ceiling)</t>
  </si>
  <si>
    <t>45 min to 10,000 ft (3,050 m)</t>
  </si>
  <si>
    <t>1× 0.303 in (7.7 mm) Lewis machine gun on Scarff ring</t>
  </si>
  <si>
    <t>8x 112 lb (51 kg) bombs</t>
  </si>
  <si>
    <t>Royal Naval Air Service (RNAS)Royal Flying Corps (RFC)</t>
  </si>
  <si>
    <t>https://en.wikipedia.org/Royal Naval Air Service (RNAS)Royal Flying Corps (RFC)</t>
  </si>
  <si>
    <t>https://en.wikipedia.org/1915</t>
  </si>
  <si>
    <t>https://en.wikipedia.org/April 1917</t>
  </si>
  <si>
    <t>https://en.wikipedia.org/1916</t>
  </si>
  <si>
    <t>Ikarus 214</t>
  </si>
  <si>
    <t>The Ikarus 214 was a military aircraft produced in Yugoslavia in the early 1950s. Originally intended as a light reconnaissance-bomber, it was produced as a trainer and transport aircraft when the testing of the prototype showed it had insufficient performance for the reconnaissance-bomber role. A conventional, low-wing cantilever monoplane with twin tail, the Ikarus 214 was designed by Professor constructor Simo Milutinovic, and first flew on 7 August 1949. The aircraft was of wooden construction, twin-engined, with a crew of two to four depending on the mission/role of the aircraft. The main landing gear wheels retracted into the engine nacelles of the two Ranger SVG-770C-B1 inverted V-12 piston engines. Serial production aircraft were powered by 2x Pratt &amp; Whitney R-1340AN-1 radial engines. Unlike production aircraft, the first prototype had fixed landing gear, due to delays in development of the retractable undercarriage. On the first test flight one engine failed, the pilot, Lieutenant Nikola Simic, attempted to return to the airport at Zemun, but the aircraft lost altitude and crashed near the Ikarus factory, killing the pilot. Analysis concluded that the accident was caused by a combination of failure of the propeller feathering mechanism, high drag to the landing gear, small fin area, asymmetric thrust and limited engine power. The second prototype with the same engines, retractable landing gear and increased vertical tail surfaces flew in 1951. This aircraft was used, after flight test was completed, by the JRV until 10 October 1957. The revised version for  photo-reconnaissance, designated Ikarus 214F, flew until 1959 when it was written off after an accident. A total of 22 aircraft, two prototypes and series production of only 20 meant the Ikarus 214 was not widely used, flight testing having revealed that the 214 could not meet the requirements of a light twin-engine bomber. The  Ikarus 214AS trainer was mainly used as a crew trainer for bomber pilots and navigators. The Ikarus 214D transport variant of the aircraft could carry up to 8 passengers or parachutists. Naval reconnaissance versions were limited, by a lack of suitable equipment, to mission in daylight and good weather conditions. Two aircraft were equipped to carry out maritime reconnaissance and anti-submarine warfare as the Ikarus 214PP, and Ikarus 214AM2. All Ikarus 214 aircraft were withdrawn from military service by 1967. Six aircraft were donated to the Aeronautical Union of Yugoslavia, continuing to fly in aero-clubs at Ljubljana, Zagreb, Novi Sad, Vrsac, Skopje and Sarajevo, for transport and parachute jumps. All civilian 214s were withdrawn from service during the 1970s. Although not entirely successful in its intended role the Ikarus 214 gained a good reputation from parachute jumpers at the aero-clubs. A single Ikarus 214 has been preserved at the Museum of Aviation at Belgrade Airport. Data from[citation needed]General characteristics Performance Sima Milutinović   Aircraft of comparable role, configuration, and era</t>
  </si>
  <si>
    <t>//upload.wikimedia.org/wikipedia/commons/thumb/c/cd/Ikarus_214-P_mjrv1.jpg/300px-Ikarus_214-P_mjrv1.jpg</t>
  </si>
  <si>
    <t>Sima Milutinović</t>
  </si>
  <si>
    <t>https://en.wikipedia.org/Sima Milutinović</t>
  </si>
  <si>
    <t>20+ 2 prototypes</t>
  </si>
  <si>
    <t>One or two pilots</t>
  </si>
  <si>
    <t>11.20 m (38 ft 9 in)</t>
  </si>
  <si>
    <t>16.20 m (53 ft 2 in)</t>
  </si>
  <si>
    <t>3.95 m (13 ft 0 in)</t>
  </si>
  <si>
    <t>29.80 m2 (321 sq ft)</t>
  </si>
  <si>
    <t>3,965 kg (3,741 lb)</t>
  </si>
  <si>
    <t>5,025 kg (11,078 lb)</t>
  </si>
  <si>
    <t>2 × Pratt &amp; Whitney R-1340-AN-1 , 450 kW (600 hp) each</t>
  </si>
  <si>
    <t>365 km/h (227 mph, 197 kn)</t>
  </si>
  <si>
    <t>1,080 km (670 mi, 580 nmi)</t>
  </si>
  <si>
    <t>Yugoslav Air Force</t>
  </si>
  <si>
    <t>https://en.wikipedia.org/Yugoslav Air Force</t>
  </si>
  <si>
    <t>1949-1959</t>
  </si>
  <si>
    <t>8 passengers</t>
  </si>
  <si>
    <t>Rare Bear</t>
  </si>
  <si>
    <t>Rare Bear is a highly modified Grumman F8F Bearcat that dominated the Reno Air Races for decades. The Bearcat that became Rare Bear was a severely damaged wreck when discovered by Lyle Shelton in 1969. It had been abandoned next to a runway on Porter County Regional Airport in Valparaiso, Indiana after it crashed there from a throttle-on torque roll in 1962. The airplane had been stripped by parts hunters, so Shelton found a fuselage, wing center section, landing gear and a right wing panel, but little else. Shelton bought the wreck and had the pieces trucked to Orange County, California and restoration began.[1] One of the major modifications made during the rebuild involved installing a more powerful Wright R-3350 (from a Douglas Skyraider) in place of the Pratt &amp; Whitney R-2800 engine that is standard for a Bearcat. A Douglas DC-7 propeller and cowl were used and Shelton bought the landing gear fairings and doors from the wreck of Bob Kucera's Bearcat. Bill Fornoff loaned him a left wing panel and Gunter Balz supplied a rudder.  The windshield and canopy were supplied by Edward T. Maloney.[2]  The rebuild was finished with the first flight on 13 September 1969.[3] Just a week after its first flight, the Bearcat appeared in its first National Championship Reno Air Race, sporting the name "Able Cat", where it finished a respectable 5th in the Unlimited Class, despite the lack of preparatory and flight test time. From 1969 to 1975, Lyle Shelton raced the aircraft (named "Phoenix I" from 1971 on) every year at the Reno Air Races, as well as air races in Mojave, California, San Diego, California, Miami, Florida and Cape May, New Jersey.  In this period, he scored five victories.[4]  During the 1976 air race in Mojave California, Shelton experienced an engine failure and had to perform a belly landing.[5] The aircraft was not raced again until 1980, when it was renamed "Rare Bear". From 1980 until present day, Rare Bear has scored eleven more victories in the Unlimited Class.[4]  A three-blade propeller, consisting of blades from a Lockheed P-3 Orion propeller, in a Lockheed Constellation hub, was fitted to the aircraft in 1988.[6] After back-to-back testing in 2004, a switch was made back to the Aeroproducts four-bladed propeller.[7] In late 2006 both the plane and the team were sold to Rod Lewis for just under $2 million.[8] Recent accomplishments include finishing the Reno Air Races in 2004 and 2005 with the gold medal in the unlimited gold race. The pilot for those two championships was John Penney. In 2006 the Rare Bear was piloted by Ron Buccarelli. For the 2007 Reno Air Races, Rare Bear appeared in a new paint scheme (burgundy fuselage, white wings, gold tail).[9] It was piloted by John Penney, who flew it to victory in the Unlimited Class Gold Race. In the 2008 Reno Air Races, Rare Bear appeared in yet another new paint scheme.[10] Propeller problems during qualifying resulted in an intense all-night rebuild of the propeller. The aircraft was able to qualify and John Penney made it to the Unlimited Breitling Gold race. A landing gear problem during the qualifying heat race caused the engine to overheat. Several high-G pulls allowed the gear to extend, but the engine damage was done. The race crew said from their box in the stands that it was a matter of time before the engine let go. He was in second place when he was forced to call mayday once again during the Gold race, this time trailing smoke.  While Penney made it down safely, it was then unknown how much damage had been done to Rare Bear.[11] Before the 2009 races, the wing root mounted oil coolers were replaced with a boil-off oil cooling system.  As a result, the outer halves of both wing root inlets were closed off.[12] Sporting yet another new paint scheme,[13] Rare Bear finished second in the final race with a speed of 479.088 mph (770.8 km/h). In the 2010 races, Rare Bear finished second in the Gold Heat 3A at 447.755 mph (720.6 km/h). The Gold Final race was cancelled due to weather conditions. The aircraft hasn't raced after coming second in 2015, but was on static display at the 2016 and 2017 events. Rare Bear has set many performance records for piston-driven aircraft, including the 3 km World Speed Record of 528.33 mph (850.26 km/h) set August 21, 1989, which still stands in this class, and a new time-to-climb record (3,000 meters in 91.9 seconds set in 1972 (9842.4 ft – 6,426 fpm), breaking a 1946 record set in a stock Bearcat).[14][15][16][17]</t>
  </si>
  <si>
    <t>//upload.wikimedia.org/wikipedia/commons/thumb/f/fe/77_F8F-2_Bearcat_%28N-777L%29_Rare_Bear_2014_Reno_Air_Races_Gold_Final_by_D_Ramey_Logan.jpg/300px-77_F8F-2_Bearcat_%28N-777L%29_Rare_Bear_2014_Reno_Air_Races_Gold_Final_by_D_Ramey_Logan.jpg</t>
  </si>
  <si>
    <t>Operational</t>
  </si>
  <si>
    <t>Grumman Bearcat</t>
  </si>
  <si>
    <t>https://en.wikipedia.org/Grumman Bearcat</t>
  </si>
  <si>
    <t>N777L</t>
  </si>
  <si>
    <t>Robin ATL</t>
  </si>
  <si>
    <t>The Robin ATL (Avion Très Léger, "very light aircraft") is a French two-seat light aircraft designed by Avions Robin in the 1980s to meet a need for an economical two-seat aircraft to equip flying clubs. It is a single-engined monoplane with a fixed tricycle undercarriage, conventional control stick, and is, unusually, fitted with a V-tail. Due to the large bubble canopy, visibility is  excellent. Its benign flight characteristics, moderate speeds and low fuel consumption, as well as some unique details, like an engine starter button which can only be pressed when the fuel selector switch is open, made the ATL a good trainer. In the early 1980s, Avions Pierre Robin started design of an ultra-lightweight two-seat light aircraft intended to meet the requirements of French flying clubs for a low-cost light trainer, as existing American training aircraft were becoming increasingly expensive, which was not helped by an unfavourable exchange rate, which resulted in a competition to supply a new light trainer, which could be mass-produced for supply to subsidised French flying clubs. Robin won the competition in 1983 with their ATL design, a single-engined low-winged monoplane with a fixed undercarriage and a V-tail. The ATL's fuselage was of Glass-reinforced plastic construction, with a wooden wing, while the V-tail is a conventional all-metal construction.[1] The first prototype flew on 17 June 1983, powered by a single 35 kW (47 hp) JPX PAL 1300, a new design of two stroke, three-cylinder radial engine.[2]  However, testing showed that the new engine was prone to vibration, and in order to speed development and certification, the prototype was re-engined with a converted Volkswagen car engine,[3] which formed the basis for production. As the four-cylinder car engine was heavier than the original engine, the aircraft's wings were swept forward to maintain the aircraft's centre of gravity in an acceptable position.[2] First orders, for 30 ATLs were placed by the French National Aviation Federation in November 1983, with initial deliveries starting (under a limited airworthiness approval) in April 1985.  Full French certification followed on 15 January 1986.[2] The ATL was prone to engine problems, however, which forced the recall of early production aircraft for modification, and limited the attractiveness of the aircraft, particularly for export.[4] One solution to this problem was re-engining with a more reliable engine, and Robin developed a version for the German market powered by a 52.5 kW (70 hp) Limbach. While the Limbach was also a modified VW car engine, crucially, it had dual ignition instead of the single ignition on the JPX-modified engines normally used, this being certified in 1989.[4][5]  This came too late, however, and production ended in 1991 after the completion of 132 aircraft, of which 10 were powered by the Limbach engine.[4] Data from Jane's All the World's Aircraft 1988–89.[2]General characteristics Performance   Aircraft of comparable role, configuration, and era</t>
  </si>
  <si>
    <t>//upload.wikimedia.org/wikipedia/commons/thumb/b/b4/Robin.atl.l.g-gfrd.vtail.arp.jpg/300px-Robin.atl.l.g-gfrd.vtail.arp.jpg</t>
  </si>
  <si>
    <t>Avions Robin</t>
  </si>
  <si>
    <t>https://en.wikipedia.org/Avions Robin</t>
  </si>
  <si>
    <t>6.72 m (22 ft 1 in)</t>
  </si>
  <si>
    <t>10.25 m (33 ft 8 in)</t>
  </si>
  <si>
    <t>12.15 m2 (130.8 sq ft)</t>
  </si>
  <si>
    <t>NACA 43015 modified</t>
  </si>
  <si>
    <t>360 kg (794 lb)</t>
  </si>
  <si>
    <t>42 L (9.2 imp gal; 11 US gal) usable fuel</t>
  </si>
  <si>
    <t>1 × JPX 4T 60A four-cylinder air-cooled horizontally opposed, 48 kW (65 hp)</t>
  </si>
  <si>
    <t>185 km/h (115 mph, 100 kn) at sea level</t>
  </si>
  <si>
    <t>790 km (490 mi, 430 nmi)</t>
  </si>
  <si>
    <t>3,960 m (12,990 ft)</t>
  </si>
  <si>
    <t>142 km/h (88 mph, 77 kn) at 2,440 m (8,010 ft) (econ. cruise, 50% power)</t>
  </si>
  <si>
    <t>75 km/h (47 mph, 40 kn) (flaps down)</t>
  </si>
  <si>
    <t>1985–1991</t>
  </si>
  <si>
    <t>{'Bijou': 'n the UK.'}</t>
  </si>
  <si>
    <t>420 m (1,380 ft)</t>
  </si>
  <si>
    <t>380 ft (120 m)</t>
  </si>
  <si>
    <t>Pietenpol Sky Scout</t>
  </si>
  <si>
    <t>The Pietenpol Sky Scout is a parasol wing homebuilt aircraft designed by Bernard H. Pietenpol.[1] The Sky Scout was a lower cost follow-on to the Pietenpol's first homebuilt design, the Pietenpol Air Camper. Using a lower cost Ford Model T engine, rather than the more current Ford Model A engine of the time. The aircraft was redesigned for the heavier, lower power engine by reducing it to a single person aircraft. The new pilot location required a section called a "flop" to be installed, essentially a section of the wing that was hinged up to allow the pilot to stand up when getting into and out of the aircraft.[2] The aircraft was designed to be built of spruce and plywood. The drawings were published in the 1933 Mechanix Illustrated magazine. Data from Sport AviationGeneral characteristics Performance   Aircraft of comparable role, configuration, and era  Related lists</t>
  </si>
  <si>
    <t>amateur-built airplane</t>
  </si>
  <si>
    <t>Pietenpol</t>
  </si>
  <si>
    <t>Bernard Pietenpol</t>
  </si>
  <si>
    <t>https://en.wikipedia.org/Bernard Pietenpol</t>
  </si>
  <si>
    <t>16 ft 3 in (4.95 m)</t>
  </si>
  <si>
    <t>27 ft 3 in (8.31 m)</t>
  </si>
  <si>
    <t>1 × Ford Model T engine Inline four cylinder piston</t>
  </si>
  <si>
    <t>54 kn (62 mph, 100 km/h)</t>
  </si>
  <si>
    <t>200 ft/min (1.0 m/s)</t>
  </si>
  <si>
    <t>https://en.wikipedia.org/amateur-built airplane</t>
  </si>
  <si>
    <t>48 kn (55 mph, 89 km/h)</t>
  </si>
  <si>
    <t>30 kn (35 mph, 56 km/h)</t>
  </si>
  <si>
    <t>Piper PA-20 Pacer</t>
  </si>
  <si>
    <t>The PA-20 Pacer and PA-22 Tri-Pacer, Caribbean, and Colt are an American family of light strut-braced high-wing monoplane aircraft built by Piper Aircraft from 1949 to 1964. The Pacer is essentially a four-place version of the two-place PA-17 Vagabond, with conventional landing gear, a steel tube fuselage and an aluminum frame wing covered with fabric, much like Piper's famous Cub and Super Cub. The Tri-Pacer is a development of the Pacer with tricycle landing gear, while the Colt is a two-seat flight training version of the Tri-Pacer. Prized for their ruggedness, spacious cabins, and, for the time, impressive speed, many of these aircraft continue to fly today.  Factory installed 108 hp (81 kW), 125 hp (93 kW), 135 hp (101 kW), 150 hp (110 kW), and 160 hp (120 kW) engine options were available, and 180 hp (130 kW) engine after-market conversions have been offered. The Pacer and the Tri-Pacer were the first post-World War II Piper designs with flaps and a control yoke instead of a center stick, and they belong to a sub-group of Piper aircraft popularly called "short wing Pipers," reflecting their shorter wingspans compared to the earlier J-3 Cub and PA-18 Super Cub.[1] The PA-20 Pacer is a tailwheel aircraft and thus has somewhat limited forward visibility on the ground and relatively demanding ground-handling characteristics. To help introduce more pilots to easier, safer flying, from February 1951, Piper introduced the PA-22 Tri-Pacer with a nosewheel instead of the tailwheel landing gear.[2]  Additionally, the Tri-Pacer offered higher-powered engine options in the form of 150 hp (110 kW) and 160 hp (120 kW) engines, whereas the largest engine available to the original Pacer had an output of 135 hp (101 kW).[3][citation needed]  At the time the tricycle undercarriage became a popular preference and 1953 saw the PA-22 Tri-Pacer outsell the Pacer by a ratio of six to one.[4] Due to the geometry of the nosewheel installation, the aircraft is sometimes called the "Flying Milk Stool."[5] In 1959 and 1960 Piper offered a cheaper, less well-equipped version of the Tri-Pacer with a 150 hp (110 kW) Lycoming O-320 designated the PA-22-150 Caribbean.[6] Over 9400 Tri-Pacers were produced[3] between 1950 and 1964 when production ended, with 3280 still registered with the U.S. Federal Aviation Administration (FAA) in April 2018.[7] An unusual feature of the Tri-Pacer is bungees linking the ailerons and rudder to facilitate coordinated flight. The system can be easily overcome by the pilot as needed and allowed the installation of a simple autopilot marketed by Piper under the name Auto-control.[8][citation needed] A trainer version of the PA-22 Tri-Pacer, the PA-22-108 Colt, was introduced to compete directly with other popular trainers such as the Cessna 150, and was powered by a 108 hp (81 kW) Lycoming O-235. Quickly designed in late 1960, the two-seat Colt was offered at a substantially lower price than the Tri-Pacer, and omitted the four-seat aircraft's flaps and second wing tank along with the rear side windows and door. The Colt otherwise closely resembles the Tri-Pacer, using the same front seats and door, landing gear, engine mounts, windshield, tail surfaces, struts and instrument panel. Over 2,000 Colts were manufactured and it was the last Pacer variant—and thus the last short wing Piper—to be dropped from production.[6][9]  The last batch of 12 PA-22-150s were built for the French Army in 1963 and the last of the family, a PA-22-108 Colt, was completed on 26 March 1964. The type was replaced on the Vero Beach production line by the PA-28 Cherokee 140.[citation needed] Some PA-22s have been converted to a tailwheel configuration, resulting in an aircraft that is very similar to a PA-20 Pacer, but which retains the model refinements and features of the PA-22. These conversions are often referred to by owners as PA-22/20s and are often listed in classified aircraft ads as such, although officially such converted aircraft continue to be designated by the FAA as PA-22 Tri-Pacers. When this conversion is accomplished, a disc brake conversion is usually installed in place of the original drum brakes, and the Lycoming O-360 180 HP engine is the preferred upgrade.[10] Some PA-22s have a Hartzell constant-speed controllable propeller or Koppers Aeromatic propeller.[11] Each of these installations improves performance and economy at the sacrifice of payload. A few Colts have also been converted to tailwheel configuration, although this is not as popular as converting Tri-Pacers.[12][failed verification] Between 1953 and 1955, the Cuban Army Air Force (Fuerza Aérea Ejército de Cuba, or FAEC) received 7 PA-20s, 4 PA-22-150s, and 3 PA-22-160s.  During the Cuban Revolution, PA-22s had their rear-doors removed and a .30 caliber machine gun installed in its place for use against insurgents, along with hand-dropped grenades.[13] A PA-22 providing ground support for the Cuban Army during the Battle of Guisa is believed to be the lone aircraft lost by the FAEC to enemy fire.[14] During the Congo Crisis, Katangese separatists received five PA-22-150s from the South African Air Force for the Force aérienne katangaise which were deployed against ONUC forces between 1961 and 1963.[15] Data from Piper PA-22-160 pilot's operating handbook, issued January 1960General characteristics Performance Related development Aircraft of comparable role, configuration, and era</t>
  </si>
  <si>
    <t>//upload.wikimedia.org/wikipedia/commons/thumb/5/58/Piper_PA-22-150TD_Tri-Pacer_Kyabram_Vabre.jpg/300px-Piper_PA-22-150TD_Tri-Pacer_Kyabram_Vabre.jpg</t>
  </si>
  <si>
    <t>Piper Aircraft</t>
  </si>
  <si>
    <t>https://en.wikipedia.org/Piper Aircraft</t>
  </si>
  <si>
    <t>1949 (PA-20)1950 (PA-22)</t>
  </si>
  <si>
    <t>1120 (PA-20)9490 (PA-22)</t>
  </si>
  <si>
    <t>29 ft 3 in (8.92 m)</t>
  </si>
  <si>
    <t>8 ft 4 in (2.54 m)</t>
  </si>
  <si>
    <t>147.5 sq ft (13.70 m2)</t>
  </si>
  <si>
    <t>1,110 lb (503 kg)</t>
  </si>
  <si>
    <t>36 US gal (140 l; 30 imp gal)</t>
  </si>
  <si>
    <t>1 × Lycoming O-320-B four cylinder, four-stroke, air-cooled, horizontally opposed, piston aircraft engine, 160 hp (120 kW)</t>
  </si>
  <si>
    <t>2-bladed metal, fixed pitch</t>
  </si>
  <si>
    <t>141 mph (227 km/h, 123 kn)</t>
  </si>
  <si>
    <t>500 mi (800 km, 430 nmi) with reserves, 610 with optional tank</t>
  </si>
  <si>
    <t>16,500 ft (5,000 m)</t>
  </si>
  <si>
    <t>13.5 lb/sq ft (66 kg/m2)</t>
  </si>
  <si>
    <t>134 mph (216 km/h, 116 kn) 75% power, 7000ft</t>
  </si>
  <si>
    <t>49 mph (79 km/h, 43 kn)</t>
  </si>
  <si>
    <t>1950–1954 (PA-20)1950–1964 (PA-22)</t>
  </si>
  <si>
    <t>Piper PA-15 Vagabond</t>
  </si>
  <si>
    <t>https://en.wikipedia.org/Piper PA-15 Vagabond</t>
  </si>
  <si>
    <t>https://en.wikipedia.org/Javelin V6 STOL</t>
  </si>
  <si>
    <t>Piper PA-6</t>
  </si>
  <si>
    <t>The Piper PA-6 Sky Sedan was a 1940s American four-seat light aircraft designed and built in prototype form by Piper Aircraft at its Lock Haven, Pennsylvania, factory.[1] Towards the end of 1944 Piper announced a number of aircraft types it intended to build after World War II. One of these was the PWA-6 Sky Sedan (Post War Airplane 6). A prototype was built in 1945 as a development of Piper's unsuccessful two-seat PT-1 trainer. Its fuselage had a fabric-covered metal frame with a four-seat cabin. It was a low-wing cantilever monoplane with a conventional tail unit and a retractable tailwheel landing gear. Originally to be powered by a 140 hp Franklin engine, it had a 165 hp Continental E-165 engine. By the time it first flew the designation had been changed to PA-6. A second aircraft was built in 1947, it differed by having an all-metal construction, a 205 hp Continental E-185 engine and a one-piece windscreen. Neither version was placed into production at a time when a short boom in postwar general aviation was ending.[2][3] Data from Jane's all the World's Aircraft 1947[4]General characteristics Performance   Aircraft of comparable role, configuration, and era</t>
  </si>
  <si>
    <t>26 ft 0 in (7.93 m)</t>
  </si>
  <si>
    <t>34 ft 8 in (10.56 m)</t>
  </si>
  <si>
    <t>Modified USA 35B</t>
  </si>
  <si>
    <t>1,360 lb (617 kg)</t>
  </si>
  <si>
    <t>40 US gal (33 imp gal; 150 l) fuel; 2.5 US gal (2.1 imp gal; 9.5 l) oil</t>
  </si>
  <si>
    <t>1 × Continental E165 6-cyl. horizontally-opposed air-cooled piston engine, 165 hp (123 kW)</t>
  </si>
  <si>
    <t>2-bladed Sensenich fixed pitch propeller</t>
  </si>
  <si>
    <t>49 mph (43 kn; 79 km/h) with flaps; 55 mph (48 kn; 89 km/h) without flaps</t>
  </si>
  <si>
    <t>620 mi (1,000 km, 540 nmi) at 140 mph (120 kn; 230 km/h)</t>
  </si>
  <si>
    <t>150 mph (240 km/h, 130 kn) at 125 hp (93 kW) and 140 mph (120 kn; 230 km/h) at 100 hp (75 kW) at sea level</t>
  </si>
  <si>
    <t>3 pax</t>
  </si>
  <si>
    <t>https://en.wikipedia.org/1944</t>
  </si>
  <si>
    <t>120 mph (100 kn; 190 km/h) at 40% power</t>
  </si>
  <si>
    <t>1.664 lb/mi (0.469 kg/km)</t>
  </si>
  <si>
    <t>Pöschel Equator</t>
  </si>
  <si>
    <t>The Pöschel Equator was a single engine, 6/8 seat amphibian built in the 1970s featuring glass-fibre covered fuselage.  Three aircraft were built, each with different engine or wing positions, but no production followed. Günther Pöschel designed the Equator as a small executive transport which could operate from land or water.  It used the then quite novel glass-fibre composite material for the skin of its flying surfaces and fuselage in order to achieve a smooth and watertight finish.  The first version to fly, the P-300 Equator, was completed as a landplane with a fixed undercarriage and was intended to provide proof of principle. It had a high, cantilever wing of straight tapered plan and no dihedral, carrying a full span combination of ailerons and slotted flaps.[1]  These surfaces replaced the original full span flaps plus lateral control spoilers, which were found ineffective.[2] Despite its landplane configuration, this first aircraft had the small outboard floats intended for production amphibians; these rotated to the wingtips in flight and remained rotated for land operation.[1] The P-300 Equator's fuselage was a composite skinned, metal semi-monocoque structure.  The cabin extended from near the nose to just aft of the wing leading edge.  Three rows of seats were enclosed by a long, smooth windscreen and two long side transparencies which hinged upwards for access, with two smaller windows behind. The most unusual feature of the P-300 was its engine and propeller layout: the six cylinder, 310 hp (230 hp) Lycoming TIO-541 was placed within the fuselage behind the cabin, with a long drive shaft extending aft to the tail.  The P-300 had a T-tail and the drive shaft first turned through 90°upwards into it, then turned again to emerge from a slender fairing at the fin/tailplane intersection, where it drove a two blade, tractor configuration propeller. The tail was unswept, carrying horn balanced elevators and rudder.  The fixed, tricycle undercarriage had short, almost horizontal, cantilever main legs; all wheels had fairings.[1] The prototype P-300 was exhibited at the June 1973 Paris Air Show at Le Bourget Airport. The P-300 was followed by the P-400 Turbo-Equator, powered by a 313 kW (420 hp) Allison 250-25-B17B turboprop engine. Lighter and small in diameter than the Lycoming, this engine was mounted on a revised, cruciform, tail at the fin/ tailplane intersection, driving a three blade propeller.  A new, all-moving tabbed tailplane was fitted and the rudder had gained a trim tab. The displacement of the engine from the fuselage enabled another row of seats to be added, making eight places in all.  The cabin had a glazed door in place of the P-300's hinged transparencies.[3]  The wings had the same plan and dimensions as before[3] but were fitted with the earlier, full span spoilerons.[2]  The wingtip floats were removed and the aircraft stabilized on water with short fuselage mounted sponsons.  A retractable tricycle undercarriage was fitted, the wheels housed within the fuselage.[3] The P-400 first flew on 24 August 1977 but was destroyed during its eighth land take-off when the propeller went into reverse pitch.[2] The final Equator, numbered P-300 like the first, reverted to Lycoming piston power but with the engine mounted in pusher configuration on a pylon above the fuselage and wing, partly to allow later models to use different engines or even to have two engines in push-pull configuration. The sponsons were removed and wing roots were lowered to below mid-fuselage line and dihedral added, stabilizing the aircraft on the water with a "water-wing", the centre section undersides in contact with the water, an idea developed by the US Navy and used in the Taylor Coot homebuilt amphibian.  The earlier upright fin was replaced by a wide chord, swept but still cruciform tail.  The new wing position resulted in a revision of the cabin side transparencies, with three well-spaced square windows on each side. Cabin access was via a portside door.[2] Some water trials had been made by March 1981[2] and one P-300 is known to have flown from land.[4]  Many variants were proposed[2] but not proceeded with. Data from Jane's All the World's Aircraft 1972/3General characteristics Performance</t>
  </si>
  <si>
    <t>//upload.wikimedia.org/wikipedia/commons/thumb/0/04/Poescel_P-300_Equator_D-EALM_LEB_02.06.73_edited-3.jpg/300px-Poescel_P-300_Equator_D-EALM_LEB_02.06.73_edited-3.jpg</t>
  </si>
  <si>
    <t>Amphibious executive aircraft</t>
  </si>
  <si>
    <t>Pöschel Aircraft, later Equator Aircraft (Germany)</t>
  </si>
  <si>
    <t>Günther Pöschel</t>
  </si>
  <si>
    <t>12.40 m (40 ft 8 in)</t>
  </si>
  <si>
    <t>3.10 m (10 ft 2 in)</t>
  </si>
  <si>
    <t>18.0 m2 (194 sq ft) gross</t>
  </si>
  <si>
    <t>Wortmann laminar flow</t>
  </si>
  <si>
    <t>800 kg (1,764 lb)</t>
  </si>
  <si>
    <t>800 L (211 US gal; 176 Imp gal)</t>
  </si>
  <si>
    <t>1 × Lycoming TIO-541 6-cylinder horizontally opposed, turbocharged, 230 kW (310 hp)</t>
  </si>
  <si>
    <t>2-bladed Hartzell Propeller, 2.40 m (7 ft 10 in) diameter constant speed, reversible pitch, mounted on T-tail in  tractor configuration and driven via long drive shaft.</t>
  </si>
  <si>
    <t>387 km/h (240 mph, 209 kn) at sea level</t>
  </si>
  <si>
    <t>5,400 km (3,400 mi, 2,900 nmi) at 75% power at 7,300 m (23,950 ft)</t>
  </si>
  <si>
    <t>8.65 m/s (1,703 ft/min)</t>
  </si>
  <si>
    <t>450 km/h (280 mph, 240 kn) at 75% power at 7,300 m (23,950 ft)</t>
  </si>
  <si>
    <t>up to 5 passengers</t>
  </si>
  <si>
    <t>Powrachute Pegasus</t>
  </si>
  <si>
    <t>The Powrachute Pegasus is an American powered parachute, designed and produced by Powrachute of Middleville, Michigan. The aircraft is supplied as a complete ready-to-fly-aircraft or as a kit for amateur construction.[1][2][3] The Pegasus was originally introduced in 2000 and was initially just called the Powrachute as the company's first and only model at that time. As other aircraft were added to the line it was renamed the PC 2000 and later stretched slightly and renamed the Pegasus.[1][3][4] The aircraft was designed to comply with the US FAR 103 Ultralight Vehicles rules as a two-seat trainer and is now a light-sport aircraft. It features a parachute-style high-wing of either 500 sq ft (46 m2) or optionally 550 sq ft (51 m2), two-seats-in-tandem accommodation, tricycle landing gear and a single 64 hp (48 kW) Rotax 582 engine in pusher configuration. The 65 hp (48 kW) Hirth 2706 engine was a factory option at one time.[1][4] The aircraft carriage is built from large-diameter, thin-walled, bolted tubing and includes occupant roll-over protection. In flight steering is accomplished via foot pedals that actuate the canopy brakes, creating roll and yaw. On the ground the aircraft has tiller-controlled nosewheel steering. The main landing gear incorporates spring strut suspension. The aircraft is factory supplied in the form of an assembly kit that requires 30 hours to complete.[1] A total of 360 examples had been flown by February 2005.[2] Data from Cliche[1]General characteristics Performance</t>
  </si>
  <si>
    <t>//upload.wikimedia.org/wikipedia/commons/thumb/3/3a/Powrachute_Pegasus_powered_parachute_02.jpg/300px-Powrachute_Pegasus_powered_parachute_02.jpg</t>
  </si>
  <si>
    <t>360 (2005)</t>
  </si>
  <si>
    <t>500 sq ft (46 m2)</t>
  </si>
  <si>
    <t>366 lb (166 kg)</t>
  </si>
  <si>
    <t>800 lb (363 kg)</t>
  </si>
  <si>
    <t>1 × Rotax 582 twin cylinder, two-stroke, liquid-cooled aircraft engine, 64 hp (48 kW)</t>
  </si>
  <si>
    <t>3-bladed Powerfin composite, ground-adjustable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</si>
</sst>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mmmm yyyy"/>
    <numFmt numFmtId="165" formatCode="mmmm d, yyyy"/>
    <numFmt numFmtId="166" formatCode="mmmm yyyy"/>
  </numFmts>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0" fontId="1" numFmtId="166"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America" TargetMode="External"/><Relationship Id="rId42" Type="http://schemas.openxmlformats.org/officeDocument/2006/relationships/hyperlink" Target="https://en.wikipedia.org/WSK-Mielec" TargetMode="External"/><Relationship Id="rId41" Type="http://schemas.openxmlformats.org/officeDocument/2006/relationships/hyperlink" Target="https://en.wikipedia.org/Poland" TargetMode="External"/><Relationship Id="rId44" Type="http://schemas.openxmlformats.org/officeDocument/2006/relationships/hyperlink" Target="https://en.wikipedia.org/America" TargetMode="External"/><Relationship Id="rId43" Type="http://schemas.openxmlformats.org/officeDocument/2006/relationships/hyperlink" Target="https://en.wikipedia.org/Canada" TargetMode="External"/><Relationship Id="rId46" Type="http://schemas.openxmlformats.org/officeDocument/2006/relationships/hyperlink" Target="https://en.wikipedia.org/USSR" TargetMode="External"/><Relationship Id="rId45" Type="http://schemas.openxmlformats.org/officeDocument/2006/relationships/hyperlink" Target="https://en.wikipedia.org/Germany" TargetMode="External"/><Relationship Id="rId107" Type="http://schemas.openxmlformats.org/officeDocument/2006/relationships/hyperlink" Target="https://en.wikipedia.org/America" TargetMode="External"/><Relationship Id="rId106" Type="http://schemas.openxmlformats.org/officeDocument/2006/relationships/hyperlink" Target="https://en.wikipedia.org/America" TargetMode="External"/><Relationship Id="rId105" Type="http://schemas.openxmlformats.org/officeDocument/2006/relationships/hyperlink" Target="https://en.wikipedia.org/Russia" TargetMode="External"/><Relationship Id="rId104" Type="http://schemas.openxmlformats.org/officeDocument/2006/relationships/hyperlink" Target="https://en.wikipedia.org/Italy" TargetMode="External"/><Relationship Id="rId109" Type="http://schemas.openxmlformats.org/officeDocument/2006/relationships/hyperlink" Target="https://en.wikipedia.org/America" TargetMode="External"/><Relationship Id="rId108" Type="http://schemas.openxmlformats.org/officeDocument/2006/relationships/hyperlink" Target="https://en.wikipedia.org/America" TargetMode="External"/><Relationship Id="rId48" Type="http://schemas.openxmlformats.org/officeDocument/2006/relationships/hyperlink" Target="https://en.wikipedia.org/Bernard" TargetMode="External"/><Relationship Id="rId47" Type="http://schemas.openxmlformats.org/officeDocument/2006/relationships/hyperlink" Target="https://en.wikipedia.org/Mil" TargetMode="External"/><Relationship Id="rId49" Type="http://schemas.openxmlformats.org/officeDocument/2006/relationships/hyperlink" Target="https://en.wikipedia.org/CIDNA" TargetMode="External"/><Relationship Id="rId103" Type="http://schemas.openxmlformats.org/officeDocument/2006/relationships/hyperlink" Target="https://en.wikipedia.org/Brazil" TargetMode="External"/><Relationship Id="rId102" Type="http://schemas.openxmlformats.org/officeDocument/2006/relationships/hyperlink" Target="https://en.wikipedia.org/America" TargetMode="External"/><Relationship Id="rId101" Type="http://schemas.openxmlformats.org/officeDocument/2006/relationships/hyperlink" Target="https://en.wikipedia.org/Italy" TargetMode="External"/><Relationship Id="rId100" Type="http://schemas.openxmlformats.org/officeDocument/2006/relationships/hyperlink" Target="https://en.wikipedia.org/Canada" TargetMode="External"/><Relationship Id="rId31" Type="http://schemas.openxmlformats.org/officeDocument/2006/relationships/hyperlink" Target="https://en.wikipedia.org/France" TargetMode="External"/><Relationship Id="rId30" Type="http://schemas.openxmlformats.org/officeDocument/2006/relationships/hyperlink" Target="https://en.wikipedia.org/PWS" TargetMode="External"/><Relationship Id="rId33" Type="http://schemas.openxmlformats.org/officeDocument/2006/relationships/hyperlink" Target="https://en.wikipedia.org/Orenco" TargetMode="External"/><Relationship Id="rId32" Type="http://schemas.openxmlformats.org/officeDocument/2006/relationships/hyperlink" Target="https://en.wikipedia.org/Canada" TargetMode="External"/><Relationship Id="rId35" Type="http://schemas.openxmlformats.org/officeDocument/2006/relationships/hyperlink" Target="https://en.wikipedia.org/Glider" TargetMode="External"/><Relationship Id="rId34" Type="http://schemas.openxmlformats.org/officeDocument/2006/relationships/hyperlink" Target="https://en.wikipedia.org/Russia" TargetMode="External"/><Relationship Id="rId37" Type="http://schemas.openxmlformats.org/officeDocument/2006/relationships/hyperlink" Target="https://en.wikipedia.org/Replica" TargetMode="External"/><Relationship Id="rId36" Type="http://schemas.openxmlformats.org/officeDocument/2006/relationships/hyperlink" Target="https://en.wikipedia.org/Italy" TargetMode="External"/><Relationship Id="rId39" Type="http://schemas.openxmlformats.org/officeDocument/2006/relationships/hyperlink" Target="https://en.wikipedia.org/Paramotor" TargetMode="External"/><Relationship Id="rId38" Type="http://schemas.openxmlformats.org/officeDocument/2006/relationships/hyperlink" Target="https://en.wikipedia.org/Italy" TargetMode="External"/><Relationship Id="rId20" Type="http://schemas.openxmlformats.org/officeDocument/2006/relationships/hyperlink" Target="https://en.wikipedia.org/Italy" TargetMode="External"/><Relationship Id="rId22" Type="http://schemas.openxmlformats.org/officeDocument/2006/relationships/hyperlink" Target="https://en.wikipedia.org/Brazil" TargetMode="External"/><Relationship Id="rId21" Type="http://schemas.openxmlformats.org/officeDocument/2006/relationships/hyperlink" Target="https://en.wikipedia.org/Autogyro" TargetMode="External"/><Relationship Id="rId24" Type="http://schemas.openxmlformats.org/officeDocument/2006/relationships/hyperlink" Target="https://en.wikipedia.org/France" TargetMode="External"/><Relationship Id="rId23" Type="http://schemas.openxmlformats.org/officeDocument/2006/relationships/hyperlink" Target="https://en.wikipedia.org/France" TargetMode="External"/><Relationship Id="rId129" Type="http://schemas.openxmlformats.org/officeDocument/2006/relationships/hyperlink" Target="https://en.wikipedia.org/Germany" TargetMode="External"/><Relationship Id="rId128" Type="http://schemas.openxmlformats.org/officeDocument/2006/relationships/hyperlink" Target="https://en.wikipedia.org/America" TargetMode="External"/><Relationship Id="rId127" Type="http://schemas.openxmlformats.org/officeDocument/2006/relationships/hyperlink" Target="https://en.wikipedia.org/Germany" TargetMode="External"/><Relationship Id="rId126" Type="http://schemas.openxmlformats.org/officeDocument/2006/relationships/hyperlink" Target="https://en.wikipedia.org/Parazoom" TargetMode="External"/><Relationship Id="rId26" Type="http://schemas.openxmlformats.org/officeDocument/2006/relationships/hyperlink" Target="https://en.wikipedia.org/America" TargetMode="External"/><Relationship Id="rId121" Type="http://schemas.openxmlformats.org/officeDocument/2006/relationships/hyperlink" Target="https://en.wikipedia.org/America" TargetMode="External"/><Relationship Id="rId25" Type="http://schemas.openxmlformats.org/officeDocument/2006/relationships/hyperlink" Target="https://en.wikipedia.org/Germany" TargetMode="External"/><Relationship Id="rId120" Type="http://schemas.openxmlformats.org/officeDocument/2006/relationships/hyperlink" Target="https://en.wikipedia.org/America" TargetMode="External"/><Relationship Id="rId28" Type="http://schemas.openxmlformats.org/officeDocument/2006/relationships/hyperlink" Target="https://en.wikipedia.org/PZL-Mielec" TargetMode="External"/><Relationship Id="rId27" Type="http://schemas.openxmlformats.org/officeDocument/2006/relationships/hyperlink" Target="https://en.wikipedia.org/Autogyro" TargetMode="External"/><Relationship Id="rId125" Type="http://schemas.openxmlformats.org/officeDocument/2006/relationships/hyperlink" Target="https://en.wikipedia.org/Germany" TargetMode="External"/><Relationship Id="rId29" Type="http://schemas.openxmlformats.org/officeDocument/2006/relationships/hyperlink" Target="https://en.wikipedia.org/America" TargetMode="External"/><Relationship Id="rId124" Type="http://schemas.openxmlformats.org/officeDocument/2006/relationships/hyperlink" Target="https://en.wikipedia.org/America" TargetMode="External"/><Relationship Id="rId123" Type="http://schemas.openxmlformats.org/officeDocument/2006/relationships/hyperlink" Target="https://en.wikipedia.org/America" TargetMode="External"/><Relationship Id="rId122" Type="http://schemas.openxmlformats.org/officeDocument/2006/relationships/hyperlink" Target="https://en.wikipedia.org/France" TargetMode="External"/><Relationship Id="rId95" Type="http://schemas.openxmlformats.org/officeDocument/2006/relationships/hyperlink" Target="https://en.wikipedia.org/Italy" TargetMode="External"/><Relationship Id="rId94" Type="http://schemas.openxmlformats.org/officeDocument/2006/relationships/hyperlink" Target="https://en.wikipedia.org/Germany" TargetMode="External"/><Relationship Id="rId97" Type="http://schemas.openxmlformats.org/officeDocument/2006/relationships/hyperlink" Target="https://en.wikipedia.org/Germany" TargetMode="External"/><Relationship Id="rId96" Type="http://schemas.openxmlformats.org/officeDocument/2006/relationships/hyperlink" Target="https://en.wikipedia.org/Autogyro" TargetMode="External"/><Relationship Id="rId11" Type="http://schemas.openxmlformats.org/officeDocument/2006/relationships/hyperlink" Target="https://en.wikipedia.org/Estonia" TargetMode="External"/><Relationship Id="rId99" Type="http://schemas.openxmlformats.org/officeDocument/2006/relationships/hyperlink" Target="https://en.wikipedia.org/America" TargetMode="External"/><Relationship Id="rId10" Type="http://schemas.openxmlformats.org/officeDocument/2006/relationships/hyperlink" Target="https://en.wikipedia.org/Paramotor" TargetMode="External"/><Relationship Id="rId98" Type="http://schemas.openxmlformats.org/officeDocument/2006/relationships/hyperlink" Target="https://en.wikipedia.org/America" TargetMode="External"/><Relationship Id="rId13" Type="http://schemas.openxmlformats.org/officeDocument/2006/relationships/hyperlink" Target="https://en.wikipedia.org/Japan" TargetMode="External"/><Relationship Id="rId12" Type="http://schemas.openxmlformats.org/officeDocument/2006/relationships/hyperlink" Target="https://en.wikipedia.org/Paramotor" TargetMode="External"/><Relationship Id="rId91" Type="http://schemas.openxmlformats.org/officeDocument/2006/relationships/hyperlink" Target="https://en.wikipedia.org/Slovenia" TargetMode="External"/><Relationship Id="rId90" Type="http://schemas.openxmlformats.org/officeDocument/2006/relationships/hyperlink" Target="https://en.wikipedia.org/Gdecouv'R" TargetMode="External"/><Relationship Id="rId93" Type="http://schemas.openxmlformats.org/officeDocument/2006/relationships/hyperlink" Target="https://en.wikipedia.org/Australia" TargetMode="External"/><Relationship Id="rId92" Type="http://schemas.openxmlformats.org/officeDocument/2006/relationships/hyperlink" Target="https://en.wikipedia.org/Pipistrel" TargetMode="External"/><Relationship Id="rId118" Type="http://schemas.openxmlformats.org/officeDocument/2006/relationships/hyperlink" Target="https://en.wikipedia.org/PowerTrike" TargetMode="External"/><Relationship Id="rId117" Type="http://schemas.openxmlformats.org/officeDocument/2006/relationships/hyperlink" Target="https://en.wikipedia.org/Germany" TargetMode="External"/><Relationship Id="rId116" Type="http://schemas.openxmlformats.org/officeDocument/2006/relationships/hyperlink" Target="https://en.wikipedia.org/Autogyro" TargetMode="External"/><Relationship Id="rId115" Type="http://schemas.openxmlformats.org/officeDocument/2006/relationships/hyperlink" Target="https://en.wikipedia.org/America" TargetMode="External"/><Relationship Id="rId119" Type="http://schemas.openxmlformats.org/officeDocument/2006/relationships/hyperlink" Target="https://en.wikipedia.org/America" TargetMode="External"/><Relationship Id="rId15" Type="http://schemas.openxmlformats.org/officeDocument/2006/relationships/hyperlink" Target="https://en.wikipedia.org/Poland" TargetMode="External"/><Relationship Id="rId110" Type="http://schemas.openxmlformats.org/officeDocument/2006/relationships/hyperlink" Target="https://en.wikipedia.org/Canada" TargetMode="External"/><Relationship Id="rId14" Type="http://schemas.openxmlformats.org/officeDocument/2006/relationships/hyperlink" Target="https://en.wikipedia.org/Gyrodyne" TargetMode="External"/><Relationship Id="rId17" Type="http://schemas.openxmlformats.org/officeDocument/2006/relationships/hyperlink" Target="https://en.wikipedia.org/France" TargetMode="External"/><Relationship Id="rId16" Type="http://schemas.openxmlformats.org/officeDocument/2006/relationships/hyperlink" Target="https://en.wikipedia.org/France" TargetMode="External"/><Relationship Id="rId19" Type="http://schemas.openxmlformats.org/officeDocument/2006/relationships/hyperlink" Target="https://en.wikipedia.org/Lockheed" TargetMode="External"/><Relationship Id="rId114" Type="http://schemas.openxmlformats.org/officeDocument/2006/relationships/hyperlink" Target="https://en.wikipedia.org/America" TargetMode="External"/><Relationship Id="rId18" Type="http://schemas.openxmlformats.org/officeDocument/2006/relationships/hyperlink" Target="https://en.wikipedia.org/Levasseur" TargetMode="External"/><Relationship Id="rId113" Type="http://schemas.openxmlformats.org/officeDocument/2006/relationships/hyperlink" Target="https://en.wikipedia.org/Kompol" TargetMode="External"/><Relationship Id="rId112" Type="http://schemas.openxmlformats.org/officeDocument/2006/relationships/hyperlink" Target="https://en.wikipedia.org/Poland" TargetMode="External"/><Relationship Id="rId111" Type="http://schemas.openxmlformats.org/officeDocument/2006/relationships/hyperlink" Target="https://en.wikipedia.org/Canada" TargetMode="External"/><Relationship Id="rId84" Type="http://schemas.openxmlformats.org/officeDocument/2006/relationships/hyperlink" Target="https://en.wikipedia.org/America" TargetMode="External"/><Relationship Id="rId83" Type="http://schemas.openxmlformats.org/officeDocument/2006/relationships/hyperlink" Target="https://en.wikipedia.org/France" TargetMode="External"/><Relationship Id="rId86" Type="http://schemas.openxmlformats.org/officeDocument/2006/relationships/hyperlink" Target="https://en.wikipedia.org/Italy" TargetMode="External"/><Relationship Id="rId85" Type="http://schemas.openxmlformats.org/officeDocument/2006/relationships/hyperlink" Target="https://en.wikipedia.org/America" TargetMode="External"/><Relationship Id="rId88" Type="http://schemas.openxmlformats.org/officeDocument/2006/relationships/hyperlink" Target="https://en.wikipedia.org/France" TargetMode="External"/><Relationship Id="rId150" Type="http://schemas.openxmlformats.org/officeDocument/2006/relationships/hyperlink" Target="https://en.wikipedia.org/America" TargetMode="External"/><Relationship Id="rId87" Type="http://schemas.openxmlformats.org/officeDocument/2006/relationships/hyperlink" Target="https://en.wikipedia.org/Hungary" TargetMode="External"/><Relationship Id="rId89" Type="http://schemas.openxmlformats.org/officeDocument/2006/relationships/hyperlink" Target="https://en.wikipedia.org/France" TargetMode="External"/><Relationship Id="rId80" Type="http://schemas.openxmlformats.org/officeDocument/2006/relationships/hyperlink" Target="https://en.wikipedia.org/Keitek" TargetMode="External"/><Relationship Id="rId82" Type="http://schemas.openxmlformats.org/officeDocument/2006/relationships/hyperlink" Target="https://en.wikipedia.org/Russia" TargetMode="External"/><Relationship Id="rId81" Type="http://schemas.openxmlformats.org/officeDocument/2006/relationships/hyperlink" Target="https://en.wikipedia.org/Australia" TargetMode="External"/><Relationship Id="rId1" Type="http://schemas.openxmlformats.org/officeDocument/2006/relationships/hyperlink" Target="https://en.wikipedia.org/Germany" TargetMode="External"/><Relationship Id="rId2" Type="http://schemas.openxmlformats.org/officeDocument/2006/relationships/hyperlink" Target="https://en.wikipedia.org/Italy" TargetMode="External"/><Relationship Id="rId3" Type="http://schemas.openxmlformats.org/officeDocument/2006/relationships/hyperlink" Target="https://en.wikipedia.org/Tecnam" TargetMode="External"/><Relationship Id="rId149" Type="http://schemas.openxmlformats.org/officeDocument/2006/relationships/hyperlink" Target="https://en.wikipedia.org/America" TargetMode="External"/><Relationship Id="rId4" Type="http://schemas.openxmlformats.org/officeDocument/2006/relationships/hyperlink" Target="https://en.wikipedia.org/Poland" TargetMode="External"/><Relationship Id="rId148" Type="http://schemas.openxmlformats.org/officeDocument/2006/relationships/hyperlink" Target="https://en.wikipedia.org/America" TargetMode="External"/><Relationship Id="rId9" Type="http://schemas.openxmlformats.org/officeDocument/2006/relationships/hyperlink" Target="https://en.wikipedia.org/Poland" TargetMode="External"/><Relationship Id="rId143" Type="http://schemas.openxmlformats.org/officeDocument/2006/relationships/hyperlink" Target="https://en.wikipedia.org/Italy" TargetMode="External"/><Relationship Id="rId142" Type="http://schemas.openxmlformats.org/officeDocument/2006/relationships/hyperlink" Target="https://en.wikipedia.org/TrikeBuggy" TargetMode="External"/><Relationship Id="rId141" Type="http://schemas.openxmlformats.org/officeDocument/2006/relationships/hyperlink" Target="https://en.wikipedia.org/America" TargetMode="External"/><Relationship Id="rId140" Type="http://schemas.openxmlformats.org/officeDocument/2006/relationships/hyperlink" Target="https://en.wikipedia.org/PowerTrike" TargetMode="External"/><Relationship Id="rId5" Type="http://schemas.openxmlformats.org/officeDocument/2006/relationships/hyperlink" Target="https://en.wikipedia.org/Airbus" TargetMode="External"/><Relationship Id="rId147" Type="http://schemas.openxmlformats.org/officeDocument/2006/relationships/hyperlink" Target="https://en.wikipedia.org/CEI" TargetMode="External"/><Relationship Id="rId6" Type="http://schemas.openxmlformats.org/officeDocument/2006/relationships/hyperlink" Target="https://en.wikipedia.org/Poland" TargetMode="External"/><Relationship Id="rId146" Type="http://schemas.openxmlformats.org/officeDocument/2006/relationships/hyperlink" Target="https://en.wikipedia.org/America" TargetMode="External"/><Relationship Id="rId7" Type="http://schemas.openxmlformats.org/officeDocument/2006/relationships/hyperlink" Target="https://en.wikipedia.org/Dipl-Ing.Mickl" TargetMode="External"/><Relationship Id="rId145" Type="http://schemas.openxmlformats.org/officeDocument/2006/relationships/hyperlink" Target="https://en.wikipedia.org/Powrachute" TargetMode="External"/><Relationship Id="rId8" Type="http://schemas.openxmlformats.org/officeDocument/2006/relationships/hyperlink" Target="https://en.wikipedia.org/Germany" TargetMode="External"/><Relationship Id="rId144" Type="http://schemas.openxmlformats.org/officeDocument/2006/relationships/hyperlink" Target="https://en.wikipedia.org/America" TargetMode="External"/><Relationship Id="rId73" Type="http://schemas.openxmlformats.org/officeDocument/2006/relationships/hyperlink" Target="https://en.wikipedia.org/Germany" TargetMode="External"/><Relationship Id="rId72" Type="http://schemas.openxmlformats.org/officeDocument/2006/relationships/hyperlink" Target="https://en.wikipedia.org/France" TargetMode="External"/><Relationship Id="rId75" Type="http://schemas.openxmlformats.org/officeDocument/2006/relationships/hyperlink" Target="https://en.wikipedia.org/Italy" TargetMode="External"/><Relationship Id="rId74" Type="http://schemas.openxmlformats.org/officeDocument/2006/relationships/hyperlink" Target="https://en.wikipedia.org/Germany" TargetMode="External"/><Relationship Id="rId77" Type="http://schemas.openxmlformats.org/officeDocument/2006/relationships/hyperlink" Target="https://en.wikipedia.org/Hungary" TargetMode="External"/><Relationship Id="rId76" Type="http://schemas.openxmlformats.org/officeDocument/2006/relationships/hyperlink" Target="https://en.wikipedia.org/Germany" TargetMode="External"/><Relationship Id="rId79" Type="http://schemas.openxmlformats.org/officeDocument/2006/relationships/hyperlink" Target="https://en.wikipedia.org/Italy" TargetMode="External"/><Relationship Id="rId78" Type="http://schemas.openxmlformats.org/officeDocument/2006/relationships/hyperlink" Target="https://en.wikipedia.org/Germany" TargetMode="External"/><Relationship Id="rId71" Type="http://schemas.openxmlformats.org/officeDocument/2006/relationships/hyperlink" Target="https://en.wikipedia.org/DARPA" TargetMode="External"/><Relationship Id="rId70" Type="http://schemas.openxmlformats.org/officeDocument/2006/relationships/hyperlink" Target="https://en.wikipedia.org/Italy" TargetMode="External"/><Relationship Id="rId139" Type="http://schemas.openxmlformats.org/officeDocument/2006/relationships/hyperlink" Target="https://en.wikipedia.org/Germany" TargetMode="External"/><Relationship Id="rId138" Type="http://schemas.openxmlformats.org/officeDocument/2006/relationships/hyperlink" Target="https://en.wikipedia.org/Helicopter" TargetMode="External"/><Relationship Id="rId137" Type="http://schemas.openxmlformats.org/officeDocument/2006/relationships/hyperlink" Target="https://en.wikipedia.org/America" TargetMode="External"/><Relationship Id="rId132" Type="http://schemas.openxmlformats.org/officeDocument/2006/relationships/hyperlink" Target="https://en.wikipedia.org/America" TargetMode="External"/><Relationship Id="rId131" Type="http://schemas.openxmlformats.org/officeDocument/2006/relationships/hyperlink" Target="https://en.wikipedia.org/America" TargetMode="External"/><Relationship Id="rId130" Type="http://schemas.openxmlformats.org/officeDocument/2006/relationships/hyperlink" Target="https://en.wikipedia.org/Quander" TargetMode="External"/><Relationship Id="rId136" Type="http://schemas.openxmlformats.org/officeDocument/2006/relationships/hyperlink" Target="https://en.wikipedia.org/America" TargetMode="External"/><Relationship Id="rId135" Type="http://schemas.openxmlformats.org/officeDocument/2006/relationships/hyperlink" Target="https://en.wikipedia.org/Russia" TargetMode="External"/><Relationship Id="rId134" Type="http://schemas.openxmlformats.org/officeDocument/2006/relationships/hyperlink" Target="https://en.wikipedia.org/America" TargetMode="External"/><Relationship Id="rId133" Type="http://schemas.openxmlformats.org/officeDocument/2006/relationships/hyperlink" Target="https://en.wikipedia.org/America" TargetMode="External"/><Relationship Id="rId62" Type="http://schemas.openxmlformats.org/officeDocument/2006/relationships/hyperlink" Target="https://en.wikipedia.org/Polikarpov" TargetMode="External"/><Relationship Id="rId61" Type="http://schemas.openxmlformats.org/officeDocument/2006/relationships/hyperlink" Target="https://en.wikipedia.org/Biplane" TargetMode="External"/><Relationship Id="rId64" Type="http://schemas.openxmlformats.org/officeDocument/2006/relationships/hyperlink" Target="https://en.wikipedia.org/Brochet" TargetMode="External"/><Relationship Id="rId63" Type="http://schemas.openxmlformats.org/officeDocument/2006/relationships/hyperlink" Target="https://en.wikipedia.org/America" TargetMode="External"/><Relationship Id="rId66" Type="http://schemas.openxmlformats.org/officeDocument/2006/relationships/hyperlink" Target="https://en.wikipedia.org/Hubertec" TargetMode="External"/><Relationship Id="rId65" Type="http://schemas.openxmlformats.org/officeDocument/2006/relationships/hyperlink" Target="https://en.wikipedia.org/Germany" TargetMode="External"/><Relationship Id="rId171" Type="http://schemas.openxmlformats.org/officeDocument/2006/relationships/drawing" Target="../drawings/drawing1.xml"/><Relationship Id="rId68" Type="http://schemas.openxmlformats.org/officeDocument/2006/relationships/hyperlink" Target="https://en.wikipedia.org/1933" TargetMode="External"/><Relationship Id="rId170" Type="http://schemas.openxmlformats.org/officeDocument/2006/relationships/hyperlink" Target="https://en.wikipedia.org/Powrachute" TargetMode="External"/><Relationship Id="rId67" Type="http://schemas.openxmlformats.org/officeDocument/2006/relationships/hyperlink" Target="https://en.wikipedia.org/1923" TargetMode="External"/><Relationship Id="rId60" Type="http://schemas.openxmlformats.org/officeDocument/2006/relationships/hyperlink" Target="https://en.wikipedia.org/Peru" TargetMode="External"/><Relationship Id="rId165" Type="http://schemas.openxmlformats.org/officeDocument/2006/relationships/hyperlink" Target="https://en.wikipedia.org/1916" TargetMode="External"/><Relationship Id="rId69" Type="http://schemas.openxmlformats.org/officeDocument/2006/relationships/hyperlink" Target="https://en.wikipedia.org/France" TargetMode="External"/><Relationship Id="rId164" Type="http://schemas.openxmlformats.org/officeDocument/2006/relationships/hyperlink" Target="https://en.wikipedia.org/1915" TargetMode="External"/><Relationship Id="rId163" Type="http://schemas.openxmlformats.org/officeDocument/2006/relationships/hyperlink" Target="https://en.wikipedia.org/Ikarus" TargetMode="External"/><Relationship Id="rId162" Type="http://schemas.openxmlformats.org/officeDocument/2006/relationships/hyperlink" Target="https://en.wikipedia.org/F.VIIb/3m" TargetMode="External"/><Relationship Id="rId169" Type="http://schemas.openxmlformats.org/officeDocument/2006/relationships/hyperlink" Target="https://en.wikipedia.org/America" TargetMode="External"/><Relationship Id="rId168" Type="http://schemas.openxmlformats.org/officeDocument/2006/relationships/hyperlink" Target="https://en.wikipedia.org/Germany" TargetMode="External"/><Relationship Id="rId167" Type="http://schemas.openxmlformats.org/officeDocument/2006/relationships/hyperlink" Target="https://en.wikipedia.org/1944" TargetMode="External"/><Relationship Id="rId166" Type="http://schemas.openxmlformats.org/officeDocument/2006/relationships/hyperlink" Target="https://en.wikipedia.org/Ikarus" TargetMode="External"/><Relationship Id="rId51" Type="http://schemas.openxmlformats.org/officeDocument/2006/relationships/hyperlink" Target="https://en.wikipedia.org/Gourdou-Leseurre" TargetMode="External"/><Relationship Id="rId50" Type="http://schemas.openxmlformats.org/officeDocument/2006/relationships/hyperlink" Target="https://en.wikipedia.org/1928" TargetMode="External"/><Relationship Id="rId53" Type="http://schemas.openxmlformats.org/officeDocument/2006/relationships/hyperlink" Target="https://en.wikipedia.org/USSR" TargetMode="External"/><Relationship Id="rId52" Type="http://schemas.openxmlformats.org/officeDocument/2006/relationships/hyperlink" Target="https://en.wikipedia.org/Morane-Saulnier" TargetMode="External"/><Relationship Id="rId55" Type="http://schemas.openxmlformats.org/officeDocument/2006/relationships/hyperlink" Target="https://en.wikipedia.org/USSR" TargetMode="External"/><Relationship Id="rId161" Type="http://schemas.openxmlformats.org/officeDocument/2006/relationships/hyperlink" Target="https://en.wikipedia.org/Fokker" TargetMode="External"/><Relationship Id="rId54" Type="http://schemas.openxmlformats.org/officeDocument/2006/relationships/hyperlink" Target="https://en.wikipedia.org/Mil" TargetMode="External"/><Relationship Id="rId160" Type="http://schemas.openxmlformats.org/officeDocument/2006/relationships/hyperlink" Target="https://en.wikipedia.org/Potez" TargetMode="External"/><Relationship Id="rId57" Type="http://schemas.openxmlformats.org/officeDocument/2006/relationships/hyperlink" Target="https://en.wikipedia.org/Polikarpov" TargetMode="External"/><Relationship Id="rId56" Type="http://schemas.openxmlformats.org/officeDocument/2006/relationships/hyperlink" Target="https://en.wikipedia.org/Nieuport-Delage" TargetMode="External"/><Relationship Id="rId159" Type="http://schemas.openxmlformats.org/officeDocument/2006/relationships/hyperlink" Target="https://en.wikipedia.org/Aeronavale" TargetMode="External"/><Relationship Id="rId59" Type="http://schemas.openxmlformats.org/officeDocument/2006/relationships/hyperlink" Target="https://en.wikipedia.org/Nieuport" TargetMode="External"/><Relationship Id="rId154" Type="http://schemas.openxmlformats.org/officeDocument/2006/relationships/hyperlink" Target="https://en.wikipedia.org/APEV" TargetMode="External"/><Relationship Id="rId58" Type="http://schemas.openxmlformats.org/officeDocument/2006/relationships/hyperlink" Target="https://en.wikipedia.org/France" TargetMode="External"/><Relationship Id="rId153" Type="http://schemas.openxmlformats.org/officeDocument/2006/relationships/hyperlink" Target="https://en.wikipedia.org/France" TargetMode="External"/><Relationship Id="rId152" Type="http://schemas.openxmlformats.org/officeDocument/2006/relationships/hyperlink" Target="https://en.wikipedia.org/Quikkit" TargetMode="External"/><Relationship Id="rId151" Type="http://schemas.openxmlformats.org/officeDocument/2006/relationships/hyperlink" Target="https://en.wikipedia.org/America" TargetMode="External"/><Relationship Id="rId158" Type="http://schemas.openxmlformats.org/officeDocument/2006/relationships/hyperlink" Target="https://en.wikipedia.org/SNCASO" TargetMode="External"/><Relationship Id="rId157" Type="http://schemas.openxmlformats.org/officeDocument/2006/relationships/hyperlink" Target="https://en.wikipedia.org/France" TargetMode="External"/><Relationship Id="rId156" Type="http://schemas.openxmlformats.org/officeDocument/2006/relationships/hyperlink" Target="https://en.wikipedia.org/France" TargetMode="External"/><Relationship Id="rId155" Type="http://schemas.openxmlformats.org/officeDocument/2006/relationships/hyperlink" Target="https://en.wikipedia.org/Schempp-Hirth"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tr">
        <f>IFERROR(__xludf.DUMMYFUNCTION("GOOGLETRANSLATE(A:A, ""en"", ""te"")"),"పేరు")</f>
        <v>పేరు</v>
      </c>
      <c r="C1" s="1" t="s">
        <v>1</v>
      </c>
      <c r="D1" s="1" t="str">
        <f>IFERROR(__xludf.DUMMYFUNCTION("GOOGLETRANSLATE(C:C, ""en"", ""te"")"),"వివరణ")</f>
        <v>వివరణ</v>
      </c>
      <c r="E1" s="1" t="s">
        <v>2</v>
      </c>
      <c r="F1" s="1" t="s">
        <v>3</v>
      </c>
      <c r="G1" s="1" t="str">
        <f>IFERROR(__xludf.DUMMYFUNCTION("GOOGLETRANSLATE(F:F, ""en"", ""te"")"),"పాత్ర")</f>
        <v>పాత్ర</v>
      </c>
      <c r="H1" s="1" t="s">
        <v>4</v>
      </c>
      <c r="I1" s="1" t="str">
        <f>IFERROR(__xludf.DUMMYFUNCTION("GOOGLETRANSLATE(H:H, ""en"", ""te"")"),"జాతీయ మూలం")</f>
        <v>జాతీయ మూలం</v>
      </c>
      <c r="J1" s="1" t="s">
        <v>5</v>
      </c>
      <c r="K1" s="1" t="s">
        <v>6</v>
      </c>
      <c r="L1" s="1" t="str">
        <f>IFERROR(__xludf.DUMMYFUNCTION("GOOGLETRANSLATE(K:K, ""en"", ""te"")"),"తయారీదారు")</f>
        <v>తయారీదారు</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c r="EC1" s="1" t="s">
        <v>127</v>
      </c>
      <c r="ED1" s="1" t="s">
        <v>128</v>
      </c>
      <c r="EE1" s="1" t="s">
        <v>129</v>
      </c>
      <c r="EF1" s="1" t="s">
        <v>130</v>
      </c>
      <c r="EG1" s="1" t="s">
        <v>131</v>
      </c>
      <c r="EH1" s="1" t="s">
        <v>132</v>
      </c>
      <c r="EI1" s="1" t="s">
        <v>133</v>
      </c>
      <c r="EJ1" s="1" t="s">
        <v>134</v>
      </c>
      <c r="EK1" s="1" t="s">
        <v>135</v>
      </c>
      <c r="EL1" s="1" t="s">
        <v>136</v>
      </c>
      <c r="EM1" s="1" t="s">
        <v>137</v>
      </c>
      <c r="EN1" s="1" t="s">
        <v>138</v>
      </c>
      <c r="EO1" s="1" t="s">
        <v>139</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t="s">
        <v>158</v>
      </c>
      <c r="FI1" s="1" t="s">
        <v>159</v>
      </c>
      <c r="FJ1" s="1" t="s">
        <v>160</v>
      </c>
      <c r="FK1" s="1" t="s">
        <v>161</v>
      </c>
      <c r="FL1" s="1" t="s">
        <v>162</v>
      </c>
      <c r="FM1" s="1" t="s">
        <v>163</v>
      </c>
      <c r="FN1" s="1" t="s">
        <v>164</v>
      </c>
    </row>
    <row r="2">
      <c r="A2" s="1" t="s">
        <v>165</v>
      </c>
      <c r="B2" s="1" t="str">
        <f>IFERROR(__xludf.DUMMYFUNCTION("GOOGLETRANSLATE(A:A, ""en"", ""te"")"),"ష్మీడ్లర్ sn.2")</f>
        <v>ష్మీడ్లర్ sn.2</v>
      </c>
      <c r="C2" s="1" t="s">
        <v>166</v>
      </c>
      <c r="D2" s="1" t="str">
        <f>IFERROR(__xludf.DUMMYFUNCTION("GOOGLETRANSLATE(C:C, ""en"", ""te"")"),"ష్మీడ్లర్ Sn.2 తక్కువ శక్తి, 1930 లలో జర్మనీలో రూపొందించిన సింగిల్ సీట్ విమానం, హై స్పీడ్ డ్రాగ్ పెనాల్టీ లేకుండా కనీస విమాన వేగాన్ని తగ్గించే ఎడ్జ్ వింగ్ పొడిగింపుల వెనుకంజలో ఉన్న సామర్థ్యాన్ని పరీక్షించడానికి. 1930 లలో విమానాల వేగ పరిధిని విస్తరించడానిక"&amp;"ి చాలా ఆసక్తి ఉంది. [1] నెమ్మదిగా స్థాయి విమానానికి అధిక లిఫ్ట్ గుణకాలతో పెద్ద ప్రాంత రెక్కలు లేదా ఎయిర్‌ఫాయిల్స్ అవసరం, రెండోది అధిక కోణాల దాడి లేదా అంతకంటే ఎక్కువ కాంబర్లతో సాధించింది. ఆధునిక కాంబర్ మరియు ప్రాంతం పెరుగుతున్న మల్టీపార్ట్ ఫ్లాప్స్ వంటి ఈ "&amp;"విధానాల కలయికలను ఉపయోగించవచ్చు. [2] మఖోనిన్ మాక్ -10 [1] రెక్క పొడిగింపు ద్వారా స్వచ్ఛమైన ప్రాంతం పెరుగుదలకు 1931 ఉదాహరణ, అయితే 1932 ష్మీడ్లర్ SN.2 తీగ పొడిగింపుతో ప్రాంతం మరియు కాంబర్ రెండింటినీ పెంచింది. [3] దీనిని బ్రెస్లావ్ టెక్నికల్ కాలేజీలో వెర్నర్ "&amp;"ష్మీడ్లర్ మరియు న్యూమాన్ రూపొందించారు మరియు నిర్మించారు, ఇప్పుడు రాకౌ యూనివర్శిటీ ఆఫ్ టెక్నాలజీ. ఇది వారు నిర్మించిన రెక్కలను పెంచే ప్రాంతంతో రెండవ విమానం, [3] అందువల్ల SN.2 హోదా, అయితే ఇక్కడ ఉదహరించిన యుద్ధానికి పూర్వపు పత్రికలలో ఇది ఉపయోగించబడదు; దాని ప"&amp;"ూర్వీకుడి గురించి ఏదీ తెలియదు. దాని వేరియబుల్ వింగ్ వెనుకంజలో ఉన్న అంచు కాకుండా, SN.2 ఒక సాంప్రదాయిక, సింగిల్ ఇంజిన్ కాంటిలివర్ హై వింగ్ మోనోప్లేన్. దాని రెక్క యొక్క సరళమైన అంచు సెమీ-ఎలిప్టికల్ చిట్కాలకు తుడిచిపెట్టుకుపోయింది మరియు une హించని వెనుకంజలో ఉన"&amp;"్న అంచు కూడా నేరుగా ఉంది, కానీ స్వీప్ లేకుండా ఉంది. ఇది అసాధారణంగా చిన్న మరియు విస్తృత స్లాట్డ్ ఐలెరాన్‌లను కలిగి ఉంది, ఇది వెనుకంజలో ఉన్న అంచు వెనుకకు చేరుకుంది. [3] రెక్క యొక్క స్థిర భాగం జనాదరణ పొందిన, మందపాటి (15%) ఫ్లాట్-బాటమ్డ్ గోటింగెన్ 387 ఎయిర్‌ఫ"&amp;"ాయిల్ [4] [5] ను పొడిగింపు కోసం గదితో కలిగి ఉంది, ఇది లంబ కోణం త్రిభుజాకార ప్రణాళిక మరియు వృత్తాకార ఆర్క్ ప్రొఫైల్‌ను కలిగి ఉంది. ఉపసంహరించబడినప్పుడు, దాని వెనుక అంచు స్థిర విభాగం యొక్క వెనుకంజలో ఉన్న అంచులో స్లాట్ నుండి కొద్దిగా పొడుచుకు వచ్చింది. ఇరుకైన"&amp;", కేంద్ర ఎగువ ఫ్యూజ్‌లేజ్‌లోని గాడిలో మద్దతు ఇచ్చిన దాని మూలానికి, ఇది తీగను సుమారు 35%పెంచింది; మొత్తంమీద ఇది రెక్కల ప్రాంతానికి 20% జోడించింది మరియు కాంబర్ను పెంచింది. [3] [4] ఇది కాక్‌పిట్‌లో రాట్చెట్-పున est స్థాపించబడిన లివర్‌తో నియంత్రించబడింది, ఇది"&amp;" కదిలే ఉపరితలాలపై రాక్‌లతో నిమగ్నమైన ఫ్యూజ్‌లేజ్ మౌంటెడ్ గేర్‌లతో అనుసంధానించబడింది. [6] SN.2 34 kW (45 HP) BMW X ఫైవ్ సిలిండర్ రేడియల్ ఇంజిన్ దాని సిలిండర్ హెడ్స్‌తో గోపురం ఉన్న కౌలింగ్ ద్వారా ప్రొజెక్ట్ చేయబడింది. [3] [6] ఇంజిన్ వెనుక ఫ్యూజ్‌లేజ్ ఫ్లాట్"&amp;" సైడ్‌తో పైలట్‌తో వింగ్ లీడింగ్ ఎడ్జ్ కింద పరివేష్టిత సింగిల్ సీట్ క్యాబిన్‌లో ఉంది. ఫిక్స్‌డ్ వింగ్ వెనుకంజలో ఉన్న సెంట్రల్, వింగ్ బేరింగ్ విభాగం వెనుక భాగంలో ఉన్న ఎగువ ఉపరితలంతో ఐదు వైపుల నిర్మాణానికి పడిపోయింది. వెనుక భాగంలో ఎంపెనేజ్ సాంప్రదాయకంగా ఉంది"&amp;", సుమారుగా సెమీ వృత్తాకార టెయిల్‌ప్లేన్ ఫ్యూజ్‌లేజ్ పైన అమర్చబడి ఉంటుంది, అదేవిధంగా ఆకారంలో ఉన్న ఫిన్ కంటే కొంచెం ముందుంది. రెండు స్థిర ఉపరితలాలు విస్తృత, అసమతుల్య నియంత్రణ ఉపరితలాలను కలిగి ఉన్నాయి, చుక్కానితో, ఇది కీల్‌కు విస్తరించింది, ఎలివేటర్ కటౌట్‌లో"&amp;" పనిచేస్తుంది. [3] దీని ల్యాండింగ్ గేర్ స్థిరమైన, సాంప్రదాయ టెయిల్‌వీల్ రకం. ప్రతి మెయిన్‌వీల్‌ను v- స్ట్రట్ జతల జతపై అమర్చారు, పొడవైన, లోపలి వాలుగా ఉన్న షాక్ అబ్జార్బర్ స్ట్రట్‌తో ఇరుసు నుండి రెక్కల మూలానికి. [3] [7] తరువాత దీనిని నిలువు షాక్ అబ్జార్బర్ "&amp;"స్ట్రట్ వింగ్ అండర్ సైడ్ వరకు భర్తీ చేశారు. [8] వెనుక భాగంలో టెయిల్‌స్కిడ్ నిలువుగా పుట్టుకొచ్చింది. [3] [7] వోల్ఫ్ హిర్త్ చేత ఎగిరినప్పుడు, SN.2 మొదటిసారి 12 జనవరి 1932 న బ్రెస్లావ్ నుండి ప్రయాణించింది. [7] మార్చి నాటికి పరీక్షలు రెక్కను పూర్తిగా తగ్గించ"&amp;"ిన టేకాఫ్ దూరాన్ని రెండు కారకాలతో తెరిచాయి. [9] మేలో ఇది బెర్లిన్ [10] కి వెళ్లింది, అక్కడ ఇది టెంపెల్హోఫ్ వద్ద విమానంలో ప్రదర్శించబడింది. [6] ఇది అక్టోబర్ 1932 లో చాలా వరకు బెర్లిన్‌లో జరిగిన డెలా ఎగ్జిబిషన్ ఆఫ్ స్పోర్ట్స్ ఎయిర్‌క్రాఫ్ట్‌లో స్టాటిక్ డిస్"&amp;"ప్లేలో ఉంది, ఇది D-2257 గా నమోదు చేయబడింది. [11] ఇది కనీసం 1934 వరకు చర్యలో ఉంది, ఇది కొత్త, అన్ని అక్షరాలకు, సివిల్ రిజిస్ట్రేషన్ పథకానికి డి-రేన్ గా మారినప్పుడు. [12] జనరల్ నుండి డేటా: ఎల్'అరోఫైల్ ఫిబ్రవరి 1933 [3] పనితీరు: ఫ్లగ్స్పోర్ట్ మార్చి 1932, [9"&amp;"] ఫ్లగ్జిగ్-టైపెన్‌బుచ్ 1944 [13] సాధారణ లక్షణాల పనితీరు")</f>
        <v>ష్మీడ్లర్ Sn.2 తక్కువ శక్తి, 1930 లలో జర్మనీలో రూపొందించిన సింగిల్ సీట్ విమానం, హై స్పీడ్ డ్రాగ్ పెనాల్టీ లేకుండా కనీస విమాన వేగాన్ని తగ్గించే ఎడ్జ్ వింగ్ పొడిగింపుల వెనుకంజలో ఉన్న సామర్థ్యాన్ని పరీక్షించడానికి. 1930 లలో విమానాల వేగ పరిధిని విస్తరించడానికి చాలా ఆసక్తి ఉంది. [1] నెమ్మదిగా స్థాయి విమానానికి అధిక లిఫ్ట్ గుణకాలతో పెద్ద ప్రాంత రెక్కలు లేదా ఎయిర్‌ఫాయిల్స్ అవసరం, రెండోది అధిక కోణాల దాడి లేదా అంతకంటే ఎక్కువ కాంబర్లతో సాధించింది. ఆధునిక కాంబర్ మరియు ప్రాంతం పెరుగుతున్న మల్టీపార్ట్ ఫ్లాప్స్ వంటి ఈ విధానాల కలయికలను ఉపయోగించవచ్చు. [2] మఖోనిన్ మాక్ -10 [1] రెక్క పొడిగింపు ద్వారా స్వచ్ఛమైన ప్రాంతం పెరుగుదలకు 1931 ఉదాహరణ, అయితే 1932 ష్మీడ్లర్ SN.2 తీగ పొడిగింపుతో ప్రాంతం మరియు కాంబర్ రెండింటినీ పెంచింది. [3] దీనిని బ్రెస్లావ్ టెక్నికల్ కాలేజీలో వెర్నర్ ష్మీడ్లర్ మరియు న్యూమాన్ రూపొందించారు మరియు నిర్మించారు, ఇప్పుడు రాకౌ యూనివర్శిటీ ఆఫ్ టెక్నాలజీ. ఇది వారు నిర్మించిన రెక్కలను పెంచే ప్రాంతంతో రెండవ విమానం, [3] అందువల్ల SN.2 హోదా, అయితే ఇక్కడ ఉదహరించిన యుద్ధానికి పూర్వపు పత్రికలలో ఇది ఉపయోగించబడదు; దాని పూర్వీకుడి గురించి ఏదీ తెలియదు. దాని వేరియబుల్ వింగ్ వెనుకంజలో ఉన్న అంచు కాకుండా, SN.2 ఒక సాంప్రదాయిక, సింగిల్ ఇంజిన్ కాంటిలివర్ హై వింగ్ మోనోప్లేన్. దాని రెక్క యొక్క సరళమైన అంచు సెమీ-ఎలిప్టికల్ చిట్కాలకు తుడిచిపెట్టుకుపోయింది మరియు une హించని వెనుకంజలో ఉన్న అంచు కూడా నేరుగా ఉంది, కానీ స్వీప్ లేకుండా ఉంది. ఇది అసాధారణంగా చిన్న మరియు విస్తృత స్లాట్డ్ ఐలెరాన్‌లను కలిగి ఉంది, ఇది వెనుకంజలో ఉన్న అంచు వెనుకకు చేరుకుంది. [3] రెక్క యొక్క స్థిర భాగం జనాదరణ పొందిన, మందపాటి (15%) ఫ్లాట్-బాటమ్డ్ గోటింగెన్ 387 ఎయిర్‌ఫాయిల్ [4] [5] ను పొడిగింపు కోసం గదితో కలిగి ఉంది, ఇది లంబ కోణం త్రిభుజాకార ప్రణాళిక మరియు వృత్తాకార ఆర్క్ ప్రొఫైల్‌ను కలిగి ఉంది. ఉపసంహరించబడినప్పుడు, దాని వెనుక అంచు స్థిర విభాగం యొక్క వెనుకంజలో ఉన్న అంచులో స్లాట్ నుండి కొద్దిగా పొడుచుకు వచ్చింది. ఇరుకైన, కేంద్ర ఎగువ ఫ్యూజ్‌లేజ్‌లోని గాడిలో మద్దతు ఇచ్చిన దాని మూలానికి, ఇది తీగను సుమారు 35%పెంచింది; మొత్తంమీద ఇది రెక్కల ప్రాంతానికి 20% జోడించింది మరియు కాంబర్ను పెంచింది. [3] [4] ఇది కాక్‌పిట్‌లో రాట్చెట్-పున est స్థాపించబడిన లివర్‌తో నియంత్రించబడింది, ఇది కదిలే ఉపరితలాలపై రాక్‌లతో నిమగ్నమైన ఫ్యూజ్‌లేజ్ మౌంటెడ్ గేర్‌లతో అనుసంధానించబడింది. [6] SN.2 34 kW (45 HP) BMW X ఫైవ్ సిలిండర్ రేడియల్ ఇంజిన్ దాని సిలిండర్ హెడ్స్‌తో గోపురం ఉన్న కౌలింగ్ ద్వారా ప్రొజెక్ట్ చేయబడింది. [3] [6] ఇంజిన్ వెనుక ఫ్యూజ్‌లేజ్ ఫ్లాట్ సైడ్‌తో పైలట్‌తో వింగ్ లీడింగ్ ఎడ్జ్ కింద పరివేష్టిత సింగిల్ సీట్ క్యాబిన్‌లో ఉంది. ఫిక్స్‌డ్ వింగ్ వెనుకంజలో ఉన్న సెంట్రల్, వింగ్ బేరింగ్ విభాగం వెనుక భాగంలో ఉన్న ఎగువ ఉపరితలంతో ఐదు వైపుల నిర్మాణానికి పడిపోయింది. వెనుక భాగంలో ఎంపెనేజ్ సాంప్రదాయకంగా ఉంది, సుమారుగా సెమీ వృత్తాకార టెయిల్‌ప్లేన్ ఫ్యూజ్‌లేజ్ పైన అమర్చబడి ఉంటుంది, అదేవిధంగా ఆకారంలో ఉన్న ఫిన్ కంటే కొంచెం ముందుంది. రెండు స్థిర ఉపరితలాలు విస్తృత, అసమతుల్య నియంత్రణ ఉపరితలాలను కలిగి ఉన్నాయి, చుక్కానితో, ఇది కీల్‌కు విస్తరించింది, ఎలివేటర్ కటౌట్‌లో పనిచేస్తుంది. [3] దీని ల్యాండింగ్ గేర్ స్థిరమైన, సాంప్రదాయ టెయిల్‌వీల్ రకం. ప్రతి మెయిన్‌వీల్‌ను v- స్ట్రట్ జతల జతపై అమర్చారు, పొడవైన, లోపలి వాలుగా ఉన్న షాక్ అబ్జార్బర్ స్ట్రట్‌తో ఇరుసు నుండి రెక్కల మూలానికి. [3] [7] తరువాత దీనిని నిలువు షాక్ అబ్జార్బర్ స్ట్రట్ వింగ్ అండర్ సైడ్ వరకు భర్తీ చేశారు. [8] వెనుక భాగంలో టెయిల్‌స్కిడ్ నిలువుగా పుట్టుకొచ్చింది. [3] [7] వోల్ఫ్ హిర్త్ చేత ఎగిరినప్పుడు, SN.2 మొదటిసారి 12 జనవరి 1932 న బ్రెస్లావ్ నుండి ప్రయాణించింది. [7] మార్చి నాటికి పరీక్షలు రెక్కను పూర్తిగా తగ్గించిన టేకాఫ్ దూరాన్ని రెండు కారకాలతో తెరిచాయి. [9] మేలో ఇది బెర్లిన్ [10] కి వెళ్లింది, అక్కడ ఇది టెంపెల్హోఫ్ వద్ద విమానంలో ప్రదర్శించబడింది. [6] ఇది అక్టోబర్ 1932 లో చాలా వరకు బెర్లిన్‌లో జరిగిన డెలా ఎగ్జిబిషన్ ఆఫ్ స్పోర్ట్స్ ఎయిర్‌క్రాఫ్ట్‌లో స్టాటిక్ డిస్ప్లేలో ఉంది, ఇది D-2257 గా నమోదు చేయబడింది. [11] ఇది కనీసం 1934 వరకు చర్యలో ఉంది, ఇది కొత్త, అన్ని అక్షరాలకు, సివిల్ రిజిస్ట్రేషన్ పథకానికి డి-రేన్ గా మారినప్పుడు. [12] జనరల్ నుండి డేటా: ఎల్'అరోఫైల్ ఫిబ్రవరి 1933 [3] పనితీరు: ఫ్లగ్స్పోర్ట్ మార్చి 1932, [9] ఫ్లగ్జిగ్-టైపెన్‌బుచ్ 1944 [13] సాధారణ లక్షణాల పనితీరు</v>
      </c>
      <c r="E2" s="1" t="s">
        <v>167</v>
      </c>
      <c r="F2" s="1" t="s">
        <v>168</v>
      </c>
      <c r="G2" s="1" t="str">
        <f>IFERROR(__xludf.DUMMYFUNCTION("GOOGLETRANSLATE(F:F, ""en"", ""te"")"),"ప్రయోగాత్మక వేరియబుల్ వింగ్ ఏరియా విమానం")</f>
        <v>ప్రయోగాత్మక వేరియబుల్ వింగ్ ఏరియా విమానం</v>
      </c>
      <c r="H2" s="1" t="s">
        <v>169</v>
      </c>
      <c r="I2" s="1" t="str">
        <f>IFERROR(__xludf.DUMMYFUNCTION("GOOGLETRANSLATE(H:H, ""en"", ""te"")"),"జర్మనీ")</f>
        <v>జర్మనీ</v>
      </c>
      <c r="J2" s="2" t="s">
        <v>170</v>
      </c>
      <c r="K2" s="1" t="s">
        <v>171</v>
      </c>
      <c r="L2" s="1"/>
      <c r="M2" s="1" t="s">
        <v>172</v>
      </c>
      <c r="N2" s="1" t="s">
        <v>173</v>
      </c>
      <c r="O2" s="1" t="s">
        <v>174</v>
      </c>
      <c r="P2" s="3">
        <v>11700.0</v>
      </c>
      <c r="Q2" s="1">
        <v>1.0</v>
      </c>
      <c r="R2" s="1">
        <v>1.0</v>
      </c>
      <c r="S2" s="1" t="s">
        <v>175</v>
      </c>
      <c r="T2" s="1" t="s">
        <v>176</v>
      </c>
      <c r="U2" s="1" t="s">
        <v>177</v>
      </c>
      <c r="V2" s="1" t="s">
        <v>178</v>
      </c>
      <c r="W2" s="1" t="s">
        <v>179</v>
      </c>
      <c r="X2" s="1" t="s">
        <v>180</v>
      </c>
      <c r="Y2" s="1" t="s">
        <v>181</v>
      </c>
      <c r="Z2" s="1" t="s">
        <v>182</v>
      </c>
      <c r="AA2" s="1" t="s">
        <v>183</v>
      </c>
      <c r="AB2" s="1" t="s">
        <v>184</v>
      </c>
      <c r="AC2" s="1" t="s">
        <v>185</v>
      </c>
      <c r="AD2" s="1" t="s">
        <v>186</v>
      </c>
      <c r="AE2" s="1" t="s">
        <v>187</v>
      </c>
      <c r="AF2" s="1" t="s">
        <v>188</v>
      </c>
      <c r="AG2" s="1" t="s">
        <v>189</v>
      </c>
      <c r="AH2" s="1" t="s">
        <v>190</v>
      </c>
      <c r="AI2" s="1" t="s">
        <v>191</v>
      </c>
      <c r="AJ2" s="1" t="s">
        <v>192</v>
      </c>
      <c r="AK2" s="1" t="s">
        <v>193</v>
      </c>
      <c r="AL2" s="1" t="s">
        <v>194</v>
      </c>
      <c r="AM2" s="1" t="s">
        <v>195</v>
      </c>
      <c r="AN2" s="1" t="s">
        <v>196</v>
      </c>
      <c r="AO2" s="1" t="s">
        <v>197</v>
      </c>
    </row>
    <row r="3">
      <c r="A3" s="1" t="s">
        <v>198</v>
      </c>
      <c r="B3" s="1" t="str">
        <f>IFERROR(__xludf.DUMMYFUNCTION("GOOGLETRANSLATE(A:A, ""en"", ""te"")"),"టెక్నామ్ పి-జెట్")</f>
        <v>టెక్నామ్ పి-జెట్</v>
      </c>
      <c r="C3" s="1" t="s">
        <v>199</v>
      </c>
      <c r="D3" s="1" t="str">
        <f>IFERROR(__xludf.DUMMYFUNCTION("GOOGLETRANSLATE(C:C, ""en"", ""te"")"),"టెక్నం పి-జెట్ టెక్నం అభివృద్ధిలో ఇటాలియన్ లైట్ టర్బోఫాన్ విమానం. [1] పి-జెట్, తేలికపాటి సైనిక శిక్షకుడు లేదా నిఘా విమానం వలె ఉపయోగించబడే అభివృద్ధిలో, ముడుచుకునే ట్రైసైకిల్ ల్యాండింగ్ గేర్ మరియు జంట చుక్కాని అమరికతో పక్కపక్కనే సింగిల్ ఇంజిన్ టర్బోఫాన్ విమ"&amp;"ానం. [2] అవ్వీక్ నుండి డేటా [సైటేషన్ అవసరం] సాధారణ లక్షణాల పనితీరు")</f>
        <v>టెక్నం పి-జెట్ టెక్నం అభివృద్ధిలో ఇటాలియన్ లైట్ టర్బోఫాన్ విమానం. [1] పి-జెట్, తేలికపాటి సైనిక శిక్షకుడు లేదా నిఘా విమానం వలె ఉపయోగించబడే అభివృద్ధిలో, ముడుచుకునే ట్రైసైకిల్ ల్యాండింగ్ గేర్ మరియు జంట చుక్కాని అమరికతో పక్కపక్కనే సింగిల్ ఇంజిన్ టర్బోఫాన్ విమానం. [2] అవ్వీక్ నుండి డేటా [సైటేషన్ అవసరం] సాధారణ లక్షణాల పనితీరు</v>
      </c>
      <c r="F3" s="1" t="s">
        <v>200</v>
      </c>
      <c r="G3" s="1" t="str">
        <f>IFERROR(__xludf.DUMMYFUNCTION("GOOGLETRANSLATE(F:F, ""en"", ""te"")"),"లైట్ జెట్")</f>
        <v>లైట్ జెట్</v>
      </c>
      <c r="H3" s="1" t="s">
        <v>201</v>
      </c>
      <c r="I3" s="1" t="str">
        <f>IFERROR(__xludf.DUMMYFUNCTION("GOOGLETRANSLATE(H:H, ""en"", ""te"")"),"ఇటలీ")</f>
        <v>ఇటలీ</v>
      </c>
      <c r="J3" s="2" t="s">
        <v>202</v>
      </c>
      <c r="K3" s="1" t="s">
        <v>203</v>
      </c>
      <c r="L3" s="1"/>
      <c r="M3" s="2" t="s">
        <v>204</v>
      </c>
      <c r="R3" s="1">
        <v>2.0</v>
      </c>
      <c r="T3" s="1" t="s">
        <v>205</v>
      </c>
      <c r="AA3" s="1" t="s">
        <v>206</v>
      </c>
      <c r="AP3" s="1" t="s">
        <v>207</v>
      </c>
    </row>
    <row r="4">
      <c r="A4" s="1" t="s">
        <v>208</v>
      </c>
      <c r="B4" s="1" t="str">
        <f>IFERROR(__xludf.DUMMYFUNCTION("GOOGLETRANSLATE(A:A, ""en"", ""te"")"),"బిల్‌సామ్ స్కై వాకర్ I")</f>
        <v>బిల్‌సామ్ స్కై వాకర్ I</v>
      </c>
      <c r="C4" s="1" t="s">
        <v>209</v>
      </c>
      <c r="D4" s="1" t="str">
        <f>IFERROR(__xludf.DUMMYFUNCTION("GOOGLETRANSLATE(C:C, ""en"", ""te"")"),"బిల్సమ్ స్కై వాకర్ I అనేది పోజ్నాస్ యొక్క బిల్సమ్ ఏవియేషన్ రూపొందించిన మరియు ఉత్పత్తి చేసిన పోలిష్ శక్తితో పనిచేసే పారాచూట్. విమానం పూర్తి రెడీ-టు-ఫ్లై-ఎయిర్‌క్రాఫ్ట్‌గా సరఫరా చేయబడుతుంది. [1] సంస్థ యొక్క వెబ్‌సైట్ ఫంక్షనల్ కానిది మరియు 2008 నుండి ఉంది, క"&amp;"ాబట్టి కంపెనీ ఇంకా వ్యాపారంలో ఉందో లేదో స్పష్టంగా తెలియదు. [2] స్కై వాకర్ నేను యుఎస్ ఫార్ 103 అల్ట్రాలైట్ వెహికల్స్ నిబంధనలను పాటించటానికి రూపొందించబడ్డాయి, వీటిలో వర్గం యొక్క గరిష్ట ఖాళీ బరువు 254 ఎల్బి (115 కిలోలు). ఇది 26 మీ 2 (280 చదరపు అడుగులు) పారాచ"&amp;"ూట్-శైలి వింగ్, సింగిల్-ప్లేస్ వసతి, ట్రైసైకిల్ ల్యాండింగ్ గేర్ మరియు ఒకే రెండు స్ట్రోక్ 22 హెచ్‌పి (16 కిలోవాట్) రాడ్నే మోటార్ ఎబి ఇంజిన్‌ను పషర్ కాన్ఫిగరేషన్‌లో కలిగి ఉంది. బిల్‌సామ్ టిఎన్‌ఎ ఫోర్-స్ట్రోక్ ఇంజిన్ ఫ్యాక్టరీ ఎంపిక. [1] విమానం క్యారేజ్ మిశ్"&amp;"రమ పదార్థం మరియు ఉక్కు గొట్టాల కలయిక నుండి నిర్మించబడింది. ఫ్లైట్ స్టీరింగ్‌లో పందిరి బ్రేక్‌లను అమలు చేసే హ్యాండిల్స్ ద్వారా సాధించబడుతుంది, రోల్ మరియు యావ్ సృష్టిస్తుంది. మైదానంలో విమానంలో ఫుట్ పెడల్-నియంత్రిత నోస్‌వీల్ స్టీరింగ్ ఉంది. ప్రధాన ల్యాండింగ్"&amp;" గేర్ స్ప్రింగ్ రాడ్ సస్పెన్షన్‌ను కలిగి ఉంటుంది. [1] ఈ విమానం ఇంజిన్ అమర్చకుండా 29 కిలోల (64 ఎల్బి) ఖాళీ బరువు మరియు 150 కిలోల (331 ఎల్బి) స్థూల బరువు, మరియు 10 లీటర్ల పూర్తి ఇంధన సామర్థ్యం (2.2 ఇంప్ గల్; 2.6 యుఎస్ గాల్). [1] స్కై వాకర్ నేను మూడు రెక్కల "&amp;"ఎంపిక, మ్యాట్రిక్స్, పెలికాన్ లేదా కాండోర్ అన్నీ బిల్‌సామ్ చేత తయారు చేయబడతాయి. [3] స్కై వాకర్ II అనేది పరివేష్టిత కాక్‌పిట్‌తో రెండు-సీట్ల వేరియంట్. [3] బెర్ట్రాండ్ నుండి డేటా [1] సాధారణ లక్షణాల పనితీరు")</f>
        <v>బిల్సమ్ స్కై వాకర్ I అనేది పోజ్నాస్ యొక్క బిల్సమ్ ఏవియేషన్ రూపొందించిన మరియు ఉత్పత్తి చేసిన పోలిష్ శక్తితో పనిచేసే పారాచూట్. విమానం పూర్తి రెడీ-టు-ఫ్లై-ఎయిర్‌క్రాఫ్ట్‌గా సరఫరా చేయబడుతుంది. [1] సంస్థ యొక్క వెబ్‌సైట్ ఫంక్షనల్ కానిది మరియు 2008 నుండి ఉంది, కాబట్టి కంపెనీ ఇంకా వ్యాపారంలో ఉందో లేదో స్పష్టంగా తెలియదు. [2] స్కై వాకర్ నేను యుఎస్ ఫార్ 103 అల్ట్రాలైట్ వెహికల్స్ నిబంధనలను పాటించటానికి రూపొందించబడ్డాయి, వీటిలో వర్గం యొక్క గరిష్ట ఖాళీ బరువు 254 ఎల్బి (115 కిలోలు). ఇది 26 మీ 2 (280 చదరపు అడుగులు) పారాచూట్-శైలి వింగ్, సింగిల్-ప్లేస్ వసతి, ట్రైసైకిల్ ల్యాండింగ్ గేర్ మరియు ఒకే రెండు స్ట్రోక్ 22 హెచ్‌పి (16 కిలోవాట్) రాడ్నే మోటార్ ఎబి ఇంజిన్‌ను పషర్ కాన్ఫిగరేషన్‌లో కలిగి ఉంది. బిల్‌సామ్ టిఎన్‌ఎ ఫోర్-స్ట్రోక్ ఇంజిన్ ఫ్యాక్టరీ ఎంపిక. [1] విమానం క్యారేజ్ మిశ్రమ పదార్థం మరియు ఉక్కు గొట్టాల కలయిక నుండి నిర్మించబడింది. ఫ్లైట్ స్టీరింగ్‌లో పందిరి బ్రేక్‌లను అమలు చేసే హ్యాండిల్స్ ద్వారా సాధించబడుతుంది, రోల్ మరియు యావ్ సృష్టిస్తుంది. మైదానంలో విమానంలో ఫుట్ పెడల్-నియంత్రిత నోస్‌వీల్ స్టీరింగ్ ఉంది. ప్రధాన ల్యాండింగ్ గేర్ స్ప్రింగ్ రాడ్ సస్పెన్షన్‌ను కలిగి ఉంటుంది. [1] ఈ విమానం ఇంజిన్ అమర్చకుండా 29 కిలోల (64 ఎల్బి) ఖాళీ బరువు మరియు 150 కిలోల (331 ఎల్బి) స్థూల బరువు, మరియు 10 లీటర్ల పూర్తి ఇంధన సామర్థ్యం (2.2 ఇంప్ గల్; 2.6 యుఎస్ గాల్). [1] స్కై వాకర్ నేను మూడు రెక్కల ఎంపిక, మ్యాట్రిక్స్, పెలికాన్ లేదా కాండోర్ అన్నీ బిల్‌సామ్ చేత తయారు చేయబడతాయి. [3] స్కై వాకర్ II అనేది పరివేష్టిత కాక్‌పిట్‌తో రెండు-సీట్ల వేరియంట్. [3] బెర్ట్రాండ్ నుండి డేటా [1] సాధారణ లక్షణాల పనితీరు</v>
      </c>
      <c r="F4" s="1" t="s">
        <v>210</v>
      </c>
      <c r="G4" s="1" t="str">
        <f>IFERROR(__xludf.DUMMYFUNCTION("GOOGLETRANSLATE(F:F, ""en"", ""te"")"),"శక్తితో కూడిన పారాచూట్")</f>
        <v>శక్తితో కూడిన పారాచూట్</v>
      </c>
      <c r="H4" s="1" t="s">
        <v>211</v>
      </c>
      <c r="I4" s="1" t="str">
        <f>IFERROR(__xludf.DUMMYFUNCTION("GOOGLETRANSLATE(H:H, ""en"", ""te"")"),"పోలాండ్")</f>
        <v>పోలాండ్</v>
      </c>
      <c r="J4" s="2" t="s">
        <v>212</v>
      </c>
      <c r="K4" s="1" t="s">
        <v>213</v>
      </c>
      <c r="L4" s="1"/>
      <c r="M4" s="1" t="s">
        <v>214</v>
      </c>
      <c r="R4" s="1" t="s">
        <v>215</v>
      </c>
      <c r="T4" s="1" t="s">
        <v>216</v>
      </c>
      <c r="V4" s="1" t="s">
        <v>217</v>
      </c>
      <c r="Y4" s="1" t="s">
        <v>218</v>
      </c>
      <c r="Z4" s="1" t="s">
        <v>219</v>
      </c>
      <c r="AA4" s="1" t="s">
        <v>220</v>
      </c>
      <c r="AC4" s="1" t="s">
        <v>221</v>
      </c>
      <c r="AI4" s="1" t="s">
        <v>222</v>
      </c>
      <c r="AJ4" s="1" t="s">
        <v>223</v>
      </c>
      <c r="AQ4" s="1" t="s">
        <v>224</v>
      </c>
      <c r="AR4" s="1">
        <v>3.8</v>
      </c>
      <c r="AS4" s="1" t="s">
        <v>225</v>
      </c>
      <c r="AT4" s="1" t="s">
        <v>226</v>
      </c>
    </row>
    <row r="5">
      <c r="A5" s="1" t="s">
        <v>227</v>
      </c>
      <c r="B5" s="1" t="str">
        <f>IFERROR(__xludf.DUMMYFUNCTION("GOOGLETRANSLATE(A:A, ""en"", ""te"")"),"ఎయిర్‌బస్ బెలూగా ఎక్స్‌ఎల్")</f>
        <v>ఎయిర్‌బస్ బెలూగా ఎక్స్‌ఎల్</v>
      </c>
      <c r="C5" s="1" t="s">
        <v>228</v>
      </c>
      <c r="D5" s="1" t="str">
        <f>IFERROR(__xludf.DUMMYFUNCTION("GOOGLETRANSLATE(C:C, ""en"", ""te"")"),"ఎయిర్‌బస్ బెలూగాక్స్ల్ (A330-743L) అనేది ఎయిర్‌బస్ A330-200 ఫ్రైటర్ విమానాల ఆధారంగా ఒక పెద్ద రవాణా విమానం, ఇది ఎయిర్‌బస్ చేత నిర్మించబడింది, అసలు ఎయిర్‌బస్ బెలూగాను రెక్కల వంటి భారీ విమాన భాగాల కదలికలో భర్తీ చేయడానికి. [3] ఈ విమానం 19 జూలై 2018, [1] న మొద"&amp;"టి విమానంలో చేసింది మరియు 13 నవంబర్ 2019 న దాని రకం ధృవీకరణను పొందింది. [3] బెలూగాక్స్ల్ 9 జనవరి 2020 న ఎయిర్‌బస్ ట్రాన్స్‌పోర్ట్‌తో సేవలోకి ప్రవేశించింది. [2] 2013 లో, ఐదు ఒరిజినల్ బెలూగాస్ ఉత్పత్తి పెరుగుదలను ఎదుర్కోలేకపోయాయి, మరియు ఎయిర్‌బస్ ఆంటోనోవ్ A"&amp;"N-124 మరియు AN-225, బోయింగ్ సి -17 లేదా డ్రీమ్‌లిఫ్టర్ మరియు A400M, దాని స్వంత విమానంలో ఒకదాన్ని సవరించడానికి ముందు అంచనా వేసింది. [4] ప్రస్తుతమున్న ఐదు బెల్యూగాస్ట్‌లను భర్తీ చేయడానికి ఐదు విమానాలను నిర్మించడానికి ఈ కార్యక్రమం నవంబర్ 2014 లో ప్రారంభించబడ"&amp;"ింది; డిజైన్ ఫ్రీజ్ 16 సెప్టెంబర్ 2015 న ప్రకటించబడింది. [5] ప్రోగ్రామ్ ఖర్చు అభివృద్ధి మరియు ఉత్పత్తికి billion 1 బిలియన్. [6] బెల్యూగాక్స్ల్ ప్రవేశపెట్టినప్పుడు అసలు బెల్యూస్ట్‌లను సేవ నుండి ఉపసంహరించుకోకూడదు; మిశ్రమ నౌకాదళం కనీసం ఐదేళ్లపాటు పనిచేస్తుంద"&amp;"ి, ఎందుకంటే సింగిల్-నస్లే విమానం యొక్క పెరిగిన ఉత్పత్తి రేటుకు ఎక్కువ భాగాలను కదిలించే సామర్థ్యం అవసరం. [7] బెల్యూగాస్ట్ ఫ్లీట్ 2017 లో 8000 గంటలకు పైగా ప్రయాణించింది, ఇది 2014 నుండి రెట్టింపు అయ్యింది, కాని ఐదు బెల్యూగాస్ట్ విమానాలు వారి ప్రణాళికాబద్ధమైన"&amp;" సేవా జీవితానికి సగం మాత్రమే ఉన్నాయి: మరొక ఆపరేటర్ వాటిని సివిల్ లేదా సైనిక లాజిస్టిక్ అనువర్తనాల కోసం ఉపయోగించవచ్చు. [8] 2021 నుండి ఉపసంహరించుకునే ముందు ఐదు ఒరిజినల్స్ సేవలో ఉంటాయి కాబట్టి, మూడు XL లు పంపిణీ చేయబడినప్పుడు సంయుక్త బెలూగా విమానాలు ఎనిమిది "&amp;"విమానాలకు పెరుగుతాయని అంచనా. [9] బెల్యూగాస్ట్ విమానాలు దాని పరిమితులను చేరుకుంటాయి, ప్రతిరోజూ ఐదుసార్లు ఎగురుతున్నాయి, మరియు వారానికి ఆరు రోజులు: 2017 లో 10,000 గంటలు, కొన్ని భాగాలు భూమిపైకి తరలించబడతాయి. [9] A320 యొక్క భాగాలతో పోలిస్తే బెల్యూగాస్ట్ A330 "&amp;"భాగాలను తరలించడానికి ట్రిపుల్ సమయం పడుతుంది, A350 భాగాలకు తొమ్మిది సార్లు ఎక్కాడు. [9] ఎయిర్‌బస్ A350 ఉత్పత్తి పెరుగుదల తరువాత, ఎయిర్‌బస్ 2019 లో 880 విమానాలను అందించాలని లక్ష్యంగా పెట్టుకుంది మరియు 2021 నాటికి A320NEO అవుట్‌పుట్‌ను నెలకు 63 కు పెంచింది; "&amp;"బెలూగాక్స్ల్ నౌకాదళం జూన్ 2019 లో ఆరవ ఉదాహరణతో విస్తరించబడింది. [10] బెల్యూగాస్ట్‌లు ఇప్పటికీ 10–20 సంవత్సరాల ఎగిరే జీవితాన్ని కలిగి ఉండవచ్చు మరియు అమ్మకం కోసం అందించవచ్చు లేదా బాహ్య వినియోగదారులకు సేవ చేయడానికి ఉపయోగించవచ్చు. [10] విమానం యొక్క దిగువ ఫ్యూ"&amp;"జ్‌లేజ్ ఎయిర్‌బస్ A330 ఫైనల్ అసెంబ్లీ లైన్‌లో సమావేశమై, ఆపై ఎగువ ఫ్యూజ్‌లేజ్ మరియు తక్కువ ముక్కు ఫ్యూజ్‌లేజ్‌ను సమీకరించే సంవత్సరం పొడవునా ప్రక్రియ కోసం మరొక సదుపాయానికి తరలించబడింది. [7] మొదటి విభాగం నవంబర్ 2016 లో టౌలౌస్‌కు వచ్చింది. [11] తుది అసెంబ్లీ "&amp;"8 డిసెంబర్ 2016 న ప్రారంభమైంది. [12] మొదటి పెద్ద విభాగాలు: ఒక సెంట్రల్ మరియు రెండు పార్శ్వ వెనుక విభాగం ప్యానెల్లు, 12 ఏప్రిల్ 2017 న టౌలౌస్ ఫైనల్ అసెంబ్లీ ఫెసిలిటీ (ఎల్ 34) వద్ద వచ్చాయి. మీల్టేలోని ఎయిర్‌బస్ అనుబంధ సంస్థ స్టెలియా ఏరోస్పేస్ నిర్మించిన, దా"&amp;"ని 12 M × 4 మీ (39 అడుగులు × 13 అడుగులు), 8.2 టి (18,000 పౌండ్లు) ముక్కు విభాగం మే 2017 లో పంపిణీ చేయబడింది. [14] 9 మీ (30 అడుగులు) వెడల్పు, 8 మీ (26 అడుగులు) పొడవు మరియు అధిక, 2.1 టి (4,600 ఎల్బి) ఎగువ ఫ్రంట్ ఫ్యూజ్‌లేజ్ భాగం, కార్గో తలుపును రూపొందించడం,"&amp;" 7 జూలై 2017 న స్టెలియా రోచెఫోర్ట్ నుండి పంపిణీ చేయబడింది. [15] 3.1 టి (3.1 పొడవైన టన్నులు; 3.4 చిన్న టన్నులు), 10 మీ (33 అడుగులు) పొడవు మరియు 8 మీ (26 అడుగులు) ఎత్తైన తలుపు సెప్టెంబర్ 2017 లో స్టెలియా రోచెఫోర్ట్ చేత పంపిణీ చేయబడింది. [16] అక్టోబర్ 2017 ల"&amp;"ో, మొదటి బెలూగాక్స్ల్ స్ట్రక్చరల్ అసెంబ్లీలో 75% జరిగింది; వ్యవస్థలతో, అప్పటికే అందుకున్న తోక మూలకాలను ఏకీకృతం చేయడానికి ముందు యాంత్రిక మరియు విద్యుత్ సమైక్యత జరుగుతోంది. [17] దాని తొలి ఫ్లైట్ దాని ధృవీకరణ ప్రచారానికి అవసరమైన 10 నెలల విమాన పరీక్షలకు ముందు"&amp;" 2018 వేసవికి షెడ్యూల్ చేయబడింది మరియు 2019 సేవా ప్రవేశం. [17] రెండవ విమానం డిసెంబర్ 2018 లో తుది అసెంబ్లీ లైన్‌లోకి ప్రవేశించింది, మరియు మరుసటి సంవత్సరం ముగ్గురు మిగిలి ఉన్నాయి. [17] అవుట్‌బోర్డ్ నిలువు ఉపరితలాలతో సహా నిలువు ఫిన్, తోక కోన్ మరియు క్షితిజ "&amp;"సమాంతర స్టెబిలైజర్‌ను సంభోగం చేసిన తరువాత, ప్రధాన సరుకు తలుపు నవంబర్ మధ్య నుండి, 2017 చివరిలో పవర్-ఆన్‌లోకి ప్రవేశించింది. [18] విమాన పరీక్షా ప్రచారం ఒకే, వాయిద్య విమానాన్ని ఉపయోగించింది. [18] ముందు కార్గో తలుపు డిసెంబర్ 2017 లో జతచేయబడింది. [19] జనవరి 20"&amp;"18 లో, రెండవది టౌలౌస్‌కు దాని పరివర్తన కోసం వచ్చింది, మొదటి నుండి నేర్చుకున్న పాఠాలు తర్వాత రెండు నెలల్లో తక్కువ. [20] మొట్టమొదటి బెలూగాక్స్ల్ 4 జనవరి 2018 న అసెంబ్లీ లైన్ నుండి బయటపడింది, పెయింట్ చేయబడలేదు మరియు ఇంజన్లు లేకుండా. [8] దాని ధృవీకరణ ప్రచారం "&amp;"కోసం 1,000 కంటే తక్కువ విమాన పరీక్షా గంటలు ప్రణాళిక చేయబడ్డాయి. [8] దాని రోల్స్ రాయిస్ ట్రెంట్ 700 ఇంజన్లను అమర్చిన తరువాత, దాని వ్యవస్థల ఆపరేషన్‌ను అంచనా వేయడానికి నెలల తరబడి గ్రౌండ్ పరీక్షించబడింది, అయితే టౌలౌస్ మరియు హాంబర్గ్‌లో బెంచ్ పరీక్షలు, ఫ్లైట్ "&amp;"సిమ్యులేటర్లలో మరియు ప్రయోగశాలలలో, మధ్య నిర్దిష్ట కీళ్ల పూర్తి-స్థాయి కాపీలపై విమాన లోడ్లు అనుకరించాయి ఎగువ బబుల్ మరియు దిగువ ఫ్యూజ్‌లేజ్, ఫ్లైట్ కోసం విమానం క్లియర్ చేసి, ఆపై ధృవీకరణను టైప్ చేయండి. [20] మార్చి 2018 లో, మొదటి బెలూగాక్స్ల్ (MSN1824) దాని ఇ"&amp;"ంజిన్లను అమర్చారు, రెండవది (MSN1853) 30% మార్చబడింది. [9] విజయవంతమైన ల్యాండింగ్ గేర్ మరియు ఫ్లైట్-కంట్రోల్ సిస్టమ్ తనిఖీల తరువాత, MSN1824 కి ఆజ్యం పోయాలి మరియు భూమిని పరీక్షించాలి. [9] మూడవది 2018 ముగిసేలోపు దాని మార్పిడిని ప్రారంభిస్తుందని భావించారు. [9]"&amp;" 11 యూరోపియన్ స్టేషన్లలో పనిని రుజువు చేసిన తరువాత, MSN1853 2019 లో మొదటిసారి పనిచేస్తుంది, అయితే MSN1824 విమాన పరికరాలను విడదీయాలి. [9] ఇది దాని రోల్స్ రాయిస్ ట్రెంట్ 700 ఇంజిన్లతో రూపొందించబడింది కాని ఏప్రిల్ 2018 లో వింగ్లెట్స్ లేవు. [21] ఇది జూన్ 2018"&amp;" ప్రారంభంలో గ్రౌండ్ వైబ్రేషన్ పరీక్షలో ఉత్తీర్ణత సాధించింది, ఆఫీస్ నేషనల్ డి ఎట్యూడ్స్ ఎట్ డి రీరెర్చ్స్ ఏరోస్పేషియల్స్ (ఒనెరా) మరియు డ్యూయిషెస్ జెంట్రమ్ ఫర్ లుఫ్ట్- యుఎన్డి రౌమ్‌ఫహార్ట్ (డిఎల్‌ఆర్) ఫ్లైట్ ఎన్‌వోప్ సైద్ధాంతిక నమూనాలతో పోలిస్తే దాని డైనమిక"&amp;"్ ప్రవర్తనను కొలుస్తుంది. [22] ఫ్లైట్-టెస్ట్ ప్రోగ్రాం 600 గంటలు ఉంటుందని భావించారు. [23] రెండవ విమానం దాని తక్కువ ఫ్యూజ్‌లేజ్‌ను జూన్ మధ్యలో పూర్తి చేసింది, ఎగువ షెల్ స్ట్రక్చరల్ వర్క్ మరియు ఫ్రైట్ డోర్ ఫిట్టింగ్‌కు ముందు, వేసవి తరువాత, సెప్టెంబర్ లేదా అ"&amp;"క్టోబర్ నాటికి పూర్తయింది. [23] మొదటి ఫ్లైట్ 19 జూలై 2018 న, ఫ్రాన్స్‌లోని టౌలౌస్‌లోని బ్లాగ్నక్ నుండి. [1] ఫిబ్రవరి 2019 లో, మొదటి విమానం బ్రెమెన్, జర్మనీ మరియు బ్రాటన్, వేల్స్లో ఎయిర్ బస్ యొక్క వింగ్ ప్లాంట్లతో సహా వివిధ గమ్యస్థానాలకు ఎగిరింది. [24] సేవ"&amp;"లోకి ప్రవేశించిన మొట్టమొదటి బెలూగాక్స్ల్ నిర్మించిన రెండవ విమానం, ఇది 19 మార్చి 2019 న ప్రారంభమైంది; మొదటి పరీక్ష విమానం ధృవీకరణ తర్వాత రెట్రో-అమర్చబడుతుంది. [25] రెండవ విమానం (MSN1853) ఏప్రిల్ 15 న ఫ్లైట్-టెస్టింగ్ ప్రారంభించింది, అప్పటికి, మొదటి (MSN182"&amp;"4) 500 గంటలకు పైగా 140 పరీక్షా విమానాలను పూర్తి చేసింది, ధృవీకరణకు ముందు చివరి దశ. [10] మూడవ ఎయిర్‌ఫ్రేమ్ మార్పిడి చేయించుకుంది, ఇది 2020 లో డెలివరీ కోసం 2019 నాల్గవ త్రైమాసికం వరకు ఉంటుందని భావిస్తున్నారు. 2019 రెండవ భాగంలో కార్యకలాపాలు రెండు XL లతో ప్రా"&amp;"రంభమవుతాయని భావించారు. [10] 700 గంటలకు పైగా 200 కి పైగా విమాన పరీక్షల తరువాత, బెలూగాక్స్ల్ 13 నవంబర్ 2019 న తన యూరోపియన్ ఏవియేషన్ సేఫ్టీ ఏజెన్సీ (EASA) రకం ధృవీకరణను అందుకుంది. [3] ఉత్పత్తి చేయవలసిన చివరి రెండు బెల్యూగ్యాక్స్ల్స్ 180 నిమిషాల ETOPS ఆమోదం క"&amp;"లిగి ఉంటాయని భావిస్తున్నారు, వాటిని అట్లాంటిక్ విమానాలకు ఉపయోగించడానికి వీలు కల్పిస్తుంది, సాధారణంగా ఉపగ్రహాలను ఉత్తర-అమెరికన్ ప్రయోగ ప్రదేశాలకు రవాణా చేయడానికి. ఫిబ్రవరి 2021 నాటికి, XL యొక్క ఆటోలాండ్ సామర్థ్యానికి అనుమతి పొందటానికి పరీక్షలు జరుగుతున్నాయ"&amp;"ి. [26] ఎయిర్ బస్ 9 జనవరి 2020 న మొదటి బెల్యూగక్స్ల్ ను నిర్వహించడం ప్రారంభించింది; మొత్తం ఆరు ఫ్రైటర్లు 2023 చివరి నాటికి పనిచేస్తాయని భావిస్తున్నారు, మునుపటి A300-600ST లు 2021 నుండి దశలవారీగా తొలగించబడతాయి. [2] అసలు బెల్యూగాస్ట్ కంటే 30% ఎక్కువ సామర్థ్"&amp;"యంతో, బెలూగాక్స్ల్ ఒకటి బదులుగా రెండు A350 XWB రెక్కలను మోయగలదు. [5] దీని కొత్త ఫ్యూజ్‌లేజ్ అసలు బెల్యూగాస్ట్ కంటే 6.9 మీ (23 అడుగులు) పొడవు మరియు 1.7 మీ (5 అడుగుల 7 అంగుళాలు) వెడల్పుగా ఉంటుంది మరియు ఇది పేలోడ్ 6 టి (5.9 పొడవైన టన్నులు; 6.6 చిన్న టన్నులు)"&amp;" భారీగా ఎత్తగలదు. [27] దీని AFT విభాగం A330-300 పై ఆధారపడి ఉంటుంది, అయితే దాని ఫార్వర్డ్ సెంటర్ ఆఫ్ గ్రావిటీ కారణాల కోసం A330-200 పై ఆధారపడి ఉంటుంది మరియు రీన్ఫోర్స్డ్ ఫ్లోర్ మరియు స్ట్రక్చర్ A330-200 ఫ్రైటర్ నుండి తీసుకోబడ్డాయి. [9] A330 రెక్కలు, మెయిన్ "&amp;"ల్యాండింగ్-గేర్, సెంట్రల్ మరియు వెనుక ఫ్యూజ్‌లేజ్ కొన్ని వ్యవస్థలతో సెమీ నిర్మించిన వేదికను ఏర్పరుస్తాయి, వెనుక ఎగువ ఫ్యూజ్‌లేజ్ లేకుండా, ఎగువ కేంద్ర ఫ్యూజ్‌లేజ్ కత్తిరించబడుతుంది, లోహ నిర్మాణం ద్వారా సులభతరం అవుతుంది. [9] విస్తరించిన సరుకు రవాణా హోల్డ్ మ"&amp;"ూడు నెలల్లో జంక్షన్ లైన్‌లో 8,000 కొత్త భాగాలతో అమర్చబడి ఉంటుంది. [9] అప్రధానమైన పట్టు స్పెయిన్ యొక్క ఎర్నోవా చేత స్వీకరించబడిన తోకతో ప్రారంభమవుతుంది మరియు ఎగువ ఫ్యూజ్‌లేజ్‌ను రెండు సైడ్ ప్యానెల్స్‌తో మరియు ప్రతి విభాగానికి కిరీటంతో నిర్మించడం ద్వారా కొనస"&amp;"ాగుతుంది, గరిష్ట వ్యాసం 8.8 మీ (29 అడుగులు). [9] స్టెలియా ఏరోస్పేస్ చేత ఉత్పత్తి చేయబడిన, దాని ప్రధాన సరుకు తలుపు 24 లాచెస్ కలిగి ఉంది, మరియు ముక్కులో కాక్‌పిట్ ఉంటుంది, నాలుగు సీట్ల కొరియర్ విభాగాన్ని ఎయిర్‌బస్ సరఫరా చేస్తుంది. [9] దీని నిలువు స్టెబిలైజర"&amp;"్ 50% పెద్దది; ఇది క్షితిజ సమాంతర స్టెబిలైజర్‌లో సహాయక రెక్కలను కలిగి ఉంది మరియు ఎంపెనేజ్ క్రింద రెండు వెంట్రల్ రెక్కలను కలిగి ఉంది. [9] ఇది అసలు 900 ఎన్ఎమ్ఐ (1,700 కిమీ; 1,000 మైళ్ళు) కు బదులుగా 2,300 ఎన్ఎమ్ఐ (4,300 కిమీ; 2,600 మైళ్ళు) కంటే 35,000 అడుగుల"&amp;" (11,000 మీ) వరకు మాక్ 0.69 వద్ద పనిచేస్తుంది. [9] డెహార్డ్ ఏరోస్పేస్ మరియు పి 3 సమూహం ఎగువ ఫ్యూజ్‌లేజ్‌ను అందిస్తాయి, అయితే అసిటురి క్షితిజ సమాంతర తోక విమానం పొడిగింపు, సహాయక మరియు వెంట్రల్ రెక్కలను ఉత్పత్తి చేస్తుంది. [4] ఎయిర్‌బస్ నుండి డేటా. [28] పోల్"&amp;"చదగిన పాత్ర, కాన్ఫిగరేషన్ మరియు ERA యొక్క సాధారణ లక్షణాలు పనితీరు సంబంధిత అభివృద్ధి విమానం")</f>
        <v>ఎయిర్‌బస్ బెలూగాక్స్ల్ (A330-743L) అనేది ఎయిర్‌బస్ A330-200 ఫ్రైటర్ విమానాల ఆధారంగా ఒక పెద్ద రవాణా విమానం, ఇది ఎయిర్‌బస్ చేత నిర్మించబడింది, అసలు ఎయిర్‌బస్ బెలూగాను రెక్కల వంటి భారీ విమాన భాగాల కదలికలో భర్తీ చేయడానికి. [3] ఈ విమానం 19 జూలై 2018, [1] న మొదటి విమానంలో చేసింది మరియు 13 నవంబర్ 2019 న దాని రకం ధృవీకరణను పొందింది. [3] బెలూగాక్స్ల్ 9 జనవరి 2020 న ఎయిర్‌బస్ ట్రాన్స్‌పోర్ట్‌తో సేవలోకి ప్రవేశించింది. [2] 2013 లో, ఐదు ఒరిజినల్ బెలూగాస్ ఉత్పత్తి పెరుగుదలను ఎదుర్కోలేకపోయాయి, మరియు ఎయిర్‌బస్ ఆంటోనోవ్ AN-124 మరియు AN-225, బోయింగ్ సి -17 లేదా డ్రీమ్‌లిఫ్టర్ మరియు A400M, దాని స్వంత విమానంలో ఒకదాన్ని సవరించడానికి ముందు అంచనా వేసింది. [4] ప్రస్తుతమున్న ఐదు బెల్యూగాస్ట్‌లను భర్తీ చేయడానికి ఐదు విమానాలను నిర్మించడానికి ఈ కార్యక్రమం నవంబర్ 2014 లో ప్రారంభించబడింది; డిజైన్ ఫ్రీజ్ 16 సెప్టెంబర్ 2015 న ప్రకటించబడింది. [5] ప్రోగ్రామ్ ఖర్చు అభివృద్ధి మరియు ఉత్పత్తికి billion 1 బిలియన్. [6] బెల్యూగాక్స్ల్ ప్రవేశపెట్టినప్పుడు అసలు బెల్యూస్ట్‌లను సేవ నుండి ఉపసంహరించుకోకూడదు; మిశ్రమ నౌకాదళం కనీసం ఐదేళ్లపాటు పనిచేస్తుంది, ఎందుకంటే సింగిల్-నస్లే విమానం యొక్క పెరిగిన ఉత్పత్తి రేటుకు ఎక్కువ భాగాలను కదిలించే సామర్థ్యం అవసరం. [7] బెల్యూగాస్ట్ ఫ్లీట్ 2017 లో 8000 గంటలకు పైగా ప్రయాణించింది, ఇది 2014 నుండి రెట్టింపు అయ్యింది, కాని ఐదు బెల్యూగాస్ట్ విమానాలు వారి ప్రణాళికాబద్ధమైన సేవా జీవితానికి సగం మాత్రమే ఉన్నాయి: మరొక ఆపరేటర్ వాటిని సివిల్ లేదా సైనిక లాజిస్టిక్ అనువర్తనాల కోసం ఉపయోగించవచ్చు. [8] 2021 నుండి ఉపసంహరించుకునే ముందు ఐదు ఒరిజినల్స్ సేవలో ఉంటాయి కాబట్టి, మూడు XL లు పంపిణీ చేయబడినప్పుడు సంయుక్త బెలూగా విమానాలు ఎనిమిది విమానాలకు పెరుగుతాయని అంచనా. [9] బెల్యూగాస్ట్ విమానాలు దాని పరిమితులను చేరుకుంటాయి, ప్రతిరోజూ ఐదుసార్లు ఎగురుతున్నాయి, మరియు వారానికి ఆరు రోజులు: 2017 లో 10,000 గంటలు, కొన్ని భాగాలు భూమిపైకి తరలించబడతాయి. [9] A320 యొక్క భాగాలతో పోలిస్తే బెల్యూగాస్ట్ A330 భాగాలను తరలించడానికి ట్రిపుల్ సమయం పడుతుంది, A350 భాగాలకు తొమ్మిది సార్లు ఎక్కాడు. [9] ఎయిర్‌బస్ A350 ఉత్పత్తి పెరుగుదల తరువాత, ఎయిర్‌బస్ 2019 లో 880 విమానాలను అందించాలని లక్ష్యంగా పెట్టుకుంది మరియు 2021 నాటికి A320NEO అవుట్‌పుట్‌ను నెలకు 63 కు పెంచింది; బెలూగాక్స్ల్ నౌకాదళం జూన్ 2019 లో ఆరవ ఉదాహరణతో విస్తరించబడింది. [10] బెల్యూగాస్ట్‌లు ఇప్పటికీ 10–20 సంవత్సరాల ఎగిరే జీవితాన్ని కలిగి ఉండవచ్చు మరియు అమ్మకం కోసం అందించవచ్చు లేదా బాహ్య వినియోగదారులకు సేవ చేయడానికి ఉపయోగించవచ్చు. [10] విమానం యొక్క దిగువ ఫ్యూజ్‌లేజ్ ఎయిర్‌బస్ A330 ఫైనల్ అసెంబ్లీ లైన్‌లో సమావేశమై, ఆపై ఎగువ ఫ్యూజ్‌లేజ్ మరియు తక్కువ ముక్కు ఫ్యూజ్‌లేజ్‌ను సమీకరించే సంవత్సరం పొడవునా ప్రక్రియ కోసం మరొక సదుపాయానికి తరలించబడింది. [7] మొదటి విభాగం నవంబర్ 2016 లో టౌలౌస్‌కు వచ్చింది. [11] తుది అసెంబ్లీ 8 డిసెంబర్ 2016 న ప్రారంభమైంది. [12] మొదటి పెద్ద విభాగాలు: ఒక సెంట్రల్ మరియు రెండు పార్శ్వ వెనుక విభాగం ప్యానెల్లు, 12 ఏప్రిల్ 2017 న టౌలౌస్ ఫైనల్ అసెంబ్లీ ఫెసిలిటీ (ఎల్ 34) వద్ద వచ్చాయి. మీల్టేలోని ఎయిర్‌బస్ అనుబంధ సంస్థ స్టెలియా ఏరోస్పేస్ నిర్మించిన, దాని 12 M × 4 మీ (39 అడుగులు × 13 అడుగులు), 8.2 టి (18,000 పౌండ్లు) ముక్కు విభాగం మే 2017 లో పంపిణీ చేయబడింది. [14] 9 మీ (30 అడుగులు) వెడల్పు, 8 మీ (26 అడుగులు) పొడవు మరియు అధిక, 2.1 టి (4,600 ఎల్బి) ఎగువ ఫ్రంట్ ఫ్యూజ్‌లేజ్ భాగం, కార్గో తలుపును రూపొందించడం, 7 జూలై 2017 న స్టెలియా రోచెఫోర్ట్ నుండి పంపిణీ చేయబడింది. [15] 3.1 టి (3.1 పొడవైన టన్నులు; 3.4 చిన్న టన్నులు), 10 మీ (33 అడుగులు) పొడవు మరియు 8 మీ (26 అడుగులు) ఎత్తైన తలుపు సెప్టెంబర్ 2017 లో స్టెలియా రోచెఫోర్ట్ చేత పంపిణీ చేయబడింది. [16] అక్టోబర్ 2017 లో, మొదటి బెలూగాక్స్ల్ స్ట్రక్చరల్ అసెంబ్లీలో 75% జరిగింది; వ్యవస్థలతో, అప్పటికే అందుకున్న తోక మూలకాలను ఏకీకృతం చేయడానికి ముందు యాంత్రిక మరియు విద్యుత్ సమైక్యత జరుగుతోంది. [17] దాని తొలి ఫ్లైట్ దాని ధృవీకరణ ప్రచారానికి అవసరమైన 10 నెలల విమాన పరీక్షలకు ముందు 2018 వేసవికి షెడ్యూల్ చేయబడింది మరియు 2019 సేవా ప్రవేశం. [17] రెండవ విమానం డిసెంబర్ 2018 లో తుది అసెంబ్లీ లైన్‌లోకి ప్రవేశించింది, మరియు మరుసటి సంవత్సరం ముగ్గురు మిగిలి ఉన్నాయి. [17] అవుట్‌బోర్డ్ నిలువు ఉపరితలాలతో సహా నిలువు ఫిన్, తోక కోన్ మరియు క్షితిజ సమాంతర స్టెబిలైజర్‌ను సంభోగం చేసిన తరువాత, ప్రధాన సరుకు తలుపు నవంబర్ మధ్య నుండి, 2017 చివరిలో పవర్-ఆన్‌లోకి ప్రవేశించింది. [18] విమాన పరీక్షా ప్రచారం ఒకే, వాయిద్య విమానాన్ని ఉపయోగించింది. [18] ముందు కార్గో తలుపు డిసెంబర్ 2017 లో జతచేయబడింది. [19] జనవరి 2018 లో, రెండవది టౌలౌస్‌కు దాని పరివర్తన కోసం వచ్చింది, మొదటి నుండి నేర్చుకున్న పాఠాలు తర్వాత రెండు నెలల్లో తక్కువ. [20] మొట్టమొదటి బెలూగాక్స్ల్ 4 జనవరి 2018 న అసెంబ్లీ లైన్ నుండి బయటపడింది, పెయింట్ చేయబడలేదు మరియు ఇంజన్లు లేకుండా. [8] దాని ధృవీకరణ ప్రచారం కోసం 1,000 కంటే తక్కువ విమాన పరీక్షా గంటలు ప్రణాళిక చేయబడ్డాయి. [8] దాని రోల్స్ రాయిస్ ట్రెంట్ 700 ఇంజన్లను అమర్చిన తరువాత, దాని వ్యవస్థల ఆపరేషన్‌ను అంచనా వేయడానికి నెలల తరబడి గ్రౌండ్ పరీక్షించబడింది, అయితే టౌలౌస్ మరియు హాంబర్గ్‌లో బెంచ్ పరీక్షలు, ఫ్లైట్ సిమ్యులేటర్లలో మరియు ప్రయోగశాలలలో, మధ్య నిర్దిష్ట కీళ్ల పూర్తి-స్థాయి కాపీలపై విమాన లోడ్లు అనుకరించాయి ఎగువ బబుల్ మరియు దిగువ ఫ్యూజ్‌లేజ్, ఫ్లైట్ కోసం విమానం క్లియర్ చేసి, ఆపై ధృవీకరణను టైప్ చేయండి. [20] మార్చి 2018 లో, మొదటి బెలూగాక్స్ల్ (MSN1824) దాని ఇంజిన్లను అమర్చారు, రెండవది (MSN1853) 30% మార్చబడింది. [9] విజయవంతమైన ల్యాండింగ్ గేర్ మరియు ఫ్లైట్-కంట్రోల్ సిస్టమ్ తనిఖీల తరువాత, MSN1824 కి ఆజ్యం పోయాలి మరియు భూమిని పరీక్షించాలి. [9] మూడవది 2018 ముగిసేలోపు దాని మార్పిడిని ప్రారంభిస్తుందని భావించారు. [9] 11 యూరోపియన్ స్టేషన్లలో పనిని రుజువు చేసిన తరువాత, MSN1853 2019 లో మొదటిసారి పనిచేస్తుంది, అయితే MSN1824 విమాన పరికరాలను విడదీయాలి. [9] ఇది దాని రోల్స్ రాయిస్ ట్రెంట్ 700 ఇంజిన్లతో రూపొందించబడింది కాని ఏప్రిల్ 2018 లో వింగ్లెట్స్ లేవు. [21] ఇది జూన్ 2018 ప్రారంభంలో గ్రౌండ్ వైబ్రేషన్ పరీక్షలో ఉత్తీర్ణత సాధించింది, ఆఫీస్ నేషనల్ డి ఎట్యూడ్స్ ఎట్ డి రీరెర్చ్స్ ఏరోస్పేషియల్స్ (ఒనెరా) మరియు డ్యూయిషెస్ జెంట్రమ్ ఫర్ లుఫ్ట్- యుఎన్డి రౌమ్‌ఫహార్ట్ (డిఎల్‌ఆర్) ఫ్లైట్ ఎన్‌వోప్ సైద్ధాంతిక నమూనాలతో పోలిస్తే దాని డైనమిక్ ప్రవర్తనను కొలుస్తుంది. [22] ఫ్లైట్-టెస్ట్ ప్రోగ్రాం 600 గంటలు ఉంటుందని భావించారు. [23] రెండవ విమానం దాని తక్కువ ఫ్యూజ్‌లేజ్‌ను జూన్ మధ్యలో పూర్తి చేసింది, ఎగువ షెల్ స్ట్రక్చరల్ వర్క్ మరియు ఫ్రైట్ డోర్ ఫిట్టింగ్‌కు ముందు, వేసవి తరువాత, సెప్టెంబర్ లేదా అక్టోబర్ నాటికి పూర్తయింది. [23] మొదటి ఫ్లైట్ 19 జూలై 2018 న, ఫ్రాన్స్‌లోని టౌలౌస్‌లోని బ్లాగ్నక్ నుండి. [1] ఫిబ్రవరి 2019 లో, మొదటి విమానం బ్రెమెన్, జర్మనీ మరియు బ్రాటన్, వేల్స్లో ఎయిర్ బస్ యొక్క వింగ్ ప్లాంట్లతో సహా వివిధ గమ్యస్థానాలకు ఎగిరింది. [24] సేవలోకి ప్రవేశించిన మొట్టమొదటి బెలూగాక్స్ల్ నిర్మించిన రెండవ విమానం, ఇది 19 మార్చి 2019 న ప్రారంభమైంది; మొదటి పరీక్ష విమానం ధృవీకరణ తర్వాత రెట్రో-అమర్చబడుతుంది. [25] రెండవ విమానం (MSN1853) ఏప్రిల్ 15 న ఫ్లైట్-టెస్టింగ్ ప్రారంభించింది, అప్పటికి, మొదటి (MSN1824) 500 గంటలకు పైగా 140 పరీక్షా విమానాలను పూర్తి చేసింది, ధృవీకరణకు ముందు చివరి దశ. [10] మూడవ ఎయిర్‌ఫ్రేమ్ మార్పిడి చేయించుకుంది, ఇది 2020 లో డెలివరీ కోసం 2019 నాల్గవ త్రైమాసికం వరకు ఉంటుందని భావిస్తున్నారు. 2019 రెండవ భాగంలో కార్యకలాపాలు రెండు XL లతో ప్రారంభమవుతాయని భావించారు. [10] 700 గంటలకు పైగా 200 కి పైగా విమాన పరీక్షల తరువాత, బెలూగాక్స్ల్ 13 నవంబర్ 2019 న తన యూరోపియన్ ఏవియేషన్ సేఫ్టీ ఏజెన్సీ (EASA) రకం ధృవీకరణను అందుకుంది. [3] ఉత్పత్తి చేయవలసిన చివరి రెండు బెల్యూగ్యాక్స్ల్స్ 180 నిమిషాల ETOPS ఆమోదం కలిగి ఉంటాయని భావిస్తున్నారు, వాటిని అట్లాంటిక్ విమానాలకు ఉపయోగించడానికి వీలు కల్పిస్తుంది, సాధారణంగా ఉపగ్రహాలను ఉత్తర-అమెరికన్ ప్రయోగ ప్రదేశాలకు రవాణా చేయడానికి. ఫిబ్రవరి 2021 నాటికి, XL యొక్క ఆటోలాండ్ సామర్థ్యానికి అనుమతి పొందటానికి పరీక్షలు జరుగుతున్నాయి. [26] ఎయిర్ బస్ 9 జనవరి 2020 న మొదటి బెల్యూగక్స్ల్ ను నిర్వహించడం ప్రారంభించింది; మొత్తం ఆరు ఫ్రైటర్లు 2023 చివరి నాటికి పనిచేస్తాయని భావిస్తున్నారు, మునుపటి A300-600ST లు 2021 నుండి దశలవారీగా తొలగించబడతాయి. [2] అసలు బెల్యూగాస్ట్ కంటే 30% ఎక్కువ సామర్థ్యంతో, బెలూగాక్స్ల్ ఒకటి బదులుగా రెండు A350 XWB రెక్కలను మోయగలదు. [5] దీని కొత్త ఫ్యూజ్‌లేజ్ అసలు బెల్యూగాస్ట్ కంటే 6.9 మీ (23 అడుగులు) పొడవు మరియు 1.7 మీ (5 అడుగుల 7 అంగుళాలు) వెడల్పుగా ఉంటుంది మరియు ఇది పేలోడ్ 6 టి (5.9 పొడవైన టన్నులు; 6.6 చిన్న టన్నులు) భారీగా ఎత్తగలదు. [27] దీని AFT విభాగం A330-300 పై ఆధారపడి ఉంటుంది, అయితే దాని ఫార్వర్డ్ సెంటర్ ఆఫ్ గ్రావిటీ కారణాల కోసం A330-200 పై ఆధారపడి ఉంటుంది మరియు రీన్ఫోర్స్డ్ ఫ్లోర్ మరియు స్ట్రక్చర్ A330-200 ఫ్రైటర్ నుండి తీసుకోబడ్డాయి. [9] A330 రెక్కలు, మెయిన్ ల్యాండింగ్-గేర్, సెంట్రల్ మరియు వెనుక ఫ్యూజ్‌లేజ్ కొన్ని వ్యవస్థలతో సెమీ నిర్మించిన వేదికను ఏర్పరుస్తాయి, వెనుక ఎగువ ఫ్యూజ్‌లేజ్ లేకుండా, ఎగువ కేంద్ర ఫ్యూజ్‌లేజ్ కత్తిరించబడుతుంది, లోహ నిర్మాణం ద్వారా సులభతరం అవుతుంది. [9] విస్తరించిన సరుకు రవాణా హోల్డ్ మూడు నెలల్లో జంక్షన్ లైన్‌లో 8,000 కొత్త భాగాలతో అమర్చబడి ఉంటుంది. [9] అప్రధానమైన పట్టు స్పెయిన్ యొక్క ఎర్నోవా చేత స్వీకరించబడిన తోకతో ప్రారంభమవుతుంది మరియు ఎగువ ఫ్యూజ్‌లేజ్‌ను రెండు సైడ్ ప్యానెల్స్‌తో మరియు ప్రతి విభాగానికి కిరీటంతో నిర్మించడం ద్వారా కొనసాగుతుంది, గరిష్ట వ్యాసం 8.8 మీ (29 అడుగులు). [9] స్టెలియా ఏరోస్పేస్ చేత ఉత్పత్తి చేయబడిన, దాని ప్రధాన సరుకు తలుపు 24 లాచెస్ కలిగి ఉంది, మరియు ముక్కులో కాక్‌పిట్ ఉంటుంది, నాలుగు సీట్ల కొరియర్ విభాగాన్ని ఎయిర్‌బస్ సరఫరా చేస్తుంది. [9] దీని నిలువు స్టెబిలైజర్ 50% పెద్దది; ఇది క్షితిజ సమాంతర స్టెబిలైజర్‌లో సహాయక రెక్కలను కలిగి ఉంది మరియు ఎంపెనేజ్ క్రింద రెండు వెంట్రల్ రెక్కలను కలిగి ఉంది. [9] ఇది అసలు 900 ఎన్ఎమ్ఐ (1,700 కిమీ; 1,000 మైళ్ళు) కు బదులుగా 2,300 ఎన్ఎమ్ఐ (4,300 కిమీ; 2,600 మైళ్ళు) కంటే 35,000 అడుగుల (11,000 మీ) వరకు మాక్ 0.69 వద్ద పనిచేస్తుంది. [9] డెహార్డ్ ఏరోస్పేస్ మరియు పి 3 సమూహం ఎగువ ఫ్యూజ్‌లేజ్‌ను అందిస్తాయి, అయితే అసిటురి క్షితిజ సమాంతర తోక విమానం పొడిగింపు, సహాయక మరియు వెంట్రల్ రెక్కలను ఉత్పత్తి చేస్తుంది. [4] ఎయిర్‌బస్ నుండి డేటా. [28] పోల్చదగిన పాత్ర, కాన్ఫిగరేషన్ మరియు ERA యొక్క సాధారణ లక్షణాలు పనితీరు సంబంధిత అభివృద్ధి విమానం</v>
      </c>
      <c r="E5" s="1" t="s">
        <v>229</v>
      </c>
      <c r="F5" s="1" t="s">
        <v>230</v>
      </c>
      <c r="G5" s="1" t="str">
        <f>IFERROR(__xludf.DUMMYFUNCTION("GOOGLETRANSLATE(F:F, ""en"", ""te"")"),"సరుకు రవాణా విమానాలను అవుట్సైజ్ చేయండి")</f>
        <v>సరుకు రవాణా విమానాలను అవుట్సైజ్ చేయండి</v>
      </c>
      <c r="K5" s="1" t="s">
        <v>231</v>
      </c>
      <c r="L5" s="1"/>
      <c r="M5" s="2" t="s">
        <v>232</v>
      </c>
      <c r="P5" s="1" t="s">
        <v>233</v>
      </c>
      <c r="Q5" s="1">
        <v>6.0</v>
      </c>
      <c r="S5" s="1" t="s">
        <v>234</v>
      </c>
      <c r="T5" s="1" t="s">
        <v>235</v>
      </c>
      <c r="U5" s="1" t="s">
        <v>236</v>
      </c>
      <c r="V5" s="1" t="s">
        <v>237</v>
      </c>
      <c r="X5" s="1" t="s">
        <v>238</v>
      </c>
      <c r="Z5" s="1" t="s">
        <v>239</v>
      </c>
      <c r="AA5" s="1" t="s">
        <v>240</v>
      </c>
      <c r="AF5" s="1" t="s">
        <v>241</v>
      </c>
      <c r="AH5" s="1" t="s">
        <v>242</v>
      </c>
      <c r="AP5" s="1" t="s">
        <v>71</v>
      </c>
      <c r="AQ5" s="1" t="s">
        <v>243</v>
      </c>
      <c r="AR5" s="1">
        <v>10.1</v>
      </c>
      <c r="AS5" s="1" t="s">
        <v>244</v>
      </c>
      <c r="AU5" s="1" t="s">
        <v>245</v>
      </c>
      <c r="AV5" s="1" t="s">
        <v>246</v>
      </c>
      <c r="AW5" s="1" t="s">
        <v>247</v>
      </c>
      <c r="AX5" s="1" t="s">
        <v>248</v>
      </c>
      <c r="AY5" s="1" t="s">
        <v>249</v>
      </c>
      <c r="AZ5" s="1" t="s">
        <v>250</v>
      </c>
      <c r="BA5" s="1" t="s">
        <v>251</v>
      </c>
      <c r="BB5" s="1" t="s">
        <v>252</v>
      </c>
      <c r="BC5" s="1" t="s">
        <v>253</v>
      </c>
      <c r="BD5" s="1" t="s">
        <v>254</v>
      </c>
    </row>
    <row r="6">
      <c r="A6" s="1" t="s">
        <v>255</v>
      </c>
      <c r="B6" s="1" t="str">
        <f>IFERROR(__xludf.DUMMYFUNCTION("GOOGLETRANSLATE(A:A, ""en"", ""te"")"),"బిల్‌సామ్ స్కై క్రూయిజర్")</f>
        <v>బిల్‌సామ్ స్కై క్రూయిజర్</v>
      </c>
      <c r="C6" s="1" t="s">
        <v>256</v>
      </c>
      <c r="D6" s="1" t="str">
        <f>IFERROR(__xludf.DUMMYFUNCTION("GOOGLETRANSLATE(C:C, ""en"", ""te"")"),"బిల్‌సామ్ స్కై క్రూయిజర్ అనేది పోలిష్ మైక్రోలైట్ విమానం, ఇది 2000 ల ప్రారంభంలో ప్రవేశపెట్టిన పోజ్నాస్ యొక్క బిల్సమ్ ఏవియేషన్ రూపొందించి ఉత్పత్తి చేయబడింది. ఈ విమానం ఒక కిట్‌గా మరియు te త్సాహిక నిర్మాణానికి ప్రణాళికల రూపంలో పూర్తి రెడీ-టు-ఫ్లై-ఎయిర్‌క్రాఫ్"&amp;"ట్‌గా సరఫరా చేయబడుతుంది. [1] తయారీదారు యొక్క వెబ్‌సైట్ ఫంక్షనల్ కానిది మరియు 2008 నుండి ఉంది, కాబట్టి కంపెనీ ఇంకా వ్యాపారంలో ఉందా అనేది స్పష్టంగా లేదు. [2] ఈ విమానం ఫెడరేషన్ ఏరోనటిక్ ఇంటర్నేషనల్ మైక్రోలైట్ వర్గానికి అనుగుణంగా రూపొందించబడింది, ఇందులో వర్గం"&amp;" యొక్క గరిష్ట స్థూల బరువు 450 కిలోల (992 పౌండ్లు). ఈ విమానం గరిష్టంగా స్థూల బరువు 450 కిలోలు (992 పౌండ్లు). రోటాక్స్ 912 ULS ఇంజిన్‌తో ఇది అంగీకరించబడిన యుఎస్ లైట్ స్పోర్ట్ ఎయిర్‌క్రాఫ్ట్ మరియు ట్రాన్స్‌పోర్ట్ కెనడా అంగీకరించబడిన అధునాతన అల్ట్రా-లైట్ విమా"&amp;"నం. [1] [3] [4] వాస్తవానికి 2003 లో పషర్ కాన్ఫిగరేషన్ డిజైన్‌గా చూపబడింది, 2004 నాటికి విమానం పున es రూపకల్పన చేయబడింది. దాని ఉత్పత్తి కాన్ఫిగరేషన్‌లో స్కై క్రూయిజర్‌లో కాంటిలివర్ హై-వింగ్, ప్రాప్యత కోసం తలుపులతో రెండు-సైడ్-సైడ్-సైడ్ కాన్ఫిగరేషన్ పరివేష్ట"&amp;"ిత క్యాబిన్, వీల్ ప్యాంటుతో స్థిర ట్రైసైకిల్ ల్యాండింగ్ గేర్ మరియు ట్రాక్టర్ కాన్ఫిగరేషన్‌లో ఒకే ఇంజిన్ ఉన్నాయి. 1] విమానం మిశ్రమ పదార్థాల నుండి తయారవుతుంది. దీని 9.0 మీ (29.5 అడుగులు) స్పాన్ వింగ్ ఫ్లాప్‌లను మౌంట్ చేస్తుంది మరియు రెక్క ప్రాంతాన్ని 10.35 "&amp;"మీ 2 (111.4 చదరపు అడుగులు) కలిగి ఉంది. ఉపయోగించిన ప్రామాణిక ఇంజిన్ 100 హెచ్‌పి (75 కిలోవాట్) సుజుకి ఆటోమోటివ్ మార్పిడి పవర్‌ప్లాంట్. [1] ఈ విమానం 250 కిలోల (550 ఎల్బి) యొక్క సాధారణ ఖాళీ బరువు మరియు స్థూల బరువు 450 కిలోలు (990 ఎల్బి), 200 కిలోల (440 ఎల్బి)"&amp;" ఉపయోగకరమైన లోడ్‌ను ఇస్తుంది. 60 లీటర్ల పూర్తి ఇంధనంతో (13 ఇంప్ గల్; 16 యుఎస్ గాల్) పైలట్, ప్రయాణీకుడు మరియు సామాను 157 కిలోలు (346 ఎల్బి). [1] స్కై క్రూయిజర్‌ను బోట్ ఎయిర్‌క్రాఫ్ట్ బోట్ SC07 స్పీడ్ క్రూయిజర్‌గా పున es రూపకల్పన చేసింది. [5] జూన్ 2015 లో, "&amp;"ఒక ఉదాహరణ అమెరికాలో ఫెడరల్ ఏవియేషన్ అడ్మినిస్ట్రేషన్ మరియు రెండు కెనడాలో ట్రాన్స్పోర్ట్ కెనడాలో నమోదు చేయబడింది. [6] [7] బెర్ట్రాండ్ నుండి డేటా [1] సాధారణ లక్షణాల పనితీరు")</f>
        <v>బిల్‌సామ్ స్కై క్రూయిజర్ అనేది పోలిష్ మైక్రోలైట్ విమానం, ఇది 2000 ల ప్రారంభంలో ప్రవేశపెట్టిన పోజ్నాస్ యొక్క బిల్సమ్ ఏవియేషన్ రూపొందించి ఉత్పత్తి చేయబడింది. ఈ విమానం ఒక కిట్‌గా మరియు te త్సాహిక నిర్మాణానికి ప్రణాళికల రూపంలో పూర్తి రెడీ-టు-ఫ్లై-ఎయిర్‌క్రాఫ్ట్‌గా సరఫరా చేయబడుతుంది. [1] తయారీదారు యొక్క వెబ్‌సైట్ ఫంక్షనల్ కానిది మరియు 2008 నుండి ఉంది, కాబట్టి కంపెనీ ఇంకా వ్యాపారంలో ఉందా అనేది స్పష్టంగా లేదు. [2]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రోటాక్స్ 912 ULS ఇంజిన్‌తో ఇది అంగీకరించబడిన యుఎస్ లైట్ స్పోర్ట్ ఎయిర్‌క్రాఫ్ట్ మరియు ట్రాన్స్‌పోర్ట్ కెనడా అంగీకరించబడిన అధునాతన అల్ట్రా-లైట్ విమానం. [1] [3] [4] వాస్తవానికి 2003 లో పషర్ కాన్ఫిగరేషన్ డిజైన్‌గా చూపబడింది, 2004 నాటికి విమానం పున es రూపకల్పన చేయబడింది. దాని ఉత్పత్తి కాన్ఫిగరేషన్‌లో స్కై క్రూయిజర్‌లో కాంటిలివర్ హై-వింగ్, ప్రాప్యత కోసం తలుపులతో రెండు-సైడ్-సైడ్-సైడ్ కాన్ఫిగరేషన్ పరివేష్టిత క్యాబిన్, వీల్ ప్యాంటుతో స్థిర ట్రైసైకిల్ ల్యాండింగ్ గేర్ మరియు ట్రాక్టర్ కాన్ఫిగరేషన్‌లో ఒకే ఇంజిన్ ఉన్నాయి. 1] విమానం మిశ్రమ పదార్థాల నుండి తయారవుతుంది. దీని 9.0 మీ (29.5 అడుగులు) స్పాన్ వింగ్ ఫ్లాప్‌లను మౌంట్ చేస్తుంది మరియు రెక్క ప్రాంతాన్ని 10.35 మీ 2 (111.4 చదరపు అడుగులు) కలిగి ఉంది. ఉపయోగించిన ప్రామాణిక ఇంజిన్ 100 హెచ్‌పి (75 కిలోవాట్) సుజుకి ఆటోమోటివ్ మార్పిడి పవర్‌ప్లాంట్. [1] ఈ విమానం 250 కిలోల (550 ఎల్బి) యొక్క సాధారణ ఖాళీ బరువు మరియు స్థూల బరువు 450 కిలోలు (990 ఎల్బి), 200 కిలోల (440 ఎల్బి) ఉపయోగకరమైన లోడ్‌ను ఇస్తుంది. 60 లీటర్ల పూర్తి ఇంధనంతో (13 ఇంప్ గల్; 16 యుఎస్ గాల్) పైలట్, ప్రయాణీకుడు మరియు సామాను 157 కిలోలు (346 ఎల్బి). [1] స్కై క్రూయిజర్‌ను బోట్ ఎయిర్‌క్రాఫ్ట్ బోట్ SC07 స్పీడ్ క్రూయిజర్‌గా పున es రూపకల్పన చేసింది. [5] జూన్ 2015 లో, ఒక ఉదాహరణ అమెరికాలో ఫెడరల్ ఏవియేషన్ అడ్మినిస్ట్రేషన్ మరియు రెండు కెనడాలో ట్రాన్స్పోర్ట్ కెనడాలో నమోదు చేయబడింది. [6] [7] బెర్ట్రాండ్ నుండి డేటా [1] సాధారణ లక్షణాల పనితీరు</v>
      </c>
      <c r="F6" s="1" t="s">
        <v>257</v>
      </c>
      <c r="G6" s="1" t="str">
        <f>IFERROR(__xludf.DUMMYFUNCTION("GOOGLETRANSLATE(F:F, ""en"", ""te"")"),"మైక్రోలైట్, అడ్వాన్స్డ్ అల్ట్రా-లైట్ విమానం మరియు లైట్ స్పోర్ట్ ఎయిర్క్రాఫ్ట్")</f>
        <v>మైక్రోలైట్, అడ్వాన్స్డ్ అల్ట్రా-లైట్ విమానం మరియు లైట్ స్పోర్ట్ ఎయిర్క్రాఫ్ట్</v>
      </c>
      <c r="H6" s="1" t="s">
        <v>211</v>
      </c>
      <c r="I6" s="1" t="str">
        <f>IFERROR(__xludf.DUMMYFUNCTION("GOOGLETRANSLATE(H:H, ""en"", ""te"")"),"పోలాండ్")</f>
        <v>పోలాండ్</v>
      </c>
      <c r="J6" s="2" t="s">
        <v>212</v>
      </c>
      <c r="K6" s="1" t="s">
        <v>213</v>
      </c>
      <c r="L6" s="1"/>
      <c r="M6" s="1" t="s">
        <v>214</v>
      </c>
      <c r="R6" s="1" t="s">
        <v>215</v>
      </c>
      <c r="T6" s="1" t="s">
        <v>258</v>
      </c>
      <c r="V6" s="1" t="s">
        <v>259</v>
      </c>
      <c r="X6" s="1" t="s">
        <v>260</v>
      </c>
      <c r="Y6" s="1" t="s">
        <v>261</v>
      </c>
      <c r="Z6" s="1" t="s">
        <v>262</v>
      </c>
      <c r="AA6" s="1" t="s">
        <v>263</v>
      </c>
      <c r="AB6" s="1" t="s">
        <v>264</v>
      </c>
      <c r="AC6" s="1" t="s">
        <v>265</v>
      </c>
      <c r="AI6" s="1" t="s">
        <v>266</v>
      </c>
      <c r="AJ6" s="1" t="s">
        <v>267</v>
      </c>
      <c r="AQ6" s="1" t="s">
        <v>268</v>
      </c>
      <c r="AR6" s="1">
        <v>7.82</v>
      </c>
      <c r="AS6" s="1" t="s">
        <v>269</v>
      </c>
      <c r="AT6" s="1" t="s">
        <v>270</v>
      </c>
      <c r="AU6" s="1" t="s">
        <v>271</v>
      </c>
      <c r="BA6" s="1" t="s">
        <v>272</v>
      </c>
      <c r="BE6" s="1" t="s">
        <v>273</v>
      </c>
      <c r="BF6" s="1" t="s">
        <v>274</v>
      </c>
    </row>
    <row r="7">
      <c r="A7" s="1" t="s">
        <v>275</v>
      </c>
      <c r="B7" s="1" t="str">
        <f>IFERROR(__xludf.DUMMYFUNCTION("GOOGLETRANSLATE(A:A, ""en"", ""te"")"),"ఓఫాగ్ గ్రా")</f>
        <v>ఓఫాగ్ గ్రా</v>
      </c>
      <c r="C7" s="1" t="s">
        <v>276</v>
      </c>
      <c r="D7" s="1" t="str">
        <f>IFERROR(__xludf.DUMMYFUNCTION("GOOGLETRANSLATE(C:C, ""en"", ""te"")"),"ఓఫాగ్ జి, కొన్నిసార్లు ఓఫాగ్ రకం జి లేదా ఓఫాగ్-మిక్ల్ జి అని పిలుస్తారు, ఇది మొదటి ప్రపంచ యుద్ధంలో ఆస్ట్రియాలో నిర్మించిన మూడు ఇంజిన్ నిఘా ఎగిరే పడవ మరియు కైసెర్లిచ్ ఉండ్ కొనిగ్లిచ్ సీఫ్లీగార్కోర్ప్స్ (K.U.K. ఏవియేషన్). ఆస్ట్రియాలో సమకాలీనంగా అభివృద్ధి చే"&amp;"యబడిన చిన్న లోహ్నర్ ఫ్లయింగ్ బోట్ల కోసం ఉపయోగించే డిజైన్ పద్ధతులను అనుసరించి ఓఫాగ్ జి సాపేక్షంగా పెద్ద ఎగిరే పడవ. ఈ విమానం ఒక సన్నని ఆల్-వుడ్ మోనోకోక్ ఫ్యూజ్‌లేజ్/హల్ పైన రెక్కలతో కూడిన బిప్‌లేన్, బిప్‌లేన్ టెయిల్ యూనిట్ ఫ్యూజ్‌లేజ్ యొక్క తీవ్ర తోక చివర ప"&amp;"ైన అమర్చబడి ఉంటుంది. మూడు పషర్ ఇంజన్లు ఓపెన్ నాసెల్స్‌లో అమర్చబడ్డాయి, వీటిని స్ట్రట్‌ల మద్దతు, ప్రధాన-ప్రణాళికల మధ్య. ప్రారంభ విమానం ముందు కాక్‌పిట్‌లో పెద్ద 66 మిమీ (2.60 అంగుళాలు) డి/20 ఫిరంగితో ఆయుధాలు కలిగి ఉంది మరియు తరువాత యంత్రాలు రెక్కల యొక్క సౌక"&amp;"ర్యవంతమైన మౌంట్ వెనుక భాగంలో మెషిన్ గన్ అమర్చబడి ఉన్నాయి. పది విమానాలలో ఎక్కువ భాగం K.U.K. సీఫ్లీగార్కోర్ప్స్, 1916 నుండి, ప్రధానంగా పోలా నావల్ స్టేషన్ నుండి, (ఇప్పుడు పులా), ఇస్ట్రియా ద్వీపకల్పంలో, ఇప్పుడు క్రొయేషియాలో ఉంది. ప్రతి విమానం నిర్మించినప్పుడు"&amp;" ఓఫాగ్ జి అభివృద్ధి చేయబడింది, కాని ప్రధాన తేడాలు పవర్‌ప్లాంట్లు మరియు తోక యూనిట్. [1] [2] నుండి డేటా సాధారణ లక్షణాల పనితీరు ఆయుధాలు")</f>
        <v>ఓఫాగ్ జి, కొన్నిసార్లు ఓఫాగ్ రకం జి లేదా ఓఫాగ్-మిక్ల్ జి అని పిలుస్తారు, ఇది మొదటి ప్రపంచ యుద్ధంలో ఆస్ట్రియాలో నిర్మించిన మూడు ఇంజిన్ నిఘా ఎగిరే పడవ మరియు కైసెర్లిచ్ ఉండ్ కొనిగ్లిచ్ సీఫ్లీగార్కోర్ప్స్ (K.U.K. ఏవియేషన్). ఆస్ట్రియాలో సమకాలీనంగా అభివృద్ధి చేయబడిన చిన్న లోహ్నర్ ఫ్లయింగ్ బోట్ల కోసం ఉపయోగించే డిజైన్ పద్ధతులను అనుసరించి ఓఫాగ్ జి సాపేక్షంగా పెద్ద ఎగిరే పడవ. ఈ విమానం ఒక సన్నని ఆల్-వుడ్ మోనోకోక్ ఫ్యూజ్‌లేజ్/హల్ పైన రెక్కలతో కూడిన బిప్‌లేన్, బిప్‌లేన్ టెయిల్ యూనిట్ ఫ్యూజ్‌లేజ్ యొక్క తీవ్ర తోక చివర పైన అమర్చబడి ఉంటుంది. మూడు పషర్ ఇంజన్లు ఓపెన్ నాసెల్స్‌లో అమర్చబడ్డాయి, వీటిని స్ట్రట్‌ల మద్దతు, ప్రధాన-ప్రణాళికల మధ్య. ప్రారంభ విమానం ముందు కాక్‌పిట్‌లో పెద్ద 66 మిమీ (2.60 అంగుళాలు) డి/20 ఫిరంగితో ఆయుధాలు కలిగి ఉంది మరియు తరువాత యంత్రాలు రెక్కల యొక్క సౌకర్యవంతమైన మౌంట్ వెనుక భాగంలో మెషిన్ గన్ అమర్చబడి ఉన్నాయి. పది విమానాలలో ఎక్కువ భాగం K.U.K. సీఫ్లీగార్కోర్ప్స్, 1916 నుండి, ప్రధానంగా పోలా నావల్ స్టేషన్ నుండి, (ఇప్పుడు పులా), ఇస్ట్రియా ద్వీపకల్పంలో, ఇప్పుడు క్రొయేషియాలో ఉంది. ప్రతి విమానం నిర్మించినప్పుడు ఓఫాగ్ జి అభివృద్ధి చేయబడింది, కాని ప్రధాన తేడాలు పవర్‌ప్లాంట్లు మరియు తోక యూనిట్. [1] [2] నుండి డేటా సాధారణ లక్షణాల పనితీరు ఆయుధాలు</v>
      </c>
      <c r="F7" s="1" t="s">
        <v>277</v>
      </c>
      <c r="G7" s="1" t="str">
        <f>IFERROR(__xludf.DUMMYFUNCTION("GOOGLETRANSLATE(F:F, ""en"", ""te"")"),"నిఘా ఎగిరే పడవ")</f>
        <v>నిఘా ఎగిరే పడవ</v>
      </c>
      <c r="H7" s="1" t="s">
        <v>278</v>
      </c>
      <c r="I7" s="1" t="str">
        <f>IFERROR(__xludf.DUMMYFUNCTION("GOOGLETRANSLATE(H:H, ""en"", ""te"")"),"ఆస్ట్రో-హంగేరియన్ సామ్రాజ్యం")</f>
        <v>ఆస్ట్రో-హంగేరియన్ సామ్రాజ్యం</v>
      </c>
      <c r="J7" s="1" t="s">
        <v>279</v>
      </c>
      <c r="K7" s="1" t="s">
        <v>280</v>
      </c>
      <c r="L7" s="1"/>
      <c r="M7" s="1" t="s">
        <v>281</v>
      </c>
      <c r="N7" s="1" t="s">
        <v>282</v>
      </c>
      <c r="O7" s="2" t="s">
        <v>283</v>
      </c>
      <c r="Q7" s="1" t="s">
        <v>284</v>
      </c>
      <c r="R7" s="1" t="s">
        <v>285</v>
      </c>
      <c r="S7" s="1" t="s">
        <v>286</v>
      </c>
      <c r="T7" s="1" t="s">
        <v>287</v>
      </c>
      <c r="U7" s="1" t="s">
        <v>288</v>
      </c>
      <c r="Y7" s="1" t="s">
        <v>289</v>
      </c>
      <c r="AA7" s="1" t="s">
        <v>290</v>
      </c>
      <c r="AB7" s="1" t="s">
        <v>291</v>
      </c>
      <c r="AC7" s="1" t="s">
        <v>292</v>
      </c>
      <c r="AQ7" s="1" t="s">
        <v>293</v>
      </c>
      <c r="AV7" s="1" t="s">
        <v>294</v>
      </c>
      <c r="AW7" s="1" t="s">
        <v>295</v>
      </c>
      <c r="BG7" s="1" t="s">
        <v>296</v>
      </c>
      <c r="BH7" s="1" t="s">
        <v>297</v>
      </c>
    </row>
    <row r="8">
      <c r="A8" s="1" t="s">
        <v>298</v>
      </c>
      <c r="B8" s="1" t="str">
        <f>IFERROR(__xludf.DUMMYFUNCTION("GOOGLETRANSLATE(A:A, ""en"", ""te"")"),"SOFTEX-AERO V-24")</f>
        <v>SOFTEX-AERO V-24</v>
      </c>
      <c r="C8" s="1" t="s">
        <v>299</v>
      </c>
      <c r="D8" s="1" t="str">
        <f>IFERROR(__xludf.DUMMYFUNCTION("GOOGLETRANSLATE(C:C, ""en"", ""te"")"),"సాఫ్టెక్స్-ఏరో V-24 అనేది ఉక్రేనియన్ ఆధారిత సాఫ్టెక్స్-ఏరో నుండి ప్రతిపాదిత ఐదు స్థానాల జంట ఇంజిన్ విమానం. V-24 ​​అనేది టి-టెయిల్డ్ ట్విన్ ఇంజిన్ కాంపోజిట్ కన్స్ట్రక్షన్ పషర్ విమానం, ఇది ముడుచుకునే ట్రైసైకిల్ ల్యాండింగ్ గేర్‌తో ఉంటుంది. ఈ విమానం రోటాక్స్ "&amp;"912 లేదా 160 హెచ్‌పి లైమింగ్ IO-320 ఇంజన్ల ద్వారా శక్తిని పొందుతుంది. ఈ విమానం గెలాక్సీ GRS 1200 పారాచూట్ వ్యవస్థను ఎయిర్‌ఫ్రేమ్‌లో విలీనం చేసింది. టర్బోప్రాప్ ఇంజన్లు కూడా పరిశీలనలో ఉన్నాయి. [1] [2] AOPA నుండి డేటా [1] సాధారణ లక్షణాలు పనితీరు ఏవియానిక్స్")</f>
        <v>సాఫ్టెక్స్-ఏరో V-24 అనేది ఉక్రేనియన్ ఆధారిత సాఫ్టెక్స్-ఏరో నుండి ప్రతిపాదిత ఐదు స్థానాల జంట ఇంజిన్ విమానం. V-24 ​​అనేది టి-టెయిల్డ్ ట్విన్ ఇంజిన్ కాంపోజిట్ కన్స్ట్రక్షన్ పషర్ విమానం, ఇది ముడుచుకునే ట్రైసైకిల్ ల్యాండింగ్ గేర్‌తో ఉంటుంది. ఈ విమానం రోటాక్స్ 912 లేదా 160 హెచ్‌పి లైమింగ్ IO-320 ఇంజన్ల ద్వారా శక్తిని పొందుతుంది. ఈ విమానం గెలాక్సీ GRS 1200 పారాచూట్ వ్యవస్థను ఎయిర్‌ఫ్రేమ్‌లో విలీనం చేసింది. టర్బోప్రాప్ ఇంజన్లు కూడా పరిశీలనలో ఉన్నాయి. [1] [2] AOPA నుండి డేటా [1] సాధారణ లక్షణాలు పనితీరు ఏవియానిక్స్</v>
      </c>
      <c r="E8" s="1" t="s">
        <v>300</v>
      </c>
      <c r="F8" s="1" t="s">
        <v>301</v>
      </c>
      <c r="G8" s="1" t="str">
        <f>IFERROR(__xludf.DUMMYFUNCTION("GOOGLETRANSLATE(F:F, ""en"", ""te"")"),"తేలికపాటి విమానం")</f>
        <v>తేలికపాటి విమానం</v>
      </c>
      <c r="H8" s="1" t="s">
        <v>302</v>
      </c>
      <c r="I8" s="1" t="str">
        <f>IFERROR(__xludf.DUMMYFUNCTION("GOOGLETRANSLATE(H:H, ""en"", ""te"")"),"ఉక్రెయిన్")</f>
        <v>ఉక్రెయిన్</v>
      </c>
      <c r="K8" s="1" t="s">
        <v>303</v>
      </c>
      <c r="P8" s="1">
        <v>2012.0</v>
      </c>
      <c r="R8" s="1" t="s">
        <v>304</v>
      </c>
      <c r="T8" s="1" t="s">
        <v>305</v>
      </c>
      <c r="Y8" s="1" t="s">
        <v>306</v>
      </c>
      <c r="AA8" s="1" t="s">
        <v>307</v>
      </c>
      <c r="AB8" s="1" t="s">
        <v>308</v>
      </c>
      <c r="AC8" s="1" t="s">
        <v>309</v>
      </c>
      <c r="AP8" s="1" t="s">
        <v>207</v>
      </c>
      <c r="AS8" s="1" t="s">
        <v>310</v>
      </c>
      <c r="AT8" s="1" t="s">
        <v>311</v>
      </c>
      <c r="AU8" s="1">
        <v>2014.0</v>
      </c>
      <c r="BA8" s="1" t="s">
        <v>312</v>
      </c>
      <c r="BG8" s="1" t="s">
        <v>313</v>
      </c>
      <c r="BI8" s="1" t="s">
        <v>314</v>
      </c>
    </row>
    <row r="9">
      <c r="A9" s="1" t="s">
        <v>315</v>
      </c>
      <c r="B9" s="1" t="str">
        <f>IFERROR(__xludf.DUMMYFUNCTION("GOOGLETRANSLATE(A:A, ""en"", ""te"")"),"Büttner క్రేజీ ఫ్లైయర్")</f>
        <v>Büttner క్రేజీ ఫ్లైయర్</v>
      </c>
      <c r="C9" s="1" t="s">
        <v>316</v>
      </c>
      <c r="D9" s="1" t="str">
        <f>IFERROR(__xludf.DUMMYFUNCTION("GOOGLETRANSLATE(C:C, ""en"", ""te"")"),"బోట్నర్ క్రేజీ ఫ్లైయర్ (క్రేజీ ఫ్లైయర్ అని కూడా పిలుస్తారు) అనేది ఒబెర్న్‌కిర్చెన్ యొక్క బోట్నర్ ప్రొపెల్లర్ రూపొందించిన మరియు నిర్మించిన ఒకటి మరియు రెండు-సీట్ల జర్మన్ శక్తితో కూడిన పారాచూట్ల కుటుంబం. విమానం పూర్తి మరియు రెడీ-ఫ్లీకి సరఫరా చేయబడుతుంది, కాన"&amp;"ీ రెక్కలు లేకుండా. [1] క్రేజీ ఫ్లైయర్ 2 టూ-సీటర్లు ఫెడరేషన్ ఏరోనటిక్ ఇంటర్నేషనల్ మైక్రోలైట్ వర్గానికి అనుగుణంగా రూపొందించబడ్డాయి, ఇందులో వర్గం యొక్క గరిష్ట స్థూల బరువు 450 కిలోల (992 పౌండ్లు). క్రేజీ ఫ్లైయర్ 2 లో రెండు-సీట్స్-ఇన్-టాన్నేమ్ వసతి, ట్రైసైకిల్"&amp;" ల్యాండింగ్ గేర్ మరియు ఒకే 53 హెచ్‌పి (40 కిలోవాట్) హిర్త్ 2704 ఇంజిన్ ఉన్నాయి. [1] విమానం క్యారేజ్ త్రిభుజాకార బోల్ట్ అల్యూమినియం గొట్టాల నుండి నిర్మించబడింది. ప్రధాన ల్యాండింగ్ గేర్ స్ప్రింగ్ రాడ్ సస్పెన్షన్‌ను కలిగి ఉంటుంది. వేర్వేరు తయారీదారుల నుండి వ"&amp;"ివిధ రకాల పారాచూట్-శైలి రెక్కలను ఉపయోగించవచ్చు. [1] బెర్ట్రాండ్ నుండి డేటా [1] సాధారణ లక్షణాల పనితీరు")</f>
        <v>బోట్నర్ క్రేజీ ఫ్లైయర్ (క్రేజీ ఫ్లైయర్ అని కూడా పిలుస్తారు) అనేది ఒబెర్న్‌కిర్చెన్ యొక్క బోట్నర్ ప్రొపెల్లర్ రూపొందించిన మరియు నిర్మించిన ఒకటి మరియు రెండు-సీట్ల జర్మన్ శక్తితో కూడిన పారాచూట్ల కుటుంబం. విమానం పూర్తి మరియు రెడీ-ఫ్లీకి సరఫరా చేయబడుతుంది, కానీ రెక్కలు లేకుండా. [1] క్రేజీ ఫ్లైయర్ 2 టూ-సీటర్లు ఫెడరేషన్ ఏరోనటిక్ ఇంటర్నేషనల్ మైక్రోలైట్ వర్గానికి అనుగుణంగా రూపొందించబడ్డాయి, ఇందులో వర్గం యొక్క గరిష్ట స్థూల బరువు 450 కిలోల (992 పౌండ్లు). క్రేజీ ఫ్లైయర్ 2 లో రెండు-సీట్స్-ఇన్-టాన్నేమ్ వసతి, ట్రైసైకిల్ ల్యాండింగ్ గేర్ మరియు ఒకే 53 హెచ్‌పి (40 కిలోవాట్) హిర్త్ 2704 ఇంజిన్ ఉన్నాయి. [1] విమానం క్యారేజ్ త్రిభుజాకార బోల్ట్ అల్యూమినియం గొట్టాల నుండి నిర్మించబడింది. ప్రధాన ల్యాండింగ్ గేర్ స్ప్రింగ్ రాడ్ సస్పెన్షన్‌ను కలిగి ఉంటుంది. వేర్వేరు తయారీదారుల నుండి వివిధ రకాల పారాచూట్-శైలి రెక్కలను ఉపయోగించవచ్చు. [1] బెర్ట్రాండ్ నుండి డేటా [1] సాధారణ లక్షణాల పనితీరు</v>
      </c>
      <c r="F9" s="1" t="s">
        <v>210</v>
      </c>
      <c r="G9" s="1" t="str">
        <f>IFERROR(__xludf.DUMMYFUNCTION("GOOGLETRANSLATE(F:F, ""en"", ""te"")"),"శక్తితో కూడిన పారాచూట్")</f>
        <v>శక్తితో కూడిన పారాచూట్</v>
      </c>
      <c r="H9" s="1" t="s">
        <v>169</v>
      </c>
      <c r="I9" s="1" t="str">
        <f>IFERROR(__xludf.DUMMYFUNCTION("GOOGLETRANSLATE(H:H, ""en"", ""te"")"),"జర్మనీ")</f>
        <v>జర్మనీ</v>
      </c>
      <c r="J9" s="2" t="s">
        <v>170</v>
      </c>
      <c r="K9" s="1" t="s">
        <v>317</v>
      </c>
      <c r="L9" s="1"/>
      <c r="M9" s="1" t="s">
        <v>318</v>
      </c>
      <c r="R9" s="1" t="s">
        <v>215</v>
      </c>
      <c r="X9" s="1" t="s">
        <v>319</v>
      </c>
      <c r="Z9" s="1" t="s">
        <v>320</v>
      </c>
      <c r="AA9" s="1" t="s">
        <v>321</v>
      </c>
      <c r="AB9" s="1" t="s">
        <v>322</v>
      </c>
      <c r="AC9" s="1" t="s">
        <v>323</v>
      </c>
      <c r="AP9" s="1" t="s">
        <v>324</v>
      </c>
      <c r="AQ9" s="1" t="s">
        <v>224</v>
      </c>
      <c r="BA9" s="1" t="s">
        <v>272</v>
      </c>
      <c r="BG9" s="1" t="s">
        <v>313</v>
      </c>
    </row>
    <row r="10">
      <c r="A10" s="1" t="s">
        <v>325</v>
      </c>
      <c r="B10" s="1" t="str">
        <f>IFERROR(__xludf.DUMMYFUNCTION("GOOGLETRANSLATE(A:A, ""en"", ""te"")"),"బిల్సమ్ స్కై వాకర్")</f>
        <v>బిల్సమ్ స్కై వాకర్</v>
      </c>
      <c r="C10" s="1" t="s">
        <v>326</v>
      </c>
      <c r="D10" s="1" t="str">
        <f>IFERROR(__xludf.DUMMYFUNCTION("GOOGLETRANSLATE(C:C, ""en"", ""te"")"),"బిల్సమ్ స్కై వాకర్ అనేది శక్తితో కూడిన పారాగ్లైడింగ్ కోసం పోజ్నాస్ యొక్క బిల్సమ్ ఏవియేషన్ చేత రూపొందించబడిన మరియు ఉత్పత్తి చేయబడిన పోలిష్ పారామోటర్. విమానం పూర్తి రెడీ-టు-ఫ్లై-ఎయిర్‌క్రాఫ్ట్‌గా సరఫరా చేయబడుతుంది. [1] తయారీదారు యొక్క వెబ్‌సైట్ ఫంక్షనల్ కాన"&amp;"ిది మరియు 2008 నుండి ఉంది, కాబట్టి కంపెనీ ఇంకా వ్యాపారంలో ఉందా అనేది స్పష్టంగా లేదు. [2] ఈ విమానం యుఎస్ ఫార్ 103 అల్ట్రాలైట్ వెహికల్స్ నిబంధనలకు అనుగుణంగా రూపొందించబడింది. ఇది పారాగ్లైడర్ తరహా వింగ్, సింగిల్-ప్లేస్ వసతి మరియు ఒకే 14 హెచ్‌పి (10 కిలోవాట్ల)"&amp;" రాడ్నే రాకెట్ 120 ఇంజిన్ పుషర్ కాన్ఫిగరేషన్‌లో లేదా ఐచ్ఛికంగా 22 హెచ్‌పి (16 కిలోవాట్ల) బిల్‌సామ్ టిఎన్‌ఎ 200 పవర్‌ప్లాంట్ కలిగి ఉంది, ఇది భారీ పైలట్ల కోసం ఉద్దేశించబడింది. అన్ని పారామోటర్ల మాదిరిగానే, టేకాఫ్ మరియు ల్యాండింగ్ కాలినడకన సాధించబడుతుంది. [1]"&amp;" ఈ విమానం ప్రధానంగా వెల్డెడ్ స్టీల్ గొట్టాల నుండి నిర్మించబడింది, వేర్వేరు ఇంజిన్ మరియు ప్రొపెల్లర్ కలయికలకు అనుగుణంగా వివిధ పరిమాణపు ప్రొపెల్లర్ బోనులు అందుబాటులో ఉన్నాయి. పందిరి బ్రేక్‌లను అమలు చేసే, రోల్ మరియు యావ్ సృష్టించే హ్యాండిల్స్ ద్వారా ఇన్ఫ్లైట"&amp;"్ స్టీరింగ్ సాధించబడుతుంది. [1] బెర్ట్రాండ్ నుండి డేటా. [1] సాధారణ లక్షణాలు")</f>
        <v>బిల్సమ్ స్కై వాకర్ అనేది శక్తితో కూడిన పారాగ్లైడింగ్ కోసం పోజ్నాస్ యొక్క బిల్సమ్ ఏవియేషన్ చేత రూపొందించబడిన మరియు ఉత్పత్తి చేయబడిన పోలిష్ పారామోటర్. విమానం పూర్తి రెడీ-టు-ఫ్లై-ఎయిర్‌క్రాఫ్ట్‌గా సరఫరా చేయబడుతుంది. [1] తయారీదారు యొక్క వెబ్‌సైట్ ఫంక్షనల్ కానిది మరియు 2008 నుండి ఉంది, కాబట్టి కంపెనీ ఇంకా వ్యాపారంలో ఉందా అనేది స్పష్టంగా లేదు. [2] ఈ విమానం యుఎస్ ఫార్ 103 అల్ట్రాలైట్ వెహికల్స్ నిబంధనలకు అనుగుణంగా రూపొందించబడింది. ఇది పారాగ్లైడర్ తరహా వింగ్, సింగిల్-ప్లేస్ వసతి మరియు ఒకే 14 హెచ్‌పి (10 కిలోవాట్ల) రాడ్నే రాకెట్ 120 ఇంజిన్ పుషర్ కాన్ఫిగరేషన్‌లో లేదా ఐచ్ఛికంగా 22 హెచ్‌పి (16 కిలోవాట్ల) బిల్‌సామ్ టిఎన్‌ఎ 200 పవర్‌ప్లాంట్ కలిగి ఉంది, ఇది భారీ పైలట్ల కోసం ఉద్దేశించబడింది. అన్ని పారామోటర్ల మాదిరిగానే, టేకాఫ్ మరియు ల్యాండింగ్ కాలినడకన సాధించబడుతుంది. [1] ఈ విమానం ప్రధానంగా వెల్డెడ్ స్టీల్ గొట్టాల నుండి నిర్మించబడింది, వేర్వేరు ఇంజిన్ మరియు ప్రొపెల్లర్ కలయికలకు అనుగుణంగా వివిధ పరిమాణపు ప్రొపెల్లర్ బోనులు అందుబాటులో ఉన్నాయి. పందిరి బ్రేక్‌లను అమలు చేసే, రోల్ మరియు యావ్ సృష్టించే హ్యాండిల్స్ ద్వారా ఇన్ఫ్లైట్ స్టీరింగ్ సాధించబడుతుంది. [1] బెర్ట్రాండ్ నుండి డేటా. [1] సాధారణ లక్షణాలు</v>
      </c>
      <c r="F10" s="1" t="s">
        <v>327</v>
      </c>
      <c r="G10" s="1" t="str">
        <f>IFERROR(__xludf.DUMMYFUNCTION("GOOGLETRANSLATE(F:F, ""en"", ""te"")"),"పారామోటర్")</f>
        <v>పారామోటర్</v>
      </c>
      <c r="H10" s="1" t="s">
        <v>211</v>
      </c>
      <c r="I10" s="1" t="str">
        <f>IFERROR(__xludf.DUMMYFUNCTION("GOOGLETRANSLATE(H:H, ""en"", ""te"")"),"పోలాండ్")</f>
        <v>పోలాండ్</v>
      </c>
      <c r="J10" s="2" t="s">
        <v>212</v>
      </c>
      <c r="K10" s="1" t="s">
        <v>213</v>
      </c>
      <c r="L10" s="1"/>
      <c r="M10" s="1" t="s">
        <v>214</v>
      </c>
      <c r="R10" s="1" t="s">
        <v>215</v>
      </c>
      <c r="X10" s="1" t="s">
        <v>328</v>
      </c>
      <c r="Z10" s="1" t="s">
        <v>219</v>
      </c>
      <c r="AA10" s="1" t="s">
        <v>329</v>
      </c>
      <c r="AB10" s="1" t="s">
        <v>330</v>
      </c>
      <c r="AQ10" s="2" t="s">
        <v>331</v>
      </c>
    </row>
    <row r="11">
      <c r="A11" s="1" t="s">
        <v>332</v>
      </c>
      <c r="B11" s="1" t="str">
        <f>IFERROR(__xludf.DUMMYFUNCTION("GOOGLETRANSLATE(A:A, ""en"", ""te"")"),"కొత్త పవర్‌చ్యూట్స్ జెమిని")</f>
        <v>కొత్త పవర్‌చ్యూట్స్ జెమిని</v>
      </c>
      <c r="C11" s="1" t="s">
        <v>333</v>
      </c>
      <c r="D11" s="1" t="str">
        <f>IFERROR(__xludf.DUMMYFUNCTION("GOOGLETRANSLATE(C:C, ""en"", ""te"")"),"కొత్త పవర్‌చ్యూట్స్ జెమిని దక్షిణాఫ్రికా శక్తితో కూడిన పారాచూట్, దీనిని గౌటెంగ్‌లోని అల్బెర్టన్ యొక్క కొత్త పవర్‌చ్యూట్స్ రూపొందించారు మరియు నిర్మించారు. ఇప్పుడు ఉత్పత్తిలో లేదు, ఇది అందుబాటులో ఉన్నప్పుడు విమానం పూర్తి రెడీ-టు-ఫ్లై-విమానయానంగా సరఫరా చేయబడ"&amp;"ింది. [1] జెమిని 2001 లో ప్రవేశపెట్టబడింది మరియు 2006 లో కంపెనీ వ్యాపారం నుండి బయటపడినప్పుడు ఉత్పత్తి ముగిసింది. [2] జెమినిలో 43.1 m2 (464 చదరపు అడుగులు) పారాచూట్-శైలి వింగ్, రెండు-సీట్ల-రుచిగల వసతి, ట్రైసైకిల్ ల్యాండింగ్ గేర్ మరియు ఒకే 64 హెచ్‌పి (48 కిల"&amp;"ోవాట్) రోటాక్స్ 582 ఇంజిన్ ఉన్నాయి. [1] విమానం క్యారేజ్ బోల్ట్ అల్యూమినియం గొట్టాల నుండి నిర్మించబడింది. ఫ్లైట్ స్టీరింగ్‌లో పందిరి బ్రేక్‌లను అమలు చేసే ఫుట్ పెడల్స్ ద్వారా సాధించబడుతుంది, రోల్ మరియు యావ్ సృష్టిస్తుంది. మైదానంలో విమానంలో లివర్-నియంత్రిత న"&amp;"ోస్‌వీల్ స్టీరింగ్ ఉంది. ప్రధాన ల్యాండింగ్ గేర్ స్ప్రింగ్ రాడ్ సస్పెన్షన్‌ను కలిగి ఉంటుంది. [1] ఈ విమానం ఖాళీ బరువు 90 కిలోల (198 పౌండ్లు) మరియు స్థూల బరువు 480 కిలోలు (1,058 పౌండ్లు), 390 కిలోల (860 పౌండ్లు) ఉపయోగకరమైన లోడ్ ఇస్తుంది. 40 లీటర్ల పూర్తి ఇంధ"&amp;"నంతో (8.8 ఇంప్ గల్; 11 యుఎస్ గాల్) సిబ్బంది మరియు సామాను కోసం పేలోడ్ 363 కిలోలు (800 ఎల్బి). [1] బెర్ట్రాండ్ నుండి డేటా [1] మరియు తయారీదారు [3] సాధారణ లక్షణాల పనితీరు")</f>
        <v>కొత్త పవర్‌చ్యూట్స్ జెమిని దక్షిణాఫ్రికా శక్తితో కూడిన పారాచూట్, దీనిని గౌటెంగ్‌లోని అల్బెర్టన్ యొక్క కొత్త పవర్‌చ్యూట్స్ రూపొందించారు మరియు నిర్మించారు. ఇప్పుడు ఉత్పత్తిలో లేదు, ఇది అందుబాటులో ఉన్నప్పుడు విమానం పూర్తి రెడీ-టు-ఫ్లై-విమానయానంగా సరఫరా చేయబడింది. [1] జెమిని 2001 లో ప్రవేశపెట్టబడింది మరియు 2006 లో కంపెనీ వ్యాపారం నుండి బయటపడినప్పుడు ఉత్పత్తి ముగిసింది. [2] జెమినిలో 43.1 m2 (464 చదరపు అడుగులు) పారాచూట్-శైలి వింగ్, రెండు-సీట్ల-రుచిగల వసతి, ట్రైసైకిల్ ల్యాండింగ్ గేర్ మరియు ఒకే 64 హెచ్‌పి (48 కిలోవాట్) రోటాక్స్ 582 ఇంజిన్ ఉన్నాయి. [1] విమానం క్యారేజ్ బోల్ట్ అల్యూమినియం గొట్టాల నుండి నిర్మించబడింది. ఫ్లైట్ స్టీరింగ్‌లో పందిరి బ్రేక్‌లను అమలు చేసే ఫుట్ పెడల్స్ ద్వారా సాధించబడుతుంది, రోల్ మరియు యావ్ సృష్టిస్తుంది. మైదానంలో విమానంలో లివర్-నియంత్రిత నోస్‌వీల్ స్టీరింగ్ ఉంది. ప్రధాన ల్యాండింగ్ గేర్ స్ప్రింగ్ రాడ్ సస్పెన్షన్‌ను కలిగి ఉంటుంది. [1] ఈ విమానం ఖాళీ బరువు 90 కిలోల (198 పౌండ్లు) మరియు స్థూల బరువు 480 కిలోలు (1,058 పౌండ్లు), 390 కిలోల (860 పౌండ్లు) ఉపయోగకరమైన లోడ్ ఇస్తుంది. 40 లీటర్ల పూర్తి ఇంధనంతో (8.8 ఇంప్ గల్; 11 యుఎస్ గాల్) సిబ్బంది మరియు సామాను కోసం పేలోడ్ 363 కిలోలు (800 ఎల్బి). [1] బెర్ట్రాండ్ నుండి డేటా [1] మరియు తయారీదారు [3] సాధారణ లక్షణాల పనితీరు</v>
      </c>
      <c r="F11" s="1" t="s">
        <v>210</v>
      </c>
      <c r="G11" s="1" t="str">
        <f>IFERROR(__xludf.DUMMYFUNCTION("GOOGLETRANSLATE(F:F, ""en"", ""te"")"),"శక్తితో కూడిన పారాచూట్")</f>
        <v>శక్తితో కూడిన పారాచూట్</v>
      </c>
      <c r="H11" s="1" t="s">
        <v>334</v>
      </c>
      <c r="I11" s="1" t="str">
        <f>IFERROR(__xludf.DUMMYFUNCTION("GOOGLETRANSLATE(H:H, ""en"", ""te"")"),"దక్షిణ ఆఫ్రికా")</f>
        <v>దక్షిణ ఆఫ్రికా</v>
      </c>
      <c r="J11" s="1" t="s">
        <v>335</v>
      </c>
      <c r="K11" s="1" t="s">
        <v>336</v>
      </c>
      <c r="L11" s="1"/>
      <c r="M11" s="1" t="s">
        <v>337</v>
      </c>
      <c r="R11" s="1" t="s">
        <v>215</v>
      </c>
      <c r="V11" s="1" t="s">
        <v>338</v>
      </c>
      <c r="X11" s="1" t="s">
        <v>339</v>
      </c>
      <c r="Y11" s="1" t="s">
        <v>340</v>
      </c>
      <c r="Z11" s="1" t="s">
        <v>341</v>
      </c>
      <c r="AA11" s="1" t="s">
        <v>342</v>
      </c>
      <c r="AB11" s="1" t="s">
        <v>343</v>
      </c>
      <c r="AC11" s="1" t="s">
        <v>344</v>
      </c>
      <c r="AI11" s="1" t="s">
        <v>345</v>
      </c>
      <c r="AJ11" s="1" t="s">
        <v>346</v>
      </c>
      <c r="AP11" s="1" t="s">
        <v>347</v>
      </c>
      <c r="AQ11" s="1" t="s">
        <v>224</v>
      </c>
      <c r="AU11" s="1">
        <v>2001.0</v>
      </c>
      <c r="AX11" s="1" t="s">
        <v>348</v>
      </c>
      <c r="BA11" s="1" t="s">
        <v>272</v>
      </c>
      <c r="BJ11" s="1">
        <v>3.5</v>
      </c>
      <c r="BK11" s="1" t="s">
        <v>349</v>
      </c>
    </row>
    <row r="12">
      <c r="A12" s="1" t="s">
        <v>350</v>
      </c>
      <c r="B12" s="1" t="str">
        <f>IFERROR(__xludf.DUMMYFUNCTION("GOOGLETRANSLATE(A:A, ""en"", ""te"")"),"THK-11")</f>
        <v>THK-11</v>
      </c>
      <c r="C12" s="1" t="s">
        <v>351</v>
      </c>
      <c r="D12" s="1" t="str">
        <f>IFERROR(__xludf.DUMMYFUNCTION("GOOGLETRANSLATE(C:C, ""en"", ""te"")"),"THK 11 అనేది 1940 ల ప్రోటోటైప్ టర్కిష్ నాలుగు -సీట్ల మోనోప్లేన్, దీనిని టార్క్ హవా కురుము (THK - టర్కిష్ ఏరోనాటికల్ అసోసియేషన్) రూపొందించారు మరియు నిర్మించారు. [1] [2] THK-11 అనేది హై-వింగ్ ట్విన్-బూమ్ కాంటిలివర్ క్యాబిన్ మోనోప్లేన్, 135 HP (101 kW) డి హవ"&amp;"ిలాండ్ జిప్సీ మేజర్ పిస్టన్ ఇంజిన్ పషర్ ప్రొపెల్లర్‌ను నడుపుతుంది. [1] ఇది స్థిర ముక్కు-చక్రాల ల్యాండింగ్ గేర్ [2] ను కలిగి ఉంది మరియు ఇది మొట్టమొదట 1947 లో ఎగురవేయబడింది. జేన్ యొక్క ఆల్ ది వరల్డ్ యొక్క విమానాల నుండి డేటా 1951–52, [3] జేన్ యొక్క అన్ని ప్ర"&amp;"పంచ విమానాలు 1949-50 [4] పోల్చదగిన సాధారణ లక్షణాల పనితీరు విమానం పాత్ర, కాన్ఫిగరేషన్ మరియు యుగం")</f>
        <v>THK 11 అనేది 1940 ల ప్రోటోటైప్ టర్కిష్ నాలుగు -సీట్ల మోనోప్లేన్, దీనిని టార్క్ హవా కురుము (THK - టర్కిష్ ఏరోనాటికల్ అసోసియేషన్) రూపొందించారు మరియు నిర్మించారు. [1] [2] THK-11 అనేది హై-వింగ్ ట్విన్-బూమ్ కాంటిలివర్ క్యాబిన్ మోనోప్లేన్, 135 HP (101 kW) డి హవిలాండ్ జిప్సీ మేజర్ పిస్టన్ ఇంజిన్ పషర్ ప్రొపెల్లర్‌ను నడుపుతుంది. [1] ఇది స్థిర ముక్కు-చక్రాల ల్యాండింగ్ గేర్ [2] ను కలిగి ఉంది మరియు ఇది మొట్టమొదట 1947 లో ఎగురవేయబడింది. జేన్ యొక్క ఆల్ ది వరల్డ్ యొక్క విమానాల నుండి డేటా 1951–52, [3] జేన్ యొక్క అన్ని ప్రపంచ విమానాలు 1949-50 [4] పోల్చదగిన సాధారణ లక్షణాల పనితీరు విమానం పాత్ర, కాన్ఫిగరేషన్ మరియు యుగం</v>
      </c>
      <c r="E12" s="1" t="s">
        <v>352</v>
      </c>
      <c r="F12" s="1" t="s">
        <v>353</v>
      </c>
      <c r="G12" s="1" t="str">
        <f>IFERROR(__xludf.DUMMYFUNCTION("GOOGLETRANSLATE(F:F, ""en"", ""te"")"),"క్యాబిన్ మోనోప్లేన్")</f>
        <v>క్యాబిన్ మోనోప్లేన్</v>
      </c>
      <c r="H12" s="1" t="s">
        <v>354</v>
      </c>
      <c r="I12" s="1" t="str">
        <f>IFERROR(__xludf.DUMMYFUNCTION("GOOGLETRANSLATE(H:H, ""en"", ""te"")"),"టర్కీ")</f>
        <v>టర్కీ</v>
      </c>
      <c r="K12" s="1" t="s">
        <v>355</v>
      </c>
      <c r="L12" s="1"/>
      <c r="M12" s="1" t="s">
        <v>356</v>
      </c>
      <c r="P12" s="1">
        <v>1947.0</v>
      </c>
      <c r="Q12" s="1">
        <v>1.0</v>
      </c>
      <c r="R12" s="1">
        <v>2.0</v>
      </c>
      <c r="S12" s="1" t="s">
        <v>357</v>
      </c>
      <c r="T12" s="1" t="s">
        <v>358</v>
      </c>
      <c r="U12" s="1" t="s">
        <v>359</v>
      </c>
      <c r="V12" s="1" t="s">
        <v>360</v>
      </c>
      <c r="X12" s="1" t="s">
        <v>361</v>
      </c>
      <c r="Y12" s="1" t="s">
        <v>362</v>
      </c>
      <c r="AA12" s="1" t="s">
        <v>363</v>
      </c>
      <c r="AB12" s="1" t="s">
        <v>364</v>
      </c>
      <c r="AC12" s="1" t="s">
        <v>365</v>
      </c>
      <c r="AE12" s="1" t="s">
        <v>366</v>
      </c>
      <c r="AF12" s="1" t="s">
        <v>367</v>
      </c>
      <c r="AH12" s="1" t="s">
        <v>368</v>
      </c>
      <c r="AI12" s="1" t="s">
        <v>369</v>
      </c>
      <c r="AJ12" s="1" t="s">
        <v>370</v>
      </c>
      <c r="AK12" s="1" t="s">
        <v>371</v>
      </c>
      <c r="AP12" s="1" t="s">
        <v>372</v>
      </c>
      <c r="AQ12" s="1" t="s">
        <v>373</v>
      </c>
      <c r="AS12" s="1" t="s">
        <v>374</v>
      </c>
      <c r="BA12" s="1" t="s">
        <v>375</v>
      </c>
    </row>
    <row r="13">
      <c r="A13" s="1" t="s">
        <v>376</v>
      </c>
      <c r="B13" s="1" t="str">
        <f>IFERROR(__xludf.DUMMYFUNCTION("GOOGLETRANSLATE(A:A, ""en"", ""te"")"),"లైట్ కంబాట్ విమానం")</f>
        <v>లైట్ కంబాట్ విమానం</v>
      </c>
      <c r="C13" s="1" t="s">
        <v>377</v>
      </c>
      <c r="D13" s="1" t="str">
        <f>IFERROR(__xludf.DUMMYFUNCTION("GOOGLETRANSLATE(C:C, ""en"", ""te"")"),"లైట్ కంబాట్ ఎయిర్‌క్రాఫ్ట్ (ఎల్‌సిఎ) అనేది తేలికపాటి, మల్టీరోల్ జెట్ మిలిటరీ విమానం, ఇది సాధారణంగా అధునాతన శిక్షకుల డిజైన్ల నుండి తీసుకోబడింది, ఇది తేలికపాటి పోరాటంలో పాల్గొనడానికి రూపొందించబడింది. మిషన్ లైట్ స్ట్రైక్ లేదా అటాక్ మిషన్లు, నిఘా, నిషేధ పాత్ర"&amp;"లు లేదా శిక్షకుల పాత్రలలో ఉంటుంది. అవి సాధారణంగా అమెరికన్ ఎఫ్ -18, ఎఫ్ -15 ఇ స్ట్రైక్ ఈగిల్ లేదా రష్యన్ మిగ్ -29 వంటి పెద్ద మల్టీరోల్ లేదా స్ట్రైక్ విమానాల కంటే నెమ్మదిగా ఉంటాయి. చాలా తేలికపాటి పోరాట విమానాలు సబ్సోనిక్ వేగంతో మాత్రమే ఉంటాయి, అయినప్పటికీ క"&amp;"ొన్ని మాక్ 1+ ను చేరుకోగలవు. LCA సాధారణంగా కాయిన్ లేదా CAS మిషన్ల కోసం ఉపయోగించే బాంబులు, గన్ పాడ్‌లు లేదా స్వల్ప-శ్రేణి గాలి నుండి గాలికి క్షిపణులను కలిగి ఉంటుంది. కొన్ని విమానాలు స్మార్ట్ బాంబులు, గాలి నుండి గ్రౌండ్ క్షిపణులకు గాలి, ECM పాడ్స్ (ఎలక్ట్రా"&amp;"నిక్ కౌంటర్ మెజర్) మరియు ఎలక్ట్రానిక్ టార్గెటింగ్ సిస్టమ్స్ వంటి మరింత అధునాతన ఆయుధాలను సమగ్రపరుస్తాయి. [1] [2] [3] [4] [5] [6] ఏదేమైనా, ఈ విమానాలు సాధారణంగా ఆత్మరక్షణ లేదా యాంటీ-హోస్టైల్ విమానం/హెలికాప్టర్ మిషన్ల కోసం ఉపయోగించబడతాయి, సాధారణంగా తేలికపాటి "&amp;"యోధులు నిర్వహించే ఎయిర్-డిఫెన్స్ మిషన్ల కోసం కాదు. కొన్ని LCA లు మల్టీ-మోడ్ రాడార్ వ్యవస్థలతో అమర్చబడి ఉంటే గాలి నుండి గాలికి పోరాటం లేదా పాయింట్ ఎయిర్ డిఫెన్స్ మిషన్లు చేయగలవు. ఇప్పటికీ, మెజారిటీ వారి చిన్న డిజైన్ మరియు పరిమిత సామర్థ్యాల కారణంగా ఈ మిషన్ల"&amp;"ను చేయలేరు. LCA లు తరచూ స్కైస్ పెట్రోలింగ్ చేయడానికి మరియు సరిహద్దు పెట్రోల్ లేదా ఎయిర్ పోలీసింగ్‌ను అమలు చేయడానికి ఉపయోగిస్తారు. క్రింద కొన్ని ప్రస్తుత ఉదాహరణల జాబితా ఉంది.")</f>
        <v>లైట్ కంబాట్ ఎయిర్‌క్రాఫ్ట్ (ఎల్‌సిఎ) అనేది తేలికపాటి, మల్టీరోల్ జెట్ మిలిటరీ విమానం, ఇది సాధారణంగా అధునాతన శిక్షకుల డిజైన్ల నుండి తీసుకోబడింది, ఇది తేలికపాటి పోరాటంలో పాల్గొనడానికి రూపొందించబడింది. మిషన్ లైట్ స్ట్రైక్ లేదా అటాక్ మిషన్లు, నిఘా, నిషేధ పాత్రలు లేదా శిక్షకుల పాత్రలలో ఉంటుంది. అవి సాధారణంగా అమెరికన్ ఎఫ్ -18, ఎఫ్ -15 ఇ స్ట్రైక్ ఈగిల్ లేదా రష్యన్ మిగ్ -29 వంటి పెద్ద మల్టీరోల్ లేదా స్ట్రైక్ విమానాల కంటే నెమ్మదిగా ఉంటాయి. చాలా తేలికపాటి పోరాట విమానాలు సబ్సోనిక్ వేగంతో మాత్రమే ఉంటాయి, అయినప్పటికీ కొన్ని మాక్ 1+ ను చేరుకోగలవు. LCA సాధారణంగా కాయిన్ లేదా CAS మిషన్ల కోసం ఉపయోగించే బాంబులు, గన్ పాడ్‌లు లేదా స్వల్ప-శ్రేణి గాలి నుండి గాలికి క్షిపణులను కలిగి ఉంటుంది. కొన్ని విమానాలు స్మార్ట్ బాంబులు, గాలి నుండి గ్రౌండ్ క్షిపణులకు గాలి, ECM పాడ్స్ (ఎలక్ట్రానిక్ కౌంటర్ మెజర్) మరియు ఎలక్ట్రానిక్ టార్గెటింగ్ సిస్టమ్స్ వంటి మరింత అధునాతన ఆయుధాలను సమగ్రపరుస్తాయి. [1] [2] [3] [4] [5] [6] ఏదేమైనా, ఈ విమానాలు సాధారణంగా ఆత్మరక్షణ లేదా యాంటీ-హోస్టైల్ విమానం/హెలికాప్టర్ మిషన్ల కోసం ఉపయోగించబడతాయి, సాధారణంగా తేలికపాటి యోధులు నిర్వహించే ఎయిర్-డిఫెన్స్ మిషన్ల కోసం కాదు. కొన్ని LCA లు మల్టీ-మోడ్ రాడార్ వ్యవస్థలతో అమర్చబడి ఉంటే గాలి నుండి గాలికి పోరాటం లేదా పాయింట్ ఎయిర్ డిఫెన్స్ మిషన్లు చేయగలవు. ఇప్పటికీ, మెజారిటీ వారి చిన్న డిజైన్ మరియు పరిమిత సామర్థ్యాల కారణంగా ఈ మిషన్లను చేయలేరు. LCA లు తరచూ స్కైస్ పెట్రోలింగ్ చేయడానికి మరియు సరిహద్దు పెట్రోల్ లేదా ఎయిర్ పోలీసింగ్‌ను అమలు చేయడానికి ఉపయోగిస్తారు. క్రింద కొన్ని ప్రస్తుత ఉదాహరణల జాబితా ఉంది.</v>
      </c>
      <c r="G13" s="1" t="str">
        <f>IFERROR(__xludf.DUMMYFUNCTION("GOOGLETRANSLATE(F:F, ""en"", ""te"")"),"#VALUE!")</f>
        <v>#VALUE!</v>
      </c>
    </row>
    <row r="14">
      <c r="A14" s="1" t="s">
        <v>378</v>
      </c>
      <c r="B14" s="1" t="str">
        <f>IFERROR(__xludf.DUMMYFUNCTION("GOOGLETRANSLATE(A:A, ""en"", ""te"")"),"ఏరోస్పోర్ట్ OY స్పైడర్")</f>
        <v>ఏరోస్పోర్ట్ OY స్పైడర్</v>
      </c>
      <c r="C14" s="1" t="s">
        <v>379</v>
      </c>
      <c r="D14" s="1" t="str">
        <f>IFERROR(__xludf.DUMMYFUNCTION("GOOGLETRANSLATE(C:C, ""en"", ""te"")"),"ఏరోస్పోర్ట్ OY స్పైడర్ అనేది ఎస్టోనియన్ పారామోటర్ల కుటుంబం, దీనిని శక్తితో కూడిన పారాగ్లైడింగ్ కోసం కైలాకు చెందిన ఏరోస్పోర్ట్ ఓయ్ రూపొందించారు మరియు ఉత్పత్తి చేశారు. ఇప్పుడు ఉత్పత్తిలో లేదు, సిరీస్ అందుబాటులో ఉన్నప్పుడు విమానం పూర్తి మరియు సిద్ధంగా ఉండటాన"&amp;"ికి సిద్ధంగా ఉంది. [1] స్పైడర్ లైన్ యుఎస్ ఫార్ 103 అల్ట్రాలైట్ వెహికల్స్ రూల్స్ మరియు యూరోపియన్ రెగ్యులేషన్స్ తో పాటించేలా రూపొందించబడింది. ఇది పారాగ్లైడర్-స్టైల్ వింగ్, సింగిల్-ప్లేస్ వసతి మరియు తగ్గింపు డ్రైవ్‌తో పషర్ కాన్ఫిగరేషన్‌లో ఒకే ఇంజిన్ కలిగి ఉం"&amp;"ది. ఇంధన ట్యాంక్ సామర్థ్యం 10 లీటర్లు (2.2 ఇంప్ గల్; 2.6 యుఎస్ గాల్). ప్రాథమిక రూపకల్పన అల్యూమినియం గొట్టాల నుండి మరియు నైలాన్ జీను నుండి నిర్మించబడింది. వివిధ నమూనాలు వేర్వేరు ఇంజిన్, రిడక్షన్ డ్రైవ్ మరియు ప్రొపెల్లర్ కాంబినేషన్లను ఉపయోగిస్తాయి. [1] అన్న"&amp;"ి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f>
        <v>ఏరోస్పోర్ట్ OY స్పైడర్ అనేది ఎస్టోనియన్ పారామోటర్ల కుటుంబం, దీనిని శక్తితో కూడిన పారాగ్లైడింగ్ కోసం కైలాకు చెందిన ఏరోస్పోర్ట్ ఓయ్ రూపొందించారు మరియు ఉత్పత్తి చేశారు. ఇప్పుడు ఉత్పత్తిలో లేదు, సిరీస్ అందుబాటులో ఉన్నప్పుడు విమానం పూర్తి మరియు సిద్ధంగా ఉండటానికి సిద్ధంగా ఉంది. [1] స్పైడర్ లైన్ యుఎస్ ఫార్ 103 అల్ట్రాలైట్ వెహికల్స్ రూల్స్ మరియు యూరోపియన్ రెగ్యులేషన్స్ తో పాటించేలా రూపొందించబడింది. ఇది పారాగ్లైడర్-స్టైల్ వింగ్, సింగిల్-ప్లేస్ వసతి మరియు తగ్గింపు డ్రైవ్‌తో పషర్ కాన్ఫిగరేషన్‌లో ఒకే ఇంజిన్ కలిగి ఉంది. ఇంధన ట్యాంక్ సామర్థ్యం 10 లీటర్లు (2.2 ఇంప్ గల్; 2.6 యుఎస్ గాల్). ప్రాథమిక రూపకల్పన అల్యూమినియం గొట్టాల నుండి మరియు నైలాన్ జీను నుండి నిర్మించబడింది. వివిధ నమూనాలు వేర్వేరు ఇంజిన్, రిడక్షన్ డ్రైవ్ మరియు ప్రొపెల్లర్ కాంబినేషన్లను ఉపయోగిస్తాయి. [1] అన్ని పారామోటర్ల మాదిరిగానే, టేకాఫ్ మరియు ల్యాండింగ్ కాలినడకన సాధించబడుతుంది. పందిరి బ్రేక్‌లను అమలు చేసే, రోల్ మరియు యావ్ సృష్టించే హ్యాండిల్స్ ద్వారా ఇన్ఫ్లైట్ స్టీరింగ్ సాధించబడుతుంది. [1] బెర్ట్రాండ్ నుండి డేటా [1] సాధారణ లక్షణాలు</v>
      </c>
      <c r="F14" s="1" t="s">
        <v>327</v>
      </c>
      <c r="G14" s="1" t="str">
        <f>IFERROR(__xludf.DUMMYFUNCTION("GOOGLETRANSLATE(F:F, ""en"", ""te"")"),"పారామోటర్")</f>
        <v>పారామోటర్</v>
      </c>
      <c r="H14" s="1" t="s">
        <v>380</v>
      </c>
      <c r="I14" s="1" t="str">
        <f>IFERROR(__xludf.DUMMYFUNCTION("GOOGLETRANSLATE(H:H, ""en"", ""te"")"),"ఎస్టోనియా")</f>
        <v>ఎస్టోనియా</v>
      </c>
      <c r="J14" s="2" t="s">
        <v>381</v>
      </c>
      <c r="K14" s="1" t="s">
        <v>382</v>
      </c>
      <c r="L14" s="1"/>
      <c r="M14" s="1" t="s">
        <v>383</v>
      </c>
      <c r="R14" s="1" t="s">
        <v>215</v>
      </c>
      <c r="X14" s="1" t="s">
        <v>384</v>
      </c>
      <c r="Z14" s="1" t="s">
        <v>219</v>
      </c>
      <c r="AA14" s="1" t="s">
        <v>385</v>
      </c>
      <c r="AB14" s="1" t="s">
        <v>386</v>
      </c>
      <c r="AP14" s="1" t="s">
        <v>347</v>
      </c>
      <c r="AQ14" s="2" t="s">
        <v>331</v>
      </c>
      <c r="BG14" s="1" t="s">
        <v>313</v>
      </c>
    </row>
    <row r="15">
      <c r="A15" s="1" t="s">
        <v>387</v>
      </c>
      <c r="B15" s="1" t="str">
        <f>IFERROR(__xludf.DUMMYFUNCTION("GOOGLETRANSLATE(A:A, ""en"", ""te"")"),"కయాబా హెలిప్లేన్")</f>
        <v>కయాబా హెలిప్లేన్</v>
      </c>
      <c r="C15" s="1" t="s">
        <v>388</v>
      </c>
      <c r="D15" s="1" t="str">
        <f>IFERROR(__xludf.DUMMYFUNCTION("GOOGLETRANSLATE(C:C, ""en"", ""te"")"),"కయాబా హెలిప్లేన్ టైప్ -1 (జపనీస్: ヘリプレーン 1 型) అనేది షిరో కయాబా చేత రూపొందించబడిన గైరోడిన్ (కాంపౌండ్ ఆటోజొరా) మరియు 1950 ల ప్రారంభంలో జపాన్లో కయాబా పరిశ్రమ చేత ప్రోటోటైప్ చేయబడింది. మార్చి 1952 లో, కయాబా పరిశ్రమ హెలిప్లేన్ అనే గైరోడిన్ అభివృద్ధిని ప్రారంభి"&amp;"ంచింది, ఇది ఆటోజీరో మరియు హెలికాప్టర్ యొక్క ప్రయోజనాలను మిళితం చేస్తుంది. రెండవ ప్రపంచ యుద్ధంలో అభివృద్ధి చేయబడిన నిఘా, ఫిరంగిదళ-స్పాటింగ్ మరియు సబ్‌మెరైన్ వ్యతిరేక ఉపయోగం కోసం ఉద్దేశించిన కా-గో KA-1 మరియు KA-2 ఆటోజిరోస్‌లను ఉత్పత్తి చేసే అనుభవాన్ని కయాబా"&amp;" సద్వినియోగం చేసుకుంది. కయాబాకు జపాన్ ప్రభుత్వం నుండి 2 మిలియన్ యెన్ల సబ్సిడీ లేదా విమానాల అభివృద్ధి, అలాగే రోటర్-టిప్ రామ్‌జెట్స్ అభివృద్ధి కోసం ఇషికావాజిమా హెవీ ఇండస్ట్రీస్ (ఐహెచ్‌ఐ) నుండి 1.2 మిలియన్ యెన్లను అందుకుంది. ఈ విమానం సెస్నా 170 బి నుండి సవరి"&amp;"ంచబడింది. రెక్క తొలగించబడింది, మరియు మద్దతు నిర్మాణంతో మూడు-బ్లేడ్ మెయిన్ రోటర్ ఫ్యూజ్‌లేజ్ ఎగువ భాగంలో వ్యవస్థాపించబడింది. అదనంగా, చిన్న-స్పాన్ స్థిర రెక్కలు తక్కువ ఫ్యూజ్‌లేజ్‌కు ఇరువైపులా అమర్చబడ్డాయి. ప్రారంభ పరీక్ష కోసం సెస్నా 170 యొక్క స్థిర పిచ్ చె"&amp;"క్క ప్రొపెల్లర్ నిలుపుకుంది, కాని 3-బ్లేడెడ్ వేరియబుల్-పిచ్ ప్రొపెల్లర్‌ను విమాన పరీక్ష కోసం అమర్చారు. ఇషికావాజిమా యుద్ధ సమయంలో NE-0 (జపనీస్: 石川島 ネ -0) రామ్‌జెట్‌ను అభివృద్ధి చేసింది మరియు దానిని కవాసాకి కి -48-II క్రింద విమానంలో పరీక్షించింది. ఈ రామ్‌జెట"&amp;"్ యొక్క అభివృద్ధి రోటర్ డ్రైవ్‌కు విద్యుత్ వనరుగా is హించబడింది. టేకాఫ్ వద్ద, రోటర్ చిట్కా మౌంటెడ్ రామ్‌జెట్ ఇంజిన్లను ఉపయోగించడం ప్రారంభించాల్సి ఉంది, తరువాత రామ్‌జెట్‌లు ఆపివేయబడిన తర్వాత ప్రొపెల్లర్ ఇంజిన్ చేత శక్తినిచ్చే ఆటోజొజీరోకు మారడం. ఒక ప్రోటోటై"&amp;"ప్ యూనిట్ ఉత్పత్తి చేయబడింది మరియు దాదాపు మార్చి 1954 లో పూర్తయింది (షోవా 29), కానీ జూలై 1954 లో టై-డౌన్ పరీక్ష సమయంలో దెబ్బతింది. విమానం ఎగరడానికి ముందే మరింత అభివృద్ధి రద్దు చేయబడింది. SJAC.OR.JP నుండి డేటా, హ్యాండ్‌బుక్ ఆఫ్ జపనీస్ ఎయిర్‌క్రాఫ్ట్ అండ్ మ"&amp;"ోడల్ ఆర్ట్ [2] [3] [4] సాధారణ లక్షణాల పనితీరు")</f>
        <v>కయాబా హెలిప్లేన్ టైప్ -1 (జపనీస్: ヘリプレーン 1 型) అనేది షిరో కయాబా చేత రూపొందించబడిన గైరోడిన్ (కాంపౌండ్ ఆటోజొరా) మరియు 1950 ల ప్రారంభంలో జపాన్లో కయాబా పరిశ్రమ చేత ప్రోటోటైప్ చేయబడింది. మార్చి 1952 లో, కయాబా పరిశ్రమ హెలిప్లేన్ అనే గైరోడిన్ అభివృద్ధిని ప్రారంభించింది, ఇది ఆటోజీరో మరియు హెలికాప్టర్ యొక్క ప్రయోజనాలను మిళితం చేస్తుంది. రెండవ ప్రపంచ యుద్ధంలో అభివృద్ధి చేయబడిన నిఘా, ఫిరంగిదళ-స్పాటింగ్ మరియు సబ్‌మెరైన్ వ్యతిరేక ఉపయోగం కోసం ఉద్దేశించిన కా-గో KA-1 మరియు KA-2 ఆటోజిరోస్‌లను ఉత్పత్తి చేసే అనుభవాన్ని కయాబా సద్వినియోగం చేసుకుంది. కయాబాకు జపాన్ ప్రభుత్వం నుండి 2 మిలియన్ యెన్ల సబ్సిడీ లేదా విమానాల అభివృద్ధి, అలాగే రోటర్-టిప్ రామ్‌జెట్స్ అభివృద్ధి కోసం ఇషికావాజిమా హెవీ ఇండస్ట్రీస్ (ఐహెచ్‌ఐ) నుండి 1.2 మిలియన్ యెన్లను అందుకుంది. ఈ విమానం సెస్నా 170 బి నుండి సవరించబడింది. రెక్క తొలగించబడింది, మరియు మద్దతు నిర్మాణంతో మూడు-బ్లేడ్ మెయిన్ రోటర్ ఫ్యూజ్‌లేజ్ ఎగువ భాగంలో వ్యవస్థాపించబడింది. అదనంగా, చిన్న-స్పాన్ స్థిర రెక్కలు తక్కువ ఫ్యూజ్‌లేజ్‌కు ఇరువైపులా అమర్చబడ్డాయి. ప్రారంభ పరీక్ష కోసం సెస్నా 170 యొక్క స్థిర పిచ్ చెక్క ప్రొపెల్లర్ నిలుపుకుంది, కాని 3-బ్లేడెడ్ వేరియబుల్-పిచ్ ప్రొపెల్లర్‌ను విమాన పరీక్ష కోసం అమర్చారు. ఇషికావాజిమా యుద్ధ సమయంలో NE-0 (జపనీస్: 石川島 ネ -0) రామ్‌జెట్‌ను అభివృద్ధి చేసింది మరియు దానిని కవాసాకి కి -48-II క్రింద విమానంలో పరీక్షించింది. ఈ రామ్‌జెట్ యొక్క అభివృద్ధి రోటర్ డ్రైవ్‌కు విద్యుత్ వనరుగా is హించబడింది. టేకాఫ్ వద్ద, రోటర్ చిట్కా మౌంటెడ్ రామ్‌జెట్ ఇంజిన్లను ఉపయోగించడం ప్రారంభించాల్సి ఉంది, తరువాత రామ్‌జెట్‌లు ఆపివేయబడిన తర్వాత ప్రొపెల్లర్ ఇంజిన్ చేత శక్తినిచ్చే ఆటోజొజీరోకు మారడం. ఒక ప్రోటోటైప్ యూనిట్ ఉత్పత్తి చేయబడింది మరియు దాదాపు మార్చి 1954 లో పూర్తయింది (షోవా 29), కానీ జూలై 1954 లో టై-డౌన్ పరీక్ష సమయంలో దెబ్బతింది. విమానం ఎగరడానికి ముందే మరింత అభివృద్ధి రద్దు చేయబడింది. SJAC.OR.JP నుండి డేటా, హ్యాండ్‌బుక్ ఆఫ్ జపనీస్ ఎయిర్‌క్రాఫ్ట్ అండ్ మోడల్ ఆర్ట్ [2] [3] [4] సాధారణ లక్షణాల పనితీరు</v>
      </c>
      <c r="E15" s="1" t="s">
        <v>389</v>
      </c>
      <c r="F15" s="1" t="s">
        <v>390</v>
      </c>
      <c r="G15" s="1" t="str">
        <f>IFERROR(__xludf.DUMMYFUNCTION("GOOGLETRANSLATE(F:F, ""en"", ""te"")"),"గైరోడిన్")</f>
        <v>గైరోడిన్</v>
      </c>
      <c r="H15" s="1" t="s">
        <v>391</v>
      </c>
      <c r="I15" s="1" t="str">
        <f>IFERROR(__xludf.DUMMYFUNCTION("GOOGLETRANSLATE(H:H, ""en"", ""te"")"),"జపాన్")</f>
        <v>జపాన్</v>
      </c>
      <c r="J15" s="2" t="s">
        <v>392</v>
      </c>
      <c r="K15" s="1" t="s">
        <v>393</v>
      </c>
      <c r="L15" s="1"/>
      <c r="M15" s="1" t="s">
        <v>394</v>
      </c>
      <c r="Q15" s="1">
        <v>1.0</v>
      </c>
      <c r="R15" s="1" t="s">
        <v>395</v>
      </c>
      <c r="S15" s="1" t="s">
        <v>396</v>
      </c>
      <c r="T15" s="1" t="s">
        <v>397</v>
      </c>
      <c r="U15" s="1" t="s">
        <v>398</v>
      </c>
      <c r="W15" s="1" t="s">
        <v>399</v>
      </c>
      <c r="AA15" s="1" t="s">
        <v>400</v>
      </c>
      <c r="AB15" s="1" t="s">
        <v>401</v>
      </c>
      <c r="AC15" s="1" t="s">
        <v>402</v>
      </c>
      <c r="AF15" s="1" t="s">
        <v>403</v>
      </c>
      <c r="AH15" s="1" t="s">
        <v>404</v>
      </c>
      <c r="AP15" s="1" t="s">
        <v>405</v>
      </c>
      <c r="AQ15" s="2" t="s">
        <v>406</v>
      </c>
      <c r="AS15" s="1" t="s">
        <v>407</v>
      </c>
      <c r="AY15" s="1" t="s">
        <v>408</v>
      </c>
      <c r="AZ15" s="1" t="s">
        <v>409</v>
      </c>
      <c r="BA15" s="1" t="s">
        <v>395</v>
      </c>
      <c r="BL15" s="1" t="s">
        <v>410</v>
      </c>
      <c r="BM15" s="1" t="s">
        <v>411</v>
      </c>
    </row>
    <row r="16">
      <c r="A16" s="1" t="s">
        <v>412</v>
      </c>
      <c r="B16" s="1" t="str">
        <f>IFERROR(__xludf.DUMMYFUNCTION("GOOGLETRANSLATE(A:A, ""en"", ""te"")"),"ఓవ్ సి.ఐ.")</f>
        <v>ఓవ్ సి.ఐ.</v>
      </c>
      <c r="C16" s="1" t="s">
        <v>413</v>
      </c>
      <c r="D16" s="1" t="str">
        <f>IFERROR(__xludf.DUMMYFUNCTION("GOOGLETRANSLATE(C:C, ""en"", ""te"")"),"OAW C.I అనేది మొదటి ప్రపంచ యుద్ధం యొక్క జర్మన్ నిఘా విమాన నమూనా. OAW C.I అల్బాట్రోస్ ష్నీడెమాహ్ల్ ఫ్యాక్టరీలో నిర్మించబడింది, ఇది బెంజ్ BZ.III ఇంజిన్ చేత శక్తితో 150 HP (110 kW) పంపిణీ చేస్తుంది. ఇది ఇద్దరు సిబ్బందికి నిబంధనలు కలిగి ఉంది, పైలట్ మరియు పరిశ"&amp;"ీలకుడు. [1]")</f>
        <v>OAW C.I అనేది మొదటి ప్రపంచ యుద్ధం యొక్క జర్మన్ నిఘా విమాన నమూనా. OAW C.I అల్బాట్రోస్ ష్నీడెమాహ్ల్ ఫ్యాక్టరీలో నిర్మించబడింది, ఇది బెంజ్ BZ.III ఇంజిన్ చేత శక్తితో 150 HP (110 kW) పంపిణీ చేస్తుంది. ఇది ఇద్దరు సిబ్బందికి నిబంధనలు కలిగి ఉంది, పైలట్ మరియు పరిశీలకుడు. [1]</v>
      </c>
      <c r="F16" s="1" t="s">
        <v>414</v>
      </c>
      <c r="G16" s="1" t="str">
        <f>IFERROR(__xludf.DUMMYFUNCTION("GOOGLETRANSLATE(F:F, ""en"", ""te"")"),"నిఘా")</f>
        <v>నిఘా</v>
      </c>
      <c r="K16" s="1" t="s">
        <v>415</v>
      </c>
      <c r="L16" s="1"/>
      <c r="M16" s="1" t="s">
        <v>416</v>
      </c>
      <c r="P16" s="1">
        <v>1915.0</v>
      </c>
      <c r="Q16" s="1">
        <v>2.0</v>
      </c>
      <c r="AV16" s="1" t="s">
        <v>417</v>
      </c>
      <c r="AW16" s="1" t="s">
        <v>418</v>
      </c>
    </row>
    <row r="17">
      <c r="A17" s="1" t="s">
        <v>419</v>
      </c>
      <c r="B17" s="1" t="str">
        <f>IFERROR(__xludf.DUMMYFUNCTION("GOOGLETRANSLATE(A:A, ""en"", ""te"")"),"బిల్‌సామ్ అల్ట్రా క్రూయిజర్")</f>
        <v>బిల్‌సామ్ అల్ట్రా క్రూయిజర్</v>
      </c>
      <c r="C17" s="1" t="s">
        <v>420</v>
      </c>
      <c r="D17" s="1" t="str">
        <f>IFERROR(__xludf.DUMMYFUNCTION("GOOGLETRANSLATE(C:C, ""en"", ""te"")"),"బిల్‌సామ్ అల్ట్రా క్రూయిజర్ అనేది 2000 లలో ప్రవేశపెట్టిన పోజ్నాస్ యొక్క బిల్సమ్ ఏవియేషన్ రూపొందించిన మరియు ఉత్పత్తి చేసిన పోలిష్ మైక్రోలైట్ విమానాల కుటుంబం. ఈ విమానం ఒక కిట్‌గా మరియు te త్సాహిక నిర్మాణానికి ప్రణాళికల రూపంలో పూర్తి రెడీ-టు-ఫ్లై-ఎయిర్‌క్రాఫ"&amp;"్ట్‌గా సరఫరా చేయబడుతుంది. [1] తయారీదారు యొక్క వెబ్‌సైట్ ఫంక్షనల్ కానిది మరియు 2008 నుండి ఉంది, కాబట్టి కంపెనీ ఇంకా వ్యాపారంలో ఉందా అనేది స్పష్టంగా లేదు. [2] అల్ట్రా క్రూయిజర్ ఫెడరేషన్ ఏరోనటిక్ ఇంటర్నేషనల్ మైక్రోలైట్ వర్గానికి అనుగుణంగా రూపొందించబడింది, ఇం"&amp;"దులో వర్గం యొక్క గరిష్ట స్థూల బరువు 450 కిలోల (992 ఎల్బి) మరియు యుఎస్ ఫార్ 103 అల్ట్రాలైట్ వెహికల్స్ రూల్స్, వర్గం యొక్క గరిష్ట ఖాళీ బరువు 115 కిలోల (254 ఎల్బి) తో సహా . [[ అల్ట్రా క్రూయిజర్ I లో కాంటిలివర్ హై-వింగ్, బబుల్ పందిరి కింద సింగిల్-సీట్ల పరివేష"&amp;"్టిత కాక్‌పిట్, స్థిర ట్రైసైకిల్ ల్యాండింగ్ గేర్ మరియు పషర్ కాన్ఫిగరేషన్‌లో ఒకే ఇంజిన్ ఉన్నాయి. [1] విమానం మిశ్రమ పదార్థాల నుండి తయారవుతుంది. దాని 8 మీ (26.2 అడుగులు) స్పాన్ వింగ్ రెక్క ప్రాంతం 8 మీ 2 (86 చదరపు అడుగులు) కలిగి ఉంది. ఉపయోగించిన ప్రామాణిక ఇం"&amp;"జన్లు 28 హెచ్‌పి (21 కిలోవాట్ల) హిర్త్ ఎఫ్ -33 టూ-స్ట్రోక్ లేదా బిల్‌సామ్ టిఎన్‌ఎ 650 55 హెచ్‌పి (41 కిలోవాట్) సుజుకి ఆటోమోటివ్ మార్పిడి పవర్‌ప్లాంట్. [1] ఈ విమానం సాధారణ ఖాళీ బరువు 115 కిలోల (254 ఎల్బి) మరియు స్థూల బరువు 250 కిలోల (550 ఎల్బి), ఇది 135 కి"&amp;"లోల (298 పౌండ్లు) ఉపయోగకరమైన లోడ్‌ను ఇస్తుంది. 19 లీటర్ల పూర్తి ఇంధనంతో (4.2 ఇంప్ గల్; 5.0 యుఎస్ గాల్) పైలట్ మరియు సామాను కోసం పేలోడ్ 121 కిలోలు (267 ఎల్బి). [1] బెర్ట్రాండ్ నుండి డేటా [1] సాధారణ లక్షణాల పనితీరు")</f>
        <v>బిల్‌సామ్ అల్ట్రా క్రూయిజర్ అనేది 2000 లలో ప్రవేశపెట్టిన పోజ్నాస్ యొక్క బిల్సమ్ ఏవియేషన్ రూపొందించిన మరియు ఉత్పత్తి చేసిన పోలిష్ మైక్రోలైట్ విమానాల కుటుంబం. ఈ విమానం ఒక కిట్‌గా మరియు te త్సాహిక నిర్మాణానికి ప్రణాళికల రూపంలో పూర్తి రెడీ-టు-ఫ్లై-ఎయిర్‌క్రాఫ్ట్‌గా సరఫరా చేయబడుతుంది. [1] తయారీదారు యొక్క వెబ్‌సైట్ ఫంక్షనల్ కానిది మరియు 2008 నుండి ఉంది, కాబట్టి కంపెనీ ఇంకా వ్యాపారంలో ఉందా అనేది స్పష్టంగా లేదు. [2] అల్ట్రా క్రూయిజర్ ఫెడరేషన్ ఏరోనటిక్ ఇంటర్నేషనల్ మైక్రోలైట్ వర్గానికి అనుగుణంగా రూపొందించబడింది, ఇందులో వర్గం యొక్క గరిష్ట స్థూల బరువు 450 కిలోల (992 ఎల్బి) మరియు యుఎస్ ఫార్ 103 అల్ట్రాలైట్ వెహికల్స్ రూల్స్, వర్గం యొక్క గరిష్ట ఖాళీ బరువు 115 కిలోల (254 ఎల్బి) తో సహా . [[ అల్ట్రా క్రూయిజర్ I లో కాంటిలివర్ హై-వింగ్, బబుల్ పందిరి కింద సింగిల్-సీట్ల పరివేష్టిత కాక్‌పిట్, స్థిర ట్రైసైకిల్ ల్యాండింగ్ గేర్ మరియు పషర్ కాన్ఫిగరేషన్‌లో ఒకే ఇంజిన్ ఉన్నాయి. [1] విమానం మిశ్రమ పదార్థాల నుండి తయారవుతుంది. దాని 8 మీ (26.2 అడుగులు) స్పాన్ వింగ్ రెక్క ప్రాంతం 8 మీ 2 (86 చదరపు అడుగులు) కలిగి ఉంది. ఉపయోగించిన ప్రామాణిక ఇంజన్లు 28 హెచ్‌పి (21 కిలోవాట్ల) హిర్త్ ఎఫ్ -33 టూ-స్ట్రోక్ లేదా బిల్‌సామ్ టిఎన్‌ఎ 650 55 హెచ్‌పి (41 కిలోవాట్) సుజుకి ఆటోమోటివ్ మార్పిడి పవర్‌ప్లాంట్. [1] ఈ విమానం సాధారణ ఖాళీ బరువు 115 కిలోల (254 ఎల్బి) మరియు స్థూల బరువు 250 కిలోల (550 ఎల్బి), ఇది 135 కిలోల (298 పౌండ్లు) ఉపయోగకరమైన లోడ్‌ను ఇస్తుంది. 19 లీటర్ల పూర్తి ఇంధనంతో (4.2 ఇంప్ గల్; 5.0 యుఎస్ గాల్) పైలట్ మరియు సామాను కోసం పేలోడ్ 121 కిలోలు (267 ఎల్బి). [1] బెర్ట్రాండ్ నుండి డేటా [1] సాధారణ లక్షణాల పనితీరు</v>
      </c>
      <c r="F17" s="1" t="s">
        <v>421</v>
      </c>
      <c r="G17" s="1" t="str">
        <f>IFERROR(__xludf.DUMMYFUNCTION("GOOGLETRANSLATE(F:F, ""en"", ""te"")"),"మైక్రోలైట్ విమానం")</f>
        <v>మైక్రోలైట్ విమానం</v>
      </c>
      <c r="H17" s="1" t="s">
        <v>211</v>
      </c>
      <c r="I17" s="1" t="str">
        <f>IFERROR(__xludf.DUMMYFUNCTION("GOOGLETRANSLATE(H:H, ""en"", ""te"")"),"పోలాండ్")</f>
        <v>పోలాండ్</v>
      </c>
      <c r="J17" s="2" t="s">
        <v>212</v>
      </c>
      <c r="K17" s="1" t="s">
        <v>213</v>
      </c>
      <c r="L17" s="1"/>
      <c r="M17" s="1" t="s">
        <v>214</v>
      </c>
      <c r="R17" s="1" t="s">
        <v>215</v>
      </c>
      <c r="T17" s="1" t="s">
        <v>422</v>
      </c>
      <c r="V17" s="1" t="s">
        <v>423</v>
      </c>
      <c r="X17" s="1" t="s">
        <v>424</v>
      </c>
      <c r="Y17" s="1" t="s">
        <v>260</v>
      </c>
      <c r="Z17" s="1" t="s">
        <v>425</v>
      </c>
      <c r="AA17" s="1" t="s">
        <v>426</v>
      </c>
      <c r="AC17" s="1" t="s">
        <v>427</v>
      </c>
      <c r="AI17" s="1" t="s">
        <v>428</v>
      </c>
      <c r="AJ17" s="1" t="s">
        <v>429</v>
      </c>
      <c r="AQ17" s="1" t="s">
        <v>430</v>
      </c>
      <c r="AR17" s="1">
        <v>8.0</v>
      </c>
      <c r="AS17" s="1" t="s">
        <v>431</v>
      </c>
      <c r="AT17" s="1" t="s">
        <v>432</v>
      </c>
      <c r="BG17" s="1" t="s">
        <v>313</v>
      </c>
    </row>
    <row r="18">
      <c r="A18" s="1" t="s">
        <v>433</v>
      </c>
      <c r="B18" s="1" t="str">
        <f>IFERROR(__xludf.DUMMYFUNCTION("GOOGLETRANSLATE(A:A, ""en"", ""te"")"),"HMPAC పఫిన్")</f>
        <v>HMPAC పఫిన్</v>
      </c>
      <c r="C18" s="1" t="s">
        <v>434</v>
      </c>
      <c r="D18" s="1" t="str">
        <f>IFERROR(__xludf.DUMMYFUNCTION("GOOGLETRANSLATE(C:C, ""en"", ""te"")"),"HMPAC పఫిన్ అనేది బ్రిటిష్ వ్యక్తి-శక్తితో కూడిన విమానం, ఇది డి హవిలాండ్ ఎయిర్క్రాఫ్ట్ కంపెనీలో ఏరోడైనమిస్ట్ జాన్ వింపెన్నీ నేతృత్వంలోని బృందం రూపొందించారు. దీనిని హెర్ట్‌ఫోర్డ్‌షైర్‌లోని హాట్‌ఫీల్డ్‌లోని కంపెనీ ప్రాంగణంలో హాట్‌ఫీల్డ్ మ్యాన్ పవర్డ్ ఎయిర్‌"&amp;"క్రాఫ్ట్ క్లబ్ (హెచ్‌ఎమ్‌పిఎసి) నిర్మించింది. 2 మే 1962 న, 39 ఏళ్ళ వయసున్న వింపెన్నీ, హాట్ఫీల్డ్ ఏరోడ్రోమ్ వద్ద పఫిన్ పైలట్ చేసాడు, ప్రొపెల్లర్కు శక్తినివ్వడానికి పెడలింగ్ చేస్తూ, 995 yd (910 మీ) విమాన దూరాన్ని సాధించింది, ఇది ప్రపంచ రికార్డు పదేళ్లపాటు న"&amp;"ిలబడి ఉంది. పఫిన్ రెక్కలు 85 అడుగుల (26 మీ). [1] [2] పఫిన్ యొక్క మెరుగైన సంస్కరణ 1965 లో HMPAC పఫిన్ II గా అభివృద్ధి చేయబడింది మరియు నిర్మించబడింది. మొదట 27 ఆగస్టు 1965 న వినిపించిన పఫిన్ II పఫిన్ I యొక్క ప్రసార భాగాలను పూర్తిగా కొత్త ఎయిర్ఫ్రేమ్‌లో ఉపయోగ"&amp;"ించుకుంది. ఇది దెబ్బతిన్న తరువాత, పఫిన్ II ఎయిర్‌ఫ్రేమ్‌ను లివర్‌పూల్ విశ్వవిద్యాలయానికి ఇచ్చారు, వారు దీనిని లివర్‌పఫిన్ నిర్మించడానికి ఉపయోగించారు. జేన్ యొక్క అన్ని ప్రపంచ విమానాల నుండి డేటా 1962-63 [3] సాధారణ లక్షణాలు")</f>
        <v>HMPAC పఫిన్ అనేది బ్రిటిష్ వ్యక్తి-శక్తితో కూడిన విమానం, ఇది డి హవిలాండ్ ఎయిర్క్రాఫ్ట్ కంపెనీలో ఏరోడైనమిస్ట్ జాన్ వింపెన్నీ నేతృత్వంలోని బృందం రూపొందించారు. దీనిని హెర్ట్‌ఫోర్డ్‌షైర్‌లోని హాట్‌ఫీల్డ్‌లోని కంపెనీ ప్రాంగణంలో హాట్‌ఫీల్డ్ మ్యాన్ పవర్డ్ ఎయిర్‌క్రాఫ్ట్ క్లబ్ (హెచ్‌ఎమ్‌పిఎసి) నిర్మించింది. 2 మే 1962 న, 39 ఏళ్ళ వయసున్న వింపెన్నీ, హాట్ఫీల్డ్ ఏరోడ్రోమ్ వద్ద పఫిన్ పైలట్ చేసాడు, ప్రొపెల్లర్కు శక్తినివ్వడానికి పెడలింగ్ చేస్తూ, 995 yd (910 మీ) విమాన దూరాన్ని సాధించింది, ఇది ప్రపంచ రికార్డు పదేళ్లపాటు నిలబడి ఉంది. పఫిన్ రెక్కలు 85 అడుగుల (26 మీ). [1] [2] పఫిన్ యొక్క మెరుగైన సంస్కరణ 1965 లో HMPAC పఫిన్ II గా అభివృద్ధి చేయబడింది మరియు నిర్మించబడింది. మొదట 27 ఆగస్టు 1965 న వినిపించిన పఫిన్ II పఫిన్ I యొక్క ప్రసార భాగాలను పూర్తిగా కొత్త ఎయిర్ఫ్రేమ్‌లో ఉపయోగించుకుంది. ఇది దెబ్బతిన్న తరువాత, పఫిన్ II ఎయిర్‌ఫ్రేమ్‌ను లివర్‌పూల్ విశ్వవిద్యాలయానికి ఇచ్చారు, వారు దీనిని లివర్‌పఫిన్ నిర్మించడానికి ఉపయోగించారు. జేన్ యొక్క అన్ని ప్రపంచ విమానాల నుండి డేటా 1962-63 [3] సాధారణ లక్షణాలు</v>
      </c>
      <c r="F18" s="1" t="s">
        <v>435</v>
      </c>
      <c r="G18" s="1" t="str">
        <f>IFERROR(__xludf.DUMMYFUNCTION("GOOGLETRANSLATE(F:F, ""en"", ""te"")"),"మానవ-శక్తితో కూడిన విమానం")</f>
        <v>మానవ-శక్తితో కూడిన విమానం</v>
      </c>
      <c r="H18" s="1" t="s">
        <v>436</v>
      </c>
      <c r="I18" s="1" t="str">
        <f>IFERROR(__xludf.DUMMYFUNCTION("GOOGLETRANSLATE(H:H, ""en"", ""te"")"),"యునైటెడ్ కింగ్‌డమ్")</f>
        <v>యునైటెడ్ కింగ్‌డమ్</v>
      </c>
      <c r="J18" s="1" t="s">
        <v>437</v>
      </c>
      <c r="K18" s="1" t="s">
        <v>438</v>
      </c>
      <c r="L18" s="1"/>
      <c r="M18" s="1" t="s">
        <v>439</v>
      </c>
      <c r="N18" s="1" t="s">
        <v>440</v>
      </c>
      <c r="P18" s="3">
        <v>22601.0</v>
      </c>
      <c r="Q18" s="1">
        <v>2.0</v>
      </c>
      <c r="R18" s="1">
        <v>1.0</v>
      </c>
      <c r="S18" s="1" t="s">
        <v>441</v>
      </c>
      <c r="T18" s="1" t="s">
        <v>442</v>
      </c>
      <c r="U18" s="1" t="s">
        <v>443</v>
      </c>
      <c r="V18" s="1" t="s">
        <v>444</v>
      </c>
      <c r="X18" s="1" t="s">
        <v>445</v>
      </c>
      <c r="AA18" s="1" t="s">
        <v>446</v>
      </c>
      <c r="AB18" s="1" t="s">
        <v>447</v>
      </c>
    </row>
    <row r="19">
      <c r="A19" s="1" t="s">
        <v>448</v>
      </c>
      <c r="B19" s="1" t="str">
        <f>IFERROR(__xludf.DUMMYFUNCTION("GOOGLETRANSLATE(A:A, ""en"", ""te"")"),"యెహెజ్కేలు ఎయిర్‌షిప్")</f>
        <v>యెహెజ్కేలు ఎయిర్‌షిప్</v>
      </c>
      <c r="C19" s="1" t="s">
        <v>449</v>
      </c>
      <c r="D19" s="1" t="str">
        <f>IFERROR(__xludf.DUMMYFUNCTION("GOOGLETRANSLATE(C:C, ""en"", ""te"")"),"ఎజెకిల్ ఎయిర్‌షిప్ అనేది 1848 లో మిస్సిస్సిప్పిలోని కాఫీవిల్లేలో జన్మించిన అనుభవజ్ఞుడైన సామిల్ ఆపరేటర్ బాప్టిస్ట్ మంత్రి బరెల్ కానన్ చేత ప్రారంభ ప్రయోగాత్మక విమానం. బుక్ ఆఫ్ యెహెజ్కీల్ చేత ప్రేరణ పొందిన మరియు పేరు పెట్టబడిన, క్రాఫ్ట్ యొక్క రూపకల్పనలో నాలు"&amp;"గు ""వీల్ లోపల చక్రం"" తెడ్డు చక్రాలు నాలుగు సిలిండర్ల గ్యాసోలిన్ ఇంజిన్ చేత శక్తిని కలిగి ఉన్నాయి. నార్త్ కరోలినాలోని కిట్టి హాక్ వద్ద రైట్ ఫ్లైయర్ ప్రయాణించడానికి ఒక సంవత్సరం ముందు, 1902 లో టెక్సాస్‌లోని పిట్స్బర్గ్‌లో దీనిని ఎగురవేసినట్లు ధృవీకరించని వ"&amp;"ాదనలు ఉన్నాయి. 1902 లో పేర్కొనబడని ఆదివారం, ఈ విమానం సుమారు 160 అడుగుల (49 మీ) 10 అడుగుల (3.0 మీ) మరియు 12 అడుగుల (3.7 మీ) మధ్య ఎత్తులో ఎగురవేసినట్లు ఆరోపణలు ఉన్నాయి; అయినప్పటికీ, అటువంటి ఫ్లైట్ ఇప్పటివరకు జరిగిందని భౌతిక ఆధారాలు లేవు. చరిత్రకారులు సాధారణ"&amp;"ంగా ఎయిర్‌షిప్ ఎగురుతున్నట్లు వాదనలను డిస్కౌంట్ చేశారు, అయినప్పటికీ ఇది అనియంత్రిత విమానాలను సాధించి ఉండవచ్చని కొందరు నమ్ముతారు. అసలు విమానం టెక్సాకనా సమీపంలో ఒక తుఫానులో నాశనం చేయబడింది, 1904 ప్రపంచ ఫెయిర్ కోసం సెయింట్ లూయిస్‌కు వెళ్లే మార్గంలో, 1922 లో "&amp;"కానన్ యొక్క అసలు ప్రణాళికలు మంటల్లో ధ్వంసమయ్యాయి. 1980 వ దశకంలో, యెహెజ్కేలు ఎయిర్‌షిప్ యొక్క పూర్తి-పరిమాణ ప్రతిరూపం 2001 వరకు పిట్స్బర్గ్ హాట్ లింక్స్ రెస్టారెంట్‌లో నిర్మించబడింది మరియు ప్రారంభంలో ప్రదర్శించబడింది, ఇది నగరం యొక్క ఈశాన్య టెక్సాస్ గ్రామీణ"&amp;" హెరిటేజ్ సెంటర్ మరియు మ్యూజియంలో ప్రస్తుత ప్రదేశానికి తరలించబడింది. ఏప్రిల్ 1848 లో మిస్సిస్సిప్పిలోని కాఫీవిల్లేలో జన్మించిన బాప్టిస్ట్ మంత్రి బరెల్ కానన్ యొక్క యెహెజ్కేలు ఎయిర్‌షిప్. ""పారిశ్రామిక యుగంలో పునరుజ్జీవన వ్యక్తి"" గా వర్ణించబడిన కానన్ ఇంజనీ"&amp;"రింగ్ సూత్రాల యొక్క బలమైన ఆదేశాన్ని కలిగి ఉన్నాడు మరియు ఆరు వేర్వేరు ఆవిష్కరణలకు పేటెంట్లను కలిగి ఉన్నాడు, వీటిలో మెరైన్ ప్రొపెల్లర్ల నుండి విండ్‌మిల్లుల వరకు కెమెరాల వరకు డిజైన్లు ఉన్నాయి. కొందరు ఎనిమిది వేర్వేరు భాషలను మాట్లాడినట్లు పేర్కొన్న కానన్, 189"&amp;"0 ల చివరలో మానవ శక్తితో కూడిన విమానంలో తన దృష్టిని మరల్చడానికి ముందు అనేక చిన్న తూర్పు టెక్సాస్ పట్టణాల్లో ""వైపు"" బోధించాడు. [1] ఈ విమానం కానన్ చేత కానన్ చేత రూపొందించబడింది మరియు నిర్మించబడింది, వారు కానన్ యొక్క పెట్టుబడిదారుల మద్దతు గల యెహెజ్కేలు ఎయిర"&amp;"్‌షిప్ కంపెనీతో అనుబంధంగా ఉన్న అనేక ఇతర స్థానిక ఆవిష్కర్తలు. [2] [3] [4] పిట్స్బర్గ్‌లోని పి. డబ్ల్యూ. ఎయిర్‌షిప్ పేరు మరియు సాధారణ రూపకల్పనలో యెహెజ్కేలు పుస్తకం ద్వారా ప్రేరణ పొందింది. [2] ఫిరంగి యెహెజ్కేలు 1:16 లోని యెహెజ్కేలు దృష్టి నుండి ప్రత్యేక ప్రే"&amp;"రణ పొందాడు: ""చక్రాలు మరియు వారి పని యొక్క రూపం బెరిల్ యొక్క రంగు వరకు ఉంది; మరియు నలుగురికి ఒక పోలిక ఉంది; మరియు వారి స్వరూపం అది మధ్యలో ఒక చక్రం వలె ఉంది చక్రం. పైకి ఎత్తారు. ఇంజిన్, పైలట్ యంత్రం మధ్యలో కూర్చుంది. [3] [5] [6] స్కాట్ గోల్డ్ ప్రకారం, ఎయిర"&amp;"్‌షిప్ సాంప్రదాయిక విమానం లాగా, కానీ హెలికాప్టర్ లాగా నిలువుగా దిగడానికి అడ్డంగా బయలుదేరేలా రూపొందించబడింది. [1] రాబర్ట్ పీపుల్స్ విమానం రూపకల్పనను పాడిల్‌బోట్ యొక్క గుర్తుకు తెచ్చుకున్నట్లు అభివర్ణించారు. [5] క్లెయిమ్ చేసిన విమానానికి ముందు, 1901 అక్టోబర"&amp;"్ 12, సైంటిఫిక్ అమెరికన్ సంచికలో యెహెజ్కేలు ఎయిర్‌షిప్ ప్రొఫైల్ చేయబడింది. గుర్తించబడని వ్యాసం ఈ ప్రాజెక్ట్ కోసం కానన్ యొక్క బైబిల్ ప్రేరణలపై ఎక్కువగా దృష్టి పెడుతుంది, ""గ్రంథాల యొక్క ప్రతి పదంలో ఒక ఉద్దేశ్యం"" పై అతని నమ్మకాన్ని పేర్కొంది. ""యెహెజ్కేలు "&amp;"యొక్క ప్రణాళికలు అతను పనిచేసిన మొట్టమొదటిది, దీనిలో అతను మెరుగుదల లేదని సూచించలేడు"" అని కానన్ అభిప్రాయాన్ని కూడా ఇది హైలైట్ చేస్తుంది. ఈ వ్యాసం విమానం యొక్క కొన్ని స్పెసిఫికేషన్లను వివరిస్తుంది, దాని ప్రణాళికాబద్ధమైన ఇంజిన్ వేగం నిమిషానికి 400 నుండి 1,20"&amp;"0 విప్లవాలు, అలాగే గాలి కంటే భారీ-విమానానికి కానన్ యొక్క విధానం యొక్క అవలోకనం. [7] 1902 లో పేర్కొనబడని ఆదివారం, [1] [8] యెహెజ్కేలు ఎయిర్‌షిప్ టెక్సాస్‌లోని పిట్స్‌బర్గ్‌లో ఎగిరినట్లు పేర్కొన్నారు, రైట్ ఫ్లైయర్ నార్త్ కరోలినాలోని కిట్టి హాక్ వద్ద ప్రయాణించ"&amp;"డానికి ఒక సంవత్సరం ముందు. [2] ఈ వాదనల ప్రకారం, క్రాఫ్ట్ సుమారు 160 అడుగుల (49 మీ) 10 అడుగుల (3.0 మీ) మరియు 12 అడుగుల (3.7 మీ) మధ్య ఎత్తులో ఎగిరింది; పాల్గొన్న వారు నిశ్శబ్దం యొక్క ప్రమాణం తీసుకున్నారు, మరియు వారి వాదనలకు మద్దతు ఇవ్వడానికి భౌతిక ఆధారాలు లే"&amp;"వు. [4] [5] [6] ఆరోపించిన విమానంలో కానన్ స్వయంగా హాజరుకాలేదు, అంతేకాకుండా, అతను ఆ సమయంలో స్థానిక చర్చిలో బోధించాడు. [5] ఫౌండ్రీ వర్కర్ గుస్ స్టాంపులు క్రాఫ్ట్ పైలట్ అని పేర్కొన్నారు. క్రాఫ్ట్ యొక్క పేటెంట్లు లేదా బ్లూప్రింట్లు లేదా దాని ఫ్లైట్ యొక్క ఛాయాచ"&amp;"ిత్రాలు లేవు. [1] అసలు యెహెజ్కేలు ఎయిర్‌షిప్ టెక్సాకనా సమీపంలో ఒక తుఫానులో నాశనం చేయబడింది, 1904 ప్రపంచ ఉత్సవానికి సెయింట్ లూయిస్‌కు వెళ్లే మార్గంలో. [2] [5] [6] [9] సెయింట్ లూయిస్‌లో ""నిరంతర, నియంత్రిత విమాన"" చేయగలిగే ఎవరికైనా ప్రపంచంలోని ఫెయిర్ నిర్వా"&amp;"హకులు, 000 100,000 వాగ్దానం చేసిన సవాలును కానన్ అంగీకరించాడు. [1] ఎయిర్‌షిప్ యొక్క నాశనం కానన్ ఒక నిర్దిష్ట ప్రాజెక్టుగా దానిని వదులుకుంది, కాని అది అతనిని టింకర్ మరియు కనిపెట్టకుండా నిరోధించలేదు; 10 సంవత్సరాల తరువాత, అతను రెండవ విమానాన్ని నిర్మించాడు, అద"&amp;"ి చివరికి పరీక్ష సమయంలో నాశనం చేయబడింది. [1] [2] [5] ఇంకా, 1922 లో మరణించే సమయంలో, [1] [8] అతను ""కాటన్ పికర్ మరియు బోల్ వీవిల్ డిస్ట్రాయర్"" అనే కలయికను అభివృద్ధి చేయడానికి కృషి చేస్తున్నాడు. [2] 1922 లో, యెహెజ్కేలు ఎయిర్‌షిప్ కోసం కానన్ యొక్క అసలు ప్రణా"&amp;"ళికలన్నీ అగ్నిలో నాశనమయ్యాయి. [5] 1986 మరియు 1987 లో, యెహెజ్కేలు ఎయిర్‌షిప్ యొక్క పూర్తి-పరిమాణ ప్రతిరూపాన్ని స్థానిక హస్తకళాకారుడు బాబ్ లోవరీ మరియు పిట్స్బర్గ్ ఆప్టిమిస్ట్ క్లబ్ నిర్మించారు, ఇది ఎక్కువగా మిగిలి ఉన్న ఛాయాచిత్రం ఆధారంగా. దీని బరువు సుమారు "&amp;"2,000 పౌండ్లు (910 కిలోలు), అసలు విమానం కంటే చాలా బరువుగా ఉంటుంది, ఇది 406 పౌండ్ల బరువు (184 కిలోలు) అని నమ్ముతారు. [4] [5] డౌన్ టౌన్ పిట్స్బర్గ్ లోని పిట్స్బర్గ్ హాట్ లింక్ రెస్టారెంట్‌లో మొదట ప్రదర్శించబడిన తరువాత, 2001 లో దీనిని నగరం యొక్క ఈశాన్య టెక్స"&amp;"ాస్ గ్రామీణ హెరిటేజ్ సెంటర్ మరియు మ్యూజియంకు తరలించారు, [5] ఇక్కడ ఇది క్రాఫ్ట్ మరియు ఫిరంగికి సంబంధించిన ఇతర కళాఖండాలతో పాటు ప్రదర్శనలో ఉంది. [[2] [6] [9] [10] ఈ కళాఖండాలలో ఒకటి కానన్ యొక్క సొంత బైబిల్, ఇది బుక్ ఆఫ్ యెహెజ్కేలు యొక్క మొదటి అధ్యాయానికి తెరి"&amp;"చి ఉంటుంది. [5] మానవ విమాన చరిత్రకారులు సాధారణంగా యెహెజ్కేలు ఎయిర్‌షిప్ అని వాదనలు కొట్టిపారేశారు, గాలి కంటే భారీ విమానంలో విజయవంతంగా చేసిన మొదటి విమానం; [2] అయితే, కొందరు ఇది అనియంత్రిత విమానాలను సాధించి ఉండవచ్చని నమ్ముతారు. [1]")</f>
        <v>ఎజెకిల్ ఎయిర్‌షిప్ అనేది 1848 లో మిస్సిస్సిప్పిలోని కాఫీవిల్లేలో జన్మించిన అనుభవజ్ఞుడైన సామిల్ ఆపరేటర్ బాప్టిస్ట్ మంత్రి బరెల్ కానన్ చేత ప్రారంభ ప్రయోగాత్మక విమానం. బుక్ ఆఫ్ యెహెజ్కీల్ చేత ప్రేరణ పొందిన మరియు పేరు పెట్టబడిన, క్రాఫ్ట్ యొక్క రూపకల్పనలో నాలుగు "వీల్ లోపల చక్రం" తెడ్డు చక్రాలు నాలుగు సిలిండర్ల గ్యాసోలిన్ ఇంజిన్ చేత శక్తిని కలిగి ఉన్నాయి. నార్త్ కరోలినాలోని కిట్టి హాక్ వద్ద రైట్ ఫ్లైయర్ ప్రయాణించడానికి ఒక సంవత్సరం ముందు, 1902 లో టెక్సాస్‌లోని పిట్స్బర్గ్‌లో దీనిని ఎగురవేసినట్లు ధృవీకరించని వాదనలు ఉన్నాయి. 1902 లో పేర్కొనబడని ఆదివారం, ఈ విమానం సుమారు 160 అడుగుల (49 మీ) 10 అడుగుల (3.0 మీ) మరియు 12 అడుగుల (3.7 మీ) మధ్య ఎత్తులో ఎగురవేసినట్లు ఆరోపణలు ఉన్నాయి; అయినప్పటికీ, అటువంటి ఫ్లైట్ ఇప్పటివరకు జరిగిందని భౌతిక ఆధారాలు లేవు. చరిత్రకారులు సాధారణంగా ఎయిర్‌షిప్ ఎగురుతున్నట్లు వాదనలను డిస్కౌంట్ చేశారు, అయినప్పటికీ ఇది అనియంత్రిత విమానాలను సాధించి ఉండవచ్చని కొందరు నమ్ముతారు. అసలు విమానం టెక్సాకనా సమీపంలో ఒక తుఫానులో నాశనం చేయబడింది, 1904 ప్రపంచ ఫెయిర్ కోసం సెయింట్ లూయిస్‌కు వెళ్లే మార్గంలో, 1922 లో కానన్ యొక్క అసలు ప్రణాళికలు మంటల్లో ధ్వంసమయ్యాయి. 1980 వ దశకంలో, యెహెజ్కేలు ఎయిర్‌షిప్ యొక్క పూర్తి-పరిమాణ ప్రతిరూపం 2001 వరకు పిట్స్బర్గ్ హాట్ లింక్స్ రెస్టారెంట్‌లో నిర్మించబడింది మరియు ప్రారంభంలో ప్రదర్శించబడింది, ఇది నగరం యొక్క ఈశాన్య టెక్సాస్ గ్రామీణ హెరిటేజ్ సెంటర్ మరియు మ్యూజియంలో ప్రస్తుత ప్రదేశానికి తరలించబడింది. ఏప్రిల్ 1848 లో మిస్సిస్సిప్పిలోని కాఫీవిల్లేలో జన్మించిన బాప్టిస్ట్ మంత్రి బరెల్ కానన్ యొక్క యెహెజ్కేలు ఎయిర్‌షిప్. "పారిశ్రామిక యుగంలో పునరుజ్జీవన వ్యక్తి" గా వర్ణించబడిన కానన్ ఇంజనీరింగ్ సూత్రాల యొక్క బలమైన ఆదేశాన్ని కలిగి ఉన్నాడు మరియు ఆరు వేర్వేరు ఆవిష్కరణలకు పేటెంట్లను కలిగి ఉన్నాడు, వీటిలో మెరైన్ ప్రొపెల్లర్ల నుండి విండ్‌మిల్లుల వరకు కెమెరాల వరకు డిజైన్లు ఉన్నాయి. కొందరు ఎనిమిది వేర్వేరు భాషలను మాట్లాడినట్లు పేర్కొన్న కానన్, 1890 ల చివరలో మానవ శక్తితో కూడిన విమానంలో తన దృష్టిని మరల్చడానికి ముందు అనేక చిన్న తూర్పు టెక్సాస్ పట్టణాల్లో "వైపు" బోధించాడు. [1] ఈ విమానం కానన్ చేత కానన్ చేత రూపొందించబడింది మరియు నిర్మించబడింది, వారు కానన్ యొక్క పెట్టుబడిదారుల మద్దతు గల యెహెజ్కేలు ఎయిర్‌షిప్ కంపెనీతో అనుబంధంగా ఉన్న అనేక ఇతర స్థానిక ఆవిష్కర్తలు. [2] [3] [4] పిట్స్బర్గ్‌లోని పి. డబ్ల్యూ. ఎయిర్‌షిప్ పేరు మరియు సాధారణ రూపకల్పనలో యెహెజ్కేలు పుస్తకం ద్వారా ప్రేరణ పొందింది. [2] ఫిరంగి యెహెజ్కేలు 1:16 లోని యెహెజ్కేలు దృష్టి నుండి ప్రత్యేక ప్రేరణ పొందాడు: "చక్రాలు మరియు వారి పని యొక్క రూపం బెరిల్ యొక్క రంగు వరకు ఉంది; మరియు నలుగురికి ఒక పోలిక ఉంది; మరియు వారి స్వరూపం అది మధ్యలో ఒక చక్రం వలె ఉంది చక్రం. పైకి ఎత్తారు. ఇంజిన్, పైలట్ యంత్రం మధ్యలో కూర్చుంది. [3] [5] [6] స్కాట్ గోల్డ్ ప్రకారం, ఎయిర్‌షిప్ సాంప్రదాయిక విమానం లాగా, కానీ హెలికాప్టర్ లాగా నిలువుగా దిగడానికి అడ్డంగా బయలుదేరేలా రూపొందించబడింది. [1] రాబర్ట్ పీపుల్స్ విమానం రూపకల్పనను పాడిల్‌బోట్ యొక్క గుర్తుకు తెచ్చుకున్నట్లు అభివర్ణించారు. [5] క్లెయిమ్ చేసిన విమానానికి ముందు, 1901 అక్టోబర్ 12, సైంటిఫిక్ అమెరికన్ సంచికలో యెహెజ్కేలు ఎయిర్‌షిప్ ప్రొఫైల్ చేయబడింది. గుర్తించబడని వ్యాసం ఈ ప్రాజెక్ట్ కోసం కానన్ యొక్క బైబిల్ ప్రేరణలపై ఎక్కువగా దృష్టి పెడుతుంది, "గ్రంథాల యొక్క ప్రతి పదంలో ఒక ఉద్దేశ్యం" పై అతని నమ్మకాన్ని పేర్కొంది. "యెహెజ్కేలు యొక్క ప్రణాళికలు అతను పనిచేసిన మొట్టమొదటిది, దీనిలో అతను మెరుగుదల లేదని సూచించలేడు" అని కానన్ అభిప్రాయాన్ని కూడా ఇది హైలైట్ చేస్తుంది. ఈ వ్యాసం విమానం యొక్క కొన్ని స్పెసిఫికేషన్లను వివరిస్తుంది, దాని ప్రణాళికాబద్ధమైన ఇంజిన్ వేగం నిమిషానికి 400 నుండి 1,200 విప్లవాలు, అలాగే గాలి కంటే భారీ-విమానానికి కానన్ యొక్క విధానం యొక్క అవలోకనం. [7] 1902 లో పేర్కొనబడని ఆదివారం, [1] [8] యెహెజ్కేలు ఎయిర్‌షిప్ టెక్సాస్‌లోని పిట్స్‌బర్గ్‌లో ఎగిరినట్లు పేర్కొన్నారు, రైట్ ఫ్లైయర్ నార్త్ కరోలినాలోని కిట్టి హాక్ వద్ద ప్రయాణించడానికి ఒక సంవత్సరం ముందు. [2] ఈ వాదనల ప్రకారం, క్రాఫ్ట్ సుమారు 160 అడుగుల (49 మీ) 10 అడుగుల (3.0 మీ) మరియు 12 అడుగుల (3.7 మీ) మధ్య ఎత్తులో ఎగిరింది; పాల్గొన్న వారు నిశ్శబ్దం యొక్క ప్రమాణం తీసుకున్నారు, మరియు వారి వాదనలకు మద్దతు ఇవ్వడానికి భౌతిక ఆధారాలు లేవు. [4] [5] [6] ఆరోపించిన విమానంలో కానన్ స్వయంగా హాజరుకాలేదు, అంతేకాకుండా, అతను ఆ సమయంలో స్థానిక చర్చిలో బోధించాడు. [5] ఫౌండ్రీ వర్కర్ గుస్ స్టాంపులు క్రాఫ్ట్ పైలట్ అని పేర్కొన్నారు. క్రాఫ్ట్ యొక్క పేటెంట్లు లేదా బ్లూప్రింట్లు లేదా దాని ఫ్లైట్ యొక్క ఛాయాచిత్రాలు లేవు. [1] అసలు యెహెజ్కేలు ఎయిర్‌షిప్ టెక్సాకనా సమీపంలో ఒక తుఫానులో నాశనం చేయబడింది, 1904 ప్రపంచ ఉత్సవానికి సెయింట్ లూయిస్‌కు వెళ్లే మార్గంలో. [2] [5] [6] [9] సెయింట్ లూయిస్‌లో "నిరంతర, నియంత్రిత విమాన" చేయగలిగే ఎవరికైనా ప్రపంచంలోని ఫెయిర్ నిర్వాహకులు, 000 100,000 వాగ్దానం చేసిన సవాలును కానన్ అంగీకరించాడు. [1] ఎయిర్‌షిప్ యొక్క నాశనం కానన్ ఒక నిర్దిష్ట ప్రాజెక్టుగా దానిని వదులుకుంది, కాని అది అతనిని టింకర్ మరియు కనిపెట్టకుండా నిరోధించలేదు; 10 సంవత్సరాల తరువాత, అతను రెండవ విమానాన్ని నిర్మించాడు, అది చివరికి పరీక్ష సమయంలో నాశనం చేయబడింది. [1] [2] [5] ఇంకా, 1922 లో మరణించే సమయంలో, [1] [8] అతను "కాటన్ పికర్ మరియు బోల్ వీవిల్ డిస్ట్రాయర్" అనే కలయికను అభివృద్ధి చేయడానికి కృషి చేస్తున్నాడు. [2] 1922 లో, యెహెజ్కేలు ఎయిర్‌షిప్ కోసం కానన్ యొక్క అసలు ప్రణాళికలన్నీ అగ్నిలో నాశనమయ్యాయి. [5] 1986 మరియు 1987 లో, యెహెజ్కేలు ఎయిర్‌షిప్ యొక్క పూర్తి-పరిమాణ ప్రతిరూపాన్ని స్థానిక హస్తకళాకారుడు బాబ్ లోవరీ మరియు పిట్స్బర్గ్ ఆప్టిమిస్ట్ క్లబ్ నిర్మించారు, ఇది ఎక్కువగా మిగిలి ఉన్న ఛాయాచిత్రం ఆధారంగా. దీని బరువు సుమారు 2,000 పౌండ్లు (910 కిలోలు), అసలు విమానం కంటే చాలా బరువుగా ఉంటుంది, ఇది 406 పౌండ్ల బరువు (184 కిలోలు) అని నమ్ముతారు. [4] [5] డౌన్ టౌన్ పిట్స్బర్గ్ లోని పిట్స్బర్గ్ హాట్ లింక్ రెస్టారెంట్‌లో మొదట ప్రదర్శించబడిన తరువాత, 2001 లో దీనిని నగరం యొక్క ఈశాన్య టెక్సాస్ గ్రామీణ హెరిటేజ్ సెంటర్ మరియు మ్యూజియంకు తరలించారు, [5] ఇక్కడ ఇది క్రాఫ్ట్ మరియు ఫిరంగికి సంబంధించిన ఇతర కళాఖండాలతో పాటు ప్రదర్శనలో ఉంది. [[2] [6] [9] [10] ఈ కళాఖండాలలో ఒకటి కానన్ యొక్క సొంత బైబిల్, ఇది బుక్ ఆఫ్ యెహెజ్కేలు యొక్క మొదటి అధ్యాయానికి తెరిచి ఉంటుంది. [5] మానవ విమాన చరిత్రకారులు సాధారణంగా యెహెజ్కేలు ఎయిర్‌షిప్ అని వాదనలు కొట్టిపారేశారు, గాలి కంటే భారీ విమానంలో విజయవంతంగా చేసిన మొదటి విమానం; [2] అయితే, కొందరు ఇది అనియంత్రిత విమానాలను సాధించి ఉండవచ్చని నమ్ముతారు. [1]</v>
      </c>
      <c r="E19" s="1" t="s">
        <v>450</v>
      </c>
      <c r="F19" s="1" t="s">
        <v>451</v>
      </c>
      <c r="G19" s="1" t="str">
        <f>IFERROR(__xludf.DUMMYFUNCTION("GOOGLETRANSLATE(F:F, ""en"", ""te"")"),"ప్రయోగాత్మక, మార్గదర్శక విమానం")</f>
        <v>ప్రయోగాత్మక, మార్గదర్శక విమానం</v>
      </c>
      <c r="H19" s="1" t="s">
        <v>452</v>
      </c>
      <c r="I19" s="1" t="str">
        <f>IFERROR(__xludf.DUMMYFUNCTION("GOOGLETRANSLATE(H:H, ""en"", ""te"")"),"అమెరికా")</f>
        <v>అమెరికా</v>
      </c>
      <c r="N19" s="1" t="s">
        <v>453</v>
      </c>
      <c r="P19" s="1" t="s">
        <v>454</v>
      </c>
      <c r="Q19" s="1">
        <v>1.0</v>
      </c>
      <c r="AQ19" s="1" t="s">
        <v>455</v>
      </c>
      <c r="BN19" s="1" t="s">
        <v>456</v>
      </c>
      <c r="BO19" s="1" t="s">
        <v>457</v>
      </c>
      <c r="BP19" s="1" t="s">
        <v>458</v>
      </c>
      <c r="BQ19" s="1" t="s">
        <v>459</v>
      </c>
    </row>
    <row r="20">
      <c r="A20" s="1" t="s">
        <v>460</v>
      </c>
      <c r="B20" s="1" t="str">
        <f>IFERROR(__xludf.DUMMYFUNCTION("GOOGLETRANSLATE(A:A, ""en"", ""te"")"),"రొమానో R.120")</f>
        <v>రొమానో R.120</v>
      </c>
      <c r="C20" s="1" t="s">
        <v>461</v>
      </c>
      <c r="D20" s="1" t="str">
        <f>IFERROR(__xludf.DUMMYFUNCTION("GOOGLETRANSLATE(C:C, ""en"", ""te"")"),"రొమానో R.120 1930 లలో ఎటియన్నే రొమానో రూపొందించిన జంట-ఇంజిన్ 4-సీట్ల బాంబర్ విమానం. ఏవియాఫ్రాన్స్ నుండి డేటా: రొమానో R.120 [1] సాధారణ లక్షణాలు పనితీరు ఆయుధాలు")</f>
        <v>రొమానో R.120 1930 లలో ఎటియన్నే రొమానో రూపొందించిన జంట-ఇంజిన్ 4-సీట్ల బాంబర్ విమానం. ఏవియాఫ్రాన్స్ నుండి డేటా: రొమానో R.120 [1] సాధారణ లక్షణాలు పనితీరు ఆయుధాలు</v>
      </c>
      <c r="F20" s="1" t="s">
        <v>462</v>
      </c>
      <c r="G20" s="1" t="str">
        <f>IFERROR(__xludf.DUMMYFUNCTION("GOOGLETRANSLATE(F:F, ""en"", ""te"")"),"బాంబర్")</f>
        <v>బాంబర్</v>
      </c>
      <c r="H20" s="1" t="s">
        <v>463</v>
      </c>
      <c r="I20" s="1" t="str">
        <f>IFERROR(__xludf.DUMMYFUNCTION("GOOGLETRANSLATE(H:H, ""en"", ""te"")"),"ఫ్రాన్స్")</f>
        <v>ఫ్రాన్స్</v>
      </c>
      <c r="J20" s="2" t="s">
        <v>464</v>
      </c>
      <c r="K20" s="1" t="s">
        <v>465</v>
      </c>
      <c r="L20" s="1"/>
      <c r="M20" s="1" t="s">
        <v>466</v>
      </c>
      <c r="N20" s="1" t="s">
        <v>467</v>
      </c>
      <c r="O20" s="1" t="s">
        <v>468</v>
      </c>
      <c r="P20" s="1">
        <v>1938.0</v>
      </c>
      <c r="Q20" s="1">
        <v>1.0</v>
      </c>
      <c r="R20" s="1">
        <v>4.0</v>
      </c>
      <c r="S20" s="1" t="s">
        <v>469</v>
      </c>
      <c r="T20" s="1" t="s">
        <v>470</v>
      </c>
      <c r="U20" s="1" t="s">
        <v>471</v>
      </c>
      <c r="V20" s="1" t="s">
        <v>472</v>
      </c>
      <c r="X20" s="1" t="s">
        <v>473</v>
      </c>
      <c r="Y20" s="1" t="s">
        <v>474</v>
      </c>
      <c r="AA20" s="1" t="s">
        <v>475</v>
      </c>
      <c r="AC20" s="1" t="s">
        <v>476</v>
      </c>
      <c r="AF20" s="1" t="s">
        <v>477</v>
      </c>
      <c r="AH20" s="1" t="s">
        <v>478</v>
      </c>
      <c r="AV20" s="1" t="s">
        <v>479</v>
      </c>
      <c r="AW20" s="1" t="s">
        <v>480</v>
      </c>
      <c r="BR20" s="1" t="s">
        <v>481</v>
      </c>
      <c r="BS20" s="1" t="s">
        <v>482</v>
      </c>
    </row>
    <row r="21">
      <c r="A21" s="1" t="s">
        <v>483</v>
      </c>
      <c r="B21" s="1" t="str">
        <f>IFERROR(__xludf.DUMMYFUNCTION("GOOGLETRANSLATE(A:A, ""en"", ""te"")"),"కమాండో")</f>
        <v>కమాండో</v>
      </c>
      <c r="C21" s="1" t="s">
        <v>484</v>
      </c>
      <c r="D21" s="1" t="str">
        <f>IFERROR(__xludf.DUMMYFUNCTION("GOOGLETRANSLATE(C:C, ""en"", ""te"")"),"కమాండో (ఎయిర్ మినిస్ట్రీ సీరియల్ నంబర్ AL504) అనేది చాలా కాలం పాటు కన్సాలిడేటెడ్ లిబరేటర్ II విమానం ప్రయాణీకుల రవాణా కోసం స్వీకరించబడింది, ఇది ప్రధానమంత్రి విన్స్టన్ చర్చిల్ యొక్క వ్యక్తిగత విమానంగా పనిచేయడానికి. కెనడాలోని ఒట్టావాకు వెళ్లే మార్గంలో, RAF న"&amp;"ార్తోల్ట్ నుండి అజోర్స్‌లోని లాజెస్ ఫీల్డ్‌కు RAF నార్తోల్ట్ నుండి విమానంలో ఉన్నప్పుడు కమాండో 27 మార్చి 1945 న ఉత్తర అట్లాంటిక్ మహాసముద్రం మీదుగా ట్రేస్ లేకుండా అదృశ్యమైంది. విమానం అదృశ్యం కావడానికి కారణం ఈ రోజు వరకు తెలియదు. జూన్ 1941 నుండి RAF ఫెర్రీ కమ"&amp;"ాండ్‌తో పనిచేస్తున్న US పౌరుడు వాలంటీర్ పైలట్ విలియం వాండర్‌క్లూట్ జూలై 1942 లో ప్రత్యేకంగా సవరించిన దీర్ఘ-శ్రేణి కన్సాలిడేటెడ్ లిబరేటర్ II ను అందించాడు. వాండర్‌క్లూట్‌ను RAF ప్రధాన కార్యాలయానికి ఆదేశించారు, అక్కడ అతన్ని చీఫ్ సర్ చార్లెస్ పోర్టల్ అడిగారు."&amp;" ఎయిర్ సిబ్బంది, ఇంగ్లాండ్ నుండి కైరోకు సురక్షితమైన, ప్రత్యక్ష మార్గం ఉంటే, అతను ప్రెస్ట్విక్ విమానాశ్రయానికి పంపిణీ చేసిన లిబరేటర్‌లో ప్రసారం చేయడం ద్వారా. జిబ్రాల్టార్‌లో ఒక స్టాప్‌తో ఫ్లైట్ సాధ్యమేనని వాండర్‌క్లూట్ పోర్టల్‌కు సమాచారం ఇచ్చాడు. ప్రారంభంల"&amp;"ో జిబ్రాల్టర్ నుండి తూర్పు వైపు వెళుతుంది, మధ్యాహ్నం సముద్రం మీద ఉండి, ఆపై సంధ్యా సమయంలో దక్షిణాన తిరగడం, ఆఫ్రికాలో చీకటిలో స్పానిష్ మరియు విచి ఫ్రెంచ్ భూభాగంలో ఎగురుతూ, నైలు నదికి తూర్పు వైపు తిరగడానికి ముందు, దక్షిణాన కైరోకు చేరుకుంది. అందువల్ల ఉత్తర ఆఫ"&amp;"్రికా మరియు సిసిలీలోని భూ-ఆధారిత శత్రు విమానాల నుండి వచ్చే ప్రమాదం ఆఫ్రికా చుట్టూ సగం ప్రయాణించకుండా ఎక్కువగా నివారించబడుతుంది. పోర్టల్ వాండర్‌క్లూట్‌తో ""టెలిఫోన్‌కు ఉపయోగపడుతుంది"" అని చెప్పాడు. మరుసటి రోజు వాండర్‌క్లూట్‌ను విన్‌స్టన్ చర్చిల్ కార్యాలయం,"&amp;" నెం .10 డౌనింగ్ స్ట్రీట్కు తీసుకువెళ్లారు. చర్చిల్, వస్త్రాలు మరియు చెప్పులు ధరించి, అతనికి ఒక పానీయం ఇచ్చాడు, వాండర్‌క్లూట్ యుద్ధ-దెబ్బతిన్న యూరప్, రష్యా, ఉత్తర ఆఫ్రికా మరియు మధ్యప్రాచ్యం అంతటా సున్నితమైన దౌత్య పర్యటనలపై ప్రధానమంత్రిని ఎగురుతున్న సంబంధా"&amp;"న్ని ప్రారంభించింది. [1] [2] ""అతను లెక్కించిన నష్టాలను తీసుకున్నాడు"" అని అతని కుమారుడు విలియం III అన్నారు. ""అప్పటికి ఎగురుతూ చాలా ఎక్కువ ప్రమాదం ఉంది. ఇది ఒక సరిహద్దు, మరియు పాత పైలట్లందరూ తమకు రహస్యంగా, వారు తమంతట తానుగా ఉండటం ఆనందించారని నేను భావిస్త"&amp;"ున్నాను. ఇది అడవి నీలం."" చర్చిల్ యొక్క పైలట్ గా, వాండర్‌క్లూట్ జూన్ 1942 లో లార్డ్ మౌంట్‌బాటెన్‌ను ఇంగ్లాండ్‌కు వెళ్లారు, ఇంపీరియల్ జనరల్ స్టాఫ్ అలాన్ బ్రూక్‌ను ఆగస్టు 1942 లో ఇంపీరియల్ జనరల్ స్టాఫ్ అలాన్ బ్రూక్‌కు తెలియజేసారు. చర్చిల్ నుండి మాస్కోలో జోస"&amp;"ెఫ్ స్టాలిన్‌తో, ఆ దేశం యొక్క యుద్ధకాల ఉద్దేశాలను నిర్ణయించడానికి టర్కీకి మరియు 1943 లో కాసాబ్లాంకా సమావేశానికి టర్కీకి. [3] [4] ఆన్ డెలివరీ కమాండో అంతర్గత మార్పులు ఉన్నప్పటికీ సాధారణ లిబరేటర్ ముక్కు మరియు తోక కాన్ఫిగరేషన్‌ను కలిగి ఉంది, కాని తరువాత కవర్ "&amp;"ముక్కు మరియు ఏకీకృత PB4Y-2 లో ఉపయోగించిన అదే సింగిల్ టెయిల్ ఫిన్ కూడా ఉంది. విఐపి (""చాలా ముఖ్యమైన వ్యక్తి [లు]"") లోపలి భాగంలో సౌకర్యవంతమైన సీటింగ్, ఎలక్ట్రిక్ గాలీ మరియు ఒక మంచం కూడా చర్చిల్ కోసం ఏర్పాటు చేయబడింది. [5] [6] రెండవ విస్తరించిన యాత్ర తరువాత"&amp;", [2] చర్చిల్ మళ్లీ కమాండోలో ప్రయాణించలేదు, బదులుగా ఆల్-బ్రిటిష్ సిబ్బందితో అవ్రో యార్క్ (లాంకాస్టర్ బాంబర్ ఆధారంగా లాంకాస్టర్ బాంబర్ ఆధారంగా రవాణా విమానం, పెద్ద ఫ్యూజ్‌లేజ్‌తో) అస్కాలోన్‌కు మారింది. వాండర్‌క్లూట్ మరియు అతని మిశ్రమ యుఎస్/కెనడియన్ పౌర సిబ్"&amp;"బంది అందరూ వారి సేవ కోసం బ్రిటిష్ అవార్డుల కోసం సిఫార్సు చేయబడ్డారు, అతను మరియు మరొకరు గౌరవ esse లను అందుకున్నారు. [7] సెప్టెంబరులో 1943 లో, లిబరేటర్ AL504 ను VIP సేవ నుండి ఉపసంహరించుకున్నారు మరియు టక్సన్, అరిజోనా USAAF బేస్ వద్దకు ఎగిరింది, అక్కడ ఇది పెద"&amp;"్ద మార్పులకు గురైంది మరియు ఒక-ఆఫ్ రవాణాగా ఉద్భవించింది, ఏడు అడుగుల పొడవు, సింగిల్ టెయిల్ ఫిన్, విస్తరించిన ఫ్యూజ్‌లేజ్ మరియు అప్‌గ్రేడ్ ఇంజన్లు . US నేవీ యొక్క కన్సాలిడేటెడ్ RY లిబరేటర్ ఎక్స్‌ప్రెస్ ట్రాన్స్‌పోర్ట్ యొక్క ట్రయల్ వెర్షన్‌గా AL504 మార్చి 194"&amp;"4 లో మళ్లీ ప్రయాణించింది. [8] వాండర్‌క్లూట్ మరియు సిబ్బంది దీనిని కొంతకాలం ఎగురుతూనే ఉన్నారు, AL504 కోసం ఒక సిబ్బంది సభ్యుల చివరి లాగ్‌బుక్ ఎంట్రీ 24 నవంబర్ 1944. [4] కమాండో ఒక క్లిష్టమైన కాలంలో చర్చిల్ యొక్క అధికారిక విమానంగా పనిచేశారు మరియు తరువాత యుద్ధ"&amp;"ంలో యుద్ధ ప్రయత్నానికి సంబంధించి ఇతర విఐపి వారి వ్యాపారం కోసం ఇతర విఐపిలు కూడా ఉపయోగించారు. ఆమె మాంట్రియల్‌కు సమీపంలో ఉన్న డోర్వాల్ వద్ద ఉన్న నంబర్ 45 గ్రూప్ కమ్యూనికేషన్స్ ఫ్లైట్ (45 జిపి కామ్స్ ఎఫ్‌ఎల్‌టి) తో కూడా పనిచేసింది. [9] ఇది బాగా నిర్వహించబడింద"&amp;"ి మరియు చాలా నమ్మదగినదిగా నిరూపించబడింది మరియు మాంట్రియల్ నుండి ఆస్ట్రేలియాలోని సిడ్నీకి 5 నవంబర్ 1944 న ఎయిర్ కమోడోర్ సి జె పావెల్ సిబిఇ, RAF (సీనియర్ ఎయిర్ స్టాఫ్ ఆఫీసర్) RAF ట్రాన్స్‌పోర్ట్ కమాండ్ చేత ఎగురవేయబడింది. [10] కమాండో 139 VLR (చాలా లాంగ్ రేంజ"&amp;"్) లిబరేటర్ II విమానంలో RAF కి పంపిణీ చేయబడిన రెండవది, ఇది మారిటైమ్ పెట్రోల్ డ్యూటీ మరియు జలాంతర్గామి వ్యతిరేక యుద్ధంపై RAF తీరప్రాంత కమాండ్ చేత ఉపయోగించబడుతుంది, వ్యాపారి నాళాల సరఫరా కాన్వాయ్‌లను తీసుకొని జర్మన్ యుపై దాడి చేసి, మునిగిపోతుంది -బోట్లు. అండ"&amp;"ర్ సెక్రటరీ ఆఫ్ స్టేట్ ఫర్ ఎయిర్ రూపెర్ట్ బ్రబ్నర్ డిఎస్ఓ డిఎస్సి, అతని డిప్యూటీ సర్ జాన్ అబ్రహం కెబి సిబి, మరియు శిక్షణ కోసం ఎయిర్ సభ్యుడు ఎయిర్ మార్షల్ సర్ పీటర్ రాయ్ మాక్స్వెల్ డ్రమ్మండ్ కెసిబి డిఎస్ఓ &amp; బార్ ఒబి ఎంసి రాఫ్ ఇతర ప్రముఖులతో కెనడాకు వెళ్లవల"&amp;"సిన అవసరం ఉంది బ్రిటిష్ కామన్వెల్త్ ఎయిర్ ట్రైనింగ్ ప్లాన్ మూసివేయడాన్ని గుర్తించే వేడుకకు హాజరవుతారు. విన్స్టన్ చర్చిల్ యొక్క మాజీ వ్యక్తిగత రవాణా కమాండోను విఐపి విమానంగా నియమించారు. వింగ్ కమాండర్ విలియం బిడెల్ OBE DFC చేత వినిపించిన ఈ విమానం కెనడాలోని ఒ"&amp;"ట్టావాకు వెళ్లడానికి 1945 మార్చి 26, సోమవారం 26 మార్చి 26 న RAF నార్తోల్ట్ నుండి 23:00 గంటల GMT నుండి బయలుదేరింది, అజోర్స్‌లోని లాజెస్ ఫీల్డ్‌లో రీఫ్యూయలింగ్ స్టాప్‌తో. ఉదయం 05:22 గంటల GMT వద్ద విమానం మరియు దాని స్థావరం మధ్య సాధారణ సంబంధాలు స్థాపించబడ్డాయ"&amp;"ి. 27 మార్చి 1945 ఉదయం 07:16 గంటల GMT వద్ద RAF ప్రెస్ట్విక్ వద్ద RAF ట్రాన్స్‌పోర్ట్ కమాండ్‌తో చివరి పరిచయం చేసినప్పుడు ఈ విమానం మామూలుగా కొనసాగుతోంది ఈ విమానం, లాజెస్ ఫీల్డ్‌లో 08:10 గంటలు వచ్చిన అంచనా సమయాన్ని సలహా ఇవ్వడానికి. తదుపరి సంకేతాలు లేవు. కమాం"&amp;"డో లాజెస్ ఫీల్డ్ వద్దకు రావడంలో విఫలమైనప్పుడు రేడియో మరియు గాలి-సముద్రాల శోధనలు జరిగాయి, విమానం మీరినదిగా వర్గీకరించబడింది. రాయల్ నేవీ సహాయంతో RAF కోస్టల్ కమాండ్ 28 మార్చి 1945 న హౌస్ ఆఫ్ కామన్స్ లో తన ప్రకటనలో ప్రధాన మంత్రి విన్స్టన్ చర్చిల్ వర్ణించారు. "&amp;"విమాన మార్గానికి దగ్గరగా కమాండో సముద్రం వైపు అనుసరిస్తున్న విమాన మార్గానికి దగ్గరగా శోధన RAF తీరప్రాంత కమాండ్ విమానం యొక్క లాజెస్ ఫీల్డ్ ఎయిర్‌క్రూ కొన్ని పసుపు డింగీలు, కొద్ది మొత్తంలో శిధిలాలు మరియు ఉపరితలంపై ఆయిల్ ప్యాచ్‌ను గుర్తించింది. ఇది 150–200 మై"&amp;"ళ్ళు (130–170 ఎన్‌ఎంఐ; 240–320 కిమీ) అజోర్స్‌కు వాయువ్యంగా, ప్రాణాలతో బయటపడిన వారి జాడలు లేవు. [11] చాలా తక్కువ చేయవచ్చు మరియు అజోర్స్ వద్దకు వచ్చేటప్పుడు కమాండో సముద్రంలో కూలిపోయారని భావించారు. [12]")</f>
        <v>కమాండో (ఎయిర్ మినిస్ట్రీ సీరియల్ నంబర్ AL504) అనేది చాలా కాలం పాటు కన్సాలిడేటెడ్ లిబరేటర్ II విమానం ప్రయాణీకుల రవాణా కోసం స్వీకరించబడింది, ఇది ప్రధానమంత్రి విన్స్టన్ చర్చిల్ యొక్క వ్యక్తిగత విమానంగా పనిచేయడానికి. కెనడాలోని ఒట్టావాకు వెళ్లే మార్గంలో, RAF నార్తోల్ట్ నుండి అజోర్స్‌లోని లాజెస్ ఫీల్డ్‌కు RAF నార్తోల్ట్ నుండి విమానంలో ఉన్నప్పుడు కమాండో 27 మార్చి 1945 న ఉత్తర అట్లాంటిక్ మహాసముద్రం మీదుగా ట్రేస్ లేకుండా అదృశ్యమైంది. విమానం అదృశ్యం కావడానికి కారణం ఈ రోజు వరకు తెలియదు. జూన్ 1941 నుండి RAF ఫెర్రీ కమాండ్‌తో పనిచేస్తున్న US పౌరుడు వాలంటీర్ పైలట్ విలియం వాండర్‌క్లూట్ జూలై 1942 లో ప్రత్యేకంగా సవరించిన దీర్ఘ-శ్రేణి కన్సాలిడేటెడ్ లిబరేటర్ II ను అందించాడు. వాండర్‌క్లూట్‌ను RAF ప్రధాన కార్యాలయానికి ఆదేశించారు, అక్కడ అతన్ని చీఫ్ సర్ చార్లెస్ పోర్టల్ అడిగారు. ఎయిర్ సిబ్బంది, ఇంగ్లాండ్ నుండి కైరోకు సురక్షితమైన, ప్రత్యక్ష మార్గం ఉంటే, అతను ప్రెస్ట్విక్ విమానాశ్రయానికి పంపిణీ చేసిన లిబరేటర్‌లో ప్రసారం చేయడం ద్వారా. జిబ్రాల్టార్‌లో ఒక స్టాప్‌తో ఫ్లైట్ సాధ్యమేనని వాండర్‌క్లూట్ పోర్టల్‌కు సమాచారం ఇచ్చాడు. ప్రారంభంలో జిబ్రాల్టర్ నుండి తూర్పు వైపు వెళుతుంది, మధ్యాహ్నం సముద్రం మీద ఉండి, ఆపై సంధ్యా సమయంలో దక్షిణాన తిరగడం, ఆఫ్రికాలో చీకటిలో స్పానిష్ మరియు విచి ఫ్రెంచ్ భూభాగంలో ఎగురుతూ, నైలు నదికి తూర్పు వైపు తిరగడానికి ముందు, దక్షిణాన కైరోకు చేరుకుంది. అందువల్ల ఉత్తర ఆఫ్రికా మరియు సిసిలీలోని భూ-ఆధారిత శత్రు విమానాల నుండి వచ్చే ప్రమాదం ఆఫ్రికా చుట్టూ సగం ప్రయాణించకుండా ఎక్కువగా నివారించబడుతుంది. పోర్టల్ వాండర్‌క్లూట్‌తో "టెలిఫోన్‌కు ఉపయోగపడుతుంది" అని చెప్పాడు. మరుసటి రోజు వాండర్‌క్లూట్‌ను విన్‌స్టన్ చర్చిల్ కార్యాలయం, నెం .10 డౌనింగ్ స్ట్రీట్కు తీసుకువెళ్లారు. చర్చిల్, వస్త్రాలు మరియు చెప్పులు ధరించి, అతనికి ఒక పానీయం ఇచ్చాడు, వాండర్‌క్లూట్ యుద్ధ-దెబ్బతిన్న యూరప్, రష్యా, ఉత్తర ఆఫ్రికా మరియు మధ్యప్రాచ్యం అంతటా సున్నితమైన దౌత్య పర్యటనలపై ప్రధానమంత్రిని ఎగురుతున్న సంబంధాన్ని ప్రారంభించింది. [1] [2] "అతను లెక్కించిన నష్టాలను తీసుకున్నాడు" అని అతని కుమారుడు విలియం III అన్నారు. "అప్పటికి ఎగురుతూ చాలా ఎక్కువ ప్రమాదం ఉంది. ఇది ఒక సరిహద్దు, మరియు పాత పైలట్లందరూ తమకు రహస్యంగా, వారు తమంతట తానుగా ఉండటం ఆనందించారని నేను భావిస్తున్నాను. ఇది అడవి నీలం." చర్చిల్ యొక్క పైలట్ గా, వాండర్‌క్లూట్ జూన్ 1942 లో లార్డ్ మౌంట్‌బాటెన్‌ను ఇంగ్లాండ్‌కు వెళ్లారు, ఇంపీరియల్ జనరల్ స్టాఫ్ అలాన్ బ్రూక్‌ను ఆగస్టు 1942 లో ఇంపీరియల్ జనరల్ స్టాఫ్ అలాన్ బ్రూక్‌కు తెలియజేసారు. చర్చిల్ నుండి మాస్కోలో జోసెఫ్ స్టాలిన్‌తో, ఆ దేశం యొక్క యుద్ధకాల ఉద్దేశాలను నిర్ణయించడానికి టర్కీకి మరియు 1943 లో కాసాబ్లాంకా సమావేశానికి టర్కీకి. [3] [4] ఆన్ డెలివరీ కమాండో అంతర్గత మార్పులు ఉన్నప్పటికీ సాధారణ లిబరేటర్ ముక్కు మరియు తోక కాన్ఫిగరేషన్‌ను కలిగి ఉంది, కాని తరువాత కవర్ ముక్కు మరియు ఏకీకృత PB4Y-2 లో ఉపయోగించిన అదే సింగిల్ టెయిల్ ఫిన్ కూడా ఉంది. విఐపి ("చాలా ముఖ్యమైన వ్యక్తి [లు]") లోపలి భాగంలో సౌకర్యవంతమైన సీటింగ్, ఎలక్ట్రిక్ గాలీ మరియు ఒక మంచం కూడా చర్చిల్ కోసం ఏర్పాటు చేయబడింది. [5] [6] రెండవ విస్తరించిన యాత్ర తరువాత, [2] చర్చిల్ మళ్లీ కమాండోలో ప్రయాణించలేదు, బదులుగా ఆల్-బ్రిటిష్ సిబ్బందితో అవ్రో యార్క్ (లాంకాస్టర్ బాంబర్ ఆధారంగా లాంకాస్టర్ బాంబర్ ఆధారంగా రవాణా విమానం, పెద్ద ఫ్యూజ్‌లేజ్‌తో) అస్కాలోన్‌కు మారింది. వాండర్‌క్లూట్ మరియు అతని మిశ్రమ యుఎస్/కెనడియన్ పౌర సిబ్బంది అందరూ వారి సేవ కోసం బ్రిటిష్ అవార్డుల కోసం సిఫార్సు చేయబడ్డారు, అతను మరియు మరొకరు గౌరవ esse లను అందుకున్నారు. [7] సెప్టెంబరులో 1943 లో, లిబరేటర్ AL504 ను VIP సేవ నుండి ఉపసంహరించుకున్నారు మరియు టక్సన్, అరిజోనా USAAF బేస్ వద్దకు ఎగిరింది, అక్కడ ఇది పెద్ద మార్పులకు గురైంది మరియు ఒక-ఆఫ్ రవాణాగా ఉద్భవించింది, ఏడు అడుగుల పొడవు, సింగిల్ టెయిల్ ఫిన్, విస్తరించిన ఫ్యూజ్‌లేజ్ మరియు అప్‌గ్రేడ్ ఇంజన్లు . US నేవీ యొక్క కన్సాలిడేటెడ్ RY లిబరేటర్ ఎక్స్‌ప్రెస్ ట్రాన్స్‌పోర్ట్ యొక్క ట్రయల్ వెర్షన్‌గా AL504 మార్చి 1944 లో మళ్లీ ప్రయాణించింది. [8] వాండర్‌క్లూట్ మరియు సిబ్బంది దీనిని కొంతకాలం ఎగురుతూనే ఉన్నారు, AL504 కోసం ఒక సిబ్బంది సభ్యుల చివరి లాగ్‌బుక్ ఎంట్రీ 24 నవంబర్ 1944. [4] కమాండో ఒక క్లిష్టమైన కాలంలో చర్చిల్ యొక్క అధికారిక విమానంగా పనిచేశారు మరియు తరువాత యుద్ధంలో యుద్ధ ప్రయత్నానికి సంబంధించి ఇతర విఐపి వారి వ్యాపారం కోసం ఇతర విఐపిలు కూడా ఉపయోగించారు. ఆమె మాంట్రియల్‌కు సమీపంలో ఉన్న డోర్వాల్ వద్ద ఉన్న నంబర్ 45 గ్రూప్ కమ్యూనికేషన్స్ ఫ్లైట్ (45 జిపి కామ్స్ ఎఫ్‌ఎల్‌టి) తో కూడా పనిచేసింది. [9] ఇది బాగా నిర్వహించబడింది మరియు చాలా నమ్మదగినదిగా నిరూపించబడింది మరియు మాంట్రియల్ నుండి ఆస్ట్రేలియాలోని సిడ్నీకి 5 నవంబర్ 1944 న ఎయిర్ కమోడోర్ సి జె పావెల్ సిబిఇ, RAF (సీనియర్ ఎయిర్ స్టాఫ్ ఆఫీసర్) RAF ట్రాన్స్‌పోర్ట్ కమాండ్ చేత ఎగురవేయబడింది. [10] కమాండో 139 VLR (చాలా లాంగ్ రేంజ్) లిబరేటర్ II విమానంలో RAF కి పంపిణీ చేయబడిన రెండవది, ఇది మారిటైమ్ పెట్రోల్ డ్యూటీ మరియు జలాంతర్గామి వ్యతిరేక యుద్ధంపై RAF తీరప్రాంత కమాండ్ చేత ఉపయోగించబడుతుంది, వ్యాపారి నాళాల సరఫరా కాన్వాయ్‌లను తీసుకొని జర్మన్ యుపై దాడి చేసి, మునిగిపోతుంది -బోట్లు. అండర్ సెక్రటరీ ఆఫ్ స్టేట్ ఫర్ ఎయిర్ రూపెర్ట్ బ్రబ్నర్ డిఎస్ఓ డిఎస్సి, అతని డిప్యూటీ సర్ జాన్ అబ్రహం కెబి సిబి, మరియు శిక్షణ కోసం ఎయిర్ సభ్యుడు ఎయిర్ మార్షల్ సర్ పీటర్ రాయ్ మాక్స్వెల్ డ్రమ్మండ్ కెసిబి డిఎస్ఓ &amp; బార్ ఒబి ఎంసి రాఫ్ ఇతర ప్రముఖులతో కెనడాకు వెళ్లవలసిన అవసరం ఉంది బ్రిటిష్ కామన్వెల్త్ ఎయిర్ ట్రైనింగ్ ప్లాన్ మూసివేయడాన్ని గుర్తించే వేడుకకు హాజరవుతారు. విన్స్టన్ చర్చిల్ యొక్క మాజీ వ్యక్తిగత రవాణా కమాండోను విఐపి విమానంగా నియమించారు. వింగ్ కమాండర్ విలియం బిడెల్ OBE DFC చేత వినిపించిన ఈ విమానం కెనడాలోని ఒట్టావాకు వెళ్లడానికి 1945 మార్చి 26, సోమవారం 26 మార్చి 26 న RAF నార్తోల్ట్ నుండి 23:00 గంటల GMT నుండి బయలుదేరింది, అజోర్స్‌లోని లాజెస్ ఫీల్డ్‌లో రీఫ్యూయలింగ్ స్టాప్‌తో. ఉదయం 05:22 గంటల GMT వద్ద విమానం మరియు దాని స్థావరం మధ్య సాధారణ సంబంధాలు స్థాపించబడ్డాయి. 27 మార్చి 1945 ఉదయం 07:16 గంటల GMT వద్ద RAF ప్రెస్ట్విక్ వద్ద RAF ట్రాన్స్‌పోర్ట్ కమాండ్‌తో చివరి పరిచయం చేసినప్పుడు ఈ విమానం మామూలుగా కొనసాగుతోంది ఈ విమానం, లాజెస్ ఫీల్డ్‌లో 08:10 గంటలు వచ్చిన అంచనా సమయాన్ని సలహా ఇవ్వడానికి. తదుపరి సంకేతాలు లేవు. కమాండో లాజెస్ ఫీల్డ్ వద్దకు రావడంలో విఫలమైనప్పుడు రేడియో మరియు గాలి-సముద్రాల శోధనలు జరిగాయి, విమానం మీరినదిగా వర్గీకరించబడింది. రాయల్ నేవీ సహాయంతో RAF కోస్టల్ కమాండ్ 28 మార్చి 1945 న హౌస్ ఆఫ్ కామన్స్ లో తన ప్రకటనలో ప్రధాన మంత్రి విన్స్టన్ చర్చిల్ వర్ణించారు. విమాన మార్గానికి దగ్గరగా కమాండో సముద్రం వైపు అనుసరిస్తున్న విమాన మార్గానికి దగ్గరగా శోధన RAF తీరప్రాంత కమాండ్ విమానం యొక్క లాజెస్ ఫీల్డ్ ఎయిర్‌క్రూ కొన్ని పసుపు డింగీలు, కొద్ది మొత్తంలో శిధిలాలు మరియు ఉపరితలంపై ఆయిల్ ప్యాచ్‌ను గుర్తించింది. ఇది 150–200 మైళ్ళు (130–170 ఎన్‌ఎంఐ; 240–320 కిమీ) అజోర్స్‌కు వాయువ్యంగా, ప్రాణాలతో బయటపడిన వారి జాడలు లేవు. [11] చాలా తక్కువ చేయవచ్చు మరియు అజోర్స్ వద్దకు వచ్చేటప్పుడు కమాండో సముద్రంలో కూలిపోయారని భావించారు. [12]</v>
      </c>
      <c r="E21" s="1" t="s">
        <v>485</v>
      </c>
      <c r="G21" s="1" t="str">
        <f>IFERROR(__xludf.DUMMYFUNCTION("GOOGLETRANSLATE(F:F, ""en"", ""te"")"),"#VALUE!")</f>
        <v>#VALUE!</v>
      </c>
      <c r="BN21" s="1" t="s">
        <v>486</v>
      </c>
      <c r="BO21" s="1" t="s">
        <v>487</v>
      </c>
      <c r="BT21" s="1" t="s">
        <v>488</v>
      </c>
      <c r="BU21" s="1" t="s">
        <v>489</v>
      </c>
      <c r="BV21" s="1" t="s">
        <v>490</v>
      </c>
      <c r="BW21" s="1" t="s">
        <v>491</v>
      </c>
      <c r="BX21" s="1" t="s">
        <v>492</v>
      </c>
      <c r="BY21" s="1" t="s">
        <v>493</v>
      </c>
    </row>
    <row r="22">
      <c r="A22" s="1" t="s">
        <v>494</v>
      </c>
      <c r="B22" s="1" t="str">
        <f>IFERROR(__xludf.DUMMYFUNCTION("GOOGLETRANSLATE(A:A, ""en"", ""te"")"),"అవ్రో లాంకాస్టర్ PA278 అదృశ్యం")</f>
        <v>అవ్రో లాంకాస్టర్ PA278 అదృశ్యం</v>
      </c>
      <c r="C22" s="1" t="s">
        <v>495</v>
      </c>
      <c r="D22" s="1" t="str">
        <f>IFERROR(__xludf.DUMMYFUNCTION("GOOGLETRANSLATE(C:C, ""en"", ""te"")"),"అవ్రో లాంకాస్టర్ PA278 అదృశ్యం అవ్రో లాంకాస్టర్ MK.I PA278, ""F FOR FREDDIE"", రెండవ ప్రపంచ యుద్ధం ముగిసిన తర్వాత 103 స్క్వాడ్రన్ RAF (103 చదరపు N) బాంబర్ కమాండ్ చేత నిర్వహించబడింది. ఇది అక్టోబర్ 4, 1945 న 6 మంది వైమానిక దళాలు మరియు 19 మంది మహిళా సేవా సిబ"&amp;"్బందితో కలిసి కార్సికా సమీపంలో మధ్యధరాపై అదృశ్యమైంది - రెండవ ప్రపంచ యుద్ధం నుండి ఇప్పటి వరకు మహిళా బ్రిటిష్ మరియు కామన్వెల్త్ సేవా సిబ్బంది యొక్క చెత్త నష్టం. [1] [2] జూన్ 1944 మరియు సెప్టెంబర్ 1945 మధ్య చెస్టర్ సమీపంలో ఉన్న బ్రాటన్ ఫ్యాక్టరీలో విక్కర్స్-"&amp;"ఆర్మ్‌స్ట్రాంగ్స్ లిమిటెడ్ నిర్మించిన 265 లాంకాస్టర్‌ల బ్యాచ్‌లో PA278 ఒకటి. పూర్తయిన తర్వాత దీనిని 103 చదరపు బాంబర్ కమాండ్‌కు కేటాయించారు మరియు మార్చిలో అనేక బాంబు దాడులపై కార్యాచరణలో ప్రయాణించారు. మరియు ఏప్రిల్ 1945. [3] [4] 3 ఆగస్టు 1945 నుండి, ఆపరేషన్"&amp;" డాడ్జిలో పాల్గొన్న హెవీ బాంబర్స్ స్క్వాడ్రన్లలో 103 చదరపు ఎంకోడ్ ఒకరు, ఇందులో ఎనిమిదవ సైన్యం యొక్క అనుభవజ్ఞుడైన సైనికులను ఇటలీ మరియు సెంట్రల్ మెడిటరేనియన్ నుండి ఇంటికి తరలించారు. దక్షిణ ఇటలీలోని అడ్రియాటిక్ తీరంలో బారి ఎయిర్‌ఫీల్డ్‌లో ఎంబార్కేషన్ సెంటర్ "&amp;"స్థాపించబడింది. ఇటలీలోని నేపుల్స్ వద్ద ఒక ఎయిర్ఫీల్డ్ భౌగోళిక సౌలభ్యం కోసం కూడా ఉపయోగించబడింది. [5] [6] ఇది ఇంగ్లాండ్‌కు తిరిగి ఆరు గంటల విమానం మరియు సాధారణంగా లాంకాస్టర్ యొక్క అంతర్గత పరిమితులు ప్రయాణీకులకు నిజంగా తగినవి కానందున గరిష్టంగా గరిష్టంగా 22 మం"&amp;"ది సైనికులు ఇంటికి రవాణా చేయబడతారు. తరచుగా ఇటలీకి తిరిగి వెళ్ళడం వలన విమానాలు ఇటలీకి అవసరమైన సేవల యొక్క ముఖ్యమైన సభ్యులను రవాణా చేయడాన్ని చూశాయి. [7] 103 చందలు సాధారణంగా ప్రతి వారం చాలా రోజులు ఆపరేషన్ డాడ్జ్ కోసం ఆరు మరియు పది విమానాల మధ్య పంపబడుతుంది, వి"&amp;"మానం మరియు సిబ్బంది ఇటలీలో రాత్రిపూట ఆగి, మరుసటి రోజు లేదా ఆ మరుసటి రోజు వారి ప్రయాణీకులతో తిరిగి వస్తారు. స్క్వాడ్రన్ రికార్డులు చాలా ప్రయాణాలు కనిపెట్టబడలేదు, అయితే స్క్వాడ్రన్ రికార్డులు ఆఫీసర్ ఫ్రాన్సిస్ ఫ్లయింగ్ లాంకాస్టర్ ""బి ఫర్ బేకర్"" మరియు ఫ్లయ"&amp;"ింగ్ ఆఫీసర్ లీ ఫ్లయింగ్ ఫర్ జార్జ్ "" 5 సెప్టెంబర్ 1945 వరుసగా. 3 అక్టోబర్ 1945 న వాతావరణం పేలవంగా ఉంది మరియు తక్కువ క్లౌడ్ బేస్ రోజులో ఎక్కువ భాగం ఎగురుతూ ఉంది. 103 చదరపు ఎనిమిది లాంకాస్టర్లు ఆపరేషన్ డాడ్జ్ కోసం అందుబాటులో ఉన్నాయి మరియు ఇటలీకి 23:30 గంటల"&amp;" GMT నుండి ప్రారంభమయ్యాయి. రెండు విమానాలు ఇంజిన్ ఇబ్బందితో తిరిగి వచ్చాయి, ఒక సిబ్బంది నెంబర్ 100 స్క్వాడ్రన్ RAF నుండి ఒక విమానాన్ని అరువుగా తీసుకున్నారు మరియు 01:30 గంటల GMT వద్ద మళ్ళీ బయలుదేరారు. ఇటలీలో సేవలను ప్రారంభిస్తున్న లేదా సెలవు నుండి తిరిగి వస"&amp;"్తున్న ప్రయాణీకులను ప్రారంభించడానికి PA278 ""F ఫర్ ఫ్రెడ్డీ"" తో సహా రెండు విమానాలు హంటింగ్డన్ సమీపంలో ఉన్న RAF గ్లాటన్ వద్ద దిగాయి. [8] [9] PA278 ను జాఫ్రీ టేలర్ యొక్క అనుభవజ్ఞులైన సిబ్బంది ఎగురవేశారు, వారు ఏప్రిల్ 1945 లో రెండవ ప్రపంచ యుద్ధం యొక్క చివరి"&amp;" బాంబు దాడులపై కలిసిపోయారు, అయినప్పటికీ వారి బాంబు లక్ష్యం అవసరం లేదు మరియు ఈ సందర్భంగా వెనుక తుపాకీ టరెంట్ స్క్వాడ్రన్ గన్నేరీ నాయకుడు చేత నిర్వహించబడింది ఫ్లైట్ లెఫ్టినెంట్ జాన్ వైమార్క్, [10] విశిష్ట సేవా క్రమంతో అలంకరించబడిన [11] మరియు మూడు విధుల పర్య"&amp;"టనలలో అతని ధైర్యం కోసం విశిష్టమైన ఫ్లయింగ్ క్రాస్. [12] PA278 RAF గ్లాటన్ నుండి 00:30 గంటలు GMT నుండి 4 అక్టోబర్ 1945 న ఫ్లైట్ లెఫ్టినెంట్ జాఫ్రీ టేలర్, [13] (పైలట్) సార్జెంట్ రిచర్డ్ స్టీల్ సహాయంతో బయలుదేరింది, [14] [15] (ఫ్లైట్ ఇంజనీర్) రెండవ రవాణా విమా"&amp;"నంలో నాయకత్వం వహించింది గాలిలోకి. ఇది ఆరు సిబ్బందిని తీసుకువెళ్ళింది మరియు సిబ్బంది సార్జెంట్ జెస్సీ ఎల్లెన్ సెమార్క్, [16] దక్షిణాఫ్రికా మిలిటరీ నర్సింగ్ సేవ యొక్క సీనియర్ మాట్రాన్ గెర్ట్రూడ్ ఇరేన్ సాడ్లర్ [17] మరియు నర్సింగ్ సోదరి జేన్ ఆధ్వర్యంలో సహాయక "&amp;"ప్రాదేశిక సేవకు చెందిన 17 మంది మహిళా సైనికులతో నేపుల్స్కు ఫ్లై షెడ్యూల్ చేయబడింది. సింప్సన్ అన్నాండ్ కుర్రాన్, [18] క్వీన్ అలెగ్జాండ్రా యొక్క ఇంపీరియల్ మిలిటరీ నర్సింగ్ సేవ. [8] ప్రయాణీకులు కాన్వాస్ మడత సీట్లలో కూర్చుని, సార్జెంట్ విలియం కెన్నెడీ, [19] """&amp;"మిడ్-అప్పర్"" గన్ టరెట్లో తన స్లింగ్ సీట్లో కూర్చుని, కానీ వారికి తాపన లేదా పారాచూట్లు అందుబాటులో లేవు మరియు లేవు ప్రయాణీకులకు ఆక్సిజన్ సరఫరా కాబట్టి విమానం 2,000 అడుగుల (610 మీ) వద్దకు ఎగిరింది. [20] సూచించిన మార్గం నేరుగా ఫ్రాన్స్ మీదుగా మరియు మార్సెయిల"&amp;"్‌కు పశ్చిమాన మధ్యధరా తీరం మీదుగా ఉంది. ఫ్లైట్ సార్జెంట్ జాక్ రియర్డన్, [21] (నావిగేటర్) సముద్రం మీదుగా సరైన కోర్సును ఇచ్చింది, కాని కొంతకాలం తరువాత, కాప్ కోర్స్, కార్సికా, ఫ్లైట్ సార్జెంట్ నార్మన్ రాబిన్స్, [22] (వైర్‌లెస్ ఆపరేటర్) రేడియో చేసిన సుమారు 30"&amp;" మైళ్ళ ఉత్తర-నార్త్-వెస్ట్ కొన్ని ఇంజిన్ సమస్యలను నివేదించే ఇతర విమానాలు మరియు ""ఎఫ్ ఫర్ ఫ్రెడ్డీ"" మార్సెయిల్ వద్ద భూమికి తిరిగి వస్తారని సలహా ఇస్తున్నారు. భాగస్వామి విమానం నేపుల్స్ కోసం కొనసాగింది, కాని 04:40 గంటల GMT వద్ద మంట యొక్క ఫ్లాష్ను గుర్తించింద"&amp;"ి. [8] PA278 లేదా ఆమె సిబ్బంది మరియు ప్రయాణీకుల గురించి ఇంకేమీ వినబడలేదు మరియు గాలి-సముద్ర రెస్క్యూ కార్యకలాపాల సమయంలో శిధిలాలు కనిపించలేదు. బాహ్య విమానంలో ప్రతి విమానం కార్సికా సమీపంలో పేలవమైన వాతావరణాన్ని నివేదించింది. [8] PA278 ""F ఫర్ ఫ్రెడ్డీ"" అదృశ్"&amp;"యంలో పెద్ద సంఖ్యలో మహిళా సేవా సిబ్బంది కోల్పోయినందున, విస్తృతంగా పునరావృతమయ్యే కథ ఏమిటంటే, ఈ వార్త మార్చి 1946 వరకు పత్రికలకు విడుదల కాలేదు, [24] ఇది 17 నవంబర్ 1945 నాటికి తప్పు ఇది UK లోని స్థానిక వార్తాపత్రికలలో విస్తృతంగా నివేదించబడింది. [25]")</f>
        <v>అవ్రో లాంకాస్టర్ PA278 అదృశ్యం అవ్రో లాంకాస్టర్ MK.I PA278, "F FOR FREDDIE", రెండవ ప్రపంచ యుద్ధం ముగిసిన తర్వాత 103 స్క్వాడ్రన్ RAF (103 చదరపు N) బాంబర్ కమాండ్ చేత నిర్వహించబడింది. ఇది అక్టోబర్ 4, 1945 న 6 మంది వైమానిక దళాలు మరియు 19 మంది మహిళా సేవా సిబ్బందితో కలిసి కార్సికా సమీపంలో మధ్యధరాపై అదృశ్యమైంది - రెండవ ప్రపంచ యుద్ధం నుండి ఇప్పటి వరకు మహిళా బ్రిటిష్ మరియు కామన్వెల్త్ సేవా సిబ్బంది యొక్క చెత్త నష్టం. [1] [2] జూన్ 1944 మరియు సెప్టెంబర్ 1945 మధ్య చెస్టర్ సమీపంలో ఉన్న బ్రాటన్ ఫ్యాక్టరీలో విక్కర్స్-ఆర్మ్‌స్ట్రాంగ్స్ లిమిటెడ్ నిర్మించిన 265 లాంకాస్టర్‌ల బ్యాచ్‌లో PA278 ఒకటి. పూర్తయిన తర్వాత దీనిని 103 చదరపు బాంబర్ కమాండ్‌కు కేటాయించారు మరియు మార్చిలో అనేక బాంబు దాడులపై కార్యాచరణలో ప్రయాణించారు. మరియు ఏప్రిల్ 1945. [3] [4] 3 ఆగస్టు 1945 నుండి, ఆపరేషన్ డాడ్జిలో పాల్గొన్న హెవీ బాంబర్స్ స్క్వాడ్రన్లలో 103 చదరపు ఎంకోడ్ ఒకరు, ఇందులో ఎనిమిదవ సైన్యం యొక్క అనుభవజ్ఞుడైన సైనికులను ఇటలీ మరియు సెంట్రల్ మెడిటరేనియన్ నుండి ఇంటికి తరలించారు. దక్షిణ ఇటలీలోని అడ్రియాటిక్ తీరంలో బారి ఎయిర్‌ఫీల్డ్‌లో ఎంబార్కేషన్ సెంటర్ స్థాపించబడింది. ఇటలీలోని నేపుల్స్ వద్ద ఒక ఎయిర్ఫీల్డ్ భౌగోళిక సౌలభ్యం కోసం కూడా ఉపయోగించబడింది. [5] [6] ఇది ఇంగ్లాండ్‌కు తిరిగి ఆరు గంటల విమానం మరియు సాధారణంగా లాంకాస్టర్ యొక్క అంతర్గత పరిమితులు ప్రయాణీకులకు నిజంగా తగినవి కానందున గరిష్టంగా గరిష్టంగా 22 మంది సైనికులు ఇంటికి రవాణా చేయబడతారు. తరచుగా ఇటలీకి తిరిగి వెళ్ళడం వలన విమానాలు ఇటలీకి అవసరమైన సేవల యొక్క ముఖ్యమైన సభ్యులను రవాణా చేయడాన్ని చూశాయి. [7] 103 చందలు సాధారణంగా ప్రతి వారం చాలా రోజులు ఆపరేషన్ డాడ్జ్ కోసం ఆరు మరియు పది విమానాల మధ్య పంపబడుతుంది, విమానం మరియు సిబ్బంది ఇటలీలో రాత్రిపూట ఆగి, మరుసటి రోజు లేదా ఆ మరుసటి రోజు వారి ప్రయాణీకులతో తిరిగి వస్తారు. స్క్వాడ్రన్ రికార్డులు చాలా ప్రయాణాలు కనిపెట్టబడలేదు, అయితే స్క్వాడ్రన్ రికార్డులు ఆఫీసర్ ఫ్రాన్సిస్ ఫ్లయింగ్ లాంకాస్టర్ "బి ఫర్ బేకర్" మరియు ఫ్లయింగ్ ఆఫీసర్ లీ ఫ్లయింగ్ ఫర్ జార్జ్ " 5 సెప్టెంబర్ 1945 వరుసగా. 3 అక్టోబర్ 1945 న వాతావరణం పేలవంగా ఉంది మరియు తక్కువ క్లౌడ్ బేస్ రోజులో ఎక్కువ భాగం ఎగురుతూ ఉంది. 103 చదరపు ఎనిమిది లాంకాస్టర్లు ఆపరేషన్ డాడ్జ్ కోసం అందుబాటులో ఉన్నాయి మరియు ఇటలీకి 23:30 గంటల GMT నుండి ప్రారంభమయ్యాయి. రెండు విమానాలు ఇంజిన్ ఇబ్బందితో తిరిగి వచ్చాయి, ఒక సిబ్బంది నెంబర్ 100 స్క్వాడ్రన్ RAF నుండి ఒక విమానాన్ని అరువుగా తీసుకున్నారు మరియు 01:30 గంటల GMT వద్ద మళ్ళీ బయలుదేరారు. ఇటలీలో సేవలను ప్రారంభిస్తున్న లేదా సెలవు నుండి తిరిగి వస్తున్న ప్రయాణీకులను ప్రారంభించడానికి PA278 "F ఫర్ ఫ్రెడ్డీ" తో సహా రెండు విమానాలు హంటింగ్డన్ సమీపంలో ఉన్న RAF గ్లాటన్ వద్ద దిగాయి. [8] [9] PA278 ను జాఫ్రీ టేలర్ యొక్క అనుభవజ్ఞులైన సిబ్బంది ఎగురవేశారు, వారు ఏప్రిల్ 1945 లో రెండవ ప్రపంచ యుద్ధం యొక్క చివరి బాంబు దాడులపై కలిసిపోయారు, అయినప్పటికీ వారి బాంబు లక్ష్యం అవసరం లేదు మరియు ఈ సందర్భంగా వెనుక తుపాకీ టరెంట్ స్క్వాడ్రన్ గన్నేరీ నాయకుడు చేత నిర్వహించబడింది ఫ్లైట్ లెఫ్టినెంట్ జాన్ వైమార్క్, [10] విశిష్ట సేవా క్రమంతో అలంకరించబడిన [11] మరియు మూడు విధుల పర్యటనలలో అతని ధైర్యం కోసం విశిష్టమైన ఫ్లయింగ్ క్రాస్. [12] PA278 RAF గ్లాటన్ నుండి 00:30 గంటలు GMT నుండి 4 అక్టోబర్ 1945 న ఫ్లైట్ లెఫ్టినెంట్ జాఫ్రీ టేలర్, [13] (పైలట్) సార్జెంట్ రిచర్డ్ స్టీల్ సహాయంతో బయలుదేరింది, [14] [15] (ఫ్లైట్ ఇంజనీర్) రెండవ రవాణా విమానంలో నాయకత్వం వహించింది గాలిలోకి. ఇది ఆరు సిబ్బందిని తీసుకువెళ్ళింది మరియు సిబ్బంది సార్జెంట్ జెస్సీ ఎల్లెన్ సెమార్క్, [16] దక్షిణాఫ్రికా మిలిటరీ నర్సింగ్ సేవ యొక్క సీనియర్ మాట్రాన్ గెర్ట్రూడ్ ఇరేన్ సాడ్లర్ [17] మరియు నర్సింగ్ సోదరి జేన్ ఆధ్వర్యంలో సహాయక ప్రాదేశిక సేవకు చెందిన 17 మంది మహిళా సైనికులతో నేపుల్స్కు ఫ్లై షెడ్యూల్ చేయబడింది. సింప్సన్ అన్నాండ్ కుర్రాన్, [18] క్వీన్ అలెగ్జాండ్రా యొక్క ఇంపీరియల్ మిలిటరీ నర్సింగ్ సేవ. [8] ప్రయాణీకులు కాన్వాస్ మడత సీట్లలో కూర్చుని, సార్జెంట్ విలియం కెన్నెడీ, [19] "మిడ్-అప్పర్" గన్ టరెట్లో తన స్లింగ్ సీట్లో కూర్చుని, కానీ వారికి తాపన లేదా పారాచూట్లు అందుబాటులో లేవు మరియు లేవు ప్రయాణీకులకు ఆక్సిజన్ సరఫరా కాబట్టి విమానం 2,000 అడుగుల (610 మీ) వద్దకు ఎగిరింది. [20] సూచించిన మార్గం నేరుగా ఫ్రాన్స్ మీదుగా మరియు మార్సెయిల్‌కు పశ్చిమాన మధ్యధరా తీరం మీదుగా ఉంది. ఫ్లైట్ సార్జెంట్ జాక్ రియర్డన్, [21] (నావిగేటర్) సముద్రం మీదుగా సరైన కోర్సును ఇచ్చింది, కాని కొంతకాలం తరువాత, కాప్ కోర్స్, కార్సికా, ఫ్లైట్ సార్జెంట్ నార్మన్ రాబిన్స్, [22] (వైర్‌లెస్ ఆపరేటర్) రేడియో చేసిన సుమారు 30 మైళ్ళ ఉత్తర-నార్త్-వెస్ట్ కొన్ని ఇంజిన్ సమస్యలను నివేదించే ఇతర విమానాలు మరియు "ఎఫ్ ఫర్ ఫ్రెడ్డీ" మార్సెయిల్ వద్ద భూమికి తిరిగి వస్తారని సలహా ఇస్తున్నారు. భాగస్వామి విమానం నేపుల్స్ కోసం కొనసాగింది, కాని 04:40 గంటల GMT వద్ద మంట యొక్క ఫ్లాష్ను గుర్తించింది. [8] PA278 లేదా ఆమె సిబ్బంది మరియు ప్రయాణీకుల గురించి ఇంకేమీ వినబడలేదు మరియు గాలి-సముద్ర రెస్క్యూ కార్యకలాపాల సమయంలో శిధిలాలు కనిపించలేదు. బాహ్య విమానంలో ప్రతి విమానం కార్సికా సమీపంలో పేలవమైన వాతావరణాన్ని నివేదించింది. [8] PA278 "F ఫర్ ఫ్రెడ్డీ" అదృశ్యంలో పెద్ద సంఖ్యలో మహిళా సేవా సిబ్బంది కోల్పోయినందున, విస్తృతంగా పునరావృతమయ్యే కథ ఏమిటంటే, ఈ వార్త మార్చి 1946 వరకు పత్రికలకు విడుదల కాలేదు, [24] ఇది 17 నవంబర్ 1945 నాటికి తప్పు ఇది UK లోని స్థానిక వార్తాపత్రికలలో విస్తృతంగా నివేదించబడింది. [25]</v>
      </c>
      <c r="E22" s="1" t="s">
        <v>496</v>
      </c>
      <c r="G22" s="1" t="str">
        <f>IFERROR(__xludf.DUMMYFUNCTION("GOOGLETRANSLATE(F:F, ""en"", ""te"")"),"#VALUE!")</f>
        <v>#VALUE!</v>
      </c>
      <c r="R22" s="1">
        <v>6.0</v>
      </c>
      <c r="BZ22" s="1" t="s">
        <v>497</v>
      </c>
      <c r="CA22" s="1" t="s">
        <v>498</v>
      </c>
      <c r="CB22" s="1" t="s">
        <v>499</v>
      </c>
      <c r="CC22" s="1" t="s">
        <v>500</v>
      </c>
      <c r="CD22" s="1">
        <v>25.0</v>
      </c>
      <c r="CE22" s="1" t="s">
        <v>501</v>
      </c>
      <c r="CF22" s="1" t="s">
        <v>502</v>
      </c>
      <c r="CG22" s="1" t="s">
        <v>503</v>
      </c>
      <c r="CH22" s="1" t="s">
        <v>504</v>
      </c>
      <c r="CI22" s="1" t="s">
        <v>505</v>
      </c>
      <c r="CJ22" s="1" t="s">
        <v>506</v>
      </c>
      <c r="CK22" s="1" t="s">
        <v>507</v>
      </c>
      <c r="CL22" s="1" t="s">
        <v>508</v>
      </c>
      <c r="CM22" s="1" t="s">
        <v>509</v>
      </c>
      <c r="CN22" s="1" t="s">
        <v>510</v>
      </c>
      <c r="CO22" s="1">
        <v>19.0</v>
      </c>
      <c r="CP22" s="1">
        <v>25.0</v>
      </c>
      <c r="CQ22" s="1">
        <v>0.0</v>
      </c>
      <c r="CR22" s="1">
        <v>0.0</v>
      </c>
    </row>
    <row r="23">
      <c r="A23" s="1" t="s">
        <v>511</v>
      </c>
      <c r="B23" s="1" t="str">
        <f>IFERROR(__xludf.DUMMYFUNCTION("GOOGLETRANSLATE(A:A, ""en"", ""te"")"),"LEDUC 0.10")</f>
        <v>LEDUC 0.10</v>
      </c>
      <c r="C23" s="1" t="s">
        <v>512</v>
      </c>
      <c r="D23" s="1" t="str">
        <f>IFERROR(__xludf.DUMMYFUNCTION("GOOGLETRANSLATE(C:C, ""en"", ""te"")"),"LEDUC 0.10 అనేది ఫ్రాన్స్‌లో నిర్మించిన ఒక పరిశోధనా విమానం, ఇది ప్రపంచంలోని మొట్టమొదటి విమానం, ఇది కేవలం రామ్‌జెట్ చేత శక్తినివ్వింది. [1] 1938 లో రెనే లెడక్ రూపొందించిన, ఇది బ్రెగెట్ ఏవియేషన్ ఫ్యాక్టరీలో నిర్మించబడింది, ఇది దీర్ఘకాలిక, సెమీ-రహస్య నిర్మాణ"&amp;" దశ జర్మన్ ఆక్రమణ అధికారుల నుండి చేయి పొడవులో ఉంచబడింది మరియు చివరికి 1947 లో పూర్తయింది. ఈ విమానం డబుల్-గోడల ఫ్యూజ్‌లేజ్ కలిగి ఉంది పైలట్ లోపలి షెల్ లోపల నుండి విమానాన్ని నియంత్రిస్తాడు. దీనికి మరియు బయటి, స్థూపాకార షెల్ మధ్య వృత్తాకార అంతరం రామ్‌జెట్‌కు"&amp;" ఇన్లెట్‌ను అందించింది. [1] ఇది అన్‌సిస్టెడ్ తీయలేదు (రామ్‌జెట్స్ సున్నా ఎయిర్‌స్పీడ్ వద్ద థ్రస్ట్‌ను ఉత్పత్తి చేయలేవు మరియు అందువల్ల ఒక విమానాన్ని నిలిపివేత నుండి తరలించలేవు) మరియు అందువల్ల నాలుగు ఇంజిన్డ్ AAS 01A &amp; -B వంటి పరాన్నజీవి విమాన తల్లి ఓడ ద్వా"&amp;"రా పైకి తీసుకువెళ్ళడానికి ఉద్దేశించబడింది. జర్మన్-మూలం నమూనాలు [2] లేదా ఫ్రెంచ్ రూపొందించిన SUD-EST లాంగ్యూడెక్ నాలుగు-ఇంజిన్ విమానాలు, మరియు ఎత్తులో విడుదలయ్యాయి. SE.161 లాంగ్యూడోక్/లెడ్యూక్ 0.10 మిశ్రమ, స్వతంత్ర -శక్తి లేని గ్లైడింగ్ పరీక్షల పరీక్ష విమా"&amp;"నాల తరువాత అక్టోబర్ 1947 లో ప్రారంభమైంది. అటువంటి మూడు విమానాల తరువాత, లాంగ్యూడోక్ మదర్ షిప్ పైన నుండి మొదటి శక్తితో కూడిన ఫ్లైట్ 21 ఏప్రిల్ 1949 న టౌలౌస్‌పై తయారు చేయబడింది. 3,050 మీ (10,010 అడుగులు) ఎత్తులో నిస్సార డైవ్‌లో విడుదలైంది, ఇంజిన్ పన్నెండు ని"&amp;"మిషాలు సగం శక్తితో పరీక్షించబడింది, ఈ విమానం 680 కిమీ/గం (420 mph) కు పెట్టింది. [1] తరువాతి పరీక్షలలో, 0.10 మాక్ 0.85 యొక్క ఎగువ వేగంతో చేరుకుంది మరియు రామ్‌జెట్ యొక్క విమానయాన పవర్‌ప్లాంట్‌గా, 40 m/s (7,900 ft/min) 11,000 మీటర్ల (36,000 అడుగులు) వరకు, ర"&amp;"ేటును విమానయాన పవర్‌ప్లాంట్‌గా ప్రదర్శించింది, ఆ సమయంలో ఉత్తమ జెట్ యోధులు. [1] మొదట నిర్మించిన రెండు 0.10 లలో, ఒకటి 1951 లో జరిగిన ప్రమాదంలో నాశనం చేయబడింది మరియు మరొకటి మరుసటి సంవత్సరం మరొక ప్రమాదంలో తీవ్రంగా దెబ్బతింది. పైలట్లు ఇద్దరూ తీవ్రమైన గాయాలతో బ"&amp;"యటపడ్డారు. [సైటేషన్ అవసరం] వీటితో పాటు, మూడవ విమానం నిర్మించబడింది, 0.11 (ఒక [3] మూలం లో 0.16) గా నియమించబడింది. సాధారణంగా 0.10 కి సమానంగా, ల్యాండింగ్‌ల సమయంలో మెరుగైన నియంత్రణను అందించడానికి, ప్రతి వింగ్‌టిప్‌లో టర్బోమెకా మార్బోర్ ఐ టర్బోజెట్‌ను కలిగి ఉం"&amp;"ది. ఇది మొదట 8 ఫిబ్రవరి 1951 న ఎగిరింది, కాని తిరిగి 0.10 ప్రమాణాలకు మార్చబడింది (తరువాత దీనిని లెడక్ 010 N ° 03 గా సూచిస్తారు) [3] కొన్ని నెలల తరువాత, పైలట్ యొక్క కిటికీలు, పవర్‌ప్లాంట్ సింక్రొనైజేషన్ మరియు వింగ్ యొక్క తప్పుతో సహా సమస్యలు సంభవించిన తరువా"&amp;"త, సమస్యలు సంభవించాయి. టర్బోజెట్ల వల్ల కలిగే విక్షేపం. [1] ఇంజిన్లు జడ మాస్ బ్యాలెన్స్‌ల ద్వారా భర్తీ చేయబడ్డాయి. ఈ విమానం 83 టెస్ట్ విమానాలను ఎగురవేసింది, [3] మరియు లే బౌర్గెట్ వద్ద భద్రపరచబడింది. [సైటేషన్ అవసరం] పెద్ద లెడక్ 0.21 16 మే 1953 న గాలి ప్రయోగ"&amp;"ం నుండి ఎగిరింది, మరియు స్వీప్ వింగ్ సూపర్సోనిక్ లెడక్ 0.22 ఇంటర్‌సెప్టర్ 26 డిసెంబర్ 1956 న పరీక్షించడం ప్రారంభించింది ఈ కార్యక్రమానికి ముందు స్నెక్మా అటార్ టర్బోజెట్ 1958 లో ముగించబడింది. [1] [1] సాధారణ లక్షణాల నుండి డేటా పోల్చదగిన పాత్ర, కాన్ఫిగరేషన్ మ"&amp;"రియు ERA యొక్క పనితీరు సంబంధిత అభివృద్ధి విమానం")</f>
        <v>LEDUC 0.10 అనేది ఫ్రాన్స్‌లో నిర్మించిన ఒక పరిశోధనా విమానం, ఇది ప్రపంచంలోని మొట్టమొదటి విమానం, ఇది కేవలం రామ్‌జెట్ చేత శక్తినివ్వింది. [1] 1938 లో రెనే లెడక్ రూపొందించిన, ఇది బ్రెగెట్ ఏవియేషన్ ఫ్యాక్టరీలో నిర్మించబడింది, ఇది దీర్ఘకాలిక, సెమీ-రహస్య నిర్మాణ దశ జర్మన్ ఆక్రమణ అధికారుల నుండి చేయి పొడవులో ఉంచబడింది మరియు చివరికి 1947 లో పూర్తయింది. ఈ విమానం డబుల్-గోడల ఫ్యూజ్‌లేజ్ కలిగి ఉంది పైలట్ లోపలి షెల్ లోపల నుండి విమానాన్ని నియంత్రిస్తాడు. దీనికి మరియు బయటి, స్థూపాకార షెల్ మధ్య వృత్తాకార అంతరం రామ్‌జెట్‌కు ఇన్లెట్‌ను అందించింది. [1] ఇది అన్‌సిస్టెడ్ తీయలేదు (రామ్‌జెట్స్ సున్నా ఎయిర్‌స్పీడ్ వద్ద థ్రస్ట్‌ను ఉత్పత్తి చేయలేవు మరియు అందువల్ల ఒక విమానాన్ని నిలిపివేత నుండి తరలించలేవు) మరియు అందువల్ల నాలుగు ఇంజిన్డ్ AAS 01A &amp; -B వంటి పరాన్నజీవి విమాన తల్లి ఓడ ద్వారా పైకి తీసుకువెళ్ళడానికి ఉద్దేశించబడింది. జర్మన్-మూలం నమూనాలు [2] లేదా ఫ్రెంచ్ రూపొందించిన SUD-EST లాంగ్యూడెక్ నాలుగు-ఇంజిన్ విమానాలు, మరియు ఎత్తులో విడుదలయ్యాయి. SE.161 లాంగ్యూడోక్/లెడ్యూక్ 0.10 మిశ్రమ, స్వతంత్ర -శక్తి లేని గ్లైడింగ్ పరీక్షల పరీక్ష విమానాల తరువాత అక్టోబర్ 1947 లో ప్రారంభమైంది. అటువంటి మూడు విమానాల తరువాత, లాంగ్యూడోక్ మదర్ షిప్ పైన నుండి మొదటి శక్తితో కూడిన ఫ్లైట్ 21 ఏప్రిల్ 1949 న టౌలౌస్‌పై తయారు చేయబడింది. 3,050 మీ (10,010 అడుగులు) ఎత్తులో నిస్సార డైవ్‌లో విడుదలైంది, ఇంజిన్ పన్నెండు నిమిషాలు సగం శక్తితో పరీక్షించబడింది, ఈ విమానం 680 కిమీ/గం (420 mph) కు పెట్టింది. [1] తరువాతి పరీక్షలలో, 0.10 మాక్ 0.85 యొక్క ఎగువ వేగంతో చేరుకుంది మరియు రామ్‌జెట్ యొక్క విమానయాన పవర్‌ప్లాంట్‌గా, 40 m/s (7,900 ft/min) 11,000 మీటర్ల (36,000 అడుగులు) వరకు, రేటును విమానయాన పవర్‌ప్లాంట్‌గా ప్రదర్శించింది, ఆ సమయంలో ఉత్తమ జెట్ యోధులు. [1] మొదట నిర్మించిన రెండు 0.10 లలో, ఒకటి 1951 లో జరిగిన ప్రమాదంలో నాశనం చేయబడింది మరియు మరొకటి మరుసటి సంవత్సరం మరొక ప్రమాదంలో తీవ్రంగా దెబ్బతింది. పైలట్లు ఇద్దరూ తీవ్రమైన గాయాలతో బయటపడ్డారు. [సైటేషన్ అవసరం] వీటితో పాటు, మూడవ విమానం నిర్మించబడింది, 0.11 (ఒక [3] మూలం లో 0.16) గా నియమించబడింది. సాధారణంగా 0.10 కి సమానంగా, ల్యాండింగ్‌ల సమయంలో మెరుగైన నియంత్రణను అందించడానికి, ప్రతి వింగ్‌టిప్‌లో టర్బోమెకా మార్బోర్ ఐ టర్బోజెట్‌ను కలిగి ఉంది. ఇది మొదట 8 ఫిబ్రవరి 1951 న ఎగిరింది, కాని తిరిగి 0.10 ప్రమాణాలకు మార్చబడింది (తరువాత దీనిని లెడక్ 010 N ° 03 గా సూచిస్తారు) [3] కొన్ని నెలల తరువాత, పైలట్ యొక్క కిటికీలు, పవర్‌ప్లాంట్ సింక్రొనైజేషన్ మరియు వింగ్ యొక్క తప్పుతో సహా సమస్యలు సంభవించిన తరువాత, సమస్యలు సంభవించాయి. టర్బోజెట్ల వల్ల కలిగే విక్షేపం. [1] ఇంజిన్లు జడ మాస్ బ్యాలెన్స్‌ల ద్వారా భర్తీ చేయబడ్డాయి. ఈ విమానం 83 టెస్ట్ విమానాలను ఎగురవేసింది, [3] మరియు లే బౌర్గెట్ వద్ద భద్రపరచబడింది. [సైటేషన్ అవసరం] పెద్ద లెడక్ 0.21 16 మే 1953 న గాలి ప్రయోగం నుండి ఎగిరింది, మరియు స్వీప్ వింగ్ సూపర్సోనిక్ లెడక్ 0.22 ఇంటర్‌సెప్టర్ 26 డిసెంబర్ 1956 న పరీక్షించడం ప్రారంభించింది ఈ కార్యక్రమానికి ముందు స్నెక్మా అటార్ టర్బోజెట్ 1958 లో ముగించబడింది. [1] [1] సాధారణ లక్షణాల నుండి డేటా పోల్చదగిన పాత్ర, కాన్ఫిగరేషన్ మరియు ERA యొక్క పనితీరు సంబంధిత అభివృద్ధి విమానం</v>
      </c>
      <c r="E23" s="1" t="s">
        <v>513</v>
      </c>
      <c r="F23" s="1" t="s">
        <v>514</v>
      </c>
      <c r="G23" s="1" t="str">
        <f>IFERROR(__xludf.DUMMYFUNCTION("GOOGLETRANSLATE(F:F, ""en"", ""te"")"),"పరిశోధన విమానం")</f>
        <v>పరిశోధన విమానం</v>
      </c>
      <c r="H23" s="1" t="s">
        <v>463</v>
      </c>
      <c r="I23" s="1" t="str">
        <f>IFERROR(__xludf.DUMMYFUNCTION("GOOGLETRANSLATE(H:H, ""en"", ""te"")"),"ఫ్రాన్స్")</f>
        <v>ఫ్రాన్స్</v>
      </c>
      <c r="K23" s="1" t="s">
        <v>515</v>
      </c>
      <c r="L23" s="1"/>
      <c r="M23" s="1" t="s">
        <v>516</v>
      </c>
      <c r="N23" s="1" t="s">
        <v>517</v>
      </c>
      <c r="O23" s="1" t="s">
        <v>518</v>
      </c>
      <c r="P23" s="3">
        <v>17461.0</v>
      </c>
      <c r="Q23" s="1">
        <v>3.0</v>
      </c>
      <c r="R23" s="1" t="s">
        <v>519</v>
      </c>
      <c r="S23" s="1" t="s">
        <v>520</v>
      </c>
      <c r="T23" s="1" t="s">
        <v>521</v>
      </c>
      <c r="V23" s="1" t="s">
        <v>522</v>
      </c>
      <c r="X23" s="1" t="s">
        <v>523</v>
      </c>
      <c r="Y23" s="1" t="s">
        <v>524</v>
      </c>
      <c r="AA23" s="1" t="s">
        <v>525</v>
      </c>
      <c r="AC23" s="1" t="s">
        <v>526</v>
      </c>
    </row>
    <row r="24">
      <c r="A24" s="1" t="s">
        <v>527</v>
      </c>
      <c r="B24" s="1" t="str">
        <f>IFERROR(__xludf.DUMMYFUNCTION("GOOGLETRANSLATE(A:A, ""en"", ""te"")"),"లెటార్డ్ లెట్స్ 5")</f>
        <v>లెటార్డ్ లెట్స్ 5</v>
      </c>
      <c r="C24" s="1" t="s">
        <v>528</v>
      </c>
      <c r="D24" s="1" t="str">
        <f>IFERROR(__xludf.DUMMYFUNCTION("GOOGLETRANSLATE(C:C, ""en"", ""te"")"),"లెటార్డ్ లెట్ 5 బహుశా 3-సీట్ల నిఘా బాంబర్ల కుటుంబంలో చాలా మంది, ఇది 1916 నుండి ఫ్రాన్స్‌లో రూపొందించబడింది మరియు నిర్మించబడింది, మొదట A3 (నిఘా విమానం 3-సీటు) స్పెసిఫికేషన్‌కు STAé (సర్వీస్ టెక్నిక్ డి'అరోన్యుటిక్) . 1916 ప్రారంభంలో, కాడ్రాన్ G.6, మొరాన్-స"&amp;"ల్నియర్ టి మరియు సాల్మ్సన్-మూనే SM.1 వంటి ఏ ఆర్నానూటిక్ మిలీటైర్ యొక్క సమకాలీన నిఘా విమానం కార్యకలాపాలు మరియు పరీక్షలలో మెరిసే దానికంటే తక్కువగా ఉందని రుజువు చేస్తున్నాయి. తగిన పున ment స్థాపనను అందించడానికి, దాని డైరెక్టర్ కల్నల్ డోరాండ్ మరియు ఎటాబ్లిసిమ"&amp;"ెంట్స్ లెటార్డ్, A3 స్పెసిఫికేషన్‌ను రూపొందించారు మరియు ఏకైక ప్రతివాది రూపకల్పనలో సహకరించారు, లెటార్డ్ లెట్స్ 1. లెటార్డ్ A3 నిఘా బాంబర్ కుటుంబం, లెట్ 1 నుండి లెట్ 1 నుండి, తప్పనిసరిగా సారూప్య ద్విపదలు, విభిన్నమైన అసమాన స్పాన్ లేదా సమాన స్పాన్ రెక్కలతో, వ"&amp;"ాటి రెక్కలపై ప్రముఖ మరియు లక్షణ ప్రతికూల అస్థిరతతో, నాసెల్ల్స్‌లో రెండు ట్రాక్టర్ ఇంజిన్ల ద్వారా శక్తినివ్వారు, షార్ట్ స్ట్రట్‌లను అమర్చారు లేదా నేరుగా దిగువ రెక్కలపై మరియు స్థిర టెయిల్‌స్కిడ్ అండర్ క్యారేజ్ కలిగి ఉంది. కొన్ని విమానాలు విమానం మరియు దాని స"&amp;"ిబ్బందిని దిగేటప్పుడు ""ముక్కు-ఓవర్"" ప్రమాదాల నుండి రక్షించడానికి స్ట్రట్-మౌంటెడ్ నోస్‌వీల్ కలిగి ఉన్నాయి. పైలట్ ఎగువ వింగ్ వెనుకంజలో ఉన్న ఓపెన్ కాక్‌పిట్‌లో కూర్చున్నాడు, గన్నర్ వెంటనే వెనుకకు, మరియు మూడవ సిబ్బందిని ముక్కులో బహిరంగ స్థితిలో ఉంచారు, అక్క"&amp;"డ అతను గన్నర్, పరిశీలకుడు మరియు బాంబు-పేరుగా వ్యవహరించగలడు . విమానం పూర్తయింది, వివిధ రకాలైన, సమాన స్పాన్ 4-బే రెక్కలు లేదా అసమాన స్పాన్ 3-బే రెక్కలతో ఎక్కువ కాలం ఎగువ రెక్కలతో A- ఫ్రేమ్ కింగ్-పోస్ట్ మరియు వైర్లతో కలుపుతారు. అన్ని లెటార్డ్ నిఘా బాంబర్లు ఇ"&amp;"లాంటి ప్లైవుడ్ కవర్ చెక్క నిర్మాణం ఫ్యూజ్‌లేజ్‌లు మరియు చెక్క నిర్మాణ రెక్కలు మరియు సాంప్రదాయిక తోక-యూనిట్లను పంచుకున్నారు. లెటార్డ్ నిఘా బాంబర్లు 1917 మధ్య నుండి, 1917 మధ్య నుండి 121 నవంబర్ 1917 నాటికి వెస్ట్రన్ ఫ్రంట్‌లో పనిచేస్తున్న Aéronauctique మిలిట"&amp;"ైర్ అంతటా విస్తృతమైన సేవలను చూశారు. చాలా మంది నవంబర్ 1918 లో యుద్ధ-లైన్ ఉపయోగంలో లేదు. మొదటిది ఫ్రెంచ్ విమానాల నుండి డేటా ప్రపంచ యుద్ధం [1] సాధారణ లక్షణాలు పనితీరు ఆయుధ సంబంధిత జాబితాలు")</f>
        <v>లెటార్డ్ లెట్ 5 బహుశా 3-సీట్ల నిఘా బాంబర్ల కుటుంబంలో చాలా మంది, ఇది 1916 నుండి ఫ్రాన్స్‌లో రూపొందించబడింది మరియు నిర్మించబడింది, మొదట A3 (నిఘా విమానం 3-సీటు) స్పెసిఫికేషన్‌కు STAé (సర్వీస్ టెక్నిక్ డి'అరోన్యుటిక్) . 1916 ప్రారంభంలో, కాడ్రాన్ G.6, మొరాన్-సల్నియర్ టి మరియు సాల్మ్సన్-మూనే SM.1 వంటి ఏ ఆర్నానూటిక్ మిలీటైర్ యొక్క సమకాలీన నిఘా విమానం కార్యకలాపాలు మరియు పరీక్షలలో మెరిసే దానికంటే తక్కువగా ఉందని రుజువు చేస్తున్నాయి. తగిన పున ment స్థాపనను అందించడానికి, దాని డైరెక్టర్ కల్నల్ డోరాండ్ మరియు ఎటాబ్లిసిమెంట్స్ లెటార్డ్, A3 స్పెసిఫికేషన్‌ను రూపొందించారు మరియు ఏకైక ప్రతివాది రూపకల్పనలో సహకరించారు, లెటార్డ్ లెట్స్ 1. లెటార్డ్ A3 నిఘా బాంబర్ కుటుంబం, లెట్ 1 నుండి లెట్ 1 నుండి, తప్పనిసరిగా సారూప్య ద్విపదలు, విభిన్నమైన అసమాన స్పాన్ లేదా సమాన స్పాన్ రెక్కలతో, వాటి రెక్కలపై ప్రముఖ మరియు లక్షణ ప్రతికూల అస్థిరతతో, నాసెల్ల్స్‌లో రెండు ట్రాక్టర్ ఇంజిన్ల ద్వారా శక్తినివ్వారు, షార్ట్ స్ట్రట్‌లను అమర్చారు లేదా నేరుగా దిగువ రెక్కలపై మరియు స్థిర టెయిల్‌స్కిడ్ అండర్ క్యారేజ్ కలిగి ఉంది. కొన్ని విమానాలు విమానం మరియు దాని సిబ్బందిని దిగేటప్పుడు "ముక్కు-ఓవర్" ప్రమాదాల నుండి రక్షించడానికి స్ట్రట్-మౌంటెడ్ నోస్‌వీల్ కలిగి ఉన్నాయి. పైలట్ ఎగువ వింగ్ వెనుకంజలో ఉన్న ఓపెన్ కాక్‌పిట్‌లో కూర్చున్నాడు, గన్నర్ వెంటనే వెనుకకు, మరియు మూడవ సిబ్బందిని ముక్కులో బహిరంగ స్థితిలో ఉంచారు, అక్కడ అతను గన్నర్, పరిశీలకుడు మరియు బాంబు-పేరుగా వ్యవహరించగలడు . విమానం పూర్తయింది, వివిధ రకాలైన, సమాన స్పాన్ 4-బే రెక్కలు లేదా అసమాన స్పాన్ 3-బే రెక్కలతో ఎక్కువ కాలం ఎగువ రెక్కలతో A- ఫ్రేమ్ కింగ్-పోస్ట్ మరియు వైర్లతో కలుపుతారు. అన్ని లెటార్డ్ నిఘా బాంబర్లు ఇలాంటి ప్లైవుడ్ కవర్ చెక్క నిర్మాణం ఫ్యూజ్‌లేజ్‌లు మరియు చెక్క నిర్మాణ రెక్కలు మరియు సాంప్రదాయిక తోక-యూనిట్లను పంచుకున్నారు. లెటార్డ్ నిఘా బాంబర్లు 1917 మధ్య నుండి, 1917 మధ్య నుండి 121 నవంబర్ 1917 నాటికి వెస్ట్రన్ ఫ్రంట్‌లో పనిచేస్తున్న Aéronauctique మిలిటైర్ అంతటా విస్తృతమైన సేవలను చూశారు. చాలా మంది నవంబర్ 1918 లో యుద్ధ-లైన్ ఉపయోగంలో లేదు. మొదటిది ఫ్రెంచ్ విమానాల నుండి డేటా ప్రపంచ యుద్ధం [1] సాధారణ లక్షణాలు పనితీరు ఆయుధ సంబంధిత జాబితాలు</v>
      </c>
      <c r="E24" s="1" t="s">
        <v>529</v>
      </c>
      <c r="F24" s="1" t="s">
        <v>530</v>
      </c>
      <c r="G24" s="1" t="str">
        <f>IFERROR(__xludf.DUMMYFUNCTION("GOOGLETRANSLATE(F:F, ""en"", ""te"")"),"నిఘా విమానం")</f>
        <v>నిఘా విమానం</v>
      </c>
      <c r="H24" s="1" t="s">
        <v>463</v>
      </c>
      <c r="I24" s="1" t="str">
        <f>IFERROR(__xludf.DUMMYFUNCTION("GOOGLETRANSLATE(H:H, ""en"", ""te"")"),"ఫ్రాన్స్")</f>
        <v>ఫ్రాన్స్</v>
      </c>
      <c r="J24" s="2" t="s">
        <v>464</v>
      </c>
      <c r="K24" s="1" t="s">
        <v>531</v>
      </c>
      <c r="L24" s="1"/>
      <c r="M24" s="1" t="s">
        <v>532</v>
      </c>
      <c r="N24" s="1" t="s">
        <v>533</v>
      </c>
      <c r="O24" s="1" t="s">
        <v>534</v>
      </c>
      <c r="P24" s="1">
        <v>1917.0</v>
      </c>
      <c r="Q24" s="1" t="s">
        <v>535</v>
      </c>
      <c r="R24" s="1">
        <v>3.0</v>
      </c>
      <c r="S24" s="1" t="s">
        <v>536</v>
      </c>
      <c r="T24" s="1" t="s">
        <v>537</v>
      </c>
      <c r="U24" s="1" t="s">
        <v>538</v>
      </c>
      <c r="V24" s="1" t="s">
        <v>539</v>
      </c>
      <c r="X24" s="1" t="s">
        <v>540</v>
      </c>
      <c r="Y24" s="1" t="s">
        <v>541</v>
      </c>
      <c r="AA24" s="1" t="s">
        <v>542</v>
      </c>
      <c r="AB24" s="1" t="s">
        <v>543</v>
      </c>
      <c r="AC24" s="1" t="s">
        <v>544</v>
      </c>
      <c r="AF24" s="1" t="s">
        <v>545</v>
      </c>
      <c r="AG24" s="1" t="s">
        <v>546</v>
      </c>
      <c r="AH24" s="1" t="s">
        <v>547</v>
      </c>
      <c r="AV24" s="1" t="s">
        <v>548</v>
      </c>
      <c r="AW24" s="1" t="s">
        <v>549</v>
      </c>
      <c r="BG24" s="1" t="s">
        <v>550</v>
      </c>
      <c r="BH24" s="1" t="s">
        <v>551</v>
      </c>
      <c r="BR24" s="1" t="s">
        <v>552</v>
      </c>
      <c r="BS24" s="1" t="s">
        <v>553</v>
      </c>
    </row>
    <row r="25">
      <c r="A25" s="1" t="s">
        <v>554</v>
      </c>
      <c r="B25" s="1" t="str">
        <f>IFERROR(__xludf.DUMMYFUNCTION("GOOGLETRANSLATE(A:A, ""en"", ""te"")"),"డగ్లస్ XTB2D స్కీపిరేట్")</f>
        <v>డగ్లస్ XTB2D స్కీపిరేట్</v>
      </c>
      <c r="C25" s="1" t="s">
        <v>555</v>
      </c>
      <c r="D25" s="1" t="str">
        <f>IFERROR(__xludf.DUMMYFUNCTION("GOOGLETRANSLATE(C:C, ""en"", ""te"")"),"డగ్లస్ XTB2D స్కీపిరేట్ (డెవాస్టేటర్ II అని కూడా పిలుస్తారు) అమెరికా నేవీ యొక్క మిడ్‌వే- మరియు ఎసెక్స్-క్లాస్ ఎయిర్‌క్రాఫ్ట్ క్యారియర్‌లతో సేవ కోసం ఉద్దేశించిన టార్పెడో బాంబర్; మునుపటి డెక్‌లకు ఇది చాలా పెద్దది. రెండు ప్రోటోటైప్‌లు పూర్తయ్యాయి, కాని అంకిత"&amp;"మైన టార్పెడో బాంబర్ పాత భావనగా మారింది, మరియు రెండవ ప్రపంచ యుద్ధం ముగియడంతో, ఈ రకాన్ని అనవసరంగా భావించారు మరియు రద్దు చేశారు. 1939 లో, డగ్లస్ డిజైనర్లు ఎడ్ హీన్మాన్ మరియు బాబ్ డోనోవన్ టిబిడి డివాస్టేటర్ టార్పెడో బాంబర్ స్థానంలో VTB ప్రతిపాదనపై పని ప్రారంభ"&amp;"ించారు. 1942 లో, హీనెమాన్ మరియు డోనోవన్ నేతృత్వంలోని బృందం ""డెవాస్టేటర్ II"" అనే కొత్త ప్రాజెక్టుపై పనిని ప్రారంభించింది. 31 అక్టోబర్ 1943 న, చాలా పెద్ద మిడ్‌వే-క్లాస్ ఎయిర్‌క్రాఫ్ట్ క్యారియర్‌లను ఉత్పత్తిలోకి ఆదేశించిన నాలుగు రోజుల తరువాత, డగ్లస్ రెండు "&amp;"ప్రోటోటైప్‌ల కోసం ఒక ఒప్పందాన్ని అందుకుంది, నియమించబడిన TB2D, అధికారిక పేరును అందుకుంది: ""స్కైపిరేట్"". [1] TB2D ను ప్రాట్ &amp; విట్నీ R-4360 WASP మేజర్ డ్రైవింగ్ కాంట్రా-రొటేటింగ్ ప్రొపెల్లర్స్ చేత శక్తినిచ్చారు. నాలుగు టార్పెడోలు (మార్క్ 13 టార్పెడో వంటివ"&amp;"ి) లేదా సమానమైన బాంబు లోడ్ అండర్ వింగ్ పైలాన్లపై ఉంచవచ్చు. డిఫెన్సివ్ ఆయుధాలు రెక్కలలో రెండు 20 మిమీ (.79 అంగుళాలు) ఫిరంగిని కలిగి ఉన్నాయి మరియు .50 అంగుళాలు (12.7 మిమీ) మెషిన్ గన్స్ పవర్-ఆపరేటెడ్ డోర్సల్ టర్రెట్‌లో అమర్చబడి ఉన్నాయి. [2] ఒకే ఇంజిన్ విమానా"&amp;"నికి చాలా పెద్దది, TB2D ఆ సమయంలో అతిపెద్ద క్యారియర్బోర్న్ విమానం; ఇది గ్రుమ్మన్ టిబిఎఫ్ అవెంజర్ యొక్క ఆయుధ భారాన్ని నాలుగు రెట్లు మోయగలదు. సివిబి మరియు సివి 9 క్యారియర్‌ల కోసం మాత్రమే విమానం రూపకల్పన చేయబడినందున యుఎస్ నేవీ నుండి పరిమిత మద్దతుతో, మరియు 20 "&amp;"మే 1944 న రద్దు చేయడానికి సిఫారసును ఎదుర్కొంటున్నందున, టిబి 2 డి ప్రాజెక్ట్ డిజైన్ మరియు మోకప్ దశలో కూడా ప్రమాదంలో ఉంది. [3] రెండు ""స్కైపిరేట్"" ప్రోటోటైప్స్, బనో 36933 మరియు 36934, 1945 లో ఫ్లైట్ ట్రయల్స్‌కు సిద్ధంగా ఉన్నాయి, మొదటి ప్రోటోటైప్ XTB2D-1 13"&amp;" మార్చి 1945 న ఎగురుతుంది. రెండవ ఉదాహరణ ఫ్యూజ్‌లేజ్ యొక్క పొడవులో 58 సెం.మీ. వేసవి 1945 లో. రెండు ప్రోటోటైప్‌లు ఎటువంటి ఆయుధాలు లేకుండా పరీక్షలు చేయబడ్డాయి. షెడ్యూల్‌లో ఫ్లయింగ్ ట్రయల్స్ కొనసాగుతున్నప్పటికీ, పసిఫిక్‌లో జపనీస్ దళాలు పతనం, మిడ్‌వే తరగతిలో ఆ"&amp;"లస్యం, రకం యొక్క అవసరాన్ని తొలగించారు మరియు 23 ప్రీ-ప్రొడక్షన్ విమానం ఆర్డర్ తరువాత రద్దు చేయబడింది. ఫ్లైట్ ట్రయల్స్ సస్పెండ్ చేయబడ్డాయి మరియు రెండు ప్రోటోటైప్‌లు చివరికి 1948 లో స్క్రాప్‌కు తగ్గించబడ్డాయి. [4] 1920 నుండి మెక్‌డోనెల్ డగ్లస్ విమానం నుండి వ"&amp;"చ్చిన డేటా; [5] డగ్లస్ XTB2D-1 స్కైపిరేట్ [6] సాధారణ లక్షణాలు పనితీరు ఆయుధాలు పోల్చదగిన పాత్ర, కాన్ఫిగరేషన్ మరియు ERA సంబంధిత జాబితాల విమానం")</f>
        <v>డగ్లస్ XTB2D స్కీపిరేట్ (డెవాస్టేటర్ II అని కూడా పిలుస్తారు) అమెరికా నేవీ యొక్క మిడ్‌వే- మరియు ఎసెక్స్-క్లాస్ ఎయిర్‌క్రాఫ్ట్ క్యారియర్‌లతో సేవ కోసం ఉద్దేశించిన టార్పెడో బాంబర్; మునుపటి డెక్‌లకు ఇది చాలా పెద్దది. రెండు ప్రోటోటైప్‌లు పూర్తయ్యాయి, కాని అంకితమైన టార్పెడో బాంబర్ పాత భావనగా మారింది, మరియు రెండవ ప్రపంచ యుద్ధం ముగియడంతో, ఈ రకాన్ని అనవసరంగా భావించారు మరియు రద్దు చేశారు. 1939 లో, డగ్లస్ డిజైనర్లు ఎడ్ హీన్మాన్ మరియు బాబ్ డోనోవన్ టిబిడి డివాస్టేటర్ టార్పెడో బాంబర్ స్థానంలో VTB ప్రతిపాదనపై పని ప్రారంభించారు. 1942 లో, హీనెమాన్ మరియు డోనోవన్ నేతృత్వంలోని బృందం "డెవాస్టేటర్ II" అనే కొత్త ప్రాజెక్టుపై పనిని ప్రారంభించింది. 31 అక్టోబర్ 1943 న, చాలా పెద్ద మిడ్‌వే-క్లాస్ ఎయిర్‌క్రాఫ్ట్ క్యారియర్‌లను ఉత్పత్తిలోకి ఆదేశించిన నాలుగు రోజుల తరువాత, డగ్లస్ రెండు ప్రోటోటైప్‌ల కోసం ఒక ఒప్పందాన్ని అందుకుంది, నియమించబడిన TB2D, అధికారిక పేరును అందుకుంది: "స్కైపిరేట్". [1] TB2D ను ప్రాట్ &amp; విట్నీ R-4360 WASP మేజర్ డ్రైవింగ్ కాంట్రా-రొటేటింగ్ ప్రొపెల్లర్స్ చేత శక్తినిచ్చారు. నాలుగు టార్పెడోలు (మార్క్ 13 టార్పెడో వంటివి) లేదా సమానమైన బాంబు లోడ్ అండర్ వింగ్ పైలాన్లపై ఉంచవచ్చు. డిఫెన్సివ్ ఆయుధాలు రెక్కలలో రెండు 20 మిమీ (.79 అంగుళాలు) ఫిరంగిని కలిగి ఉన్నాయి మరియు .50 అంగుళాలు (12.7 మిమీ) మెషిన్ గన్స్ పవర్-ఆపరేటెడ్ డోర్సల్ టర్రెట్‌లో అమర్చబడి ఉన్నాయి. [2] ఒకే ఇంజిన్ విమానానికి చాలా పెద్దది, TB2D ఆ సమయంలో అతిపెద్ద క్యారియర్బోర్న్ విమానం; ఇది గ్రుమ్మన్ టిబిఎఫ్ అవెంజర్ యొక్క ఆయుధ భారాన్ని నాలుగు రెట్లు మోయగలదు. సివిబి మరియు సివి 9 క్యారియర్‌ల కోసం మాత్రమే విమానం రూపకల్పన చేయబడినందున యుఎస్ నేవీ నుండి పరిమిత మద్దతుతో, మరియు 20 మే 1944 న రద్దు చేయడానికి సిఫారసును ఎదుర్కొంటున్నందున, టిబి 2 డి ప్రాజెక్ట్ డిజైన్ మరియు మోకప్ దశలో కూడా ప్రమాదంలో ఉంది. [3] రెండు "స్కైపిరేట్" ప్రోటోటైప్స్, బనో 36933 మరియు 36934, 1945 లో ఫ్లైట్ ట్రయల్స్‌కు సిద్ధంగా ఉన్నాయి, మొదటి ప్రోటోటైప్ XTB2D-1 13 మార్చి 1945 న ఎగురుతుంది. రెండవ ఉదాహరణ ఫ్యూజ్‌లేజ్ యొక్క పొడవులో 58 సెం.మీ. వేసవి 1945 లో. రెండు ప్రోటోటైప్‌లు ఎటువంటి ఆయుధాలు లేకుండా పరీక్షలు చేయబడ్డాయి. షెడ్యూల్‌లో ఫ్లయింగ్ ట్రయల్స్ కొనసాగుతున్నప్పటికీ, పసిఫిక్‌లో జపనీస్ దళాలు పతనం, మిడ్‌వే తరగతిలో ఆలస్యం, రకం యొక్క అవసరాన్ని తొలగించారు మరియు 23 ప్రీ-ప్రొడక్షన్ విమానం ఆర్డర్ తరువాత రద్దు చేయబడింది. ఫ్లైట్ ట్రయల్స్ సస్పెండ్ చేయబడ్డాయి మరియు రెండు ప్రోటోటైప్‌లు చివరికి 1948 లో స్క్రాప్‌కు తగ్గించబడ్డాయి. [4] 1920 నుండి మెక్‌డోనెల్ డగ్లస్ విమానం నుండి వచ్చిన డేటా; [5] డగ్లస్ XTB2D-1 స్కైపిరేట్ [6] సాధారణ లక్షణాలు పనితీరు ఆయుధాలు పోల్చదగిన పాత్ర, కాన్ఫిగరేషన్ మరియు ERA సంబంధిత జాబితాల విమానం</v>
      </c>
      <c r="E25" s="1" t="s">
        <v>556</v>
      </c>
      <c r="F25" s="1" t="s">
        <v>557</v>
      </c>
      <c r="G25" s="1" t="str">
        <f>IFERROR(__xludf.DUMMYFUNCTION("GOOGLETRANSLATE(F:F, ""en"", ""te"")"),"టార్పెడో బాంబర్")</f>
        <v>టార్పెడో బాంబర్</v>
      </c>
      <c r="K25" s="1" t="s">
        <v>558</v>
      </c>
      <c r="L25" s="1"/>
      <c r="M25" s="1" t="s">
        <v>559</v>
      </c>
      <c r="P25" s="3">
        <v>16509.0</v>
      </c>
      <c r="Q25" s="1">
        <v>2.0</v>
      </c>
      <c r="R25" s="1">
        <v>3.0</v>
      </c>
      <c r="S25" s="1" t="s">
        <v>560</v>
      </c>
      <c r="T25" s="1" t="s">
        <v>561</v>
      </c>
      <c r="U25" s="1" t="s">
        <v>562</v>
      </c>
      <c r="V25" s="1" t="s">
        <v>563</v>
      </c>
      <c r="W25" s="1" t="s">
        <v>564</v>
      </c>
      <c r="X25" s="1" t="s">
        <v>565</v>
      </c>
      <c r="Y25" s="1" t="s">
        <v>566</v>
      </c>
      <c r="Z25" s="1" t="s">
        <v>567</v>
      </c>
      <c r="AA25" s="1" t="s">
        <v>568</v>
      </c>
      <c r="AB25" s="1" t="s">
        <v>569</v>
      </c>
      <c r="AC25" s="1" t="s">
        <v>570</v>
      </c>
      <c r="AF25" s="1" t="s">
        <v>571</v>
      </c>
      <c r="AH25" s="1" t="s">
        <v>572</v>
      </c>
      <c r="AI25" s="1" t="s">
        <v>573</v>
      </c>
      <c r="AJ25" s="1" t="s">
        <v>574</v>
      </c>
      <c r="AK25" s="1" t="s">
        <v>575</v>
      </c>
      <c r="AP25" s="1" t="s">
        <v>576</v>
      </c>
      <c r="AQ25" s="1" t="s">
        <v>577</v>
      </c>
      <c r="AS25" s="1" t="s">
        <v>578</v>
      </c>
      <c r="BB25" s="1" t="s">
        <v>579</v>
      </c>
      <c r="BR25" s="1" t="s">
        <v>580</v>
      </c>
      <c r="BS25" s="1" t="s">
        <v>581</v>
      </c>
      <c r="CS25" s="1" t="s">
        <v>582</v>
      </c>
    </row>
    <row r="26">
      <c r="A26" s="1" t="s">
        <v>583</v>
      </c>
      <c r="B26" s="1" t="str">
        <f>IFERROR(__xludf.DUMMYFUNCTION("GOOGLETRANSLATE(A:A, ""en"", ""te"")"),"హాకర్ సిడ్లీ పే .1154")</f>
        <v>హాకర్ సిడ్లీ పే .1154</v>
      </c>
      <c r="C26" s="1" t="s">
        <v>584</v>
      </c>
      <c r="D26" s="1" t="str">
        <f>IFERROR(__xludf.DUMMYFUNCTION("GOOGLETRANSLATE(C:C, ""en"", ""te"")"),"హాకర్ సిడ్లీ p.1154 అనేది హాకర్ సిడ్లీ ఏవియేషన్ (HSA) రూపొందించిన ప్రణాళికాబద్ధమైన సూపర్సోనిక్ నిలువు/చిన్న టేక్-ఆఫ్ మరియు ల్యాండింగ్ (V/STOL) ఫైటర్ విమానం. అభివృద్ధి మొదట p.1150 కింద ప్రారంభమైంది, ఇది తప్పనిసరిగా చిన్న సబ్సోనిక్ హాకర్ సిడ్లీ p.1127/కెస్ట"&amp;"్రెల్ అభివృద్ధి చేస్తున్న ప్రాథమిక లేఅవుట్ మరియు సాంకేతిక పరిజ్ఞానం యొక్క పెద్ద మరియు వేగవంతమైన వెర్షన్. ఈ రూపకల్పన యొక్క ముఖ్య వ్యత్యాసం ప్లీనం ఛాంబర్ బర్నింగ్ యొక్క అదనంగా, ముఖ్యంగా హోవర్ సమయంలో ఉపయోగించిన థ్రస్టర్‌లలో అనంతర బర్నర్ లాంటి అమరిక, వారి థ్ర"&amp;"స్ట్‌ను బాగా పెంచుతుంది. VTOL సమ్మె-ఫైటర్ కోసం నాటో బేసిక్ మిలిటరీ అవసరం 3 విడుదల విస్తృతంగా పరిశ్రమల భాగస్వామ్యానికి దారితీసింది. పి. ఈ మాక్ 2-సామర్థ్యం గల విమానం NBMR-3 కోసం పదకొండు సమర్పణలలో సాంకేతిక విజేతగా నిలిచింది, డసాల్ట్ మిరాజ్ IIIV రెండవ డిజైన్‌"&amp;"గా ఎంపిక చేయబడింది. రెండు సమూహాలు మరియు వారి వివిధ మద్దతుదారుల మధ్య రాజకీయ గొడవలు, వ్యూహాత్మక వాతావరణాన్ని నిరంతరం మార్చడంతో పాటు, ఈ ప్రాజెక్ట్ ఉత్పత్తిలోకి ప్రవేశించలేదు. ఇంతలో, హాకర్ సిడ్లీ RAF మరియు రాయల్ నేవీ ఒక విమానం కోసం ఉమ్మడి స్పెసిఫికేషన్ కోసం ఎ"&amp;"యిర్ఫ్రేమ్‌ను సవరించాలని భావించాడు. 1961 మరియు 1965 మధ్య రెండు సేవలు డిజైన్ సామాన్యతను కాపాడటానికి వారి స్పెసిఫికేషన్లను సమన్వయం చేశాయి. ఏదేమైనా, RAF యొక్క కావలసిన కాన్ఫిగరేషన్ రాయల్ నేవీల కంటే ప్రాధాన్యతనివ్వడం. అనేక ప్రతిపాదనలు సమర్పించబడ్డాయి; ఒక దశలో,"&amp;" జంట-స్పై డిజైన్ పరిగణించబడింది, తరువాత తిరస్కరించబడింది. కార్మిక ప్రభుత్వం అధికారంలోకి వచ్చిన తరువాత ఈ ప్రాజెక్ట్ 1965 లో రద్దు చేయబడింది. రాయల్ నేవీ మెక్‌డోనెల్ డగ్లస్ ఎఫ్ -4 ఫాంటమ్ II ను సొంతం చేసుకుంటుంది, అయితే RAF P.1127 (RAF) యొక్క అభివృద్ధిని ప్రో"&amp;"త్సహించింది, ఇది విజయవంతమైన హారియర్ జంప్‌కు దారితీసింది జెట్ కుటుంబం. 1950 ల చివరలో, హాకర్ సిడ్లీ ఏవియేషన్ (HSA) కొత్త తరం పోరాట విమానాలను అభివృద్ధి చేయడానికి ఆసక్తి చూపింది, అది సూపర్సోనిక్ వేగంతో ఉంటుంది. దురదృష్టవశX శాండిస్. [1] మరొక అభివృద్ధి కార్యక్ర"&amp;"మంలో పనిని వెంటనే ప్రారంభించాల్సిన అవసరాన్ని గుర్తించి, బ్రిస్టల్ ఏరో ఇంజిన్లకు చెందిన సర్ స్టాన్లీ హుకర్‌తో క్రమంగా చర్చలు జరిపిన HSA యొక్క చీఫ్ ఎయిర్క్రాఫ్ట్ డిజైనర్ సర్ సిడ్నీ కామ్, కంపెనీ ఆచరణీయమైన పోరాటాన్ని అభివృద్ధి చేయడం మరియు తయారుచేసే అవకాశాలను "&amp;"పరిశోధించాలని నిర్ణయించుకుంది. -కాపబుల్ నిలువు టేకాఫ్ మరియు ల్యాండింగ్ (VTOL) ఫైటర్ విమానం. [2] బ్రిస్టల్ ఏరో ఇంజన్లు మరియు హుకర్ ఇప్పటికే తగిన VTOL ఇంజిన్‌ను ఉత్పత్తి చేయడానికి ఒక ప్రాజెక్ట్‌లో పనిచేస్తున్నారు; ఈ ఇంజిన్ వారి ఒలింపస్ మరియు ఓర్ఫియస్ జెట్ ఇ"&amp;"ంజిన్ల యొక్క ప్రధాన అంశాలను కలిపి ప్రత్యక్ష అభిమాని జెట్ ఉత్పత్తి చేస్తుంది. [3] అంచనా వేసిన ఫ్యాన్ జెట్ రొటటేబుల్ కోల్డ్ జెట్‌లను ఉపయోగించుకుంది, ఇవి కంప్రెషర్‌కు ఇరువైపులా ఉంచబడ్డాయి, వీటిని భ్రమణ 'హాట్' జెట్లతో పాటు విభజించబడిన టెయిల్ పైప్ ద్వారా దర్శక"&amp;"త్వం వహించారు. [4] తగిన ఇంజిన్ ఇప్పటికే అభివృద్ధి చేయడంతో, HSA లోని కామ్ మరియు అతని బృందం సంస్థ యొక్క మొట్టమొదటి VTOL విమానాన్ని అభివృద్ధి చేయడానికి ముందుకు సాగారు, దీనిని హాకర్ సిడ్లీ పే .1127 గా నియమించారు. [2] P.1127 ఒక సబ్సోనిక్ VTOL- సామర్థ్యం గల సమ్"&amp;"మె విమానం అని vision హించబడింది, అదే సమయంలో విమానం యొక్క ప్రాథమిక కాన్ఫిగరేషన్ యొక్క సామర్థ్యాలను ప్రదర్శించడానికి మరియు నిరూపించడానికి మరియు రోల్స్ రాయిస్ పెగసాస్ ఇంజిన్ యొక్క పనితీరును ధృవీకరించడానికి కూడా ఉపయోగపడుతుంది. [4] పెగసాస్ ఇంజిన్ అభివృద్ధికి త"&amp;"ోడ్పడటానికి నాటో యొక్క మ్యూచువల్ ఆయుధాల అభివృద్ధి కార్యక్రమం ద్వారా ఆర్థిక మద్దతు జారీ చేయగా, బ్రిటిష్ ప్రభుత్వం నిధులతో రాలేదు. [2] HSA P.1127 తో ప్రైవేట్ వెంచర్‌గా ముందుకు సాగాలని ఎంచుకున్నప్పటికీ, భవిష్యత్ RAF VTOL విమానం కోసం ఏ అవసరాలు నిర్దేశించాలో వ"&amp;"ాయు సిబ్బంది భారీగా విభేదించారు; కొంతమంది అధికారులు, చీఫ్ ఆఫ్ ది ఎయిర్ స్టాఫ్ సర్ థామస్ పైక్, సరళతను సమర్థించగా, RAF కార్యాచరణ అవసరాల విభాగం వంటి మరికొందరు అటువంటి విమానాల యొక్క వివిధ పనితీరు డిమాండ్లను కోరింది, ముఖ్యంగా సూపర్సోనిక్ విమానానికి సామర్థ్యం. "&amp;"[5] P.1127 యొక్క మరింత అధునాతన అభివృద్ధి యొక్క అవకాశాలు మరియు సాధ్యతపై HSA కూడా ఆసక్తి చూపింది, సూపర్సోనిక్-సామర్థ్యం గల VTOL విమానం వినియోగదారులకు మరింత ఆకర్షణీయంగా ఉంటుందని తెలుసుకోవడం, సూపర్సోనిక్ విమానం గణనీయంగా ఎక్కువ ఉన్న సమయంలో సాధారణ అవగాహన ఉంది వ"&amp;"ారి సబ్సోనిక్ ప్రతిరూపాల కంటే విలువ. [6] [7] [8] పర్యవసానంగా, 13 ఏప్రిల్ 1961 న, రాల్ఫ్ హూపర్ యొక్క మార్గదర్శకత్వంలో p.1127 యొక్క సూపర్సోనిక్ ఉత్పన్నాలపై ప్రాథమిక పనిని నిర్వహించాలని HSA నిర్ణయించింది. [7] ఇది కొత్త డిజైన్‌కు దారితీస్తుంది, ఇది p.1150 గా "&amp;"నియమించబడింది, ఇది మునుపటి p.1127 కన్నా 50% పెద్దది; కొత్త పనితీరును పెంచే లక్షణాన్ని ప్లీనం ఛాంబర్ బర్నింగ్ (పిసిబి) రూపంలో అనుసరించాలని ప్రతిపాదించబడింది-ఇది ఆఫ్టర్‌బర్నర్ మాదిరిగానే ఉంటుంది, కానీ ముందు నాజిల్ ద్వారా విడుదలయ్యే బైపాస్ గాలిపై మాత్రమే పని"&amp;"చేస్తుంది. [7] [8] P.1150 ప్రతిపాదన దాని సవరించిన ఫ్యూజ్‌లేజ్, సన్నగా ఉండే రెక్కను స్వీకరించడం మరియు పెగసాస్ ఇంజిన్ యొక్క అధునాతన వెర్షన్‌తో సహా పెద్ద మార్పులు చేసినప్పటికీ దాని p.1127 పూర్వీకుడిని విస్తృతంగా పోలి ఉంటుంది. [6] బ్రిస్టల్ సిడ్లీ BS100 ఇంజిన"&amp;"్ నాలుగు స్వివెలింగ్ ఎగ్జాస్ట్ నాజిల్స్ యొక్క అమరికను కలిగి ఉంది, వీటి ముందు నాజిల్స్ పిసిబితో అమర్చబడి ఉంటాయి. [7] [9] ఏవియేషన్ రచయిత డెరెక్ వుడ్ ప్రకారం, p.1150 మాక్ 1.3 సామర్థ్యం కలిగి ఉండాలి. [10] ఆగష్టు 1961 లో, నాటో తన VTOL స్ట్రైక్ ఫైటర్ అవసరం, నాట"&amp;"ో బేసిక్ మిలిటరీ అవసరం 3 (NBMR-3) యొక్క నవీకరించబడిన పునర్విమర్శను విడుదల చేసింది. [11] 460 కిలోమీటర్ల (250 ఎన్ఎమ్ఐ) పోరాట వ్యాసార్థంతో సూపర్సోనిక్ వి/స్టోల్ స్ట్రైక్ ఫైటర్ కోసం లక్షణాలు పిలుపునిచ్చాయి. క్రూయిజ్ వేగం మాక్ 0.92, మాక్ 1.5 యొక్క డాష్ వేగంతో "&amp;"ఉంటుంది. [12] 910 కిలోగ్రాముల (2,000 పౌండ్లు) పేలోడ్‌తో ఉన్న ఈ విమానం, 150 మీటర్ల (500 అడుగులు) టేకాఫ్ రోల్ తరువాత 15 మీటర్ల (50 అడుగులు) అడ్డంకిని క్లియర్ చేయగలదు. [7] [13] ఈ పోటీలో విజయం ఆ సమయంలో అధిక ప్రాముఖ్యత కలిగి ఉంది, ఎందుకంటే ఇది ""మొదటి నిజమైన న"&amp;"ాటో పోరాట విమానం"" గా కనబడుతోంది. [12] ఏదేమైనా, అవసరానికి చేసిన మార్పుల కారణంగా, p.1150 తక్కువగా పరిగణించబడింది మరియు తద్వారా సంతృప్తికరంగా లేదు, ఇది పున es రూపకల్పన కోరికకు దారితీసింది. కలప అసలు p.1150 రూపకల్పనతో ""తీవ్రమైన ఎదురుదెబ్బలు ... ఇది ఫస్ట్ క్ల"&amp;"ాస్ బేసిక్ రకాన్ని అందించేది"" తో కొనసాగకూడదని నిర్ణయాన్ని చూస్తుంది. [12] రెండు అదనపు లిఫ్ట్ ఇంజిన్లతో p.1150 ను సన్నద్ధం చేసే సమస్యను పరిశీలించే ఉమ్మడి అధ్యయనానికి సహకరించడానికి జర్మన్ ఫోకే-వుల్ఫ్ ఎయిర్క్రాఫ్ట్ కంపెనీతో HSA ఒక ఒప్పందాన్ని ఏర్పాటు చేసింద"&amp;"ి. [12] ఏదేమైనా, అక్టోబర్ 1961 లో, పశ్చిమ జర్మనీ ఈ కార్యక్రమం నుండి పూర్తిగా వైదొలగాలని ఎన్నుకుంది. ఇది HSA మరియు అభివృద్ధి బృందం మాత్రమే కాకుండా, బ్రిటిష్ వైమానిక మంత్రిత్వ శాఖ, VTOL విమానంలో దాని పశ్చిమ జర్మన్ ప్రత్యర్ధులతో సహకరించడానికి ప్రయత్నిస్తున్న"&amp;" బ్రిటిష్ వైమానిక మంత్రిత్వ శాఖ నేరుగా భావించింది. [12] ఇంతలో, కస్టమర్ స్పెసిఫికేషన్లను తీర్చడానికి P.1150 చాలా చిన్నదిగా ఉంటుందని భయపెట్టడానికి తదుపరి అధ్యయనాలు ఉపయోగపడ్డాయి, కాబట్టి CAMM విస్తరించిన ఉత్పన్న రూపకల్పనపై పనిని ప్రారంభించింది. HSA యొక్క పున"&amp;" es రూపకల్పనతో కలిసి, బ్రిస్టల్ అసలు పిసిబి ఇంజిన్‌ను విస్తరించడానికి మరియు ఎగ్జాస్ట్ హీట్‌ను 146.8 kN (30,000 lbf) కు పెంచడానికి ఎగ్జాస్ట్ హీట్‌ను పెంచడానికి పనిచేశాడు. [8] [14] [12] ఇది సిద్ధాంతపరంగా మాక్ 1.7–2 వరకు వేగాన్ని చేరుకోవచ్చు. [7] [9] కొత్త, "&amp;"పెద్ద విమాన రూపకల్పన త్వరలో ఉద్భవించింది, ప్రారంభంలో p.1150/3 గా నియమించబడింది, తరువాత పున es రూపకల్పన చేసిన p.1154. [13] జనవరి 1962 లో, HSA P.1154 డిజైన్‌ను నాటోకు విమానయాన మంత్రిత్వ శాఖ ద్వారా సమర్పించింది. [12] NBMR.3 కూడా మరో పది మంది పోటీదారులను ఆకర్"&amp;"షించింది, వారిలో p.1154 యొక్క ప్రధాన పోటీదారు, దస్సాల్ట్ మిరాజ్ IIIV. [12] మిరాజ్ IIIV కి బ్రిటిష్ ఎయిర్క్రాఫ్ట్ కార్పొరేషన్ (BAC) మద్దతు ఇచ్చింది మరియు వాయు సిబ్బందిలోని అనేక మంది సభ్యుల అభిమానాన్ని కూడా కలిగి ఉంది. [15] [12] మే 1962 లో, p.1154 NBMR.3 కో"&amp;"సం పోటీలో విజేతగా అవతరించింది. [15] P.1154 సాంకేతికంగా ఉన్నతమైనదని నిర్ధారించబడినప్పటికీ, ఈ కార్యక్రమానికి ప్రతిపాదించిన సహకార అభివృద్ధి మరియు ఉత్పత్తి అంశాల కారణంగా మిరాజ్ ఎక్కువ స్థాయి రాజకీయ పాలటబిలిటీని పొందింది, ఇది అనేక సభ్య దేశాలలో పనిని వ్యాప్తి చ"&amp;"ేసింది. సంస్థలు మరియు జాతీయ ప్రభుత్వాలు సుదీర్ఘమైన రాజకీయ విన్యాసాలు వారి ప్రాజెక్ట్ ఎంపికను పొందే ప్రయత్నాలలో నియమించబడ్డాయి. [16] P.1154 చివరికి NBMR-3 ను కలవడానికి ఎంపిక చేయబడింది, కానీ ఇది ఆదేశాలు ఉంచడానికి దారితీయలేదు. [16] డస్సాల్ట్ డిజైన్ కోల్పోయిన"&amp;" తర్వాత ఫ్రెంచ్ ప్రభుత్వం తరువాత పాల్గొనకుండా ఉపసంహరించుకుంది. ఈ దేశాలలో. ఈ విధంగా, 1965 లో, మొత్తం ప్రాజెక్ట్ ముగిసింది. [16] 6 డిసెంబర్ 1961 న, నాటోకు డిజైన్ సమర్పించడానికి ముందు, పి .1154 ను RAF మరియు రాయల్ నేవీ రెండింటి ఉపయోగం కోసం అవసరాలతో అభివృద్ధి "&amp;"చేయాలని నిర్ణయించారు. [19] ఫిబ్రవరి 1962 లో, రాయల్ నేవీ యొక్క అడ్మిరల్టీ విమాన భావనను చాలా ఆసక్తితో పొందింది, ఎందుకంటే రాయల్ నేవీ ఆ సమయంలో వారి విమాన వాహక నౌకలలో ఉపయోగం కోసం కొత్త ఇంటర్‌సెప్టర్ విమానాలను కోరే ప్రక్రియలో ఉంది. [15] మార్చి 1962 నాటికి, రక్ష"&amp;"ణ మంత్రిత్వ శాఖ P.1154 ను RAF యొక్క హాకర్ హంటర్స్ మరియు రాయల్ నేవీ యొక్క డి హవిలాండ్ సీ విక్సెన్స్ రెండింటికీ బదులుగా స్వీకరించే అవకాశం ఉంది. [12] దీని ప్రకారం, ఏప్రిల్ 1962 లో, కొత్త ఉమ్మడి నావికాదళం/వాయు సిబ్బంది అవసరం యొక్క మొదటి ముసాయిదా స్పెసిఫికేషన్"&amp;" OR356/AW406 రూపంలో జారీ చేయబడింది, దీనికి HSA అదే సంవత్సరం జూన్ నాటికి ప్రతిస్పందనను సమర్పించింది. [12] NBMR-3 అవసరాన్ని రద్దు చేసిన తరువాత, HSA ఈ ఉమ్మడి అవసరాలపై పనిచేయడానికి దాని దృష్టిని కేంద్రీకరించింది. [16] ఈ సేవలు వారి విమానంలో విభిన్న లక్షణాలను క"&amp;"ోరింది-RAF ద్వితీయ అంతరాయ సామర్థ్యంతో ఒకే-సీటు ఫైటర్‌ను కోరుకుంది, అయితే ఫ్లీట్ ఎయిర్ ఆర్మ్ (FAA) ద్వితీయ తక్కువ-స్థాయి సమ్మె సామర్ధ్యం కలిగిన రెండు-సీట్ల ఇంటర్‌సెప్టర్‌ను కోరింది. [14] [15] ] దీని ప్రకారం, HSA యొక్క సమర్పణలో ఒకే p.1154 విమానాల యొక్క రెండ"&amp;"ు విభిన్న వైవిధ్యాల అభివృద్ధి ఉంది, ప్రతి ఒక్కటి ఒక నిర్దిష్ట సేవ మరియు దాని పేర్కొన్న అవసరాలను లక్ష్యంగా చేసుకుంది. [12] రాయల్ నేవీతో ఉమ్మడి అవసరానికి ఆర్థికంగా మరియు రాజకీయంగా కట్టుబడి ఉన్నప్పటికీ, RAF యొక్క సింగిల్-సీట్ల రూపకల్పన రాయల్ నేవీ యొక్క రెండు"&amp;"-సీట్ల సంస్కరణకు ప్రాధాన్యతనిచ్చింది. ఏదేమైనా, RAF p.1154 లు నేవీ యొక్క పెద్ద వాయుమార్గాన అంతరాయానికి (AI) రాడార్‌కు అనుగుణంగా ఉండాలి. [15] [20] ఆగస్టు 8 న HSA డిజైన్‌ను సమర్పించినప్పుడు, రాయల్ నేవీ ఈ ప్రతిపాదనను విమర్శించింది, ఇది కాటాపుల్ట్ కార్యకలాపాలక"&amp;"ు విరుద్ధంగా అండర్ క్యారేజ్ లేఅవుట్ కలిగి ఉంది; పర్యవసానంగా, ట్రైసైకిల్ అండర్ క్యారేజ్ డిజైన్‌ను పరిశోధించారు మరియు ఆచరణాత్మకంగా అంగీకరించారు. [15] [21] ఈ విమానం రెడ్ టాప్ క్షిపణితో ఆయుధాలు కలిగి ఉండేది. [22] నవంబర్ 1962 లో, రోల్స్ రాయిస్ BS100 కు ప్రత్యా"&amp;"మ్నాయంగా పిసిబి-అమర్చిన వెక్టర్డ్ ట్రస్ట్ ట్విన్-స్పై డిజైన్‌ను అందించింది. [16] ఈ ప్రత్యామ్నాయ ఇంజిన్ అమరిక విస్తృతంగా నాసిరకంగా కనిపించింది, ముఖ్యంగా ఒకే ఇంజిన్ వైఫల్యం సంభవించినట్లయితే అసమాన థ్రస్ట్ అవుట్పుట్ వల్ల కలిగే ప్రమాదం కారణంగా; ఏదేమైనా, రోల్స్"&amp;" రాయిస్ వారి పరిష్కారం BS100 కంటే త్వరగా లభిస్తుందని పేర్కొంది. [23] డిసెంబర్ 1962 లో, బ్రిస్టల్ పిసిబి-అమర్చిన పెగసాస్ 2 ఇంజిన్ యొక్క మొదటి విజయవంతమైన పరుగును ప్రదర్శించాడు. [21] నిలువు టేకాఫ్ చేయడానికి, పిసిబి వాడకం అవసరం; ఏదేమైనా, ఈ లక్షణం కార్యకలాపాల "&amp;"సమయంలో గణనీయమైన భూమి కోత ఖర్చుతో వస్తుంది. [19] [24] డిసెంబర్ 1962 లో, HSA RAF యొక్క సింగిల్ సీట్ వేరియంట్‌ను అభివృద్ధి చేయడానికి తన పూర్తి ప్రయత్నాన్ని అంకితం చేసింది; వుడ్ గమనికలు NBMR-3 కోసం ప్రతిపాదన సమర్పణలకు విస్తృతంగా సమానమైన ప్రారంభ స్థానం. [21] 1"&amp;"8 ఫిబ్రవరి 1963 న, ఏవియేషన్ మంత్రి జూలియన్ అమెరీ ప్రాజెక్ట్ స్టడీ కాంట్రాక్ట్ ఉంచబడిందని ధృవీకరించారు; మార్చి 25 న, పి .1154 లో ఉపయోగించాల్సిన పవర్‌ప్లాంట్‌గా బిఎస్ 100 ను ఎంపిక చేసినట్లు అమెరీ ప్రకటించింది. ఈ సమయంలో, ఈ కార్యక్రమంలో మొత్తం 600 విమానాలు, R"&amp;"AF కి 400 మరియు రాయల్ నేవీకి 200 ఆర్డరింగ్ చేయాలని vision హించబడింది. [25] ఏదేమైనా, ప్రోగ్రామ్ యొక్క వివరణాత్మక రూపకల్పన దశపై HSA మరింత పనిని నిర్వహించినందున, విమానం కోసం అంతర్గత పరికరాలపై అభిప్రాయాలు రెండు సేవల మధ్య గణనీయంగా మారుతున్నాయని స్పష్టమవుతోంది."&amp;" [25] మే 1963 లో, స్పెసిఫికేషన్ OR356/AW406 యొక్క అధికారిక జారీ నుండి కొద్దిసేపటికే, రెండు విభిన్న విమానాలను కలిగి ఉన్న ఎంపిక తిరస్కరించబడినప్పుడు, విభిన్న అవసరాలను నిర్వహించడంలో ఇబ్బంది పెరిగింది; రెండు సేవల అవసరాలను తీర్చడానికి ఒకే సాధారణ విమానాల అభివృద"&amp;"్ధిపై రక్షణ రాష్ట్ర కార్యదర్శి పీటర్ థోర్నెక్రాఫ్ట్ పట్టుబట్టారు. [25] వుడ్స్ ప్రకారం, థోర్నెక్రాఫ్ట్ యొక్క నిర్ణయం అమెరికన్ జనరల్ డైనమిక్స్ ఎఫ్ -111 మల్టీరోల్ ప్రోగ్రాం ద్వారా ప్రభావితమైంది మరియు p.1154 కోసం ఈ అభివృద్ధి భావనను నకిలీ చేయడానికి ప్రయత్నించి"&amp;"ంది. [26] స్వింగ్-వింగ్ ఫైటర్ కోసం నేవీ ప్రాధాన్యత ఉన్నప్పటికీ, వివిధ రాడార్ వ్యవస్థలను మినహాయించి, విమానం పూర్తిగా సాధారణం అని సేవలు అంగీకరించాయి. [9] ఏదేమైనా, ఎలక్ట్రానిక్స్ ఫిట్ కోసం అవసరాలతో జారీ చేయబోయే విమానయాన మంత్రిత్వ శాఖకు వివిధ ఎలక్ట్రానిక్స్ త"&amp;"యారీదారుల అభ్యర్థనలపై, ఎటువంటి ప్రతిస్పందన జారీ చేయబడలేదు; ఈ నాయకత్వం లేకపోవడం మొత్తం కార్యక్రమానికి విఘాతం కలిగించింది. [20] RAF మరియు రాయల్ నేవీ యొక్క విభిన్న అవసరాల పర్యవసానంగా, విమానం యొక్క అభివృద్ధి పొరపాట్లు చేయడం ప్రారంభమైంది. నావికాదళ అవసరాలను తీర"&amp;"్చడానికి మార్పుల ఫలితంగా, జూలై 1963 నాటికి, బరువు పెరగడం విమానానికి గణనీయమైన సమస్యగా మారింది. [15] ఆ సమయానికి, రాయల్ నేవీ వి/స్టోల్ విమానం యొక్క ఎంపికను స్పష్టంగా విమర్శించింది. [15] ఆగష్టు 1963 నాటికి, విమానంలో చేయబడుతున్న మార్పుల పరిధి ఎగుమతి అమ్మకాలకు "&amp;"దాని సామర్థ్యాన్ని దెబ్బతీస్తుందని HSA బహిరంగంగా వ్యక్తం చేసింది. అదే సమయంలో, నేవీ ఇది p.1154 ను రెండవ-రేటు ఇంటర్‌సెప్టర్‌గా భావించిందని, మరియు RAF సమ్మె పనితీరును కోల్పోవడాన్ని బహిరంగంగా ఖండించింది. [22] అక్టోబర్ 1963 నాటికి, విమానయాన మంత్రిత్వ శాఖ ప్రాజ"&amp;"ెక్ట్ యొక్క పురోగతికి సంబంధించినది, మరియు ఒకే విమానంలో సమ్మె విమానం మరియు ఫైటర్‌ను కలిపే ప్రయత్నం మరియు అదే ఎయిర్‌ఫ్రేమ్‌కు రెండు సేవలకు సరిపోయే ప్రయత్నం ""అన్‌కాండ్"" అని గుర్తించారు. [[[ అక్టోబర్ 1963 నాటికి, వుడ్స్ ప్రకారం, పరిస్థితి క్లిష్టంగా మారింది"&amp;" మరియు కొంతమంది అధికారులు మెక్‌డోనెల్ డగ్లస్ ఎఫ్ -4 ఫాంటమ్ II రూపంలో సాంప్రదాయ ఫైటర్ విమానాలు వంటి ప్రత్యామ్నాయ ఎంపికలను పరిశీలించడం ప్రారంభించారు. [25] నవంబర్ 1963 నాటికి, RAF ఇప్పటికీ p.1154 ను తగిన వేదికగా గుర్తించింది, అయితే రాయల్ నేవీ F-4 ఫాంటమ్ II న"&amp;"ు దాని అవసరాలకు మంచి ఫిట్‌గా భావిస్తున్నట్లు కనిపించింది. ప్రతిస్పందనగా, HSA తన ప్రయత్నాలను RAF సంస్కరణపై కేంద్రీకరించడానికి ఎన్నుకుంది. [22] 1963 చివరలో, 'ద్వి-సేవ' మోడల్ యొక్క పురోగతిపై అసంతృప్తిగా, ప్రభుత్వం ఈ కార్యక్రమానికి మూడు ప్రత్యామ్నాయ ఎంపికలను "&amp;"పరిశీలించింది: RAF- ఆధారిత p.1154 తో కొనసాగడానికి నావికా సంస్కరణ ఆలస్యం అవుతుంది, a యొక్క అభివృద్ధిని కొనసాగించండి పూర్తి ద్వంద్వ-సేవ p.1154 మోడల్ సేవలకు మధ్య పరిమిత తేడాలు మాత్రమే, లేదా సేవ యొక్క అవసరాలతో ప్రోగ్రామ్ యొక్క పూర్తి ముగింపును తిరిగి అంచనా వే"&amp;"యడం. [27] నవంబర్ 1963 లో, సండే టెలిగ్రాఫ్ బహిరంగంగా BI-SERVICE p.1154 ను రద్దు చేసినట్లు ప్రకటించింది. రెండు సేవల అవసరాలను ఒక మోడల్‌లో పునరుద్దరించాలని థోర్నెక్రాఫ్ట్ యొక్క ఆశయం మరియు ఈ దృష్టిని ""మొత్తం ప్రాజెక్టును జియోపార్డీలో ఉంచండి"" అని ఈ దృష్టిని ప"&amp;"ట్టుబట్టాలని వుడ్ ఆపాదించాడు. [28] ఈ సమయంలో, రాయల్ నేవీ ఎఫ్ -4 ఫాంటమ్ II కోసం వారి బహిరంగ ప్రాధాన్యతను వ్యక్తం చేసింది మరియు త్వరలోనే థోర్నెక్రాఫ్ట్ ఈ సేవకు బదులుగా ఈ విమానం లభిస్తుందని, మరియు పి .1154 యొక్క అభివృద్ధి RAF యొక్క అవసరాన్ని తీర్చగలదని అంగీకర"&amp;"ించాడు. [29] 26 ఫిబ్రవరి 1964 న, కన్జర్వేటివ్ ప్రభుత్వం హౌస్ ఆఫ్ కామన్స్ లో ప్రకటించింది, పి. అదే సమయంలో, నావికాదళ అవసరాన్ని బదులుగా స్పై-ఇంజిన్ ఫాంటమ్స్ నెరవేరుతుందని ప్రకటించారు. వుడ్ ఈ నిర్ణయం ""1154 కోసం ముగింపు ప్రారంభం, అసలు ఆపరేషన్ అవసరం ఉమ్మడి-సేవ"&amp;" వినియోగం కోసం"" అని పేర్కొంది. [31] ప్రభుత్వ ప్రకటన తరువాత, హెచ్‌ఎస్‌ఏ పేజి 1154 లో పనితో కొనసాగింది. సెప్టెంబర్ 1964 నాటికి, మొదటి పూర్తి స్థాయి మాక్-అప్ సమావేశం జరిగింది. [24] 30 అక్టోబర్ 1964 న, BS100 ఇంజిన్ యొక్క మొదటి పరుగు నిర్వహించినప్పుడు అభివృద్"&amp;"ధి కార్యక్రమంలో ఒక మైలురాయి సాధించబడింది; అదే సమయంలో, F-4 ఫాంటమ్ II తో సహా ఇతర విమానాల పనితీరుతో P.1154 పోటీగా ఉందని HSA అనుకూలమైన నివేదికలు వచ్చాయి. [30] P.1154 చివరికి హెరాల్డ్ విల్సన్ నేతృత్వంలోని ఇన్కమింగ్ కార్మిక ప్రభుత్వానికి బాధితురాలిగా మారింది. న"&amp;"వంబర్ 1964 లో, విల్సన్ ప్రభుత్వం ఎయిర్ సిబ్బందికి కొనసాగుతున్న మూడు అభివృద్ధి ప్రాజెక్టులలో రెండింటిని రద్దు చేయడానికి సిద్ధం చేయాలని సమాచారం ఇచ్చింది, ఇవి p.1154, BAC TSR-2 స్ట్రైక్ ఎయిర్క్రాఫ్ట్ మరియు హాకర్ సిడ్లీ HS.681 V/STOL రవాణా విమానం; TSR-2 ప్రోగ"&amp;"్రామ్‌ను కాపాడటానికి, P.1154 ను వదలివేయడానికి RAF సంతృప్తి చెందింది. [24] 2 ఫిబ్రవరి 1965 న, p.1154 ఖర్చు కారణాల వల్ల ముగించబడిందని ప్రకటించారు. రద్దు చేసే సమయంలో, కనీసం మూడు ప్రోటోటైప్‌లు వివిధ దశల నిర్మాణానికి చేరుకున్నాయి. [N 2] రద్దు చేసిన తరువాత, RAF"&amp;" బదులుగా F-4 ఫాంటమ్ II (RN ఆదేశించినట్లు) ను స్వీకరించింది; ఏదేమైనా, అసలు సబ్సోనిక్ p.1127 (RAF) పై నిరంతర పని కోసం ప్రభుత్వం ఒక ఒప్పందం కుదుర్చుకుంది, ఇది హారియర్‌కు దారితీసింది; ఈ పేరు మొదట p.1154 సేవలోకి ప్రవేశించాలంటే రిజర్వు చేయబడింది. [30] [24] పునర"&amp;"ాలోచనలో, ఏవియేషన్ రచయిత టోనీ బట్లర్ విమానం రద్దు చేయడాన్ని సమర్థించబడుతుందని భావించాడు, ఇతర దేశాల ప్రయత్నాల సమయం వినియోగించే మరియు ఖరీదైన వైఫల్యాలను (సోవియట్/రష్యా యొక్క యాక్ -41 మరియు పశ్చిమ జర్మనీ యొక్క EWR VJ 101 వంటివి ఒక సూపర్సోనిక్ VTOL వద్ద పేర్కొన"&amp;"్నాయి. విమానం. [30] ఈ విమానాలు అన్నీ మిరాజ్ IIIV వంటి బహుళ ఇంజిన్ల ఆకృతీకరణను ఉపయోగించాయి, మరియు BS.100 మరియు పెగసాస్ యొక్క ఇష్టాల యొక్క సింగిల్ వెక్టర్డ్ థ్రస్ట్ టర్బోఫాన్ కాదు, ఇది హారియర్‌లో గొప్ప విజయాన్ని సాధించింది. వుడ్ మొత్తం పరిస్థితిని ఇలా వివరి"&amp;"ంచాడు: ""పి. 24] 1912 నుండి బ్రిటిష్ ఫైటర్ నుండి వచ్చిన డేటా [32] సాధారణ లక్షణాలు పనితీరు ఆయుధాల సంబంధిత అభివృద్ధి విమానం పోల్చదగిన పాత్ర, కాన్ఫిగరేషన్ మరియు ERA")</f>
        <v>హాకర్ సిడ్లీ p.1154 అనేది హాకర్ సిడ్లీ ఏవియేషన్ (HSA) రూపొందించిన ప్రణాళికాబద్ధమైన సూపర్సోనిక్ నిలువు/చిన్న టేక్-ఆఫ్ మరియు ల్యాండింగ్ (V/STOL) ఫైటర్ విమానం. అభివృద్ధి మొదట p.1150 కింద ప్రారంభమైంది, ఇది తప్పనిసరిగా చిన్న సబ్సోనిక్ హాకర్ సిడ్లీ p.1127/కెస్ట్రెల్ అభివృద్ధి చేస్తున్న ప్రాథమిక లేఅవుట్ మరియు సాంకేతిక పరిజ్ఞానం యొక్క పెద్ద మరియు వేగవంతమైన వెర్షన్. ఈ రూపకల్పన యొక్క ముఖ్య వ్యత్యాసం ప్లీనం ఛాంబర్ బర్నింగ్ యొక్క అదనంగా, ముఖ్యంగా హోవర్ సమయంలో ఉపయోగించిన థ్రస్టర్‌లలో అనంతర బర్నర్ లాంటి అమరిక, వారి థ్రస్ట్‌ను బాగా పెంచుతుంది. VTOL సమ్మె-ఫైటర్ కోసం నాటో బేసిక్ మిలిటరీ అవసరం 3 విడుదల విస్తృతంగా పరిశ్రమల భాగస్వామ్యానికి దారితీసింది. పి. ఈ మాక్ 2-సామర్థ్యం గల విమానం NBMR-3 కోసం పదకొండు సమర్పణలలో సాంకేతిక విజేతగా నిలిచింది, డసాల్ట్ మిరాజ్ IIIV రెండవ డిజైన్‌గా ఎంపిక చేయబడింది. రెండు సమూహాలు మరియు వారి వివిధ మద్దతుదారుల మధ్య రాజకీయ గొడవలు, వ్యూహాత్మక వాతావరణాన్ని నిరంతరం మార్చడంతో పాటు, ఈ ప్రాజెక్ట్ ఉత్పత్తిలోకి ప్రవేశించలేదు. ఇంతలో, హాకర్ సిడ్లీ RAF మరియు రాయల్ నేవీ ఒక విమానం కోసం ఉమ్మడి స్పెసిఫికేషన్ కోసం ఎయిర్ఫ్రేమ్‌ను సవరించాలని భావించాడు. 1961 మరియు 1965 మధ్య రెండు సేవలు డిజైన్ సామాన్యతను కాపాడటానికి వారి స్పెసిఫికేషన్లను సమన్వయం చేశాయి. ఏదేమైనా, RAF యొక్క కావలసిన కాన్ఫిగరేషన్ రాయల్ నేవీల కంటే ప్రాధాన్యతనివ్వడం. అనేక ప్రతిపాదనలు సమర్పించబడ్డాయి; ఒక దశలో, జంట-స్పై డిజైన్ పరిగణించబడింది, తరువాత తిరస్కరించబడింది. కార్మిక ప్రభుత్వం అధికారంలోకి వచ్చిన తరువాత ఈ ప్రాజెక్ట్ 1965 లో రద్దు చేయబడింది. రాయల్ నేవీ మెక్‌డోనెల్ డగ్లస్ ఎఫ్ -4 ఫాంటమ్ II ను సొంతం చేసుకుంటుంది, అయితే RAF P.1127 (RAF) యొక్క అభివృద్ధిని ప్రోత్సహించింది, ఇది విజయవంతమైన హారియర్ జంప్‌కు దారితీసింది జెట్ కుటుంబం. 1950 ల చివరలో, హాకర్ సిడ్లీ ఏవియేషన్ (HSA) కొత్త తరం పోరాట విమానాలను అభివృద్ధి చేయడానికి ఆసక్తి చూపింది, అది సూపర్సోనిక్ వేగంతో ఉంటుంది. దురదృష్టవశX శాండిస్. [1] మరొక అభివృద్ధి కార్యక్రమంలో పనిని వెంటనే ప్రారంభించాల్సిన అవసరాన్ని గుర్తించి, బ్రిస్టల్ ఏరో ఇంజిన్లకు చెందిన సర్ స్టాన్లీ హుకర్‌తో క్రమంగా చర్చలు జరిపిన HSA యొక్క చీఫ్ ఎయిర్క్రాఫ్ట్ డిజైనర్ సర్ సిడ్నీ కామ్, కంపెనీ ఆచరణీయమైన పోరాటాన్ని అభివృద్ధి చేయడం మరియు తయారుచేసే అవకాశాలను పరిశోధించాలని నిర్ణయించుకుంది. -కాపబుల్ నిలువు టేకాఫ్ మరియు ల్యాండింగ్ (VTOL) ఫైటర్ విమానం. [2] బ్రిస్టల్ ఏరో ఇంజన్లు మరియు హుకర్ ఇప్పటికే తగిన VTOL ఇంజిన్‌ను ఉత్పత్తి చేయడానికి ఒక ప్రాజెక్ట్‌లో పనిచేస్తున్నారు; ఈ ఇంజిన్ వారి ఒలింపస్ మరియు ఓర్ఫియస్ జెట్ ఇంజిన్ల యొక్క ప్రధాన అంశాలను కలిపి ప్రత్యక్ష అభిమాని జెట్ ఉత్పత్తి చేస్తుంది. [3] అంచనా వేసిన ఫ్యాన్ జెట్ రొటటేబుల్ కోల్డ్ జెట్‌లను ఉపయోగించుకుంది, ఇవి కంప్రెషర్‌కు ఇరువైపులా ఉంచబడ్డాయి, వీటిని భ్రమణ 'హాట్' జెట్లతో పాటు విభజించబడిన టెయిల్ పైప్ ద్వారా దర్శకత్వం వహించారు. [4] తగిన ఇంజిన్ ఇప్పటికే అభివృద్ధి చేయడంతో, HSA లోని కామ్ మరియు అతని బృందం సంస్థ యొక్క మొట్టమొదటి VTOL విమానాన్ని అభివృద్ధి చేయడానికి ముందుకు సాగారు, దీనిని హాకర్ సిడ్లీ పే .1127 గా నియమించారు. [2] P.1127 ఒక సబ్సోనిక్ VTOL- సామర్థ్యం గల సమ్మె విమానం అని vision హించబడింది, అదే సమయంలో విమానం యొక్క ప్రాథమిక కాన్ఫిగరేషన్ యొక్క సామర్థ్యాలను ప్రదర్శించడానికి మరియు నిరూపించడానికి మరియు రోల్స్ రాయిస్ పెగసాస్ ఇంజిన్ యొక్క పనితీరును ధృవీకరించడానికి కూడా ఉపయోగపడుతుంది. [4] పెగసాస్ ఇంజిన్ అభివృద్ధికి తోడ్పడటానికి నాటో యొక్క మ్యూచువల్ ఆయుధాల అభివృద్ధి కార్యక్రమం ద్వారా ఆర్థిక మద్దతు జారీ చేయగా, బ్రిటిష్ ప్రభుత్వం నిధులతో రాలేదు. [2] HSA P.1127 తో ప్రైవేట్ వెంచర్‌గా ముందుకు సాగాలని ఎంచుకున్నప్పటికీ, భవిష్యత్ RAF VTOL విమానం కోసం ఏ అవసరాలు నిర్దేశించాలో వాయు సిబ్బంది భారీగా విభేదించారు; కొంతమంది అధికారులు, చీఫ్ ఆఫ్ ది ఎయిర్ స్టాఫ్ సర్ థామస్ పైక్, సరళతను సమర్థించగా, RAF కార్యాచరణ అవసరాల విభాగం వంటి మరికొందరు అటువంటి విమానాల యొక్క వివిధ పనితీరు డిమాండ్లను కోరింది, ముఖ్యంగా సూపర్సోనిక్ విమానానికి సామర్థ్యం. [5] P.1127 యొక్క మరింత అధునాతన అభివృద్ధి యొక్క అవకాశాలు మరియు సాధ్యతపై HSA కూడా ఆసక్తి చూపింది, సూపర్సోనిక్-సామర్థ్యం గల VTOL విమానం వినియోగదారులకు మరింత ఆకర్షణీయంగా ఉంటుందని తెలుసుకోవడం, సూపర్సోనిక్ విమానం గణనీయంగా ఎక్కువ ఉన్న సమయంలో సాధారణ అవగాహన ఉంది వారి సబ్సోనిక్ ప్రతిరూపాల కంటే విలువ. [6] [7] [8] పర్యవసానంగా, 13 ఏప్రిల్ 1961 న, రాల్ఫ్ హూపర్ యొక్క మార్గదర్శకత్వంలో p.1127 యొక్క సూపర్సోనిక్ ఉత్పన్నాలపై ప్రాథమిక పనిని నిర్వహించాలని HSA నిర్ణయించింది. [7] ఇది కొత్త డిజైన్‌కు దారితీస్తుంది, ఇది p.1150 గా నియమించబడింది, ఇది మునుపటి p.1127 కన్నా 50% పెద్దది; కొత్త పనితీరును పెంచే లక్షణాన్ని ప్లీనం ఛాంబర్ బర్నింగ్ (పిసిబి) రూపంలో అనుసరించాలని ప్రతిపాదించబడింది-ఇది ఆఫ్టర్‌బర్నర్ మాదిరిగానే ఉంటుంది, కానీ ముందు నాజిల్ ద్వారా విడుదలయ్యే బైపాస్ గాలిపై మాత్రమే పనిచేస్తుంది. [7] [8] P.1150 ప్రతిపాదన దాని సవరించిన ఫ్యూజ్‌లేజ్, సన్నగా ఉండే రెక్కను స్వీకరించడం మరియు పెగసాస్ ఇంజిన్ యొక్క అధునాతన వెర్షన్‌తో సహా పెద్ద మార్పులు చేసినప్పటికీ దాని p.1127 పూర్వీకుడిని విస్తృతంగా పోలి ఉంటుంది. [6] బ్రిస్టల్ సిడ్లీ BS100 ఇంజిన్ నాలుగు స్వివెలింగ్ ఎగ్జాస్ట్ నాజిల్స్ యొక్క అమరికను కలిగి ఉంది, వీటి ముందు నాజిల్స్ పిసిబితో అమర్చబడి ఉంటాయి. [7] [9] ఏవియేషన్ రచయిత డెరెక్ వుడ్ ప్రకారం, p.1150 మాక్ 1.3 సామర్థ్యం కలిగి ఉండాలి. [10] ఆగష్టు 1961 లో, నాటో తన VTOL స్ట్రైక్ ఫైటర్ అవసరం, నాటో బేసిక్ మిలిటరీ అవసరం 3 (NBMR-3) యొక్క నవీకరించబడిన పునర్విమర్శను విడుదల చేసింది. [11] 460 కిలోమీటర్ల (250 ఎన్ఎమ్ఐ) పోరాట వ్యాసార్థంతో సూపర్సోనిక్ వి/స్టోల్ స్ట్రైక్ ఫైటర్ కోసం లక్షణాలు పిలుపునిచ్చాయి. క్రూయిజ్ వేగం మాక్ 0.92, మాక్ 1.5 యొక్క డాష్ వేగంతో ఉంటుంది. [12] 910 కిలోగ్రాముల (2,000 పౌండ్లు) పేలోడ్‌తో ఉన్న ఈ విమానం, 150 మీటర్ల (500 అడుగులు) టేకాఫ్ రోల్ తరువాత 15 మీటర్ల (50 అడుగులు) అడ్డంకిని క్లియర్ చేయగలదు. [7] [13] ఈ పోటీలో విజయం ఆ సమయంలో అధిక ప్రాముఖ్యత కలిగి ఉంది, ఎందుకంటే ఇది "మొదటి నిజమైన నాటో పోరాట విమానం" గా కనబడుతోంది. [12] ఏదేమైనా, అవసరానికి చేసిన మార్పుల కారణంగా, p.1150 తక్కువగా పరిగణించబడింది మరియు తద్వారా సంతృప్తికరంగా లేదు, ఇది పున es రూపకల్పన కోరికకు దారితీసింది. కలప అసలు p.1150 రూపకల్పనతో "తీవ్రమైన ఎదురుదెబ్బలు ... ఇది ఫస్ట్ క్లాస్ బేసిక్ రకాన్ని అందించేది" తో కొనసాగకూడదని నిర్ణయాన్ని చూస్తుంది. [12] రెండు అదనపు లిఫ్ట్ ఇంజిన్లతో p.1150 ను సన్నద్ధం చేసే సమస్యను పరిశీలించే ఉమ్మడి అధ్యయనానికి సహకరించడానికి జర్మన్ ఫోకే-వుల్ఫ్ ఎయిర్క్రాఫ్ట్ కంపెనీతో HSA ఒక ఒప్పందాన్ని ఏర్పాటు చేసింది. [12] ఏదేమైనా, అక్టోబర్ 1961 లో, పశ్చిమ జర్మనీ ఈ కార్యక్రమం నుండి పూర్తిగా వైదొలగాలని ఎన్నుకుంది. ఇది HSA మరియు అభివృద్ధి బృందం మాత్రమే కాకుండా, బ్రిటిష్ వైమానిక మంత్రిత్వ శాఖ, VTOL విమానంలో దాని పశ్చిమ జర్మన్ ప్రత్యర్ధులతో సహకరించడానికి ప్రయత్నిస్తున్న బ్రిటిష్ వైమానిక మంత్రిత్వ శాఖ నేరుగా భావించింది. [12] ఇంతలో, కస్టమర్ స్పెసిఫికేషన్లను తీర్చడానికి P.1150 చాలా చిన్నదిగా ఉంటుందని భయపెట్టడానికి తదుపరి అధ్యయనాలు ఉపయోగపడ్డాయి, కాబట్టి CAMM విస్తరించిన ఉత్పన్న రూపకల్పనపై పనిని ప్రారంభించింది. HSA యొక్క పున es రూపకల్పనతో కలిసి, బ్రిస్టల్ అసలు పిసిబి ఇంజిన్‌ను విస్తరించడానికి మరియు ఎగ్జాస్ట్ హీట్‌ను 146.8 kN (30,000 lbf) కు పెంచడానికి ఎగ్జాస్ట్ హీట్‌ను పెంచడానికి పనిచేశాడు. [8] [14] [12] ఇది సిద్ధాంతపరంగా మాక్ 1.7–2 వరకు వేగాన్ని చేరుకోవచ్చు. [7] [9] కొత్త, పెద్ద విమాన రూపకల్పన త్వరలో ఉద్భవించింది, ప్రారంభంలో p.1150/3 గా నియమించబడింది, తరువాత పున es రూపకల్పన చేసిన p.1154. [13] జనవరి 1962 లో, HSA P.1154 డిజైన్‌ను నాటోకు విమానయాన మంత్రిత్వ శాఖ ద్వారా సమర్పించింది. [12] NBMR.3 కూడా మరో పది మంది పోటీదారులను ఆకర్షించింది, వారిలో p.1154 యొక్క ప్రధాన పోటీదారు, దస్సాల్ట్ మిరాజ్ IIIV. [12] మిరాజ్ IIIV కి బ్రిటిష్ ఎయిర్క్రాఫ్ట్ కార్పొరేషన్ (BAC) మద్దతు ఇచ్చింది మరియు వాయు సిబ్బందిలోని అనేక మంది సభ్యుల అభిమానాన్ని కూడా కలిగి ఉంది. [15] [12] మే 1962 లో, p.1154 NBMR.3 కోసం పోటీలో విజేతగా అవతరించింది. [15] P.1154 సాంకేతికంగా ఉన్నతమైనదని నిర్ధారించబడినప్పటికీ, ఈ కార్యక్రమానికి ప్రతిపాదించిన సహకార అభివృద్ధి మరియు ఉత్పత్తి అంశాల కారణంగా మిరాజ్ ఎక్కువ స్థాయి రాజకీయ పాలటబిలిటీని పొందింది, ఇది అనేక సభ్య దేశాలలో పనిని వ్యాప్తి చేసింది. సంస్థలు మరియు జాతీయ ప్రభుత్వాలు సుదీర్ఘమైన రాజకీయ విన్యాసాలు వారి ప్రాజెక్ట్ ఎంపికను పొందే ప్రయత్నాలలో నియమించబడ్డాయి. [16] P.1154 చివరికి NBMR-3 ను కలవడానికి ఎంపిక చేయబడింది, కానీ ఇది ఆదేశాలు ఉంచడానికి దారితీయలేదు. [16] డస్సాల్ట్ డిజైన్ కోల్పోయిన తర్వాత ఫ్రెంచ్ ప్రభుత్వం తరువాత పాల్గొనకుండా ఉపసంహరించుకుంది. ఈ దేశాలలో. ఈ విధంగా, 1965 లో, మొత్తం ప్రాజెక్ట్ ముగిసింది. [16] 6 డిసెంబర్ 1961 న, నాటోకు డిజైన్ సమర్పించడానికి ముందు, పి .1154 ను RAF మరియు రాయల్ నేవీ రెండింటి ఉపయోగం కోసం అవసరాలతో అభివృద్ధి చేయాలని నిర్ణయించారు. [19] ఫిబ్రవరి 1962 లో, రాయల్ నేవీ యొక్క అడ్మిరల్టీ విమాన భావనను చాలా ఆసక్తితో పొందింది, ఎందుకంటే రాయల్ నేవీ ఆ సమయంలో వారి విమాన వాహక నౌకలలో ఉపయోగం కోసం కొత్త ఇంటర్‌సెప్టర్ విమానాలను కోరే ప్రక్రియలో ఉంది. [15] మార్చి 1962 నాటికి, రక్షణ మంత్రిత్వ శాఖ P.1154 ను RAF యొక్క హాకర్ హంటర్స్ మరియు రాయల్ నేవీ యొక్క డి హవిలాండ్ సీ విక్సెన్స్ రెండింటికీ బదులుగా స్వీకరించే అవకాశం ఉంది. [12] దీని ప్రకారం, ఏప్రిల్ 1962 లో, కొత్త ఉమ్మడి నావికాదళం/వాయు సిబ్బంది అవసరం యొక్క మొదటి ముసాయిదా స్పెసిఫికేషన్ OR356/AW406 రూపంలో జారీ చేయబడింది, దీనికి HSA అదే సంవత్సరం జూన్ నాటికి ప్రతిస్పందనను సమర్పించింది. [12] NBMR-3 అవసరాన్ని రద్దు చేసిన తరువాత, HSA ఈ ఉమ్మడి అవసరాలపై పనిచేయడానికి దాని దృష్టిని కేంద్రీకరించింది. [16] ఈ సేవలు వారి విమానంలో విభిన్న లక్షణాలను కోరింది-RAF ద్వితీయ అంతరాయ సామర్థ్యంతో ఒకే-సీటు ఫైటర్‌ను కోరుకుంది, అయితే ఫ్లీట్ ఎయిర్ ఆర్మ్ (FAA) ద్వితీయ తక్కువ-స్థాయి సమ్మె సామర్ధ్యం కలిగిన రెండు-సీట్ల ఇంటర్‌సెప్టర్‌ను కోరింది. [14] [15] ] దీని ప్రకారం, HSA యొక్క సమర్పణలో ఒకే p.1154 విమానాల యొక్క రెండు విభిన్న వైవిధ్యాల అభివృద్ధి ఉంది, ప్రతి ఒక్కటి ఒక నిర్దిష్ట సేవ మరియు దాని పేర్కొన్న అవసరాలను లక్ష్యంగా చేసుకుంది. [12] రాయల్ నేవీతో ఉమ్మడి అవసరానికి ఆర్థికంగా మరియు రాజకీయంగా కట్టుబడి ఉన్నప్పటికీ, RAF యొక్క సింగిల్-సీట్ల రూపకల్పన రాయల్ నేవీ యొక్క రెండు-సీట్ల సంస్కరణకు ప్రాధాన్యతనిచ్చింది. ఏదేమైనా, RAF p.1154 లు నేవీ యొక్క పెద్ద వాయుమార్గాన అంతరాయానికి (AI) రాడార్‌కు అనుగుణంగా ఉండాలి. [15] [20] ఆగస్టు 8 న HSA డిజైన్‌ను సమర్పించినప్పుడు, రాయల్ నేవీ ఈ ప్రతిపాదనను విమర్శించింది, ఇది కాటాపుల్ట్ కార్యకలాపాలకు విరుద్ధంగా అండర్ క్యారేజ్ లేఅవుట్ కలిగి ఉంది; పర్యవసానంగా, ట్రైసైకిల్ అండర్ క్యారేజ్ డిజైన్‌ను పరిశోధించారు మరియు ఆచరణాత్మకంగా అంగీకరించారు. [15] [21] ఈ విమానం రెడ్ టాప్ క్షిపణితో ఆయుధాలు కలిగి ఉండేది. [22] నవంబర్ 1962 లో, రోల్స్ రాయిస్ BS100 కు ప్రత్యామ్నాయంగా పిసిబి-అమర్చిన వెక్టర్డ్ ట్రస్ట్ ట్విన్-స్పై డిజైన్‌ను అందించింది. [16] ఈ ప్రత్యామ్నాయ ఇంజిన్ అమరిక విస్తృతంగా నాసిరకంగా కనిపించింది, ముఖ్యంగా ఒకే ఇంజిన్ వైఫల్యం సంభవించినట్లయితే అసమాన థ్రస్ట్ అవుట్పుట్ వల్ల కలిగే ప్రమాదం కారణంగా; ఏదేమైనా, రోల్స్ రాయిస్ వారి పరిష్కారం BS100 కంటే త్వరగా లభిస్తుందని పేర్కొంది. [23] డిసెంబర్ 1962 లో, బ్రిస్టల్ పిసిబి-అమర్చిన పెగసాస్ 2 ఇంజిన్ యొక్క మొదటి విజయవంతమైన పరుగును ప్రదర్శించాడు. [21] నిలువు టేకాఫ్ చేయడానికి, పిసిబి వాడకం అవసరం; ఏదేమైనా, ఈ లక్షణం కార్యకలాపాల సమయంలో గణనీయమైన భూమి కోత ఖర్చుతో వస్తుంది. [19] [24] డిసెంబర్ 1962 లో, HSA RAF యొక్క సింగిల్ సీట్ వేరియంట్‌ను అభివృద్ధి చేయడానికి తన పూర్తి ప్రయత్నాన్ని అంకితం చేసింది; వుడ్ గమనికలు NBMR-3 కోసం ప్రతిపాదన సమర్పణలకు విస్తృతంగా సమానమైన ప్రారంభ స్థానం. [21] 18 ఫిబ్రవరి 1963 న, ఏవియేషన్ మంత్రి జూలియన్ అమెరీ ప్రాజెక్ట్ స్టడీ కాంట్రాక్ట్ ఉంచబడిందని ధృవీకరించారు; మార్చి 25 న, పి .1154 లో ఉపయోగించాల్సిన పవర్‌ప్లాంట్‌గా బిఎస్ 100 ను ఎంపిక చేసినట్లు అమెరీ ప్రకటించింది. ఈ సమయంలో, ఈ కార్యక్రమంలో మొత్తం 600 విమానాలు, RAF కి 400 మరియు రాయల్ నేవీకి 200 ఆర్డరింగ్ చేయాలని vision హించబడింది. [25] ఏదేమైనా, ప్రోగ్రామ్ యొక్క వివరణాత్మక రూపకల్పన దశపై HSA మరింత పనిని నిర్వహించినందున, విమానం కోసం అంతర్గత పరికరాలపై అభిప్రాయాలు రెండు సేవల మధ్య గణనీయంగా మారుతున్నాయని స్పష్టమవుతోంది. [25] మే 1963 లో, స్పెసిఫికేషన్ OR356/AW406 యొక్క అధికారిక జారీ నుండి కొద్దిసేపటికే, రెండు విభిన్న విమానాలను కలిగి ఉన్న ఎంపిక తిరస్కరించబడినప్పుడు, విభిన్న అవసరాలను నిర్వహించడంలో ఇబ్బంది పెరిగింది; రెండు సేవల అవసరాలను తీర్చడానికి ఒకే సాధారణ విమానాల అభివృద్ధిపై రక్షణ రాష్ట్ర కార్యదర్శి పీటర్ థోర్నెక్రాఫ్ట్ పట్టుబట్టారు. [25] వుడ్స్ ప్రకారం, థోర్నెక్రాఫ్ట్ యొక్క నిర్ణయం అమెరికన్ జనరల్ డైనమిక్స్ ఎఫ్ -111 మల్టీరోల్ ప్రోగ్రాం ద్వారా ప్రభావితమైంది మరియు p.1154 కోసం ఈ అభివృద్ధి భావనను నకిలీ చేయడానికి ప్రయత్నించింది. [26] స్వింగ్-వింగ్ ఫైటర్ కోసం నేవీ ప్రాధాన్యత ఉన్నప్పటికీ, వివిధ రాడార్ వ్యవస్థలను మినహాయించి, విమానం పూర్తిగా సాధారణం అని సేవలు అంగీకరించాయి. [9] ఏదేమైనా, ఎలక్ట్రానిక్స్ ఫిట్ కోసం అవసరాలతో జారీ చేయబోయే విమానయాన మంత్రిత్వ శాఖకు వివిధ ఎలక్ట్రానిక్స్ తయారీదారుల అభ్యర్థనలపై, ఎటువంటి ప్రతిస్పందన జారీ చేయబడలేదు; ఈ నాయకత్వం లేకపోవడం మొత్తం కార్యక్రమానికి విఘాతం కలిగించింది. [20] RAF మరియు రాయల్ నేవీ యొక్క విభిన్న అవసరాల పర్యవసానంగా, విమానం యొక్క అభివృద్ధి పొరపాట్లు చేయడం ప్రారంభమైంది. నావికాదళ అవసరాలను తీర్చడానికి మార్పుల ఫలితంగా, జూలై 1963 నాటికి, బరువు పెరగడం విమానానికి గణనీయమైన సమస్యగా మారింది. [15] ఆ సమయానికి, రాయల్ నేవీ వి/స్టోల్ విమానం యొక్క ఎంపికను స్పష్టంగా విమర్శించింది. [15] ఆగష్టు 1963 నాటికి, విమానంలో చేయబడుతున్న మార్పుల పరిధి ఎగుమతి అమ్మకాలకు దాని సామర్థ్యాన్ని దెబ్బతీస్తుందని HSA బహిరంగంగా వ్యక్తం చేసింది. అదే సమయంలో, నేవీ ఇది p.1154 ను రెండవ-రేటు ఇంటర్‌సెప్టర్‌గా భావించిందని, మరియు RAF సమ్మె పనితీరును కోల్పోవడాన్ని బహిరంగంగా ఖండించింది. [22] అక్టోబర్ 1963 నాటికి, విమానయాన మంత్రిత్వ శాఖ ప్రాజెక్ట్ యొక్క పురోగతికి సంబంధించినది, మరియు ఒకే విమానంలో సమ్మె విమానం మరియు ఫైటర్‌ను కలిపే ప్రయత్నం మరియు అదే ఎయిర్‌ఫ్రేమ్‌కు రెండు సేవలకు సరిపోయే ప్రయత్నం "అన్‌కాండ్" అని గుర్తించారు. [[[ అక్టోబర్ 1963 నాటికి, వుడ్స్ ప్రకారం, పరిస్థితి క్లిష్టంగా మారింది మరియు కొంతమంది అధికారులు మెక్‌డోనెల్ డగ్లస్ ఎఫ్ -4 ఫాంటమ్ II రూపంలో సాంప్రదాయ ఫైటర్ విమానాలు వంటి ప్రత్యామ్నాయ ఎంపికలను పరిశీలించడం ప్రారంభించారు. [25] నవంబర్ 1963 నాటికి, RAF ఇప్పటికీ p.1154 ను తగిన వేదికగా గుర్తించింది, అయితే రాయల్ నేవీ F-4 ఫాంటమ్ II ను దాని అవసరాలకు మంచి ఫిట్‌గా భావిస్తున్నట్లు కనిపించింది. ప్రతిస్పందనగా, HSA తన ప్రయత్నాలను RAF సంస్కరణపై కేంద్రీకరించడానికి ఎన్నుకుంది. [22] 1963 చివరలో, 'ద్వి-సేవ' మోడల్ యొక్క పురోగతిపై అసంతృప్తిగా, ప్రభుత్వం ఈ కార్యక్రమానికి మూడు ప్రత్యామ్నాయ ఎంపికలను పరిశీలించింది: RAF- ఆధారిత p.1154 తో కొనసాగడానికి నావికా సంస్కరణ ఆలస్యం అవుతుంది, a యొక్క అభివృద్ధిని కొనసాగించండి పూర్తి ద్వంద్వ-సేవ p.1154 మోడల్ సేవలకు మధ్య పరిమిత తేడాలు మాత్రమే, లేదా సేవ యొక్క అవసరాలతో ప్రోగ్రామ్ యొక్క పూర్తి ముగింపును తిరిగి అంచనా వేయడం. [27] నవంబర్ 1963 లో, సండే టెలిగ్రాఫ్ బహిరంగంగా BI-SERVICE p.1154 ను రద్దు చేసినట్లు ప్రకటించింది. రెండు సేవల అవసరాలను ఒక మోడల్‌లో పునరుద్దరించాలని థోర్నెక్రాఫ్ట్ యొక్క ఆశయం మరియు ఈ దృష్టిని "మొత్తం ప్రాజెక్టును జియోపార్డీలో ఉంచండి" అని ఈ దృష్టిని పట్టుబట్టాలని వుడ్ ఆపాదించాడు. [28] ఈ సమయంలో, రాయల్ నేవీ ఎఫ్ -4 ఫాంటమ్ II కోసం వారి బహిరంగ ప్రాధాన్యతను వ్యక్తం చేసింది మరియు త్వరలోనే థోర్నెక్రాఫ్ట్ ఈ సేవకు బదులుగా ఈ విమానం లభిస్తుందని, మరియు పి .1154 యొక్క అభివృద్ధి RAF యొక్క అవసరాన్ని తీర్చగలదని అంగీకరించాడు. [29] 26 ఫిబ్రవరి 1964 న, కన్జర్వేటివ్ ప్రభుత్వం హౌస్ ఆఫ్ కామన్స్ లో ప్రకటించింది, పి. అదే సమయంలో, నావికాదళ అవసరాన్ని బదులుగా స్పై-ఇంజిన్ ఫాంటమ్స్ నెరవేరుతుందని ప్రకటించారు. వుడ్ ఈ నిర్ణయం "1154 కోసం ముగింపు ప్రారంభం, అసలు ఆపరేషన్ అవసరం ఉమ్మడి-సేవ వినియోగం కోసం" అని పేర్కొంది. [31] ప్రభుత్వ ప్రకటన తరువాత, హెచ్‌ఎస్‌ఏ పేజి 1154 లో పనితో కొనసాగింది. సెప్టెంబర్ 1964 నాటికి, మొదటి పూర్తి స్థాయి మాక్-అప్ సమావేశం జరిగింది. [24] 30 అక్టోబర్ 1964 న, BS100 ఇంజిన్ యొక్క మొదటి పరుగు నిర్వహించినప్పుడు అభివృద్ధి కార్యక్రమంలో ఒక మైలురాయి సాధించబడింది; అదే సమయంలో, F-4 ఫాంటమ్ II తో సహా ఇతర విమానాల పనితీరుతో P.1154 పోటీగా ఉందని HSA అనుకూలమైన నివేదికలు వచ్చాయి. [30] P.1154 చివరికి హెరాల్డ్ విల్సన్ నేతృత్వంలోని ఇన్కమింగ్ కార్మిక ప్రభుత్వానికి బాధితురాలిగా మారింది. నవంబర్ 1964 లో, విల్సన్ ప్రభుత్వం ఎయిర్ సిబ్బందికి కొనసాగుతున్న మూడు అభివృద్ధి ప్రాజెక్టులలో రెండింటిని రద్దు చేయడానికి సిద్ధం చేయాలని సమాచారం ఇచ్చింది, ఇవి p.1154, BAC TSR-2 స్ట్రైక్ ఎయిర్క్రాఫ్ట్ మరియు హాకర్ సిడ్లీ HS.681 V/STOL రవాణా విమానం; TSR-2 ప్రోగ్రామ్‌ను కాపాడటానికి, P.1154 ను వదలివేయడానికి RAF సంతృప్తి చెందింది. [24] 2 ఫిబ్రవరి 1965 న, p.1154 ఖర్చు కారణాల వల్ల ముగించబడిందని ప్రకటించారు. రద్దు చేసే సమయంలో, కనీసం మూడు ప్రోటోటైప్‌లు వివిధ దశల నిర్మాణానికి చేరుకున్నాయి. [N 2] రద్దు చేసిన తరువాత, RAF బదులుగా F-4 ఫాంటమ్ II (RN ఆదేశించినట్లు) ను స్వీకరించింది; ఏదేమైనా, అసలు సబ్సోనిక్ p.1127 (RAF) పై నిరంతర పని కోసం ప్రభుత్వం ఒక ఒప్పందం కుదుర్చుకుంది, ఇది హారియర్‌కు దారితీసింది; ఈ పేరు మొదట p.1154 సేవలోకి ప్రవేశించాలంటే రిజర్వు చేయబడింది. [30] [24] పునరాలోచనలో, ఏవియేషన్ రచయిత టోనీ బట్లర్ విమానం రద్దు చేయడాన్ని సమర్థించబడుతుందని భావించాడు, ఇతర దేశాల ప్రయత్నాల సమయం వినియోగించే మరియు ఖరీదైన వైఫల్యాలను (సోవియట్/రష్యా యొక్క యాక్ -41 మరియు పశ్చిమ జర్మనీ యొక్క EWR VJ 101 వంటివి ఒక సూపర్సోనిక్ VTOL వద్ద పేర్కొన్నాయి. విమానం. [30] ఈ విమానాలు అన్నీ మిరాజ్ IIIV వంటి బహుళ ఇంజిన్ల ఆకృతీకరణను ఉపయోగించాయి, మరియు BS.100 మరియు పెగసాస్ యొక్క ఇష్టాల యొక్క సింగిల్ వెక్టర్డ్ థ్రస్ట్ టర్బోఫాన్ కాదు, ఇది హారియర్‌లో గొప్ప విజయాన్ని సాధించింది. వుడ్ మొత్తం పరిస్థితిని ఇలా వివరించాడు: "పి. 24] 1912 నుండి బ్రిటిష్ ఫైటర్ నుండి వచ్చిన డేటా [32] సాధారణ లక్షణాలు పనితీరు ఆయుధాల సంబంధిత అభివృద్ధి విమానం పోల్చదగిన పాత్ర, కాన్ఫిగరేషన్ మరియు ERA</v>
      </c>
      <c r="F26" s="1" t="s">
        <v>585</v>
      </c>
      <c r="G26" s="1" t="str">
        <f>IFERROR(__xludf.DUMMYFUNCTION("GOOGLETRANSLATE(F:F, ""en"", ""te"")"),"V/stol పోరాట విమానం")</f>
        <v>V/stol పోరాట విమానం</v>
      </c>
      <c r="H26" s="1" t="s">
        <v>436</v>
      </c>
      <c r="I26" s="1" t="str">
        <f>IFERROR(__xludf.DUMMYFUNCTION("GOOGLETRANSLATE(H:H, ""en"", ""te"")"),"యునైటెడ్ కింగ్‌డమ్")</f>
        <v>యునైటెడ్ కింగ్‌డమ్</v>
      </c>
      <c r="K26" s="1" t="s">
        <v>586</v>
      </c>
      <c r="L26" s="1"/>
      <c r="M26" s="1" t="s">
        <v>587</v>
      </c>
      <c r="R26" s="1">
        <v>1.0</v>
      </c>
      <c r="S26" s="1" t="s">
        <v>588</v>
      </c>
      <c r="T26" s="1" t="s">
        <v>589</v>
      </c>
      <c r="AA26" s="1" t="s">
        <v>590</v>
      </c>
      <c r="AC26" s="1" t="s">
        <v>591</v>
      </c>
      <c r="AH26" s="1" t="s">
        <v>592</v>
      </c>
      <c r="AP26" s="1" t="s">
        <v>593</v>
      </c>
      <c r="AQ26" s="1" t="s">
        <v>594</v>
      </c>
      <c r="AY26" s="1" t="s">
        <v>595</v>
      </c>
      <c r="AZ26" s="1" t="s">
        <v>596</v>
      </c>
      <c r="BB26" s="1" t="s">
        <v>597</v>
      </c>
      <c r="BS26" s="1" t="s">
        <v>598</v>
      </c>
      <c r="CT26" s="1" t="s">
        <v>599</v>
      </c>
      <c r="CU26" s="1" t="s">
        <v>600</v>
      </c>
      <c r="CV26" s="1" t="s">
        <v>601</v>
      </c>
      <c r="CW26" s="1" t="s">
        <v>602</v>
      </c>
    </row>
    <row r="27">
      <c r="A27" s="1" t="s">
        <v>603</v>
      </c>
      <c r="B27" s="1" t="str">
        <f>IFERROR(__xludf.DUMMYFUNCTION("GOOGLETRANSLATE(A:A, ""en"", ""te"")"),"లెవాస్సీర్ pl.4")</f>
        <v>లెవాస్సీర్ pl.4</v>
      </c>
      <c r="C27" s="1" t="s">
        <v>604</v>
      </c>
      <c r="D27" s="1" t="str">
        <f>IFERROR(__xludf.DUMMYFUNCTION("GOOGLETRANSLATE(C:C, ""en"", ""te"")"),"లెవాస్సీర్ Pl.4, అకా లెవాస్సీర్ మారిన్, [1] 1920 లలో ఫ్రాన్స్‌లో ఉత్పత్తి చేయబడిన క్యారియర్-ఆధారిత నిఘా విమానం. PL.4 అనేది సాంప్రదాయిక, సింగిల్-బే బైప్‌లేన్, ఇది ముగ్గురు సిబ్బందిని సమిష్టి, ఓపెన్ కాక్‌పిట్స్‌లో తీసుకువెళ్ళింది. విమాన క్యారియర్ బెర్న్ నుం"&amp;"డి పనిచేయడానికి ఏనానావాలే కొనుగోలు చేసింది, సముద్రంలో ముంచెత్తినప్పుడు ఇది అనేక భద్రతా లక్షణాలను కలిగి ఉంది. దిగువ రెక్క యొక్క దిగువ భాగంలో నేరుగా జతచేయబడిన చిన్న ఫ్లోట్‌లతో పాటు, స్థిర, తోక, టెయిల్‌స్కిడ్ అండర్ క్యారేజ్ యొక్క ప్రధాన యూనిట్లు విమానంలో జెట"&amp;"్టిసన్ చేయబడతాయి మరియు ఫ్యూజ్‌లేజ్ యొక్క దిగువ భాగంలో పడవ లాంటి ఆకారం ఇవ్వబడింది మరియు నీటితో నిండిన నీటితో నిండి ఉంది. జేన్ యొక్క అన్ని ప్రపంచ విమానాల నుండి డేటా 1928 [1] మరియు ఏవియాఫ్రాన్స్: లెవాస్సీర్ PL.4 [3] సాధారణ లక్షణాలు పనితీరు ఆయుధ సంబంధిత జాబిత"&amp;"ాలు")</f>
        <v>లెవాస్సీర్ Pl.4, అకా లెవాస్సీర్ మారిన్, [1] 1920 లలో ఫ్రాన్స్‌లో ఉత్పత్తి చేయబడిన క్యారియర్-ఆధారిత నిఘా విమానం. PL.4 అనేది సాంప్రదాయిక, సింగిల్-బే బైప్‌లేన్, ఇది ముగ్గురు సిబ్బందిని సమిష్టి, ఓపెన్ కాక్‌పిట్స్‌లో తీసుకువెళ్ళింది. విమాన క్యారియర్ బెర్న్ నుండి పనిచేయడానికి ఏనానావాలే కొనుగోలు చేసింది, సముద్రంలో ముంచెత్తినప్పుడు ఇది అనేక భద్రతా లక్షణాలను కలిగి ఉంది. దిగువ రెక్క యొక్క దిగువ భాగంలో నేరుగా జతచేయబడిన చిన్న ఫ్లోట్‌లతో పాటు, స్థిర, తోక, టెయిల్‌స్కిడ్ అండర్ క్యారేజ్ యొక్క ప్రధాన యూనిట్లు విమానంలో జెట్టిసన్ చేయబడతాయి మరియు ఫ్యూజ్‌లేజ్ యొక్క దిగువ భాగంలో పడవ లాంటి ఆకారం ఇవ్వబడింది మరియు నీటితో నిండిన నీటితో నిండి ఉంది. జేన్ యొక్క అన్ని ప్రపంచ విమానాల నుండి డేటా 1928 [1] మరియు ఏవియాఫ్రాన్స్: లెవాస్సీర్ PL.4 [3] సాధారణ లక్షణాలు పనితీరు ఆయుధ సంబంధిత జాబితాలు</v>
      </c>
      <c r="E27" s="1" t="s">
        <v>605</v>
      </c>
      <c r="F27" s="1" t="s">
        <v>606</v>
      </c>
      <c r="G27" s="1" t="str">
        <f>IFERROR(__xludf.DUMMYFUNCTION("GOOGLETRANSLATE(F:F, ""en"", ""te"")"),"క్యారియర్-ఆధారిత నిఘా విమానం")</f>
        <v>క్యారియర్-ఆధారిత నిఘా విమానం</v>
      </c>
      <c r="H27" s="1" t="s">
        <v>463</v>
      </c>
      <c r="I27" s="1" t="str">
        <f>IFERROR(__xludf.DUMMYFUNCTION("GOOGLETRANSLATE(H:H, ""en"", ""te"")"),"ఫ్రాన్స్")</f>
        <v>ఫ్రాన్స్</v>
      </c>
      <c r="K27" s="1" t="s">
        <v>607</v>
      </c>
      <c r="L27" s="1"/>
      <c r="M27" s="2" t="s">
        <v>608</v>
      </c>
      <c r="P27" s="1">
        <v>1926.0</v>
      </c>
      <c r="Q27" s="1">
        <v>40.0</v>
      </c>
      <c r="R27" s="1">
        <v>3.0</v>
      </c>
      <c r="S27" s="1" t="s">
        <v>609</v>
      </c>
      <c r="T27" s="1" t="s">
        <v>610</v>
      </c>
      <c r="U27" s="1" t="s">
        <v>611</v>
      </c>
      <c r="V27" s="1" t="s">
        <v>612</v>
      </c>
      <c r="X27" s="1" t="s">
        <v>613</v>
      </c>
      <c r="Y27" s="1" t="s">
        <v>614</v>
      </c>
      <c r="AA27" s="1" t="s">
        <v>615</v>
      </c>
      <c r="AB27" s="1" t="s">
        <v>616</v>
      </c>
      <c r="AC27" s="1" t="s">
        <v>617</v>
      </c>
      <c r="AF27" s="1" t="s">
        <v>618</v>
      </c>
      <c r="AG27" s="1" t="s">
        <v>619</v>
      </c>
      <c r="AH27" s="1" t="s">
        <v>620</v>
      </c>
      <c r="AJ27" s="1" t="s">
        <v>621</v>
      </c>
      <c r="AK27" s="1" t="s">
        <v>622</v>
      </c>
      <c r="AV27" s="1" t="s">
        <v>623</v>
      </c>
      <c r="AW27" s="1" t="s">
        <v>624</v>
      </c>
      <c r="BE27" s="1" t="s">
        <v>625</v>
      </c>
      <c r="BF27" s="1" t="s">
        <v>626</v>
      </c>
      <c r="BG27" s="1" t="s">
        <v>313</v>
      </c>
      <c r="BH27" s="1" t="s">
        <v>627</v>
      </c>
      <c r="BR27" s="1" t="s">
        <v>628</v>
      </c>
      <c r="CX27" s="1" t="s">
        <v>629</v>
      </c>
    </row>
    <row r="28">
      <c r="A28" s="1" t="s">
        <v>630</v>
      </c>
      <c r="B28" s="1" t="str">
        <f>IFERROR(__xludf.DUMMYFUNCTION("GOOGLETRANSLATE(A:A, ""en"", ""te"")"),"లాక్హీడ్ శని")</f>
        <v>లాక్హీడ్ శని</v>
      </c>
      <c r="C28" s="1" t="s">
        <v>631</v>
      </c>
      <c r="D28" s="1" t="str">
        <f>IFERROR(__xludf.DUMMYFUNCTION("GOOGLETRANSLATE(C:C, ""en"", ""te"")"),"లాక్‌హీడ్ మోడల్ 75 సాటర్న్ 1940 ల మధ్యలో లాక్‌హీడ్ కార్పొరేషన్ నిర్మించిన చిన్న, చిన్న-రూట్ వాణిజ్య విమానం. లాక్‌హీడ్ నవంబర్ 19, 1944 న ఈ ప్రాజెక్టును ప్రకటించింది. [1] డాన్ పామర్ నేతృత్వంలోని డిజైన్ బృందం, 14 సీట్లతో హై-వింగ్, ట్విన్-ఇంజిన్ మోనోప్లేన్ మర"&amp;"ియు 228 mph (367 కిమీ/గం) వేగంతో సాధించింది. లాక్‌హీడ్ ర్యాంప్‌లు లేదా మెట్లు లేకుండా ప్రయాణీకులు మరియు సరుకులను తీసుకోవటానికి శని యొక్క సామర్థ్యాన్ని పేర్కొన్నాడు, ఇది పరిమిత సౌకర్యాలతో చిన్న-పట్టణ విమానాశ్రయాలకు అనుకూలంగా ఉంటుంది. [2] టోనీ లెవియర్ జూన్ "&amp;"17, 1946 న మొదటి విమానంలో పైలట్ చేసాడు. లాక్‌హీడ్‌కు ఈ విమానం కోసం 500 షరతులతో కూడిన ఆర్డర్లు వచ్చాయి, వీటి ధర ఒక్కొక్కటి $ 85,000. కానీ, డిజైన్ పూర్తయ్యే సమయానికి, అమ్మకపు ధర, 000 100,000 కు పెరిగింది మరియు ఈ ఆర్డర్లు రద్దు చేయబడ్డాయి, యుద్ధ మిగులు సి -4"&amp;"7 లు అదే మార్కెట్‌ను త్రైమాసికంలో నింపాయి. లాక్‌హీడ్ 1948 లో రద్దు చేయబడిన రెండు ప్రోటోటైప్‌ల అభివృద్ధి నుండి million 6 మిలియన్లను కోల్పోయింది. ఫ్రాన్సిల్లాన్ నుండి డేటా, పే. 281 జనరల్ లక్షణాల పనితీరు")</f>
        <v>లాక్‌హీడ్ మోడల్ 75 సాటర్న్ 1940 ల మధ్యలో లాక్‌హీడ్ కార్పొరేషన్ నిర్మించిన చిన్న, చిన్న-రూట్ వాణిజ్య విమానం. లాక్‌హీడ్ నవంబర్ 19, 1944 న ఈ ప్రాజెక్టును ప్రకటించింది. [1] డాన్ పామర్ నేతృత్వంలోని డిజైన్ బృందం, 14 సీట్లతో హై-వింగ్, ట్విన్-ఇంజిన్ మోనోప్లేన్ మరియు 228 mph (367 కిమీ/గం) వేగంతో సాధించింది. లాక్‌హీడ్ ర్యాంప్‌లు లేదా మెట్లు లేకుండా ప్రయాణీకులు మరియు సరుకులను తీసుకోవటానికి శని యొక్క సామర్థ్యాన్ని పేర్కొన్నాడు, ఇది పరిమిత సౌకర్యాలతో చిన్న-పట్టణ విమానాశ్రయాలకు అనుకూలంగా ఉంటుంది. [2] టోనీ లెవియర్ జూన్ 17, 1946 న మొదటి విమానంలో పైలట్ చేసాడు. లాక్‌హీడ్‌కు ఈ విమానం కోసం 500 షరతులతో కూడిన ఆర్డర్లు వచ్చాయి, వీటి ధర ఒక్కొక్కటి $ 85,000. కానీ, డిజైన్ పూర్తయ్యే సమయానికి, అమ్మకపు ధర, 000 100,000 కు పెరిగింది మరియు ఈ ఆర్డర్లు రద్దు చేయబడ్డాయి, యుద్ధ మిగులు సి -47 లు అదే మార్కెట్‌ను త్రైమాసికంలో నింపాయి. లాక్‌హీడ్ 1948 లో రద్దు చేయబడిన రెండు ప్రోటోటైప్‌ల అభివృద్ధి నుండి million 6 మిలియన్లను కోల్పోయింది. ఫ్రాన్సిల్లాన్ నుండి డేటా, పే. 281 జనరల్ లక్షణాల పనితీరు</v>
      </c>
      <c r="E28" s="1" t="s">
        <v>632</v>
      </c>
      <c r="F28" s="1" t="s">
        <v>633</v>
      </c>
      <c r="G28" s="1" t="str">
        <f>IFERROR(__xludf.DUMMYFUNCTION("GOOGLETRANSLATE(F:F, ""en"", ""te"")"),"విమానాల")</f>
        <v>విమానాల</v>
      </c>
      <c r="H28" s="1" t="s">
        <v>452</v>
      </c>
      <c r="I28" s="1" t="str">
        <f>IFERROR(__xludf.DUMMYFUNCTION("GOOGLETRANSLATE(H:H, ""en"", ""te"")"),"అమెరికా")</f>
        <v>అమెరికా</v>
      </c>
      <c r="J28" s="1" t="s">
        <v>634</v>
      </c>
      <c r="K28" s="1" t="s">
        <v>635</v>
      </c>
      <c r="L28" s="1"/>
      <c r="M28" s="1" t="s">
        <v>636</v>
      </c>
      <c r="P28" s="4">
        <v>16970.0</v>
      </c>
      <c r="Q28" s="1">
        <v>2.0</v>
      </c>
      <c r="R28" s="1" t="s">
        <v>637</v>
      </c>
      <c r="S28" s="1" t="s">
        <v>638</v>
      </c>
      <c r="T28" s="1" t="s">
        <v>639</v>
      </c>
      <c r="U28" s="1" t="s">
        <v>640</v>
      </c>
      <c r="V28" s="1" t="s">
        <v>641</v>
      </c>
      <c r="X28" s="1" t="s">
        <v>642</v>
      </c>
      <c r="Y28" s="1" t="s">
        <v>643</v>
      </c>
      <c r="AA28" s="1" t="s">
        <v>644</v>
      </c>
      <c r="AC28" s="1" t="s">
        <v>645</v>
      </c>
      <c r="AF28" s="1" t="s">
        <v>646</v>
      </c>
      <c r="AH28" s="1" t="s">
        <v>647</v>
      </c>
      <c r="AI28" s="1" t="s">
        <v>648</v>
      </c>
      <c r="AP28" s="1" t="s">
        <v>649</v>
      </c>
      <c r="AS28" s="1" t="s">
        <v>650</v>
      </c>
      <c r="BA28" s="1" t="s">
        <v>651</v>
      </c>
    </row>
    <row r="29">
      <c r="A29" s="1" t="s">
        <v>652</v>
      </c>
      <c r="B29" s="1" t="str">
        <f>IFERROR(__xludf.DUMMYFUNCTION("GOOGLETRANSLATE(A:A, ""en"", ""te"")"),"లుస్కోంబే 8")</f>
        <v>లుస్కోంబే 8</v>
      </c>
      <c r="C29" s="1" t="s">
        <v>653</v>
      </c>
      <c r="D29" s="1" t="str">
        <f>IFERROR(__xludf.DUMMYFUNCTION("GOOGLETRANSLATE(C:C, ""en"", ""te"")"),"లుస్కోంబే 8 అనేది సాంప్రదాయిక ల్యాండింగ్ గేర్‌తో హై-వింగ్, పక్కపక్కనే-సైడ్ మోనోప్లేన్‌ల శ్రేణి, ఇది 1937 లో రూపొందించబడింది మరియు లుస్కోంబే విమానం నిర్మించింది. లుస్కోంబే విమానం 1949 లో మూసివేయబడింది, దాని ఆస్తులతో టెమ్కో విమానం కొనుగోలు చేసింది, యుఎస్ ఆధ"&amp;"ారితమైనది. [2] 1955 లో సిల్వైర్ ఎయిర్క్రాఫ్ట్ కార్పొరేషన్‌కు హక్కులను విక్రయించే ముందు టెమ్కో సుమారు 50 సిల్వైర్లను నిర్మించింది. [3] సిల్వైర్ ఎయిర్క్రాఫ్ట్ కంపెనీ: టెమ్కో ఉత్పత్తిని నిలిపివేయడానికి ఎంచుకున్నప్పుడు, లుస్కోంబే సాధనం, భాగాలు మరియు ఇతర ఆస్తు"&amp;"లను ఓటిస్ మాస్సే కొనుగోలు చేశారు. మాస్సే 1930 ల నుండి లుస్కోంబే డీలర్. అతని కొత్త వెంచర్ కొలరాడోలోని ఫోర్ట్ కాలిన్స్‌లో సిల్వైర్ యురేనియం మరియు ఎయిర్‌క్రాఫ్ట్ కార్పొరేషన్ 1956 నుండి 1961 వరకు ప్రారంభమైంది, ఈ సంస్థ 80 విమానాలను ఉత్పత్తి చేసింది. మొత్తం 80 "&amp;"కి మేక్ అండ్ మోడల్ సిల్వైర్ 8 ఎఫ్, ""లుస్కోంబే"" కంపెనీ సాహిత్యంలో కొటేషన్ మార్కులలో చూపబడింది. N9900C, సీరియల్ నంబర్ S-1, 1956 లో నిర్మించబడింది. ఈ మొదటి విమానం స్పేర్స్ లేదా మెటీరియల్ రివ్యూ బోర్డ్ (MRB) భాగాల నుండి నిర్మించబడింది, అవి సేవ చేయదగినవి, కా"&amp;"నీ టెంకో యొక్క ముందు ఉత్పత్తి నుండి మిగిలి ఉన్నాయి. టెమ్కో సుమారు నాలుగు విమానాలను పూర్తి చేయడానికి తగినంత జాబితాను సరఫరా చేసింది. N9900C మొదట సెప్టెంబర్ 10, 1956 న ప్రయాణించింది మరియు FAA ఎయిర్క్రాఫ్ట్ డేటాబేస్ ప్రకారం, తరువాతి వసంతకాలంలో కాలిఫోర్నియాలో "&amp;"బోగ్స్ ఫ్లయింగ్ బ్రోకర్ల డీలర్‌కు విక్రయించబడింది. ఆరు విమానాలు 1957 లో నిర్మించబడ్డాయి (సీరియల్ నంబర్లు S-2 నుండి S7 నుండి). సీరియల్ నంబర్లు S-2 మరియు S-3 ను సి -46 విమానాల ద్వారా బ్యూనస్ ఎయిర్స్, అర్జెంటీనాకు పంపించారు. [4] జేన్ యొక్క అన్ని ప్రపంచ విమాన"&amp;"ాల నుండి వచ్చిన డేటా 1961-62 [3] సాధారణ లక్షణాల పనితీరు ఉప-మోడల్ T8F టెన్డం సీటింగ్ కలిగి ఉంటుంది, కానీ సాధారణంగా పరిమాణంలో ఉంటుంది, పరిమితం చేయబడిన వర్గ కార్యకలాపాల కోసం ఆమోదించబడిన స్ప్రేయర్ వెర్షన్ కార్యాచరణ పరిమితులతో అధిక స్థూల బరువును కలిగి ఉంటుంది."&amp;" పోల్చదగిన పాత్ర, ఆకృతీకరణ మరియు యుగం యొక్క విమానం")</f>
        <v>లుస్కోంబే 8 అనేది సాంప్రదాయిక ల్యాండింగ్ గేర్‌తో హై-వింగ్, పక్కపక్కనే-సైడ్ మోనోప్లేన్‌ల శ్రేణి, ఇది 1937 లో రూపొందించబడింది మరియు లుస్కోంబే విమానం నిర్మించింది. లుస్కోంబే విమానం 1949 లో మూసివేయబడింది, దాని ఆస్తులతో టెమ్కో విమానం కొనుగోలు చేసింది, యుఎస్ ఆధారితమైనది. [2] 1955 లో సిల్వైర్ ఎయిర్క్రాఫ్ట్ కార్పొరేషన్‌కు హక్కులను విక్రయించే ముందు టెమ్కో సుమారు 50 సిల్వైర్లను నిర్మించింది. [3] సిల్వైర్ ఎయిర్క్రాఫ్ట్ కంపెనీ: టెమ్కో ఉత్పత్తిని నిలిపివేయడానికి ఎంచుకున్నప్పుడు, లుస్కోంబే సాధనం, భాగాలు మరియు ఇతర ఆస్తులను ఓటిస్ మాస్సే కొనుగోలు చేశారు. మాస్సే 1930 ల నుండి లుస్కోంబే డీలర్. అతని కొత్త వెంచర్ కొలరాడోలోని ఫోర్ట్ కాలిన్స్‌లో సిల్వైర్ యురేనియం మరియు ఎయిర్‌క్రాఫ్ట్ కార్పొరేషన్ 1956 నుండి 1961 వరకు ప్రారంభమైంది, ఈ సంస్థ 80 విమానాలను ఉత్పత్తి చేసింది. మొత్తం 80 కి మేక్ అండ్ మోడల్ సిల్వైర్ 8 ఎఫ్, "లుస్కోంబే" కంపెనీ సాహిత్యంలో కొటేషన్ మార్కులలో చూపబడింది. N9900C, సీరియల్ నంబర్ S-1, 1956 లో నిర్మించబడింది. ఈ మొదటి విమానం స్పేర్స్ లేదా మెటీరియల్ రివ్యూ బోర్డ్ (MRB) భాగాల నుండి నిర్మించబడింది, అవి సేవ చేయదగినవి, కానీ టెంకో యొక్క ముందు ఉత్పత్తి నుండి మిగిలి ఉన్నాయి. టెమ్కో సుమారు నాలుగు విమానాలను పూర్తి చేయడానికి తగినంత జాబితాను సరఫరా చేసింది. N9900C మొదట సెప్టెంబర్ 10, 1956 న ప్రయాణించింది మరియు FAA ఎయిర్క్రాఫ్ట్ డేటాబేస్ ప్రకారం, తరువాతి వసంతకాలంలో కాలిఫోర్నియాలో బోగ్స్ ఫ్లయింగ్ బ్రోకర్ల డీలర్‌కు విక్రయించబడింది. ఆరు విమానాలు 1957 లో నిర్మించబడ్డాయి (సీరియల్ నంబర్లు S-2 నుండి S7 నుండి). సీరియల్ నంబర్లు S-2 మరియు S-3 ను సి -46 విమానాల ద్వారా బ్యూనస్ ఎయిర్స్, అర్జెంటీనాకు పంపించారు. [4] జేన్ యొక్క అన్ని ప్రపంచ విమానాల నుండి వచ్చిన డేటా 1961-62 [3] సాధారణ లక్షణాల పనితీరు ఉప-మోడల్ T8F టెన్డం సీటింగ్ కలిగి ఉంటుంది, కానీ సాధారణంగా పరిమాణంలో ఉంటుంది, పరిమితం చేయబడిన వర్గ కార్యకలాపాల కోసం ఆమోదించబడిన స్ప్రేయర్ వెర్షన్ కార్యాచరణ పరిమితులతో అధిక స్థూల బరువును కలిగి ఉంటుంది. పోల్చదగిన పాత్ర, ఆకృతీకరణ మరియు యుగం యొక్క విమానం</v>
      </c>
      <c r="E29" s="1" t="s">
        <v>654</v>
      </c>
      <c r="F29" s="1" t="s">
        <v>655</v>
      </c>
      <c r="G29" s="1" t="str">
        <f>IFERROR(__xludf.DUMMYFUNCTION("GOOGLETRANSLATE(F:F, ""en"", ""te"")"),"పౌరుడు")</f>
        <v>పౌరుడు</v>
      </c>
      <c r="K29" s="1" t="s">
        <v>656</v>
      </c>
      <c r="L29" s="1"/>
      <c r="M29" s="1" t="s">
        <v>657</v>
      </c>
      <c r="N29" s="1" t="s">
        <v>658</v>
      </c>
      <c r="O29" s="1" t="s">
        <v>659</v>
      </c>
      <c r="P29" s="4">
        <v>13866.0</v>
      </c>
      <c r="Q29" s="1" t="s">
        <v>660</v>
      </c>
      <c r="R29" s="1" t="s">
        <v>215</v>
      </c>
      <c r="S29" s="1" t="s">
        <v>661</v>
      </c>
      <c r="T29" s="1" t="s">
        <v>662</v>
      </c>
      <c r="U29" s="1" t="s">
        <v>663</v>
      </c>
      <c r="V29" s="1" t="s">
        <v>664</v>
      </c>
      <c r="X29" s="1" t="s">
        <v>665</v>
      </c>
      <c r="Y29" s="1" t="s">
        <v>666</v>
      </c>
      <c r="Z29" s="1" t="s">
        <v>667</v>
      </c>
      <c r="AA29" s="1" t="s">
        <v>668</v>
      </c>
      <c r="AB29" s="1" t="s">
        <v>669</v>
      </c>
      <c r="AC29" s="1" t="s">
        <v>670</v>
      </c>
      <c r="AF29" s="1" t="s">
        <v>671</v>
      </c>
      <c r="AH29" s="1" t="s">
        <v>672</v>
      </c>
      <c r="AI29" s="1" t="s">
        <v>673</v>
      </c>
      <c r="AS29" s="1" t="s">
        <v>674</v>
      </c>
      <c r="AT29" s="1" t="s">
        <v>675</v>
      </c>
      <c r="AX29" s="1" t="s">
        <v>676</v>
      </c>
      <c r="BA29" s="1" t="s">
        <v>272</v>
      </c>
      <c r="BG29" s="1" t="s">
        <v>677</v>
      </c>
    </row>
    <row r="30">
      <c r="A30" s="1" t="s">
        <v>678</v>
      </c>
      <c r="B30" s="1" t="str">
        <f>IFERROR(__xludf.DUMMYFUNCTION("GOOGLETRANSLATE(A:A, ""en"", ""te"")"),"తచికావా కి -74")</f>
        <v>తచికావా కి -74</v>
      </c>
      <c r="C30" s="1" t="s">
        <v>679</v>
      </c>
      <c r="D30" s="1" t="str">
        <f>IFERROR(__xludf.DUMMYFUNCTION("GOOGLETRANSLATE(C:C, ""en"", ""te"")"),"టాచికావా కి -74 రెండవ ప్రపంచ యుద్ధం యొక్క జపనీస్ ప్రయోగాత్మక దీర్ఘ-శ్రేణి నిఘా బాంబర్. ఒక జంట-ఇంజిన్, మిడ్-వింగ్ మోనోప్లేన్, ఇది ఇంపీరియల్ జపనీస్ ఆర్మీ ఎయిర్ సర్వీస్ కోసం అభివృద్ధి చేయబడింది, కానీ పోరాటంలో ఎప్పుడూ మోహరించలేదు. KI-74 దాని సిబ్బందికి ఒత్తిడ"&amp;"ితో కూడిన క్యాబిన్‌తో అధిక ఎత్తులో ఉన్న ఆపరేషన్ కోసం రూపొందించబడింది. మంచూకువో (మంచూరియా) లోని స్థావరాల నుండి పనిచేసేటప్పుడు 1939 లో బెకాల్ సరస్సుకి పశ్చిమాన చేరే సామర్థ్యం ఉన్న సుదూర నిఘా విమానం వలె ఇప్పటికే భావించినప్పటికీ, ప్రారంభ ప్రోటోటైప్ కి -74 దాన"&amp;"ి అభివృద్ధి మరియు ప్రాధమిక మిషన్ తరువాత, మార్చి 1944 నాటికి మొదటిసారి ఎగిరింది. అమెరికా ప్రధాన భూభాగంపై బాంబు దాడి మరియు నిఘా సామర్థ్యానికి అవసరం మార్చబడింది. [1] ఈ విమానం రెండు 1,641 kW (2,201 HP) మిత్సుబిషి HA-211-I [HA-43-I] రేడియల్ ఇంజన్లు. తరువాతి రె"&amp;"ండు ప్రోటోటైప్‌లు టర్బో-సూపర్ ఛార్జ్డ్ మిత్సుబిషి HA-211-I RU [HA-43-II] చేత శక్తిని పొందాయి; ఈ అనుభవజ్ఞులైన దంతాల ఇబ్బందులు మరియు తరువాతి పదమూడు ప్రీ-ప్రొడక్షన్ యంత్రాలు HA-211 RU ఇంజిన్‌ను తక్కువ-శక్తితో కూడిన కానీ మరింత నమ్మదగిన టర్బో-సూపర్‌చార్జ్డ్ మి"&amp;"త్సుబిషి HA-104 RU (ఆర్మీ టైప్ 4 1,900 HP ఎయిర్ కూల్డ్ రేడియల్) కోసం ప్రత్యామ్నాయం చేశాయి. [2] ఈ విమానం దాని సిబ్బందికి స్వీయ-సీలింగ్ ఇంధన ట్యాంకులు, కవచం మరియు ఒత్తిడితో కూడిన క్యాబిన్‌తో అమర్చబడింది. [3] KI-74 పోరాటంలో కార్యాచరణ సేవలను చూడటానికి అభివృద్"&amp;"ధి పరీక్షలకు మించి అభివృద్ధి చెందలేదు. ఏదేమైనా, మిత్రదేశాలు రకం యొక్క ఉనికి గురించి తెలుసు మరియు ""పాట్సీ"" అనే సంకేతనామానికి ఇది ఒక బాంబర్ అని కనుగొన్న తరువాత, ఒక పోరాట యోధుడు కాదు (గతంలో దీనికి అనుబంధ తెలివితేటలలో ""పాట్"" అనే కోడ్‌నేమ్ కేటాయించబడింది)."&amp;" [4] ఇంపీరియల్ జపనీస్ సీక్రెట్ వెపన్స్ మ్యూజియం నుండి వచ్చిన డేటా;")</f>
        <v>టాచికావా కి -74 రెండవ ప్రపంచ యుద్ధం యొక్క జపనీస్ ప్రయోగాత్మక దీర్ఘ-శ్రేణి నిఘా బాంబర్. ఒక జంట-ఇంజిన్, మిడ్-వింగ్ మోనోప్లేన్, ఇది ఇంపీరియల్ జపనీస్ ఆర్మీ ఎయిర్ సర్వీస్ కోసం అభివృద్ధి చేయబడింది, కానీ పోరాటంలో ఎప్పుడూ మోహరించలేదు. KI-74 దాని సిబ్బందికి ఒత్తిడితో కూడిన క్యాబిన్‌తో అధిక ఎత్తులో ఉన్న ఆపరేషన్ కోసం రూపొందించబడింది. మంచూకువో (మంచూరియా) లోని స్థావరాల నుండి పనిచేసేటప్పుడు 1939 లో బెకాల్ సరస్సుకి పశ్చిమాన చేరే సామర్థ్యం ఉన్న సుదూర నిఘా విమానం వలె ఇప్పటికే భావించినప్పటికీ, ప్రారంభ ప్రోటోటైప్ కి -74 దాని అభివృద్ధి మరియు ప్రాధమిక మిషన్ తరువాత, మార్చి 1944 నాటికి మొదటిసారి ఎగిరింది. అమెరికా ప్రధాన భూభాగంపై బాంబు దాడి మరియు నిఘా సామర్థ్యానికి అవసరం మార్చబడింది. [1] ఈ విమానం రెండు 1,641 kW (2,201 HP) మిత్సుబిషి HA-211-I [HA-43-I] రేడియల్ ఇంజన్లు. తరువాతి రెండు ప్రోటోటైప్‌లు టర్బో-సూపర్ ఛార్జ్డ్ మిత్సుబిషి HA-211-I RU [HA-43-II] చేత శక్తిని పొందాయి; ఈ అనుభవజ్ఞులైన దంతాల ఇబ్బందులు మరియు తరువాతి పదమూడు ప్రీ-ప్రొడక్షన్ యంత్రాలు HA-211 RU ఇంజిన్‌ను తక్కువ-శక్తితో కూడిన కానీ మరింత నమ్మదగిన టర్బో-సూపర్‌చార్జ్డ్ మిత్సుబిషి HA-104 RU (ఆర్మీ టైప్ 4 1,900 HP ఎయిర్ కూల్డ్ రేడియల్) కోసం ప్రత్యామ్నాయం చేశాయి. [2] ఈ విమానం దాని సిబ్బందికి స్వీయ-సీలింగ్ ఇంధన ట్యాంకులు, కవచం మరియు ఒత్తిడితో కూడిన క్యాబిన్‌తో అమర్చబడింది. [3] KI-74 పోరాటంలో కార్యాచరణ సేవలను చూడటానికి అభివృద్ధి పరీక్షలకు మించి అభివృద్ధి చెందలేదు. ఏదేమైనా, మిత్రదేశాలు రకం యొక్క ఉనికి గురించి తెలుసు మరియు "పాట్సీ" అనే సంకేతనామానికి ఇది ఒక బాంబర్ అని కనుగొన్న తరువాత, ఒక పోరాట యోధుడు కాదు (గతంలో దీనికి అనుబంధ తెలివితేటలలో "పాట్" అనే కోడ్‌నేమ్ కేటాయించబడింది). [4] ఇంపీరియల్ జపనీస్ సీక్రెట్ వెపన్స్ మ్యూజియం నుండి వచ్చిన డేటా;</v>
      </c>
      <c r="E30" s="1" t="s">
        <v>680</v>
      </c>
      <c r="F30" s="1" t="s">
        <v>681</v>
      </c>
      <c r="G30" s="1" t="str">
        <f>IFERROR(__xludf.DUMMYFUNCTION("GOOGLETRANSLATE(F:F, ""en"", ""te"")"),"దీర్ఘ-శ్రేణి నిఘా బాంబర్")</f>
        <v>దీర్ఘ-శ్రేణి నిఘా బాంబర్</v>
      </c>
      <c r="K30" s="1" t="s">
        <v>682</v>
      </c>
      <c r="L30" s="1"/>
      <c r="M30" s="1" t="s">
        <v>683</v>
      </c>
      <c r="P30" s="5">
        <v>16132.0</v>
      </c>
      <c r="Q30" s="1">
        <v>16.0</v>
      </c>
      <c r="R30" s="1">
        <v>5.0</v>
      </c>
      <c r="S30" s="1" t="s">
        <v>684</v>
      </c>
      <c r="T30" s="1" t="s">
        <v>685</v>
      </c>
      <c r="U30" s="1" t="s">
        <v>686</v>
      </c>
      <c r="V30" s="1" t="s">
        <v>687</v>
      </c>
      <c r="X30" s="1" t="s">
        <v>688</v>
      </c>
      <c r="Y30" s="1" t="s">
        <v>689</v>
      </c>
      <c r="AA30" s="1" t="s">
        <v>690</v>
      </c>
      <c r="AC30" s="1" t="s">
        <v>691</v>
      </c>
      <c r="AF30" s="1" t="s">
        <v>692</v>
      </c>
      <c r="AH30" s="1" t="s">
        <v>693</v>
      </c>
      <c r="AJ30" s="1" t="s">
        <v>694</v>
      </c>
      <c r="AK30" s="1" t="s">
        <v>695</v>
      </c>
      <c r="AQ30" s="1" t="s">
        <v>696</v>
      </c>
      <c r="AS30" s="1" t="s">
        <v>697</v>
      </c>
      <c r="AV30" s="1" t="s">
        <v>698</v>
      </c>
      <c r="AW30" s="1" t="s">
        <v>699</v>
      </c>
      <c r="BA30" s="1" t="s">
        <v>700</v>
      </c>
    </row>
    <row r="31">
      <c r="A31" s="1" t="s">
        <v>701</v>
      </c>
      <c r="B31" s="1" t="str">
        <f>IFERROR(__xludf.DUMMYFUNCTION("GOOGLETRANSLATE(A:A, ""en"", ""te"")"),"బ్లాండ్ మేఫ్లై")</f>
        <v>బ్లాండ్ మేఫ్లై</v>
      </c>
      <c r="C31" s="1" t="s">
        <v>702</v>
      </c>
      <c r="D31" s="1" t="str">
        <f>IFERROR(__xludf.DUMMYFUNCTION("GOOGLETRANSLATE(C:C, ""en"", ""te"")"),"కోఆర్డినేట్లు: .mw-Parser- అవుట్పుట్ .జియో-డిఫాల్ట్, .mw-Parser-output .gyo-dms, .mw-Parser- అవుట్పుట్ .జియో-డెక్ {display .mw-Parser-అవుట్పుట్ .జియో-మల్టీ-పంక్టు {display: none} .mw-Parser-output .longitude, .mw-Parser- అవుట్పుట్ .లేటిట్యూడ్ {వైట్-స్పేస్"&amp;": నౌరాప్} 54 ° 40′25 ″ N 5 ° 57′29 ″ W / 54.67364 ° N 5.95806 ° W / 54.67364; -5.95806 బ్లాండ్ మేఫ్లై 1910 లో ఐర్లాండ్‌లోని కార్న్‌మనీలో లిలియన్ ఇ. బ్లాండ్ నిర్మించిన ప్రారంభ విమానం. ఇది ఒక మహిళ రూపకల్పన చేసి నిర్మించిన మొదటి విమానంగా జమ చేయబడింది. [1] లి"&amp;"లియన్ ఇ. బ్లాండ్ స్పోర్ట్స్ జర్నలిస్ట్ మరియు ఫోటోగ్రాఫర్. 1909 లో స్కాట్లాండ్ యొక్క పశ్చిమ తీరంలో ఒక ద్వీపంలో పక్షుల రంగు ఛాయాచిత్రాల శ్రేణిని తీస్తున్నప్పుడు, ఆమె బ్లెరియోట్ XI విమానం యొక్క దృష్టాంతాన్ని కలిగి ఉన్న పోస్ట్‌కార్డ్‌ను అందుకుంది. ఆమె ఫోటో తీ"&amp;"స్తున్న గల్స్ యొక్క పెరుగుతున్న విమానంతో అప్పటికే ఉత్సాహంగా ఉంది, ఆమె తన సొంత విమానాలను నిర్మించడానికి ప్రయత్నించడానికి పోస్ట్‌కార్డ్ చేత ప్రేరణ పొందింది. [2] పెద్ద ఎత్తున మోడల్ గ్లైడర్‌లతో వరుస పరీక్షలు చేసిన తరువాత, లిలియన్ బ్లాండ్ 1909 లో మేఫ్లై తన ఇంట"&amp;"ి లాయం లో నిర్మాణాన్ని ప్రారంభించాడు. మేఫ్లై అనేది సాధారణ లేఅవుట్లో ఫార్మాన్ III ను పోలి ఉండే సమాన-స్పాన్ బైప్‌లేన్, ముందు మౌంటెడ్ ఎలివేటర్ మరియు వెనుక-మౌంటెడ్ ఎంపెనేజ్ బూమ్‌లపై తీసుకువెళుతుంది. పూర్తి పరిమాణ విమానం మొట్టమొదట 1910 ప్రారంభంలో కార్న్‌మనీ హి"&amp;"ల్ నుండి గ్లైడర్‌గా ఎగురవేయబడింది, ప్రారంభంలో మానవరహితమైనది. [3] మరియు ఒక జత స్కిడ్లతో కూడిన అండర్ క్యారేజీతో. ఈ పరీక్షలు విజయవంతం కావడం, ఇంజిన్‌ను అమర్చడానికి మార్పులు చేయబడ్డాయి మరియు అదే సమయంలో ఐలెరాన్‌లను వెనుక ఇంటర్‌ప్లేన్ స్ట్రట్‌లపై అమర్చారు. [4] 1"&amp;"910 మధ్యలో మాంచెస్టర్‌లోని అవ్రో వర్క్స్ నుండి బ్లాండ్ 20 హెచ్‌పి (15 కిలోవాట్) అవ్రో ఇంజిన్‌ను సేకరించింది. మొదట అమర్చినప్పుడు ఆమెకు పెట్రోల్ ట్యాంక్ రాలేదు, మరియు ప్రారంభ గ్రౌండ్ ట్రయల్స్ ఆమె అత్త చెవి ద్వారా విస్కీ బాటిల్ నుండి పెట్రోల్‌ను తినిపించడం ద"&amp;"్వారా జరిగాయి- ట్రంపెట్, చేతిలో ఉన్న ఏకైక గొట్టాలు. [5] శక్తితో కూడిన విమానం యొక్క ప్రయత్నాలు రాండాల్స్టౌన్‌లోని డీర్‌పార్క్ వద్ద జరిగాయి. [6] పూర్తయిన మేఫ్లై ఒక చిన్న పషర్ కాన్ఫిగరేషన్ ఈక్వల్ స్పాన్ బిప్‌లేన్. ఐష్ వింగ్ స్పార్స్ మరియు స్కిడ్ల కోసం ఉపయోగి"&amp;"ంచబడింది, పక్కటెముకలు మరియు ఇంటర్‌ప్లేన్ స్ట్రట్‌ల కోసం స్ప్రూస్, ఎలివేటర్ మరియు తోక ఉపరితలాలను మోసే బూమ్స్ కోసం వెదురు మరియు ఇంజిన్ మౌంటు అమెరికన్ ఎల్మ్. [7] రెక్కలు అన్‌లైచ్డ్ కాలికోలో కప్పబడి ఉన్నాయి, ఇది రెక్కల నిర్మాణానికి దారితీసింది, అది సాగినప్పుడ"&amp;"ు దాన్ని బిగించడానికి వీలు కల్పిస్తుంది. [గమనిక 1] ఇది అవ్రో చేత తయారు చేయబడిన 20 హెచ్‌పి (15 కిలోవాట్ ఫార్వర్డ్-మౌంటెడ్ ఎలివేటర్‌ను రెండు భాగాలుగా విభజించారు మరియు మూడు జతల కన్వర్జింగ్ బూమ్‌లపై తీసుకువెళ్లారు: రెక్కల వెనుక రెండు జత చేసిన బూమ్‌లు ఒక చిన్న"&amp;" దీర్ఘచతురస్రాకార స్థిర టెయిల్‌ప్లేన్‌ను ఇరువైపులా ఎలివేటర్‌తో తీసుకువెళ్ళాయి, మరియు ఒక చిన్న ఫిన్ మరియు చుక్కాని. అండర్ క్యారేజ్ ఒక జత పొడవైన స్కిడ్లను కలిగి ఉంది, దీనిపై విమానం విశ్రాంతి తీసుకుంది: వీటి ముందు పెద్ద నోస్‌వీల్ ఉంది. మిస్ బ్లాండ్ ది మేఫ్లై"&amp;" ఫర్ ఫ్లైట్ గురించి ఒక వివరణాత్మక ఖాతాను వ్రాసాడు, అక్కడ ఆమె తన ఖర్చులను £ 200 కన్నా తక్కువ అని అంచనా వేసింది, విస్తృతమైన పునర్నిర్మాణం ఉన్నప్పటికీ మరియు ప్రొపెల్లర్‌ను భర్తీ చేయవలసి వచ్చింది, ఒక వైర్ పడిపోయినప్పుడు విరిగింది. విద్యుత్ సంస్థాపన ఆమె చాలా ఖ"&amp;"ర్చులకు కారణమైంది: కలపకు -4 3-4 మాత్రమే అవసరమని అంచనా వేయబడింది, మరియు చక్రాలకు సుమారు £ 6. [9] శక్తితో కూడిన విమానం మొట్టమొదట ఆగస్టు 1910 లో ఎగురవేయబడింది మరియు 1911 ప్రారంభం వరకు బ్లాండ్ విజయవంతంగా ఉపయోగించబడింది, ఆమె తండ్రి, ఆమె భద్రత గురించి ఆందోళన చె"&amp;"ందుతున్న ఆమె ఎగిరిపోతే ఆమెకు కారు కొనడానికి ముందుకొచ్చింది. 2017 లో, సినాడ్ మోరిసే తన కవితలో బ్లాండ్ యొక్క విమానాలలో ఒకదాన్ని ది మేఫ్లై గురించి వివరించాడు. [10] [11] ఒక పెద్ద ఇంజిన్‌ను అంగీకరించడానికి ఈ విమానం బలహీనంగా ఉందని మరియు చాలా బలహీనంగా ఉందని గ్రహ"&amp;"ించి, ఏరోనాటిక్స్ మగ సంరక్షణ కాదని ఆమె అభిప్రాయపడింది, ఆమె లంచం అంగీకరించింది. ఇంజిన్ విక్రయించబడింది మరియు గ్లైడర్‌గా ఉపయోగించడానికి బాలుడి క్లబ్‌కు ఎయిర్‌ఫ్రేమ్ ఇవ్వబడింది. [12] న్యూటోనాబ్బీలోని గ్లెన్‌గార్మ్లీ పార్కుకు ఆగస్టు 2011 లో లిలియన్ బ్లాండ్ కమ"&amp;"్యూనిటీ పార్క్ అని పేరు పెట్టారు; అదే సమయంలో మేఫ్లై యొక్క స్టెయిన్లెస్-స్టీల్ శిల్పం ఆవిష్కరించబడింది. [6] లూయిస్ 1962 నుండి డేటా, పే .127 జనరల్ లక్షణాలు")</f>
        <v>కోఆర్డినేట్లు: .mw-Parser- అవుట్పుట్ .జియో-డిఫాల్ట్, .mw-Parser-output .gyo-dms, .mw-Parser- అవుట్పుట్ .జియో-డెక్ {display .mw-Parser-అవుట్పుట్ .జియో-మల్టీ-పంక్టు {display: none} .mw-Parser-output .longitude, .mw-Parser- అవుట్పుట్ .లేటిట్యూడ్ {వైట్-స్పేస్: నౌరాప్} 54 ° 40′25 ″ N 5 ° 57′29 ″ W / 54.67364 ° N 5.95806 ° W / 54.67364; -5.95806 బ్లాండ్ మేఫ్లై 1910 లో ఐర్లాండ్‌లోని కార్న్‌మనీలో లిలియన్ ఇ. బ్లాండ్ నిర్మించిన ప్రారంభ విమానం. ఇది ఒక మహిళ రూపకల్పన చేసి నిర్మించిన మొదటి విమానంగా జమ చేయబడింది. [1] లిలియన్ ఇ. బ్లాండ్ స్పోర్ట్స్ జర్నలిస్ట్ మరియు ఫోటోగ్రాఫర్. 1909 లో స్కాట్లాండ్ యొక్క పశ్చిమ తీరంలో ఒక ద్వీపంలో పక్షుల రంగు ఛాయాచిత్రాల శ్రేణిని తీస్తున్నప్పుడు, ఆమె బ్లెరియోట్ XI విమానం యొక్క దృష్టాంతాన్ని కలిగి ఉన్న పోస్ట్‌కార్డ్‌ను అందుకుంది. ఆమె ఫోటో తీస్తున్న గల్స్ యొక్క పెరుగుతున్న విమానంతో అప్పటికే ఉత్సాహంగా ఉంది, ఆమె తన సొంత విమానాలను నిర్మించడానికి ప్రయత్నించడానికి పోస్ట్‌కార్డ్ చేత ప్రేరణ పొందింది. [2] పెద్ద ఎత్తున మోడల్ గ్లైడర్‌లతో వరుస పరీక్షలు చేసిన తరువాత, లిలియన్ బ్లాండ్ 1909 లో మేఫ్లై తన ఇంటి లాయం లో నిర్మాణాన్ని ప్రారంభించాడు. మేఫ్లై అనేది సాధారణ లేఅవుట్లో ఫార్మాన్ III ను పోలి ఉండే సమాన-స్పాన్ బైప్‌లేన్, ముందు మౌంటెడ్ ఎలివేటర్ మరియు వెనుక-మౌంటెడ్ ఎంపెనేజ్ బూమ్‌లపై తీసుకువెళుతుంది. పూర్తి పరిమాణ విమానం మొట్టమొదట 1910 ప్రారంభంలో కార్న్‌మనీ హిల్ నుండి గ్లైడర్‌గా ఎగురవేయబడింది, ప్రారంభంలో మానవరహితమైనది. [3] మరియు ఒక జత స్కిడ్లతో కూడిన అండర్ క్యారేజీతో. ఈ పరీక్షలు విజయవంతం కావడం, ఇంజిన్‌ను అమర్చడానికి మార్పులు చేయబడ్డాయి మరియు అదే సమయంలో ఐలెరాన్‌లను వెనుక ఇంటర్‌ప్లేన్ స్ట్రట్‌లపై అమర్చారు. [4] 1910 మధ్యలో మాంచెస్టర్‌లోని అవ్రో వర్క్స్ నుండి బ్లాండ్ 20 హెచ్‌పి (15 కిలోవాట్) అవ్రో ఇంజిన్‌ను సేకరించింది. మొదట అమర్చినప్పుడు ఆమెకు పెట్రోల్ ట్యాంక్ రాలేదు, మరియు ప్రారంభ గ్రౌండ్ ట్రయల్స్ ఆమె అత్త చెవి ద్వారా విస్కీ బాటిల్ నుండి పెట్రోల్‌ను తినిపించడం ద్వారా జరిగాయి- ట్రంపెట్, చేతిలో ఉన్న ఏకైక గొట్టాలు. [5] శక్తితో కూడిన విమానం యొక్క ప్రయత్నాలు రాండాల్స్టౌన్‌లోని డీర్‌పార్క్ వద్ద జరిగాయి. [6] పూర్తయిన మేఫ్లై ఒక చిన్న పషర్ కాన్ఫిగరేషన్ ఈక్వల్ స్పాన్ బిప్‌లేన్. ఐష్ వింగ్ స్పార్స్ మరియు స్కిడ్ల కోసం ఉపయోగించబడింది, పక్కటెముకలు మరియు ఇంటర్‌ప్లేన్ స్ట్రట్‌ల కోసం స్ప్రూస్, ఎలివేటర్ మరియు తోక ఉపరితలాలను మోసే బూమ్స్ కోసం వెదురు మరియు ఇంజిన్ మౌంటు అమెరికన్ ఎల్మ్. [7] రెక్కలు అన్‌లైచ్డ్ కాలికోలో కప్పబడి ఉన్నాయి, ఇది రెక్కల నిర్మాణానికి దారితీసింది, అది సాగినప్పుడు దాన్ని బిగించడానికి వీలు కల్పిస్తుంది. [గమనిక 1] ఇది అవ్రో చేత తయారు చేయబడిన 20 హెచ్‌పి (15 కిలోవాట్ ఫార్వర్డ్-మౌంటెడ్ ఎలివేటర్‌ను రెండు భాగాలుగా విభజించారు మరియు మూడు జతల కన్వర్జింగ్ బూమ్‌లపై తీసుకువెళ్లారు: రెక్కల వెనుక రెండు జత చేసిన బూమ్‌లు ఒక చిన్న దీర్ఘచతురస్రాకార స్థిర టెయిల్‌ప్లేన్‌ను ఇరువైపులా ఎలివేటర్‌తో తీసుకువెళ్ళాయి, మరియు ఒక చిన్న ఫిన్ మరియు చుక్కాని. అండర్ క్యారేజ్ ఒక జత పొడవైన స్కిడ్లను కలిగి ఉంది, దీనిపై విమానం విశ్రాంతి తీసుకుంది: వీటి ముందు పెద్ద నోస్‌వీల్ ఉంది. మిస్ బ్లాండ్ ది మేఫ్లై ఫర్ ఫ్లైట్ గురించి ఒక వివరణాత్మక ఖాతాను వ్రాసాడు, అక్కడ ఆమె తన ఖర్చులను £ 200 కన్నా తక్కువ అని అంచనా వేసింది, విస్తృతమైన పునర్నిర్మాణం ఉన్నప్పటికీ మరియు ప్రొపెల్లర్‌ను భర్తీ చేయవలసి వచ్చింది, ఒక వైర్ పడిపోయినప్పుడు విరిగింది. విద్యుత్ సంస్థాపన ఆమె చాలా ఖర్చులకు కారణమైంది: కలపకు -4 3-4 మాత్రమే అవసరమని అంచనా వేయబడింది, మరియు చక్రాలకు సుమారు £ 6. [9] శక్తితో కూడిన విమానం మొట్టమొదట ఆగస్టు 1910 లో ఎగురవేయబడింది మరియు 1911 ప్రారంభం వరకు బ్లాండ్ విజయవంతంగా ఉపయోగించబడింది, ఆమె తండ్రి, ఆమె భద్రత గురించి ఆందోళన చెందుతున్న ఆమె ఎగిరిపోతే ఆమెకు కారు కొనడానికి ముందుకొచ్చింది. 2017 లో, సినాడ్ మోరిసే తన కవితలో బ్లాండ్ యొక్క విమానాలలో ఒకదాన్ని ది మేఫ్లై గురించి వివరించాడు. [10] [11] ఒక పెద్ద ఇంజిన్‌ను అంగీకరించడానికి ఈ విమానం బలహీనంగా ఉందని మరియు చాలా బలహీనంగా ఉందని గ్రహించి, ఏరోనాటిక్స్ మగ సంరక్షణ కాదని ఆమె అభిప్రాయపడింది, ఆమె లంచం అంగీకరించింది. ఇంజిన్ విక్రయించబడింది మరియు గ్లైడర్‌గా ఉపయోగించడానికి బాలుడి క్లబ్‌కు ఎయిర్‌ఫ్రేమ్ ఇవ్వబడింది. [12] న్యూటోనాబ్బీలోని గ్లెన్‌గార్మ్లీ పార్కుకు ఆగస్టు 2011 లో లిలియన్ బ్లాండ్ కమ్యూనిటీ పార్క్ అని పేరు పెట్టారు; అదే సమయంలో మేఫ్లై యొక్క స్టెయిన్లెస్-స్టీల్ శిల్పం ఆవిష్కరించబడింది. [6] లూయిస్ 1962 నుండి డేటా, పే .127 జనరల్ లక్షణాలు</v>
      </c>
      <c r="E31" s="1" t="s">
        <v>703</v>
      </c>
      <c r="F31" s="1" t="s">
        <v>704</v>
      </c>
      <c r="G31" s="1" t="str">
        <f>IFERROR(__xludf.DUMMYFUNCTION("GOOGLETRANSLATE(F:F, ""en"", ""te"")"),"క్రీడా విమానం")</f>
        <v>క్రీడా విమానం</v>
      </c>
      <c r="H31" s="1" t="s">
        <v>436</v>
      </c>
      <c r="I31" s="1" t="str">
        <f>IFERROR(__xludf.DUMMYFUNCTION("GOOGLETRANSLATE(H:H, ""en"", ""te"")"),"యునైటెడ్ కింగ్‌డమ్")</f>
        <v>యునైటెడ్ కింగ్‌డమ్</v>
      </c>
      <c r="J31" s="1" t="s">
        <v>437</v>
      </c>
      <c r="K31" s="1" t="s">
        <v>705</v>
      </c>
      <c r="P31" s="5">
        <v>3866.0</v>
      </c>
      <c r="Q31" s="1">
        <v>1.0</v>
      </c>
      <c r="R31" s="1">
        <v>1.0</v>
      </c>
      <c r="S31" s="1" t="s">
        <v>706</v>
      </c>
      <c r="T31" s="1" t="s">
        <v>707</v>
      </c>
      <c r="V31" s="1" t="s">
        <v>708</v>
      </c>
      <c r="X31" s="1" t="s">
        <v>709</v>
      </c>
      <c r="AA31" s="1" t="s">
        <v>710</v>
      </c>
      <c r="AB31" s="1" t="s">
        <v>711</v>
      </c>
    </row>
    <row r="32">
      <c r="A32" s="1" t="s">
        <v>712</v>
      </c>
      <c r="B32" s="1" t="str">
        <f>IFERROR(__xludf.DUMMYFUNCTION("GOOGLETRANSLATE(A:A, ""en"", ""te"")"),"నకాజిమా కి -87")</f>
        <v>నకాజిమా కి -87</v>
      </c>
      <c r="C32" s="1" t="s">
        <v>713</v>
      </c>
      <c r="D32" s="1" t="str">
        <f>IFERROR(__xludf.DUMMYFUNCTION("GOOGLETRANSLATE(C:C, ""en"", ""te"")"),"నకాజిమా కి -87 రెండవ ప్రపంచ యుద్ధం యొక్క జపనీస్ అధిక ఎత్తులో ఉండే పోరాట యోధుడు. ఇది ఒకే సీటు, ఎగ్జాస్ట్-నడిచే టర్బో-సూపర్ఛార్జ్డ్ ఇంజిన్, తక్కువ-వింగ్ మోనోప్లేన్ సాంప్రదాయిక అండర్ క్యారేజీతో. హోమ్ ఐలాండ్స్‌లో అమెరికన్ బి -29 సూపర్‌ఫోర్ట్రెస్ దాడులకు ప్రతి"&amp;"స్పందనగా KI-87 అభివృద్ధి చేయబడింది. ఇది నకాజిమా మరియు ఇంపీరియల్ ఆర్మీ ప్రధాన కార్యాలయం యొక్క సాంకేతిక విభాగం యొక్క మునుపటి పరిశోధనలను అనుసరించింది, ఎగ్జాస్ట్-నడిచే టర్బో-సూపర్ఛార్జర్‌తో పెద్ద రేడియల్ ఇంజిన్‌ను పెంచడానికి, ఇది 1942 లో ప్రారంభమైంది, B-29 దా"&amp;"డులు ప్రారంభమయ్యే ముందు. [1] ఇంపీరియల్ ఆర్మీ ప్రధాన కార్యాలయం యొక్క సాంకేతిక విభాగం యొక్క ప్రయత్నాలు చివరికి తచికావా కి -94-I తో ముగిశాయి, అయితే KI-87 ను పతనం-బ్యాక్ ప్రాజెక్టుగా అభివృద్ధి చేశారు, తక్కువ కఠినమైన అవసరాలను ఉపయోగించి. [2] [3] నకాజిమా జూలై 19"&amp;"43 లో మూడు ప్రోటోటైప్‌ల నిర్మాణంతో ప్రారంభమైంది, నవంబర్ 1944 మరియు జనవరి 1945 మధ్య పూర్తి కానుంది, మరియు ఏడు ప్రీ-ప్రొడక్షన్ విమానాలు ఏప్రిల్ 1945 నాటికి పంపిణీ చేయబడతాయి. [3] ఇంపీరియల్ ఆర్మీ ప్రధాన కార్యాలయం యొక్క సాంకేతిక విభాగం KI-87 ప్రోటోటైప్ అభివృద్"&amp;"ధి సమయంలో వారు టర్బో-సూపర్‌చార్జర్‌ను వెనుక-ఫ్యూజ్‌లేజ్‌లో ఉంచాలని పట్టుబట్టారు, మరియు ఆరవ నమూనా నుండి నకాజిమా ఫైటర్ ఆ అమరికను కలిగి ఉండాలి. [4 నటించు కి -87 లో ఫిరంగుల కోసం మందుగుండు సామగ్రిని నిల్వ చేయడానికి వెనుక మడత అండర్ క్యారేజ్ ఉంది, వీటిని రెక్కలో"&amp;" అమర్చారు. [1] [6] ఎలక్ట్రికల్ అండర్ క్యారేజ్ మరియు టర్బో-సూపర్‌చార్జర్‌తో సమస్యల కారణంగా నిర్మాణం ఆలస్యం అయింది, మరియు మొదటి నమూనా ఫిబ్రవరి 1945 వరకు పూర్తి కాలేదు; ఇది మొదట ఏప్రిల్‌లో ప్రయాణించింది, కాని ఐదు పరీక్షా విమానాలు మాత్రమే పూర్తయ్యాయి, అన్నీ అ"&amp;"ండర్‌కారియేజ్‌తో పొడిగించిన స్థితిలో ఉన్నాయి. [6] [7] మరో వేరియంట్, KI-87-II, 3,000 HP నకాజిమా HA217 (HA-46) ఇంజిన్‌తో మరియు టర్బో-సూపర్‌చార్జర్‌తో P-47 థండర్ బోల్ట్ వలెనే, డ్రాయింగ్ బోర్డు కంటే ఎక్కువ దూరం వెళ్ళలేదు. 500 విమానాల ఉత్పత్తి ప్రణాళిక చేయబడిం"&amp;"ది, కాని ఒకే నమూనా కంటే యుద్ధం ముగిసింది. ఏకైక పూర్తయిన ప్రోటోటైప్ సహజ లోహ ముగింపులో ఉంది; కొన్ని పెయింటింగ్‌లు కాక్‌పిట్ ముందు నల్ల యాంటీ గ్లేర్ ప్రాంతాన్ని చూపుతాయి, కాని ఇది విమానం యొక్క తెలిసిన ఛాయాచిత్రాలలో ఏవీ కనిపించవు. [1] [8] [9] ఏదేమైనా, జేమ్స్ "&amp;"పి. గల్లాఘర్ జపాన్ లొంగిపోయిన తరువాత చోఫు వద్ద వదిలివేసిన జపనీస్ ఆర్మీ ఫైటర్ బేస్ వద్ద KI-87 యొక్క ఫోటో తీశాడు. ఫోటో స్పష్టంగా కాక్‌పిట్ నుండి ముక్కు యొక్క కొన వరకు నల్ల యాంటీ-గ్లేర్ ప్రాంతాన్ని చూపిస్తుంది. [10] పసిఫిక్ యుద్ధం యొక్క జపనీస్ విమానం నుండి డ"&amp;"ేటా; [6] జపనీస్ ఆర్మీ ఫైటర్స్, పార్ట్ 2; [7] ప్రసిద్ధ విమానం ఆఫ్ ది వరల్డ్, ఫస్ట్ సిరీస్, నెం. పోల్చదగిన పాత్ర, కాన్ఫిగరేషన్ మరియు యుగం")</f>
        <v>నకాజిమా కి -87 రెండవ ప్రపంచ యుద్ధం యొక్క జపనీస్ అధిక ఎత్తులో ఉండే పోరాట యోధుడు. ఇది ఒకే సీటు, ఎగ్జాస్ట్-నడిచే టర్బో-సూపర్ఛార్జ్డ్ ఇంజిన్, తక్కువ-వింగ్ మోనోప్లేన్ సాంప్రదాయిక అండర్ క్యారేజీతో. హోమ్ ఐలాండ్స్‌లో అమెరికన్ బి -29 సూపర్‌ఫోర్ట్రెస్ దాడులకు ప్రతిస్పందనగా KI-87 అభివృద్ధి చేయబడింది. ఇది నకాజిమా మరియు ఇంపీరియల్ ఆర్మీ ప్రధాన కార్యాలయం యొక్క సాంకేతిక విభాగం యొక్క మునుపటి పరిశోధనలను అనుసరించింది, ఎగ్జాస్ట్-నడిచే టర్బో-సూపర్ఛార్జర్‌తో పెద్ద రేడియల్ ఇంజిన్‌ను పెంచడానికి, ఇది 1942 లో ప్రారంభమైంది, B-29 దాడులు ప్రారంభమయ్యే ముందు. [1] ఇంపీరియల్ ఆర్మీ ప్రధాన కార్యాలయం యొక్క సాంకేతిక విభాగం యొక్క ప్రయత్నాలు చివరికి తచికావా కి -94-I తో ముగిశాయి, అయితే KI-87 ను పతనం-బ్యాక్ ప్రాజెక్టుగా అభివృద్ధి చేశారు, తక్కువ కఠినమైన అవసరాలను ఉపయోగించి. [2] [3] నకాజిమా జూలై 1943 లో మూడు ప్రోటోటైప్‌ల నిర్మాణంతో ప్రారంభమైంది, నవంబర్ 1944 మరియు జనవరి 1945 మధ్య పూర్తి కానుంది, మరియు ఏడు ప్రీ-ప్రొడక్షన్ విమానాలు ఏప్రిల్ 1945 నాటికి పంపిణీ చేయబడతాయి. [3] ఇంపీరియల్ ఆర్మీ ప్రధాన కార్యాలయం యొక్క సాంకేతిక విభాగం KI-87 ప్రోటోటైప్ అభివృద్ధి సమయంలో వారు టర్బో-సూపర్‌చార్జర్‌ను వెనుక-ఫ్యూజ్‌లేజ్‌లో ఉంచాలని పట్టుబట్టారు, మరియు ఆరవ నమూనా నుండి నకాజిమా ఫైటర్ ఆ అమరికను కలిగి ఉండాలి. [4 నటించు కి -87 లో ఫిరంగుల కోసం మందుగుండు సామగ్రిని నిల్వ చేయడానికి వెనుక మడత అండర్ క్యారేజ్ ఉంది, వీటిని రెక్కలో అమర్చారు. [1] [6] ఎలక్ట్రికల్ అండర్ క్యారేజ్ మరియు టర్బో-సూపర్‌చార్జర్‌తో సమస్యల కారణంగా నిర్మాణం ఆలస్యం అయింది, మరియు మొదటి నమూనా ఫిబ్రవరి 1945 వరకు పూర్తి కాలేదు; ఇది మొదట ఏప్రిల్‌లో ప్రయాణించింది, కాని ఐదు పరీక్షా విమానాలు మాత్రమే పూర్తయ్యాయి, అన్నీ అండర్‌కారియేజ్‌తో పొడిగించిన స్థితిలో ఉన్నాయి. [6] [7] మరో వేరియంట్, KI-87-II, 3,000 HP నకాజిమా HA217 (HA-46) ఇంజిన్‌తో మరియు టర్బో-సూపర్‌చార్జర్‌తో P-47 థండర్ బోల్ట్ వలెనే, డ్రాయింగ్ బోర్డు కంటే ఎక్కువ దూరం వెళ్ళలేదు. 500 విమానాల ఉత్పత్తి ప్రణాళిక చేయబడింది, కాని ఒకే నమూనా కంటే యుద్ధం ముగిసింది. ఏకైక పూర్తయిన ప్రోటోటైప్ సహజ లోహ ముగింపులో ఉంది; కొన్ని పెయింటింగ్‌లు కాక్‌పిట్ ముందు నల్ల యాంటీ గ్లేర్ ప్రాంతాన్ని చూపుతాయి, కాని ఇది విమానం యొక్క తెలిసిన ఛాయాచిత్రాలలో ఏవీ కనిపించవు. [1] [8] [9] ఏదేమైనా, జేమ్స్ పి. గల్లాఘర్ జపాన్ లొంగిపోయిన తరువాత చోఫు వద్ద వదిలివేసిన జపనీస్ ఆర్మీ ఫైటర్ బేస్ వద్ద KI-87 యొక్క ఫోటో తీశాడు. ఫోటో స్పష్టంగా కాక్‌పిట్ నుండి ముక్కు యొక్క కొన వరకు నల్ల యాంటీ-గ్లేర్ ప్రాంతాన్ని చూపిస్తుంది. [10] పసిఫిక్ యుద్ధం యొక్క జపనీస్ విమానం నుండి డేటా; [6] జపనీస్ ఆర్మీ ఫైటర్స్, పార్ట్ 2; [7] ప్రసిద్ధ విమానం ఆఫ్ ది వరల్డ్, ఫస్ట్ సిరీస్, నెం. పోల్చదగిన పాత్ర, కాన్ఫిగరేషన్ మరియు యుగం</v>
      </c>
      <c r="E32" s="1" t="s">
        <v>714</v>
      </c>
      <c r="F32" s="1" t="s">
        <v>715</v>
      </c>
      <c r="G32" s="1" t="str">
        <f>IFERROR(__xludf.DUMMYFUNCTION("GOOGLETRANSLATE(F:F, ""en"", ""te"")"),"అధిక-ఎత్తు ఫైటర్-ఇంటర్‌సెప్టర్")</f>
        <v>అధిక-ఎత్తు ఫైటర్-ఇంటర్‌సెప్టర్</v>
      </c>
      <c r="K32" s="1" t="s">
        <v>716</v>
      </c>
      <c r="L32" s="1"/>
      <c r="M32" s="1" t="s">
        <v>717</v>
      </c>
      <c r="P32" s="5">
        <v>16528.0</v>
      </c>
      <c r="Q32" s="1">
        <v>1.0</v>
      </c>
      <c r="R32" s="1">
        <v>1.0</v>
      </c>
      <c r="S32" s="1" t="s">
        <v>718</v>
      </c>
      <c r="T32" s="1" t="s">
        <v>719</v>
      </c>
      <c r="U32" s="1" t="s">
        <v>720</v>
      </c>
      <c r="V32" s="1" t="s">
        <v>217</v>
      </c>
      <c r="X32" s="1" t="s">
        <v>721</v>
      </c>
      <c r="Y32" s="1" t="s">
        <v>722</v>
      </c>
      <c r="AA32" s="1" t="s">
        <v>723</v>
      </c>
      <c r="AB32" s="1" t="s">
        <v>724</v>
      </c>
      <c r="AC32" s="1" t="s">
        <v>725</v>
      </c>
      <c r="AG32" s="1" t="s">
        <v>189</v>
      </c>
      <c r="AH32" s="1" t="s">
        <v>726</v>
      </c>
      <c r="AJ32" s="1" t="s">
        <v>727</v>
      </c>
      <c r="AK32" s="1" t="s">
        <v>728</v>
      </c>
      <c r="AP32" s="1" t="s">
        <v>729</v>
      </c>
      <c r="AQ32" s="1" t="s">
        <v>730</v>
      </c>
      <c r="AV32" s="1" t="s">
        <v>698</v>
      </c>
      <c r="AW32" s="1" t="s">
        <v>699</v>
      </c>
      <c r="BB32" s="1" t="s">
        <v>731</v>
      </c>
      <c r="BH32" s="1" t="s">
        <v>732</v>
      </c>
      <c r="BR32" s="1" t="s">
        <v>733</v>
      </c>
      <c r="BS32" s="1" t="s">
        <v>734</v>
      </c>
    </row>
    <row r="33">
      <c r="A33" s="1" t="s">
        <v>735</v>
      </c>
      <c r="B33" s="1" t="str">
        <f>IFERROR(__xludf.DUMMYFUNCTION("GOOGLETRANSLATE(A:A, ""en"", ""te"")"),"ర్యాన్ XF2R డార్క్ షార్క్")</f>
        <v>ర్యాన్ XF2R డార్క్ షార్క్</v>
      </c>
      <c r="C33" s="1" t="s">
        <v>736</v>
      </c>
      <c r="D33" s="1" t="str">
        <f>IFERROR(__xludf.DUMMYFUNCTION("GOOGLETRANSLATE(C:C, ""en"", ""te"")"),"ర్యాన్ XF2R డార్క్ షార్క్ అనేది అమెరికా నావికాదళం కోసం నిర్మించిన ఒక అమెరికన్ ప్రయోగాత్మక విమానం, ఇది టర్బోప్రాప్ మరియు టర్బోజెట్ ప్రొపల్షన్‌ను కలిపింది. ఇది ర్యాన్ ఏరోనాటికల్ యొక్క మునుపటి FR ఫైర్‌బాల్ ఆధారంగా రూపొందించబడింది, కాని ఫైర్‌బాల్ యొక్క పిస్టన"&amp;"్ ఇంజిన్‌ను టర్బోప్రాప్ ఇంజిన్‌తో భర్తీ చేసింది. XF2R డార్క్ షార్క్ ర్యాన్ ఏరోనాటికల్ యొక్క మునుపటి FR ఫైర్‌బాల్‌పై ఆధారపడింది, కాని ఫైర్‌బాల్ యొక్క పిస్టన్ ఇంజిన్‌ను సాధారణ ఎలక్ట్రిక్ టి 31 టర్బోప్రాప్ ఇంజిన్‌తో 4-బ్లేడెడ్ హామిల్టన్ స్టాండర్డ్ ప్రొపెల్లర"&amp;"్‌ను నడుపుతుంది. టర్బోప్రాప్ ఫైర్‌బాల్‌పై మెరుగైన పనితీరు కోసం చేసింది, కాని నేవీ దానిపై పెద్దగా ఆసక్తి చూపలేదు; ఆ సమయానికి, వారు కాంబినేషన్ ఫైటర్ ఆలోచనను విడిచిపెట్టారు మరియు బదులుగా ఆల్-జెట్ యోధులను పరిశీలిస్తున్నారు. అమెరికా వైమానిక దళం కొంచెం ఎక్కువ ఆ"&amp;"సక్తిని చూపించింది; వారు ఆ సమయంలో ఇలాంటి భావన యొక్క కన్వైర్ XP-81 ను అంచనా వేస్తున్నారు మరియు గతంలో ఉపయోగించిన సాధారణ ఎలక్ట్రిక్ J31 కు బదులుగా వెస్టింగ్‌హౌస్ J34 టర్బోజెట్‌ను ఉపయోగించమని XF2R ను సవరించమని ర్యాన్‌ను కోరారు. ప్రోటోటైప్‌కు మార్పులు XF2R-2 న"&amp;"ు సృష్టించాయి, జెట్ తీసుకోవడం ముందు ఉపయోగించిన వింగ్ లీడింగ్ ఎడ్జ్‌లోని ఇన్లెట్‌లకు బదులుగా నాకా నాళాలతో ఫార్వర్డ్ ఫ్యూజ్‌లేజ్ వైపులా కదిలింది. డార్క్ షార్క్ సమర్థవంతమైన విమానం అని నిరూపించబడినప్పటికీ, ఇది ప్రోటోటైప్ దశకు మించి పురోగతి సాధించలేదు; ఆల్-జెట"&amp;"్ విమానాలు ఉన్నతమైనవిగా పరిగణించబడ్డాయి. ఫైటర్స్ యొక్క పూర్తి పుస్తకం నుండి డేటా [1] సాధారణ లక్షణాలు పనితీరు ఆయుధాల సంబంధిత అభివృద్ధి విమానం పోల్చదగిన పాత్ర, కాన్ఫిగరేషన్ మరియు ERA సంబంధిత జాబితాలు")</f>
        <v>ర్యాన్ XF2R డార్క్ షార్క్ అనేది అమెరికా నావికాదళం కోసం నిర్మించిన ఒక అమెరికన్ ప్రయోగాత్మక విమానం, ఇది టర్బోప్రాప్ మరియు టర్బోజెట్ ప్రొపల్షన్‌ను కలిపింది. ఇది ర్యాన్ ఏరోనాటికల్ యొక్క మునుపటి FR ఫైర్‌బాల్ ఆధారంగా రూపొందించబడింది, కాని ఫైర్‌బాల్ యొక్క పిస్టన్ ఇంజిన్‌ను టర్బోప్రాప్ ఇంజిన్‌తో భర్తీ చేసింది. XF2R డార్క్ షార్క్ ర్యాన్ ఏరోనాటికల్ యొక్క మునుపటి FR ఫైర్‌బాల్‌పై ఆధారపడింది, కాని ఫైర్‌బాల్ యొక్క పిస్టన్ ఇంజిన్‌ను సాధారణ ఎలక్ట్రిక్ టి 31 టర్బోప్రాప్ ఇంజిన్‌తో 4-బ్లేడెడ్ హామిల్టన్ స్టాండర్డ్ ప్రొపెల్లర్‌ను నడుపుతుంది. టర్బోప్రాప్ ఫైర్‌బాల్‌పై మెరుగైన పనితీరు కోసం చేసింది, కాని నేవీ దానిపై పెద్దగా ఆసక్తి చూపలేదు; ఆ సమయానికి, వారు కాంబినేషన్ ఫైటర్ ఆలోచనను విడిచిపెట్టారు మరియు బదులుగా ఆల్-జెట్ యోధులను పరిశీలిస్తున్నారు. అమెరికా వైమానిక దళం కొంచెం ఎక్కువ ఆసక్తిని చూపించింది; వారు ఆ సమయంలో ఇలాంటి భావన యొక్క కన్వైర్ XP-81 ను అంచనా వేస్తున్నారు మరియు గతంలో ఉపయోగించిన సాధారణ ఎలక్ట్రిక్ J31 కు బదులుగా వెస్టింగ్‌హౌస్ J34 టర్బోజెట్‌ను ఉపయోగించమని XF2R ను సవరించమని ర్యాన్‌ను కోరారు. ప్రోటోటైప్‌కు మార్పులు XF2R-2 ను సృష్టించాయి, జెట్ తీసుకోవడం ముందు ఉపయోగించిన వింగ్ లీడింగ్ ఎడ్జ్‌లోని ఇన్లెట్‌లకు బదులుగా నాకా నాళాలతో ఫార్వర్డ్ ఫ్యూజ్‌లేజ్ వైపులా కదిలింది. డార్క్ షార్క్ సమర్థవంతమైన విమానం అని నిరూపించబడినప్పటికీ, ఇది ప్రోటోటైప్ దశకు మించి పురోగతి సాధించలేదు; ఆల్-జెట్ విమానాలు ఉన్నతమైనవిగా పరిగణించబడ్డాయి. ఫైటర్స్ యొక్క పూర్తి పుస్తకం నుండి డేటా [1] సాధారణ లక్షణాలు పనితీరు ఆయుధాల సంబంధిత అభివృద్ధి విమానం పోల్చదగిన పాత్ర, కాన్ఫిగరేషన్ మరియు ERA సంబంధిత జాబితాలు</v>
      </c>
      <c r="E33" s="1" t="s">
        <v>737</v>
      </c>
      <c r="F33" s="1" t="s">
        <v>738</v>
      </c>
      <c r="G33" s="1" t="str">
        <f>IFERROR(__xludf.DUMMYFUNCTION("GOOGLETRANSLATE(F:F, ""en"", ""te"")"),"యుద్ధ")</f>
        <v>యుద్ధ</v>
      </c>
      <c r="H33" s="1" t="s">
        <v>452</v>
      </c>
      <c r="I33" s="1" t="str">
        <f>IFERROR(__xludf.DUMMYFUNCTION("GOOGLETRANSLATE(H:H, ""en"", ""te"")"),"అమెరికా")</f>
        <v>అమెరికా</v>
      </c>
      <c r="K33" s="1" t="s">
        <v>739</v>
      </c>
      <c r="L33" s="1"/>
      <c r="M33" s="1" t="s">
        <v>740</v>
      </c>
      <c r="P33" s="5">
        <v>17107.0</v>
      </c>
      <c r="Q33" s="1" t="s">
        <v>741</v>
      </c>
      <c r="R33" s="1">
        <v>1.0</v>
      </c>
      <c r="S33" s="1" t="s">
        <v>742</v>
      </c>
      <c r="T33" s="1" t="s">
        <v>743</v>
      </c>
      <c r="U33" s="1" t="s">
        <v>744</v>
      </c>
      <c r="V33" s="1" t="s">
        <v>745</v>
      </c>
      <c r="W33" s="1" t="s">
        <v>564</v>
      </c>
      <c r="Y33" s="1" t="s">
        <v>746</v>
      </c>
      <c r="AA33" s="1" t="s">
        <v>747</v>
      </c>
      <c r="AB33" s="1" t="s">
        <v>748</v>
      </c>
      <c r="AC33" s="1" t="s">
        <v>749</v>
      </c>
      <c r="AH33" s="1" t="s">
        <v>750</v>
      </c>
      <c r="AI33" s="1" t="s">
        <v>751</v>
      </c>
      <c r="AJ33" s="1" t="s">
        <v>752</v>
      </c>
      <c r="AP33" s="1" t="s">
        <v>405</v>
      </c>
      <c r="AY33" s="1" t="s">
        <v>753</v>
      </c>
      <c r="AZ33" s="1" t="s">
        <v>754</v>
      </c>
      <c r="BR33" s="1" t="s">
        <v>755</v>
      </c>
    </row>
    <row r="34">
      <c r="A34" s="1" t="s">
        <v>756</v>
      </c>
      <c r="B34" s="1" t="str">
        <f>IFERROR(__xludf.DUMMYFUNCTION("GOOGLETRANSLATE(A:A, ""en"", ""te"")"),"లాక్హీడ్ లిటిల్ డిప్పర్")</f>
        <v>లాక్హీడ్ లిటిల్ డిప్పర్</v>
      </c>
      <c r="C34" s="1" t="s">
        <v>757</v>
      </c>
      <c r="D34" s="1" t="str">
        <f>IFERROR(__xludf.DUMMYFUNCTION("GOOGLETRANSLATE(C:C, ""en"", ""te"")"),"లాక్హీడ్ మోడల్ 33 లిటిల్ డిప్పర్, ఎయిర్ ట్రూపర్ అని కూడా పిలుస్తారు, ఇది ఒక అమెరికన్ సింగిల్-సీట్ మోనోప్లేన్, ఇది జాన్ థోర్ప్ చేత రూపొందించబడింది మరియు కాలిఫోర్నియాలోని బర్బాంక్ వద్ద లాక్హీడ్ నిర్మించారు. 1944 లో వినిపించి, సైన్యానికి ""ఫ్లయింగ్ మోటారుసైక"&amp;"ిల్"" గా ఇచ్చింది, ఇది లాక్‌హీడ్‌కు పౌర మార్కెట్లోకి సంభావ్య ప్రవేశంగా అంచనా వేయబడింది, కాని రెండవ నమూనా పూర్తయ్యే ముందు ఈ కార్యక్రమం రద్దు చేయబడింది. మోడల్ 33 యొక్క రూపకల్పన లాక్‌హీడ్ ఇంజనీర్ జాన్ థోర్ప్ చేత రెండు-సీట్ల తేలికపాటి విమానాల కోసం ప్రైవేట్ వె"&amp;"ంచర్‌తో ఉద్భవించింది. [1] ఏప్రిల్ 1944 లో, కంపెనీని లాక్‌హీడ్ మోడల్ 33 గా నిర్మించడానికి కంపెనీ అంగీకరించింది. [1] పదార్థాలపై యుద్ధకాల పరిమితుల కారణంగా, [1] ఎయిర్ ట్రూపర్ అనే పేరుతో ""ఎగిరే అశ్వికదళం"" ను సన్నద్ధం చేయడానికి కంపెనీ విమానంలో అమెరికా సైన్యం "&amp;"యొక్క ఆసక్తిని ""వైమానిక ఫ్లయింగ్ మోటార్‌సైకిల్"" గా పొందింది. [2] సైన్యం, భావనను అలరించడానికి సిద్ధంగా ఉన్న సైన్యం, మోడల్ 33 యొక్క రెండు ప్రోటోటైప్‌లను నిర్మించడానికి లాక్‌హీడ్‌కు అధికారం ఇచ్చింది. [1] మోడల్ 33 సాధారణ కాంతి-విమాన రూపకల్పన, తక్కువ-మౌంటెడ్"&amp;" కాంటిలివర్ మోనోప్లేన్ వింగ్ మరియు సాంప్రదాయ సామ్రాజ్యం; 50 హెచ్‌పి (37 కిలోవాట్ మోడల్ 33 ప్రోటోటైప్ మొదట ఆగస్టు 1944 లో ఎగిరింది. [1] విమానం యొక్క నిర్వహణ లక్షణాలు సంతృప్తికరంగా పరిగణించబడ్డాయి, [3] కానీ సైన్యం ఈ భావనపై ఆసక్తిని కోల్పోయింది, [1] ప్రోటోటై"&amp;"ప్ దాని పనితీరును ప్రదర్శించడం మరియు పెంటగాన్ ప్రాంగణంలో మళ్ళీ బయలుదేరడం ద్వారా దాని పనితీరును ప్రదర్శిస్తుంది. [4] లాక్‌హీడ్ ఈ రకాన్ని పౌర మార్కెట్లో చవకైన తేలికపాటి విమానంగా లిటిల్ డిప్పర్‌గా మార్కెట్ చేయడానికి ఉద్దేశించింది; సైనిక ఆసక్తి ఆవిరైపోవడంతో, "&amp;"ప్రోటోటైప్ మరియు పాక్షికంగా పూర్తయిన రెండవ విమానాలు పన్ను కారణాల వల్ల జనవరి 1947 లో రద్దు చేయబడ్డాయి. [1] విమానం యొక్క డిజైనర్ అయిన థోర్ప్, లిటిల్ డిప్పర్ ప్రాజెక్ట్ నుండి నేర్చుకున్న పాఠాలతో థోర్ప్ టి -211 ను అభివృద్ధి చేస్తాడు. [5] ఫ్రాన్సిలియన్ 1982 ను"&amp;"ండి డేటా [1] పోల్చదగిన పాత్ర, కాన్ఫిగరేషన్ మరియు ERA యొక్క సాధారణ లక్షణాలు పనితీరు విమానం")</f>
        <v>లాక్హీడ్ మోడల్ 33 లిటిల్ డిప్పర్, ఎయిర్ ట్రూపర్ అని కూడా పిలుస్తారు, ఇది ఒక అమెరికన్ సింగిల్-సీట్ మోనోప్లేన్, ఇది జాన్ థోర్ప్ చేత రూపొందించబడింది మరియు కాలిఫోర్నియాలోని బర్బాంక్ వద్ద లాక్హీడ్ నిర్మించారు. 1944 లో వినిపించి, సైన్యానికి "ఫ్లయింగ్ మోటారుసైకిల్" గా ఇచ్చింది, ఇది లాక్‌హీడ్‌కు పౌర మార్కెట్లోకి సంభావ్య ప్రవేశంగా అంచనా వేయబడింది, కాని రెండవ నమూనా పూర్తయ్యే ముందు ఈ కార్యక్రమం రద్దు చేయబడింది. మోడల్ 33 యొక్క రూపకల్పన లాక్‌హీడ్ ఇంజనీర్ జాన్ థోర్ప్ చేత రెండు-సీట్ల తేలికపాటి విమానాల కోసం ప్రైవేట్ వెంచర్‌తో ఉద్భవించింది. [1] ఏప్రిల్ 1944 లో, కంపెనీని లాక్‌హీడ్ మోడల్ 33 గా నిర్మించడానికి కంపెనీ అంగీకరించింది. [1] పదార్థాలపై యుద్ధకాల పరిమితుల కారణంగా, [1] ఎయిర్ ట్రూపర్ అనే పేరుతో "ఎగిరే అశ్వికదళం" ను సన్నద్ధం చేయడానికి కంపెనీ విమానంలో అమెరికా సైన్యం యొక్క ఆసక్తిని "వైమానిక ఫ్లయింగ్ మోటార్‌సైకిల్" గా పొందింది. [2] సైన్యం, భావనను అలరించడానికి సిద్ధంగా ఉన్న సైన్యం, మోడల్ 33 యొక్క రెండు ప్రోటోటైప్‌లను నిర్మించడానికి లాక్‌హీడ్‌కు అధికారం ఇచ్చింది. [1] మోడల్ 33 సాధారణ కాంతి-విమాన రూపకల్పన, తక్కువ-మౌంటెడ్ కాంటిలివర్ మోనోప్లేన్ వింగ్ మరియు సాంప్రదాయ సామ్రాజ్యం; 50 హెచ్‌పి (37 కిలోవాట్ మోడల్ 33 ప్రోటోటైప్ మొదట ఆగస్టు 1944 లో ఎగిరింది. [1] విమానం యొక్క నిర్వహణ లక్షణాలు సంతృప్తికరంగా పరిగణించబడ్డాయి, [3] కానీ సైన్యం ఈ భావనపై ఆసక్తిని కోల్పోయింది, [1] ప్రోటోటైప్ దాని పనితీరును ప్రదర్శించడం మరియు పెంటగాన్ ప్రాంగణంలో మళ్ళీ బయలుదేరడం ద్వారా దాని పనితీరును ప్రదర్శిస్తుంది. [4] లాక్‌హీడ్ ఈ రకాన్ని పౌర మార్కెట్లో చవకైన తేలికపాటి విమానంగా లిటిల్ డిప్పర్‌గా మార్కెట్ చేయడానికి ఉద్దేశించింది; సైనిక ఆసక్తి ఆవిరైపోవడంతో, ప్రోటోటైప్ మరియు పాక్షికంగా పూర్తయిన రెండవ విమానాలు పన్ను కారణాల వల్ల జనవరి 1947 లో రద్దు చేయబడ్డాయి. [1] విమానం యొక్క డిజైనర్ అయిన థోర్ప్, లిటిల్ డిప్పర్ ప్రాజెక్ట్ నుండి నేర్చుకున్న పాఠాలతో థోర్ప్ టి -211 ను అభివృద్ధి చేస్తాడు. [5] ఫ్రాన్సిలియన్ 1982 నుండి డేటా [1] పోల్చదగిన పాత్ర, కాన్ఫిగరేషన్ మరియు ERA యొక్క సాధారణ లక్షణాలు పనితీరు విమానం</v>
      </c>
      <c r="E34" s="1" t="s">
        <v>758</v>
      </c>
      <c r="F34" s="1" t="s">
        <v>759</v>
      </c>
      <c r="G34" s="1" t="str">
        <f>IFERROR(__xludf.DUMMYFUNCTION("GOOGLETRANSLATE(F:F, ""en"", ""te"")"),"సింగిల్-సీట్ యుటిలిటీ మోనోప్లేన్")</f>
        <v>సింగిల్-సీట్ యుటిలిటీ మోనోప్లేన్</v>
      </c>
      <c r="H34" s="1" t="s">
        <v>452</v>
      </c>
      <c r="I34" s="1" t="str">
        <f>IFERROR(__xludf.DUMMYFUNCTION("GOOGLETRANSLATE(H:H, ""en"", ""te"")"),"అమెరికా")</f>
        <v>అమెరికా</v>
      </c>
      <c r="K34" s="1" t="s">
        <v>760</v>
      </c>
      <c r="L34" s="1"/>
      <c r="M34" s="2" t="s">
        <v>761</v>
      </c>
      <c r="N34" s="1" t="s">
        <v>762</v>
      </c>
      <c r="O34" s="1" t="s">
        <v>763</v>
      </c>
      <c r="P34" s="5">
        <v>16285.0</v>
      </c>
      <c r="Q34" s="1">
        <v>1.0</v>
      </c>
      <c r="R34" s="1" t="s">
        <v>764</v>
      </c>
      <c r="S34" s="1" t="s">
        <v>765</v>
      </c>
      <c r="T34" s="1" t="s">
        <v>766</v>
      </c>
      <c r="U34" s="1" t="s">
        <v>767</v>
      </c>
      <c r="V34" s="1" t="s">
        <v>768</v>
      </c>
      <c r="X34" s="1" t="s">
        <v>769</v>
      </c>
      <c r="Y34" s="1" t="s">
        <v>770</v>
      </c>
      <c r="AA34" s="1" t="s">
        <v>771</v>
      </c>
      <c r="AC34" s="1" t="s">
        <v>772</v>
      </c>
      <c r="AF34" s="1" t="s">
        <v>773</v>
      </c>
      <c r="AH34" s="1" t="s">
        <v>774</v>
      </c>
      <c r="AI34" s="1" t="s">
        <v>673</v>
      </c>
      <c r="AS34" s="1" t="s">
        <v>775</v>
      </c>
      <c r="BE34" s="1" t="s">
        <v>776</v>
      </c>
      <c r="BF34" s="1" t="s">
        <v>777</v>
      </c>
      <c r="CY34" s="1" t="s">
        <v>778</v>
      </c>
    </row>
    <row r="35">
      <c r="A35" s="1" t="s">
        <v>779</v>
      </c>
      <c r="B35" s="1" t="str">
        <f>IFERROR(__xludf.DUMMYFUNCTION("GOOGLETRANSLATE(A:A, ""en"", ""te"")"),"పగోట్టో బ్రాకోజీరో")</f>
        <v>పగోట్టో బ్రాకోజీరో</v>
      </c>
      <c r="C35" s="1" t="s">
        <v>780</v>
      </c>
      <c r="D35" s="1" t="str">
        <f>IFERROR(__xludf.DUMMYFUNCTION("GOOGLETRANSLATE(C:C, ""en"", ""te"")"),"పగోట్టో బ్రాకోగ్రెరో అనేది ఇటాలియన్ ఆటోజిరోస్ యొక్క శ్రేణి, దీనిని ఎనియో పగోట్టో రూపొందించారు మరియు పియాన్జానోకు చెందిన వడ్రంగి పగోట్టో నిర్మించింది. విమానం పూర్తి రెడీ-టు-ఫ్లై-ఎయిర్‌క్రాఫ్ట్‌గా సరఫరా చేయబడుతుంది. [1] బ్రాకోగ్రెరోలో ఒకే మెయిన్ రోటర్, రెండ"&amp;"ు సీట్లతో కూడిన విండ్‌షీల్డ్‌తో ఓపెన్ కాక్‌పిట్, వీల్ ప్యాంటుతో ట్రైసైకిల్ ల్యాండింగ్ గేర్ మరియు నాలుగు సిలిండర్, గాలి మరియు ద్రవ-కూల్డ్, నాలుగు-స్ట్రోక్, డ్యూయల్-ఇగ్నిషన్ రోటాక్స్ 912S ఇంజిన్ ఉన్నాయి 122 HP (91 kW) ను ఉత్పత్తి చేసే కస్టమ్-రూపొందించిన టర్"&amp;"బోచార్జర్, ఇది పషర్ కాన్ఫిగరేషన్‌లో అమర్చబడి ఉంటుంది. 115 HP (86 kW) టర్బోచార్జ్డ్ రోటాక్స్ 914 పవర్‌ప్లాంట్ కూడా అందుబాటులో ఉంది, కానీ అధిక ఖర్చుతో. [1] విమానం ఫ్యూజ్‌లేజ్ వెల్డెడ్ స్టెయిన్‌లెస్ స్టీల్ గొట్టాల నుండి తయారవుతుంది, నిర్మాణేతర మిశ్రమ కాక్‌పి"&amp;"ట్ ఫెయిరింగ్ ఉంటుంది. దీని 8.53 మీ (28.0 అడుగులు) వ్యాసం సగటు రోటర్ 21.3 సెం.మీ (8.4 అంగుళాలు) తీగను కలిగి ఉంది. ఈ విమానం తోక బూమ్ ట్యూబ్‌లో ట్రిపుల్ తోకను కలిగి ఉంది. [1] బేయర్ల్ నుండి డేటా [1] సాధారణ లక్షణాల పనితీరు")</f>
        <v>పగోట్టో బ్రాకోగ్రెరో అనేది ఇటాలియన్ ఆటోజిరోస్ యొక్క శ్రేణి, దీనిని ఎనియో పగోట్టో రూపొందించారు మరియు పియాన్జానోకు చెందిన వడ్రంగి పగోట్టో నిర్మించింది. విమానం పూర్తి రెడీ-టు-ఫ్లై-ఎయిర్‌క్రాఫ్ట్‌గా సరఫరా చేయబడుతుంది. [1] బ్రాకోగ్రెరోలో ఒకే మెయిన్ రోటర్, రెండు సీట్లతో కూడిన విండ్‌షీల్డ్‌తో ఓపెన్ కాక్‌పిట్, వీల్ ప్యాంటుతో ట్రైసైకిల్ ల్యాండింగ్ గేర్ మరియు నాలుగు సిలిండర్, గాలి మరియు ద్రవ-కూల్డ్, నాలుగు-స్ట్రోక్, డ్యూయల్-ఇగ్నిషన్ రోటాక్స్ 912S ఇంజిన్ ఉన్నాయి 122 HP (91 kW) ను ఉత్పత్తి చేసే కస్టమ్-రూపొందించిన టర్బోచార్జర్, ఇది పషర్ కాన్ఫిగరేషన్‌లో అమర్చబడి ఉంటుంది. 115 HP (86 kW) టర్బోచార్జ్డ్ రోటాక్స్ 914 పవర్‌ప్లాంట్ కూడా అందుబాటులో ఉంది, కానీ అధిక ఖర్చుతో. [1] విమానం ఫ్యూజ్‌లేజ్ వెల్డెడ్ స్టెయిన్‌లెస్ స్టీల్ గొట్టాల నుండి తయారవుతుంది, నిర్మాణేతర మిశ్రమ కాక్‌పిట్ ఫెయిరింగ్ ఉంటుంది. దీని 8.53 మీ (28.0 అడుగులు) వ్యాసం సగటు రోటర్ 21.3 సెం.మీ (8.4 అంగుళాలు) తీగను కలిగి ఉంది. ఈ విమానం తోక బూమ్ ట్యూబ్‌లో ట్రిపుల్ తోకను కలిగి ఉంది. [1] బేయర్ల్ నుండి డేటా [1] సాధారణ లక్షణాల పనితీరు</v>
      </c>
      <c r="E35" s="1" t="s">
        <v>781</v>
      </c>
      <c r="F35" s="1" t="s">
        <v>782</v>
      </c>
      <c r="G35" s="1" t="str">
        <f>IFERROR(__xludf.DUMMYFUNCTION("GOOGLETRANSLATE(F:F, ""en"", ""te"")"),"ఆటోజీరో")</f>
        <v>ఆటోజీరో</v>
      </c>
      <c r="H35" s="1" t="s">
        <v>201</v>
      </c>
      <c r="I35" s="1" t="str">
        <f>IFERROR(__xludf.DUMMYFUNCTION("GOOGLETRANSLATE(H:H, ""en"", ""te"")"),"ఇటలీ")</f>
        <v>ఇటలీ</v>
      </c>
      <c r="J35" s="2" t="s">
        <v>202</v>
      </c>
      <c r="K35" s="1" t="s">
        <v>783</v>
      </c>
      <c r="L35" s="1"/>
      <c r="M35" s="1" t="s">
        <v>784</v>
      </c>
      <c r="N35" s="1" t="s">
        <v>785</v>
      </c>
      <c r="R35" s="1" t="s">
        <v>215</v>
      </c>
      <c r="X35" s="1" t="s">
        <v>786</v>
      </c>
      <c r="Y35" s="1" t="s">
        <v>261</v>
      </c>
      <c r="Z35" s="1" t="s">
        <v>787</v>
      </c>
      <c r="AA35" s="1" t="s">
        <v>788</v>
      </c>
      <c r="AB35" s="1" t="s">
        <v>789</v>
      </c>
      <c r="AC35" s="1" t="s">
        <v>790</v>
      </c>
      <c r="AI35" s="1" t="s">
        <v>791</v>
      </c>
      <c r="AP35" s="1" t="s">
        <v>792</v>
      </c>
      <c r="AQ35" s="2" t="s">
        <v>793</v>
      </c>
      <c r="AS35" s="1" t="s">
        <v>427</v>
      </c>
      <c r="BA35" s="1" t="s">
        <v>272</v>
      </c>
      <c r="BG35" s="1" t="s">
        <v>313</v>
      </c>
      <c r="BL35" s="1" t="s">
        <v>794</v>
      </c>
    </row>
    <row r="36">
      <c r="A36" s="1" t="s">
        <v>795</v>
      </c>
      <c r="B36" s="1" t="str">
        <f>IFERROR(__xludf.DUMMYFUNCTION("GOOGLETRANSLATE(A:A, ""en"", ""te"")"),"పాన్హా 2091")</f>
        <v>పాన్హా 2091</v>
      </c>
      <c r="C36" s="1" t="s">
        <v>796</v>
      </c>
      <c r="D36" s="1" t="str">
        <f>IFERROR(__xludf.DUMMYFUNCTION("GOOGLETRANSLATE(C:C, ""en"", ""te"")"),"పాన్హా 2091 ""టౌఫాన్"" అనేది ఇరానియన్ సమగ్ర మరియు బెల్ AH-1J ఇంటర్నేషనల్ (సీకోబ్రా యొక్క ఎగుమతి వెర్షన్) యొక్క అప్‌గ్రేడ్, 1979 ఇస్లామిక్ విప్లవానికి ముందు కొనుగోలు చేసిన హెలికాప్టర్ దాడి. [2] ఓవర్‌హాల్ మరియు అప్‌గ్రేడ్ కార్యక్రమాన్ని ఇరానియన్ హెలికాప్టర్"&amp;" సపోర్ట్ అండ్ రెన్యూవల్ కంపెనీ (పన్‌హా అని కూడా పిలుస్తారు) యొక్క ప్రాజెక్ట్ నంబర్ 2091 గా పిలుస్తారు. నివేదించబడిన నవీకరణలు: [2] అప్‌గ్రేడ్ అటాక్ హెలికాప్టర్ ఎక్కువ సౌలభ్యం కోసం ఇరుకైన ఎయిర్‌ఫ్రేమ్‌ను కలిగి ఉంది మరియు A/A49E టర్రెట్‌లో M197 మూడు-బారెల్డ్"&amp;" 20-మిమీ గాట్లింగ్-రకం ఫిరంగితో ఆయుధాలు కలిగి ఉంది. దాని వింగ్-స్టబ్ స్టేషన్లు 19-ట్యూబ్ 70-మిమీ రాకెట్ లాంచర్లను కలిగి ఉన్నాయి. బుల్లెట్‌ప్రూఫ్ గ్లాస్ పైలట్ యొక్క కాక్‌పిట్ మరియు ఆయుధాల ఆఫీసర్ స్టేషన్‌ను రక్షిస్తుంది, ముక్కులో జిపిఎస్ మరియు రిసీవర్‌ను చే"&amp;"ర్చడంతో అంతర్గత ఏవియానిక్స్ పునరుద్ధరించబడ్డాయి మరియు వెనుక భాగంలో జతచేయబడిన హెచ్చరిక రాడార్, నాలుగు యాంటెన్నా 360 డిగ్రీల కవరేజ్ మరియు అన్ని ఎలక్ట్రానిక్స్ వ్యవస్థలను సమగ్రపరిచాయి. సైనిక మరియు క్షిపణి నుండి డేటా [3] సాధారణ లక్షణాలు పనితీరు ఆయుధ సంబంధిత అ"&amp;"భివృద్ధి సంబంధిత జాబితాలు")</f>
        <v>పాన్హా 2091 "టౌఫాన్" అనేది ఇరానియన్ సమగ్ర మరియు బెల్ AH-1J ఇంటర్నేషనల్ (సీకోబ్రా యొక్క ఎగుమతి వెర్షన్) యొక్క అప్‌గ్రేడ్, 1979 ఇస్లామిక్ విప్లవానికి ముందు కొనుగోలు చేసిన హెలికాప్టర్ దాడి. [2] ఓవర్‌హాల్ మరియు అప్‌గ్రేడ్ కార్యక్రమాన్ని ఇరానియన్ హెలికాప్టర్ సపోర్ట్ అండ్ రెన్యూవల్ కంపెనీ (పన్‌హా అని కూడా పిలుస్తారు) యొక్క ప్రాజెక్ట్ నంబర్ 2091 గా పిలుస్తారు. నివేదించబడిన నవీకరణలు: [2] అప్‌గ్రేడ్ అటాక్ హెలికాప్టర్ ఎక్కువ సౌలభ్యం కోసం ఇరుకైన ఎయిర్‌ఫ్రేమ్‌ను కలిగి ఉంది మరియు A/A49E టర్రెట్‌లో M197 మూడు-బారెల్డ్ 20-మిమీ గాట్లింగ్-రకం ఫిరంగితో ఆయుధాలు కలిగి ఉంది. దాని వింగ్-స్టబ్ స్టేషన్లు 19-ట్యూబ్ 70-మిమీ రాకెట్ లాంచర్లను కలిగి ఉన్నాయి. బుల్లెట్‌ప్రూఫ్ గ్లాస్ పైలట్ యొక్క కాక్‌పిట్ మరియు ఆయుధాల ఆఫీసర్ స్టేషన్‌ను రక్షిస్తుంది, ముక్కులో జిపిఎస్ మరియు రిసీవర్‌ను చేర్చడంతో అంతర్గత ఏవియానిక్స్ పునరుద్ధరించబడ్డాయి మరియు వెనుక భాగంలో జతచేయబడిన హెచ్చరిక రాడార్, నాలుగు యాంటెన్నా 360 డిగ్రీల కవరేజ్ మరియు అన్ని ఎలక్ట్రానిక్స్ వ్యవస్థలను సమగ్రపరిచాయి. సైనిక మరియు క్షిపణి నుండి డేటా [3] సాధారణ లక్షణాలు పనితీరు ఆయుధ సంబంధిత అభివృద్ధి సంబంధిత జాబితాలు</v>
      </c>
      <c r="E36" s="1" t="s">
        <v>797</v>
      </c>
      <c r="F36" s="1" t="s">
        <v>798</v>
      </c>
      <c r="G36" s="1" t="str">
        <f>IFERROR(__xludf.DUMMYFUNCTION("GOOGLETRANSLATE(F:F, ""en"", ""te"")"),"దాడి హెలికాప్టర్")</f>
        <v>దాడి హెలికాప్టర్</v>
      </c>
      <c r="K36" s="1" t="s">
        <v>799</v>
      </c>
      <c r="L36" s="1"/>
      <c r="M36" s="1" t="s">
        <v>800</v>
      </c>
      <c r="R36" s="1">
        <v>2.0</v>
      </c>
      <c r="S36" s="1" t="s">
        <v>801</v>
      </c>
      <c r="W36" s="1" t="s">
        <v>802</v>
      </c>
      <c r="X36" s="1" t="s">
        <v>803</v>
      </c>
      <c r="AC36" s="1" t="s">
        <v>804</v>
      </c>
      <c r="AF36" s="1" t="s">
        <v>805</v>
      </c>
      <c r="AP36" s="1" t="s">
        <v>71</v>
      </c>
      <c r="AQ36" s="1" t="s">
        <v>806</v>
      </c>
      <c r="AU36" s="1" t="s">
        <v>807</v>
      </c>
      <c r="AV36" s="1" t="s">
        <v>808</v>
      </c>
      <c r="AW36" s="1" t="s">
        <v>809</v>
      </c>
      <c r="AY36" s="1" t="s">
        <v>810</v>
      </c>
      <c r="AZ36" s="1" t="s">
        <v>811</v>
      </c>
      <c r="BB36" s="1" t="s">
        <v>812</v>
      </c>
      <c r="BL36" s="1" t="s">
        <v>813</v>
      </c>
      <c r="BM36" s="1" t="s">
        <v>814</v>
      </c>
    </row>
    <row r="37">
      <c r="A37" s="1" t="s">
        <v>815</v>
      </c>
      <c r="B37" s="1" t="str">
        <f>IFERROR(__xludf.DUMMYFUNCTION("GOOGLETRANSLATE(A:A, ""en"", ""te"")"),"పారడైజ్ పి 1 ఎల్‌ఎస్‌ఎ")</f>
        <v>పారడైజ్ పి 1 ఎల్‌ఎస్‌ఎ</v>
      </c>
      <c r="C37" s="1" t="s">
        <v>816</v>
      </c>
      <c r="D37" s="1" t="str">
        <f>IFERROR(__xludf.DUMMYFUNCTION("GOOGLETRANSLATE(C:C, ""en"", ""te"")"),"స్వర్గం P1 LSA అనేది బ్రెజిలియన్ లైట్-స్పోర్ట్ విమానం, ఇది ఫీరా డి శాంటానా యొక్క ప్యారడైజ్ విమానాలచే రూపొందించబడింది మరియు ఉత్పత్తి చేయబడింది మరియు 2008 లో ప్రవేశపెట్టబడింది. ఈ విమానం పూర్తి రెడీ-టు-ఫ్లై విమానం వలె సరఫరా చేయబడుతుంది. [1] [2] పి 1 యుఎస్ లై"&amp;"ట్-స్పోర్ట్ ఎయిర్క్రాఫ్ట్ నిబంధనలను పాటించటానికి రూపొందించబడింది మరియు 2009 లో ఫ్యాక్టరీ నిర్మించిన ప్రత్యేక లైట్-స్పోర్ట్ విమానాగా అంగీకరించబడింది. ఇది స్ట్రట్-బ్రెస్డ్ హై వింగ్, రెండు-సీట్ల-సైడ్-బై- సైడ్ కాన్ఫిగరేషన్ పరివేష్టిత కాక్‌పిట్, స్థిర ట్రైసైకి"&amp;"ల్ ల్యాండింగ్ గేర్ మరియు ట్రాక్టర్ కాన్ఫిగరేషన్‌లో ఒకే ఇంజిన్. [1] [2] [3] ఈ విమానం అల్యూమినియం షీట్లో కప్పబడిన వెల్డెడ్ స్టీల్ గొట్టాల నుండి తయారవుతుంది. దీని 9.0 మీ (29.5 అడుగులు) స్పాన్ వింగ్ 12.6 మీ 2 (136 చదరపు అడుగులు) మరియు ఫ్లాప్‌లను కలిగి ఉంది. ప"&amp;"్రామాణిక ఇంజిన్ 100 హెచ్‌పి (75 కిలోవాట్) రోటాక్స్ 912లు నాలుగు-స్ట్రోక్ పవర్‌ప్లాంట్. కాక్‌పిట్ 110 సెం.మీ (43.3 అంగుళాలు) వెడల్పు. [1] [2] వాస్తవానికి ఫ్లోరిడాలోని సెబ్రింగ్‌లో అమెరికాలో ఒక ఉత్పత్తి శ్రేణి ఏర్పాటు చేయబడింది, కాని ఇది తరువాత మూసివేయబడింద"&amp;"ి మరియు 2015 లో కంపెనీ యుఎస్ ఉనికి లేదా ప్రాతినిధ్యం లేదని గుర్తించబడింది, అయినప్పటికీ బ్రెజిల్‌లో ఉత్పత్తి కొనసాగింది. [2] 2008 లో ఈ డిజైన్‌ను ఫెడరల్ ఏవియేషన్ అడ్మినిస్ట్రేషన్ ఆమోదించిన ప్రత్యేక లైట్-స్పోర్ట్ విమానాలు అంగీకరించారు. [2] [4] ఏప్రిల్ 2016 ల"&amp;"ో అమెరికాలో యుఎస్ ఫెడరల్ ఏవియేషన్ అడ్మినిస్ట్రేషన్తో పన్నెండు పి -1 సె రిజిస్టర్ చేయబడింది. [5] బేయర్ల్ మరియు టాక్ నుండి డేటా [1] [2] సాధారణ లక్షణాల పనితీరు")</f>
        <v>స్వర్గం P1 LSA అనేది బ్రెజిలియన్ లైట్-స్పోర్ట్ విమానం, ఇది ఫీరా డి శాంటానా యొక్క ప్యారడైజ్ విమానాలచే రూపొందించబడింది మరియు ఉత్పత్తి చేయబడింది మరియు 2008 లో ప్రవేశపెట్టబడింది. ఈ విమానం పూర్తి రెడీ-టు-ఫ్లై విమానం వలె సరఫరా చేయబడుతుంది. [1] [2] పి 1 యుఎస్ లైట్-స్పోర్ట్ ఎయిర్క్రాఫ్ట్ నిబంధనలను పాటించటానికి రూపొందించబడింది మరియు 2009 లో ఫ్యాక్టరీ నిర్మించిన ప్రత్యేక లైట్-స్పోర్ట్ విమానాగా అంగీకరించబడింది. ఇది స్ట్రట్-బ్రెస్డ్ హై వింగ్, రెండు-సీట్ల-సైడ్-బై- సైడ్ కాన్ఫిగరేషన్ పరివేష్టిత కాక్‌పిట్, స్థిర ట్రైసైకిల్ ల్యాండింగ్ గేర్ మరియు ట్రాక్టర్ కాన్ఫిగరేషన్‌లో ఒకే ఇంజిన్. [1] [2] [3] ఈ విమానం అల్యూమినియం షీట్లో కప్పబడిన వెల్డెడ్ స్టీల్ గొట్టాల నుండి తయారవుతుంది. దీని 9.0 మీ (29.5 అడుగులు) స్పాన్ వింగ్ 12.6 మీ 2 (136 చదరపు అడుగులు) మరియు ఫ్లాప్‌లను కలిగి ఉంది. ప్రామాణిక ఇంజిన్ 100 హెచ్‌పి (75 కిలోవాట్) రోటాక్స్ 912లు నాలుగు-స్ట్రోక్ పవర్‌ప్లాంట్. కాక్‌పిట్ 110 సెం.మీ (43.3 అంగుళాలు) వెడల్పు. [1] [2] వాస్తవానికి ఫ్లోరిడాలోని సెబ్రింగ్‌లో అమెరికాలో ఒక ఉత్పత్తి శ్రేణి ఏర్పాటు చేయబడింది, కాని ఇది తరువాత మూసివేయబడింది మరియు 2015 లో కంపెనీ యుఎస్ ఉనికి లేదా ప్రాతినిధ్యం లేదని గుర్తించబడింది, అయినప్పటికీ బ్రెజిల్‌లో ఉత్పత్తి కొనసాగింది. [2] 2008 లో ఈ డిజైన్‌ను ఫెడరల్ ఏవియేషన్ అడ్మినిస్ట్రేషన్ ఆమోదించిన ప్రత్యేక లైట్-స్పోర్ట్ విమానాలు అంగీకరించారు. [2] [4] ఏప్రిల్ 2016 లో అమెరికాలో యుఎస్ ఫెడరల్ ఏవియేషన్ అడ్మినిస్ట్రేషన్తో పన్నెండు పి -1 సె రిజిస్టర్ చేయబడింది. [5] బేయర్ల్ మరియు టాక్ నుండి డేటా [1] [2] సాధారణ లక్షణాల పనితీరు</v>
      </c>
      <c r="E37" s="1" t="s">
        <v>817</v>
      </c>
      <c r="F37" s="1" t="s">
        <v>818</v>
      </c>
      <c r="G37" s="1" t="str">
        <f>IFERROR(__xludf.DUMMYFUNCTION("GOOGLETRANSLATE(F:F, ""en"", ""te"")"),"లైట్-స్పోర్ట్ విమానం")</f>
        <v>లైట్-స్పోర్ట్ విమానం</v>
      </c>
      <c r="H37" s="1" t="s">
        <v>819</v>
      </c>
      <c r="I37" s="1" t="str">
        <f>IFERROR(__xludf.DUMMYFUNCTION("GOOGLETRANSLATE(H:H, ""en"", ""te"")"),"బ్రెజిల్")</f>
        <v>బ్రెజిల్</v>
      </c>
      <c r="J37" s="2" t="s">
        <v>820</v>
      </c>
      <c r="K37" s="1" t="s">
        <v>821</v>
      </c>
      <c r="L37" s="1"/>
      <c r="M37" s="1" t="s">
        <v>822</v>
      </c>
      <c r="R37" s="1" t="s">
        <v>215</v>
      </c>
      <c r="T37" s="1" t="s">
        <v>823</v>
      </c>
      <c r="V37" s="1" t="s">
        <v>824</v>
      </c>
      <c r="X37" s="1" t="s">
        <v>825</v>
      </c>
      <c r="Y37" s="1" t="s">
        <v>826</v>
      </c>
      <c r="Z37" s="1" t="s">
        <v>827</v>
      </c>
      <c r="AA37" s="1" t="s">
        <v>828</v>
      </c>
      <c r="AC37" s="1" t="s">
        <v>829</v>
      </c>
      <c r="AI37" s="1" t="s">
        <v>830</v>
      </c>
      <c r="AJ37" s="1" t="s">
        <v>831</v>
      </c>
      <c r="AP37" s="1" t="s">
        <v>324</v>
      </c>
      <c r="AQ37" s="1" t="s">
        <v>832</v>
      </c>
      <c r="AS37" s="1" t="s">
        <v>833</v>
      </c>
      <c r="AT37" s="1" t="s">
        <v>834</v>
      </c>
      <c r="AU37" s="1">
        <v>2008.0</v>
      </c>
      <c r="BA37" s="1" t="s">
        <v>272</v>
      </c>
    </row>
    <row r="38">
      <c r="A38" s="1" t="s">
        <v>835</v>
      </c>
      <c r="B38" s="1" t="str">
        <f>IFERROR(__xludf.DUMMYFUNCTION("GOOGLETRANSLATE(A:A, ""en"", ""te"")"),"పెనా బిలౌయిస్")</f>
        <v>పెనా బిలౌయిస్</v>
      </c>
      <c r="C38" s="1" t="s">
        <v>836</v>
      </c>
      <c r="D38" s="1" t="str">
        <f>IFERROR(__xludf.DUMMYFUNCTION("GOOGLETRANSLATE(C:C, ""en"", ""te"")"),"పెనా బిలౌయిస్ ఒక ఫ్రెంచ్ ఏరోబాటిక్ te త్సాహిక-నిర్మిత విమానం, దీనిని డాక్స్, ల్యాండ్స్ యొక్క పోటీ ఏరోబాటిక్ పైలట్ లూయిస్ పెనా రూపొందించారు మరియు te త్సాహిక నిర్మాణానికి ప్రణాళికల రూపంలో అందుబాటులో ఉంచబడింది. [1] [2] బిలౌయిస్ అనేది సింగిల్-సీట్ పెనా కేప్ య"&amp;"ొక్క అభివృద్ధి మరియు కేప్నా వంటి ఏరోబాటిక్. ఇది కాంటిలివర్ లో-వింగ్, బబుల్ పందిరి కింద రెండు-సీట్ల-టెన్డం పరివేష్టిత కాక్‌పిట్, స్థిర సాంప్రదాయ ల్యాండింగ్ గేర్ మరియు ట్రాక్టర్ కాన్ఫిగరేషన్‌లో ఒకే ఇంజిన్ కలిగి ఉంది. [1] [2] బిలౌయిస్ చెక్కతో తయారు చేస్తారు."&amp;" దాని 8 మీ (26.2 అడుగులు) స్పాన్ వింగ్ 10 మీ 2 (110 చదరపు అడుగులు) మరియు మౌంట్ ఫ్లాప్‌లను కలిగి ఉంది. ప్రామాణిక సిఫార్సు చేసిన ఇంజన్లు 180 హెచ్‌పి (134 కిలోవాట్) లైమింగ్ ఓ -360 మరియు ఇంధన-ఇంజెక్ట్ చేసిన 200 హెచ్‌పి (149 కిలోవాట్ బేయర్ల్ మరియు టాక్ నుండి డ"&amp;"ేటా [1] [2] సాధారణ లక్షణాల పనితీరు")</f>
        <v>పెనా బిలౌయిస్ ఒక ఫ్రెంచ్ ఏరోబాటిక్ te త్సాహిక-నిర్మిత విమానం, దీనిని డాక్స్, ల్యాండ్స్ యొక్క పోటీ ఏరోబాటిక్ పైలట్ లూయిస్ పెనా రూపొందించారు మరియు te త్సాహిక నిర్మాణానికి ప్రణాళికల రూపంలో అందుబాటులో ఉంచబడింది. [1] [2] బిలౌయిస్ అనేది సింగిల్-సీట్ పెనా కేప్ యొక్క అభివృద్ధి మరియు కేప్నా వంటి ఏరోబాటిక్. ఇది కాంటిలివర్ లో-వింగ్, బబుల్ పందిరి కింద రెండు-సీట్ల-టెన్డం పరివేష్టిత కాక్‌పిట్, స్థిర సాంప్రదాయ ల్యాండింగ్ గేర్ మరియు ట్రాక్టర్ కాన్ఫిగరేషన్‌లో ఒకే ఇంజిన్ కలిగి ఉంది. [1] [2] బిలౌయిస్ చెక్కతో తయారు చేస్తారు. దాని 8 మీ (26.2 అడుగులు) స్పాన్ వింగ్ 10 మీ 2 (110 చదరపు అడుగులు) మరియు మౌంట్ ఫ్లాప్‌లను కలిగి ఉంది. ప్రామాణిక సిఫార్సు చేసిన ఇంజన్లు 180 హెచ్‌పి (134 కిలోవాట్) లైమింగ్ ఓ -360 మరియు ఇంధన-ఇంజెక్ట్ చేసిన 200 హెచ్‌పి (149 కిలోవాట్ బేయర్ల్ మరియు టాక్ నుండి డేటా [1] [2] సాధారణ లక్షణాల పనితీరు</v>
      </c>
      <c r="F38" s="1" t="s">
        <v>837</v>
      </c>
      <c r="G38" s="1" t="str">
        <f>IFERROR(__xludf.DUMMYFUNCTION("GOOGLETRANSLATE(F:F, ""en"", ""te"")"),"ఏరోబాటిక్ te త్సాహిక-నిర్మిత విమానం")</f>
        <v>ఏరోబాటిక్ te త్సాహిక-నిర్మిత విమానం</v>
      </c>
      <c r="H38" s="1" t="s">
        <v>463</v>
      </c>
      <c r="I38" s="1" t="str">
        <f>IFERROR(__xludf.DUMMYFUNCTION("GOOGLETRANSLATE(H:H, ""en"", ""te"")"),"ఫ్రాన్స్")</f>
        <v>ఫ్రాన్స్</v>
      </c>
      <c r="J38" s="2" t="s">
        <v>464</v>
      </c>
      <c r="N38" s="1" t="s">
        <v>838</v>
      </c>
      <c r="P38" s="3">
        <v>33391.0</v>
      </c>
      <c r="R38" s="1" t="s">
        <v>215</v>
      </c>
      <c r="T38" s="1" t="s">
        <v>422</v>
      </c>
      <c r="V38" s="1" t="s">
        <v>839</v>
      </c>
      <c r="X38" s="1" t="s">
        <v>826</v>
      </c>
      <c r="Y38" s="1" t="s">
        <v>840</v>
      </c>
      <c r="Z38" s="1" t="s">
        <v>841</v>
      </c>
      <c r="AA38" s="1" t="s">
        <v>842</v>
      </c>
      <c r="AB38" s="1" t="s">
        <v>843</v>
      </c>
      <c r="AC38" s="1" t="s">
        <v>844</v>
      </c>
      <c r="AI38" s="1" t="s">
        <v>845</v>
      </c>
      <c r="AJ38" s="1" t="s">
        <v>846</v>
      </c>
      <c r="AP38" s="1" t="s">
        <v>847</v>
      </c>
      <c r="AQ38" s="1" t="s">
        <v>848</v>
      </c>
      <c r="AS38" s="1" t="s">
        <v>849</v>
      </c>
      <c r="AT38" s="1" t="s">
        <v>850</v>
      </c>
      <c r="AY38" s="1" t="s">
        <v>851</v>
      </c>
      <c r="AZ38" s="1" t="s">
        <v>852</v>
      </c>
      <c r="BA38" s="1" t="s">
        <v>272</v>
      </c>
    </row>
    <row r="39">
      <c r="A39" s="1" t="s">
        <v>851</v>
      </c>
      <c r="B39" s="1" t="str">
        <f>IFERROR(__xludf.DUMMYFUNCTION("GOOGLETRANSLATE(A:A, ""en"", ""te"")"),"పెనా కేప్")</f>
        <v>పెనా కేప్</v>
      </c>
      <c r="C39" s="1" t="s">
        <v>853</v>
      </c>
      <c r="D39" s="1" t="str">
        <f>IFERROR(__xludf.DUMMYFUNCTION("GOOGLETRANSLATE(C:C, ""en"", ""te"")"),"పెనా కేప్నా అనేది ఫ్రెంచ్ ఏరోబాటిక్ te త్సాహిక-నిర్మిత విమానం, దీనిని డాక్స్, ల్యాండ్స్ యొక్క పోటీ ఏరోబాటిక్ పైలట్ లూయిస్ పెనా రూపొందించారు మరియు te త్సాహిక నిర్మాణానికి ప్రణాళికల రూపంలో అందుబాటులో ఉంచబడింది. [1] [2] కేప్నాలో కాంటిలివర్ లో-వింగ్, బబుల్ పం"&amp;"దిరి కింద ఒకే సీటు పరివేష్టిత కాక్‌పిట్, స్థిర సాంప్రదాయ ల్యాండింగ్ గేర్ మరియు ట్రాక్టర్ కాన్ఫిగరేషన్‌లో ఒకే ఇంజిన్ ఉన్నాయి. [1] [2] కాప్నా చెక్కతో తయారు చేయబడింది. దీని 6.8 మీ (22.3 అడుగులు) స్పాన్ వింగ్ 7.65 మీ 2 (82.3 చదరపు అడుగులు) మరియు ఫ్లాప్‌లను మౌ"&amp;"ంట్ చేస్తుంది. ప్రామాణిక సిఫార్సు చేసిన ఇంజన్లు 180 నుండి 200 హెచ్‌పి (134 నుండి 149 కిలోవాట్) లైమింగ్ AEIO-360 ఫోర్-స్ట్రోక్ పవర్‌ప్లాంట్. [1] [2] ఈ విమానం తరువాత రెండు సీట్ల పెనా బిలౌయిస్‌గా అభివృద్ధి చేయబడింది. [1] [2] బేయర్ల్ మరియు టాక్ నుండి డేటా [1]"&amp;" [2] సాధారణ లక్షణాల పనితీరు")</f>
        <v>పెనా కేప్నా అనేది ఫ్రెంచ్ ఏరోబాటిక్ te త్సాహిక-నిర్మిత విమానం, దీనిని డాక్స్, ల్యాండ్స్ యొక్క పోటీ ఏరోబాటిక్ పైలట్ లూయిస్ పెనా రూపొందించారు మరియు te త్సాహిక నిర్మాణానికి ప్రణాళికల రూపంలో అందుబాటులో ఉంచబడింది. [1] [2] కేప్నాలో కాంటిలివర్ లో-వింగ్, బబుల్ పందిరి కింద ఒకే సీటు పరివేష్టిత కాక్‌పిట్, స్థిర సాంప్రదాయ ల్యాండింగ్ గేర్ మరియు ట్రాక్టర్ కాన్ఫిగరేషన్‌లో ఒకే ఇంజిన్ ఉన్నాయి. [1] [2] కాప్నా చెక్కతో తయారు చేయబడింది. దీని 6.8 మీ (22.3 అడుగులు) స్పాన్ వింగ్ 7.65 మీ 2 (82.3 చదరపు అడుగులు) మరియు ఫ్లాప్‌లను మౌంట్ చేస్తుంది. ప్రామాణిక సిఫార్సు చేసిన ఇంజన్లు 180 నుండి 200 హెచ్‌పి (134 నుండి 149 కిలోవాట్) లైమింగ్ AEIO-360 ఫోర్-స్ట్రోక్ పవర్‌ప్లాంట్. [1] [2] ఈ విమానం తరువాత రెండు సీట్ల పెనా బిలౌయిస్‌గా అభివృద్ధి చేయబడింది. [1] [2] బేయర్ల్ మరియు టాక్ నుండి డేటా [1] [2] సాధారణ లక్షణాల పనితీరు</v>
      </c>
      <c r="F39" s="1" t="s">
        <v>837</v>
      </c>
      <c r="G39" s="1" t="str">
        <f>IFERROR(__xludf.DUMMYFUNCTION("GOOGLETRANSLATE(F:F, ""en"", ""te"")"),"ఏరోబాటిక్ te త్సాహిక-నిర్మిత విమానం")</f>
        <v>ఏరోబాటిక్ te త్సాహిక-నిర్మిత విమానం</v>
      </c>
      <c r="H39" s="1" t="s">
        <v>463</v>
      </c>
      <c r="I39" s="1" t="str">
        <f>IFERROR(__xludf.DUMMYFUNCTION("GOOGLETRANSLATE(H:H, ""en"", ""te"")"),"ఫ్రాన్స్")</f>
        <v>ఫ్రాన్స్</v>
      </c>
      <c r="J39" s="2" t="s">
        <v>464</v>
      </c>
      <c r="N39" s="1" t="s">
        <v>838</v>
      </c>
      <c r="P39" s="3">
        <v>30887.0</v>
      </c>
      <c r="R39" s="1" t="s">
        <v>215</v>
      </c>
      <c r="T39" s="1" t="s">
        <v>854</v>
      </c>
      <c r="V39" s="1" t="s">
        <v>855</v>
      </c>
      <c r="X39" s="1" t="s">
        <v>856</v>
      </c>
      <c r="Y39" s="1" t="s">
        <v>857</v>
      </c>
      <c r="Z39" s="1" t="s">
        <v>858</v>
      </c>
      <c r="AA39" s="1" t="s">
        <v>859</v>
      </c>
      <c r="AB39" s="1" t="s">
        <v>843</v>
      </c>
      <c r="AC39" s="1" t="s">
        <v>860</v>
      </c>
      <c r="AI39" s="1" t="s">
        <v>861</v>
      </c>
      <c r="AJ39" s="1" t="s">
        <v>862</v>
      </c>
      <c r="AP39" s="1" t="s">
        <v>847</v>
      </c>
      <c r="AQ39" s="1" t="s">
        <v>848</v>
      </c>
      <c r="AS39" s="1" t="s">
        <v>863</v>
      </c>
      <c r="AT39" s="1" t="s">
        <v>864</v>
      </c>
      <c r="BG39" s="1" t="s">
        <v>835</v>
      </c>
      <c r="CZ39" s="1" t="s">
        <v>865</v>
      </c>
    </row>
    <row r="40">
      <c r="A40" s="1" t="s">
        <v>866</v>
      </c>
      <c r="B40" s="1" t="str">
        <f>IFERROR(__xludf.DUMMYFUNCTION("GOOGLETRANSLATE(A:A, ""en"", ""te"")"),"పీక్ ఏరోస్పేస్ మి 109R")</f>
        <v>పీక్ ఏరోస్పేస్ మి 109R</v>
      </c>
      <c r="C40" s="1" t="s">
        <v>867</v>
      </c>
      <c r="D40" s="1" t="str">
        <f>IFERROR(__xludf.DUMMYFUNCTION("GOOGLETRANSLATE(C:C, ""en"", ""te"")"),"పీక్ ఏరోస్పేస్ ME 109R అనేది జర్మన్ ప్రతిరూప వార్బర్డ్ అల్ట్రాలైట్ విమానాల కుటుంబం, దీనిని టాసిలో బెక్ రూపొందించారు మరియు మొదట పసేవాక్ యొక్క పీక్ ఏరోస్పేస్ చేత ఉత్పత్తి చేయబడింది. అప్పటి నుండి కంపెనీ తన పేరును క్లాసిక్ విమానాలు GMBH గా మార్చింది. 1991 లో "&amp;"మొదట ఎగిరిన ఈ డిజైన్, రెండవ ప్రపంచ యుద్ధం మెసర్స్‌ష్మిట్ బిఎఫ్ 109 యొక్క 80% స్కేల్ ప్రతిరూపం మరియు ఇది te త్సాహిక నిర్మాణానికి కిట్‌గా లేదా పూర్తి రెడీ-టు-ఫ్లై-ఎయిర్‌క్రాఫ్ట్‌గా సరఫరా చేయబడుతుంది. [1] [2] ఈ విమానం ఫెడెరేషన్ ఏరోనటిక్ ఇంటర్నేషనల్ మైక్రోలైట"&amp;"్ నిబంధనలకు అనుగుణంగా రూపొందించబడింది. ఇది కాంటిలివర్ లో-వింగ్, సింగిల్-సీట్ల పరివేష్టిత కాక్‌పిట్, ముడుచుకునే సాంప్రదాయ ల్యాండింగ్ గేర్ మరియు ట్రాక్టర్ కాన్ఫిగరేషన్‌లో ఒకే ఇంజిన్ కలిగి ఉంది. [1] [2] మొదటి ప్రతిరూపం 1980 ల చివరలో ఎయిర్‌వెంచర్‌లో ఎయిర్‌వెం"&amp;"చర్ వద్ద బెక్ యొక్క లోహెల్ 5151 ముస్తాంగ్ స్కేల్ ప్రతిరూప ఫైటర్‌ను తనిఖీ చేయడం ద్వారా ప్రేరణ పొందింది. అతను స్కేల్ వార్బర్డ్ తో ఆకట్టుకున్నాడు, కాని జర్మన్ విమానం కోరుకున్నాడు మరియు ఇంటికి తిరిగి వచ్చి ME 109 ప్రతిరూపాన్ని రూపొందించడానికి బయలుదేరాడు. [3] "&amp;"మొట్టమొదటి నమూనా, రిజిస్టర్డ్ డి-ఎంబాక్, అన్ని చెక్క నిర్మాణానికి చెందినది, ఇది ఒక హిర్త్ 2704 చేత శక్తినిస్తుంది, ఇది 40 హెచ్‌పి (30 కిలోవాట్) ను మాత్రమే ఉత్పత్తి చేస్తుంది మరియు మొదట 1991 లో ఎగిరింది. ఈ విమానం దాని తక్కువ విద్యుత్ ఉత్పత్తిపై 190 కిమీ/గం"&amp;" (118 ఎమ్‌పిహెచ్) సాధించింది. , కానీ బెక్ 1992 లో నేర్చుకున్న పాఠాల ఆధారంగా రెండవ నమూనాను ప్రారంభించాడు. రెండవ విమానం, రిజిస్టర్డ్ డి-మైబ్, మొదట 1992 లో ప్రయాణించారు, కానీ అదే సంవత్సరం ప్రమాదంలో ఓడిపోయింది. బెక్ యొక్క మూడవ నమూనా, D-MNBP, 1994 లో ఎగురవేయబడ"&amp;"ింది మరియు ఫలితంగా కొన్ని కిట్లు అమ్ముడయ్యాయి. [3] బెక్ 1996 లో ME 109 యొక్క హోమ్‌బిల్ట్ కేటగిరీ వెర్షన్‌ను ఎగరవేసాడు, ఇది ఒక హిర్త్ ఎఫ్ 30 మరియు తరువాత సుబారు ఆటోమోటివ్ మార్పిడితో నడిచింది, ఇది ME 109R కిట్ విమానం యొక్క నమూనాగా మారింది. బెక్ అప్పుడు కంపె"&amp;"నీని విక్రయించాడు మరియు కొత్త యజమాని ME 109 యొక్క అభివృద్ధిని నిలిపివేసాడు. 2003 లో క్రిస్టియన్ ఎంగెలెన్ ఈ ప్రాజెక్టును కొనుగోలు చేసి, విమానంలో పనిని కొనసాగించాడు, 2004 లో అధికారికంగా తిరిగి ప్రారంభించాడు. అప్పటి నుండి ఉత్పత్తి డిమాండ్ ప్రాతిపదికన కొనసాగి"&amp;"ంది. [3 ] ప్రస్తుత ఉత్పత్తి వెర్షన్, ME 109R మిశ్రమాల నుండి తయారవుతుంది. దాని 8.10 మీ (26.6 అడుగులు) స్పాన్ వింగ్ 10.53 మీ 2 (113.3 చదరపు అడుగులు) మరియు ఫ్లాప్‌లను కలిగి ఉంది. అందుబాటులో ఉన్న ప్రామాణిక ఇంజన్లు 64 హెచ్‌పి (48 కిలోవాట్ల) రోటాక్స్ 582 టూ-స్ట"&amp;"్రోక్, 70 హెచ్‌పి (52 కిలోవాట్ నటించు బేయర్ల్ మరియు పీక్ ఏరోస్పేస్ నుండి డేటా [1] [4] సాధారణ లక్షణాల పనితీరు")</f>
        <v>పీక్ ఏరోస్పేస్ ME 109R అనేది జర్మన్ ప్రతిరూప వార్బర్డ్ అల్ట్రాలైట్ విమానాల కుటుంబం, దీనిని టాసిలో బెక్ రూపొందించారు మరియు మొదట పసేవాక్ యొక్క పీక్ ఏరోస్పేస్ చేత ఉత్పత్తి చేయబడింది. అప్పటి నుండి కంపెనీ తన పేరును క్లాసిక్ విమానాలు GMBH గా మార్చింది. 1991 లో మొదట ఎగిరిన ఈ డిజైన్, రెండవ ప్రపంచ యుద్ధం మెసర్స్‌ష్మిట్ బిఎఫ్ 109 యొక్క 80% స్కేల్ ప్రతిరూపం మరియు ఇది te త్సాహిక నిర్మాణానికి కిట్‌గా లేదా పూర్తి రెడీ-టు-ఫ్లై-ఎయిర్‌క్రాఫ్ట్‌గా సరఫరా చేయబడుతుంది. [1] [2] ఈ విమానం ఫెడెరేషన్ ఏరోనటిక్ ఇంటర్నేషనల్ మైక్రోలైట్ నిబంధనలకు అనుగుణంగా రూపొందించబడింది. ఇది కాంటిలివర్ లో-వింగ్, సింగిల్-సీట్ల పరివేష్టిత కాక్‌పిట్, ముడుచుకునే సాంప్రదాయ ల్యాండింగ్ గేర్ మరియు ట్రాక్టర్ కాన్ఫిగరేషన్‌లో ఒకే ఇంజిన్ కలిగి ఉంది. [1] [2] మొదటి ప్రతిరూపం 1980 ల చివరలో ఎయిర్‌వెంచర్‌లో ఎయిర్‌వెంచర్ వద్ద బెక్ యొక్క లోహెల్ 5151 ముస్తాంగ్ స్కేల్ ప్రతిరూప ఫైటర్‌ను తనిఖీ చేయడం ద్వారా ప్రేరణ పొందింది. అతను స్కేల్ వార్బర్డ్ తో ఆకట్టుకున్నాడు, కాని జర్మన్ విమానం కోరుకున్నాడు మరియు ఇంటికి తిరిగి వచ్చి ME 109 ప్రతిరూపాన్ని రూపొందించడానికి బయలుదేరాడు. [3] మొట్టమొదటి నమూనా, రిజిస్టర్డ్ డి-ఎంబాక్, అన్ని చెక్క నిర్మాణానికి చెందినది, ఇది ఒక హిర్త్ 2704 చేత శక్తినిస్తుంది, ఇది 40 హెచ్‌పి (30 కిలోవాట్) ను మాత్రమే ఉత్పత్తి చేస్తుంది మరియు మొదట 1991 లో ఎగిరింది. ఈ విమానం దాని తక్కువ విద్యుత్ ఉత్పత్తిపై 190 కిమీ/గం (118 ఎమ్‌పిహెచ్) సాధించింది. , కానీ బెక్ 1992 లో నేర్చుకున్న పాఠాల ఆధారంగా రెండవ నమూనాను ప్రారంభించాడు. రెండవ విమానం, రిజిస్టర్డ్ డి-మైబ్, మొదట 1992 లో ప్రయాణించారు, కానీ అదే సంవత్సరం ప్రమాదంలో ఓడిపోయింది. బెక్ యొక్క మూడవ నమూనా, D-MNBP, 1994 లో ఎగురవేయబడింది మరియు ఫలితంగా కొన్ని కిట్లు అమ్ముడయ్యాయి. [3] బెక్ 1996 లో ME 109 యొక్క హోమ్‌బిల్ట్ కేటగిరీ వెర్షన్‌ను ఎగరవేసాడు, ఇది ఒక హిర్త్ ఎఫ్ 30 మరియు తరువాత సుబారు ఆటోమోటివ్ మార్పిడితో నడిచింది, ఇది ME 109R కిట్ విమానం యొక్క నమూనాగా మారింది. బెక్ అప్పుడు కంపెనీని విక్రయించాడు మరియు కొత్త యజమాని ME 109 యొక్క అభివృద్ధిని నిలిపివేసాడు. 2003 లో క్రిస్టియన్ ఎంగెలెన్ ఈ ప్రాజెక్టును కొనుగోలు చేసి, విమానంలో పనిని కొనసాగించాడు, 2004 లో అధికారికంగా తిరిగి ప్రారంభించాడు. అప్పటి నుండి ఉత్పత్తి డిమాండ్ ప్రాతిపదికన కొనసాగింది. [3 ] ప్రస్తుత ఉత్పత్తి వెర్షన్, ME 109R మిశ్రమాల నుండి తయారవుతుంది. దాని 8.10 మీ (26.6 అడుగులు) స్పాన్ వింగ్ 10.53 మీ 2 (113.3 చదరపు అడుగులు) మరియు ఫ్లాప్‌లను కలిగి ఉంది. అందుబాటులో ఉన్న ప్రామాణిక ఇంజన్లు 64 హెచ్‌పి (48 కిలోవాట్ల) రోటాక్స్ 582 టూ-స్ట్రోక్, 70 హెచ్‌పి (52 కిలోవాట్ నటించు బేయర్ల్ మరియు పీక్ ఏరోస్పేస్ నుండి డేటా [1] [4] సాధారణ లక్షణాల పనితీరు</v>
      </c>
      <c r="E40" s="1" t="s">
        <v>868</v>
      </c>
      <c r="F40" s="1" t="s">
        <v>869</v>
      </c>
      <c r="G40" s="1" t="str">
        <f>IFERROR(__xludf.DUMMYFUNCTION("GOOGLETRANSLATE(F:F, ""en"", ""te"")"),"అల్ట్రాలైట్ విమానం")</f>
        <v>అల్ట్రాలైట్ విమానం</v>
      </c>
      <c r="H40" s="1" t="s">
        <v>169</v>
      </c>
      <c r="I40" s="1" t="str">
        <f>IFERROR(__xludf.DUMMYFUNCTION("GOOGLETRANSLATE(H:H, ""en"", ""te"")"),"జర్మనీ")</f>
        <v>జర్మనీ</v>
      </c>
      <c r="J40" s="2" t="s">
        <v>170</v>
      </c>
      <c r="K40" s="1" t="s">
        <v>870</v>
      </c>
      <c r="L40" s="1"/>
      <c r="M40" s="1" t="s">
        <v>871</v>
      </c>
      <c r="N40" s="1" t="s">
        <v>872</v>
      </c>
      <c r="P40" s="1">
        <v>1991.0</v>
      </c>
      <c r="R40" s="1" t="s">
        <v>215</v>
      </c>
      <c r="S40" s="1" t="s">
        <v>873</v>
      </c>
      <c r="T40" s="1" t="s">
        <v>874</v>
      </c>
      <c r="U40" s="1" t="s">
        <v>875</v>
      </c>
      <c r="V40" s="1" t="s">
        <v>876</v>
      </c>
      <c r="X40" s="1" t="s">
        <v>877</v>
      </c>
      <c r="Y40" s="1" t="s">
        <v>878</v>
      </c>
      <c r="Z40" s="1" t="s">
        <v>879</v>
      </c>
      <c r="AA40" s="1" t="s">
        <v>880</v>
      </c>
      <c r="AB40" s="1" t="s">
        <v>881</v>
      </c>
      <c r="AC40" s="1" t="s">
        <v>882</v>
      </c>
      <c r="AI40" s="1" t="s">
        <v>883</v>
      </c>
      <c r="AJ40" s="1" t="s">
        <v>884</v>
      </c>
      <c r="AP40" s="1" t="s">
        <v>792</v>
      </c>
      <c r="AQ40" s="1" t="s">
        <v>885</v>
      </c>
      <c r="AS40" s="1" t="s">
        <v>886</v>
      </c>
      <c r="AT40" s="1" t="s">
        <v>887</v>
      </c>
      <c r="AY40" s="1" t="s">
        <v>888</v>
      </c>
      <c r="AZ40" s="1" t="s">
        <v>889</v>
      </c>
      <c r="BA40" s="1" t="s">
        <v>272</v>
      </c>
      <c r="BG40" s="1" t="s">
        <v>313</v>
      </c>
      <c r="DA40" s="1" t="s">
        <v>882</v>
      </c>
    </row>
    <row r="41">
      <c r="A41" s="1" t="s">
        <v>890</v>
      </c>
      <c r="B41" s="1" t="str">
        <f>IFERROR(__xludf.DUMMYFUNCTION("GOOGLETRANSLATE(A:A, ""en"", ""te"")"),"PWS-4")</f>
        <v>PWS-4</v>
      </c>
      <c r="C41" s="1" t="s">
        <v>891</v>
      </c>
      <c r="D41" s="1" t="str">
        <f>IFERROR(__xludf.DUMMYFUNCTION("GOOGLETRANSLATE(C:C, ""en"", ""te"")"),"పిడబ్ల్యుఎస్ -4 (పిడబ్ల్యుఎస్ - పోడ్లాస్కా వైట్వర్నియా సమోలోటెవ్ - పోడ్లాసీ ఎయిర్క్రాఫ్ట్ ఫ్యాక్టరీ) ఒక ప్రోటోటైప్ పోలిష్ స్పోర్ట్స్ విమానం, దీనిని 1928 లో పోడ్లాస్కా వైట్వర్నియా సమోలోటవ్ అభివృద్ధి చేసింది. పిడబ్ల్యుఎస్ -4 చౌకైన మరియు సరళమైన సింగిల్ సీటర్"&amp;" స్పోర్ట్స్ విమానం వలె భావించబడింది. దీనిని 1928 లో పోడ్లాస్కా వైట్వర్నియా సమోలోటేవ్ ఫ్యాక్టరీలో ఆగస్టు బోబెక్-జెడానియెస్కీ రూపొందించారు. ఈ నమూనాను సెప్టెంబర్ 1928 లో బియానా పోడ్లాస్కాలో ఫ్రాన్సిస్జెక్ రుట్కోవ్స్కీ ఎగురవేశారు. పోలిష్ స్పోర్ట్స్ ఏవియేషన్ ఉ"&amp;"ద్యమం ఎక్కువగా సార్వత్రిక రెండు-సీట్ల యంత్రాలపై ఆసక్తి కలిగి ఉన్నందున ఇది ఆర్డర్లు లేకపోవడం వల్ల ఇది ఉత్పత్తిలోకి ప్రవేశించలేదు. [1] డిజైన్ తరువాత పిడబ్ల్యుఎస్ -50 కి ప్రాతిపదికగా ఉపయోగించబడింది. ప్రోటోటైప్ పిడబ్ల్యుఎస్ -4 రెండవ పోలిష్ లైట్ ఎయిర్క్రాఫ్ట్ "&amp;"పోటీలో 29 అక్టోబర్ -1 నవంబర్ 1928 మధ్య ఆరవ స్థానంలో నిలిచింది. తరువాత దీనిని బియానా పోడ్లాస్కాలో లాప్ పారామిలిటరీ సంస్థ ఉపయోగించారు. ఇతరులలో, ఇది ఏరోబాటిక్స్ కోసం ఉపయోగించబడింది. [1] పిడబ్ల్యుఎస్ -4 అనేది సింగిల్-సీటర్ హై-వింగ్ బ్రాస్డ్ మోనోప్లేన్ ఆఫ్ వుడ"&amp;"ెన్ కన్స్ట్రక్షన్. ఫ్యూజ్‌లేజ్ ఒక చెక్క చట్రం, ఇంజిన్ విభాగం కాకుండా ప్లైవుడ్‌తో కప్పబడి ఉంటుంది, ఇది అల్యూమినియం షీటింగ్‌తో కప్పబడి ఉంది. సామ్రాజ్యం నిర్మాణం కలప, ఫాబ్రిక్ కవరింగ్. దీర్ఘచతురస్రాకార చెక్క రెక్కలు రెండు స్పార్స్ కలిగి ఉన్నాయి; ముందు ప్లైవు"&amp;"డ్ మరియు వెనుక భాగంలో ఫాబ్రిక్‌తో కప్పబడి ఉన్నాయి; మరియు ట్విన్ స్ట్రట్స్ జతలతో మద్దతు ఇవ్వబడింది. అండర్ క్యారేజ్ ఒక స్థిరమైన సాధారణ ఇరుసు సాంప్రదాయ ల్యాండింగ్ గేర్‌ను కలిగి ఉంది, వెనుక స్కిడ్‌తో. ఇంధనాన్ని రెక్కలలో ఒక ట్యాంక్‌లో, 45 ఎల్ సామర్థ్యం. [1] 9-"&amp;"సిలిండర్ సాల్మ్సన్ AD.9 ఎయిర్-కూల్డ్ రేడియల్ ఇంజిన్ 40 హెచ్‌పి (30 కిలోవాట్) వద్ద రేట్ చేయబడింది, ఇది రెండు బ్లేడ్ స్థిర పిచ్ చెక్క ప్రొపెల్లర్‌ను నడుపుతుంది. క్రూయిజ్ ఇంధన వినియోగం 11-13 ఎల్/గం. [1] పోల్స్కీ కాన్స్ట్రూక్జే లోట్నిక్జీ నుండి డేటా 1893-1939"&amp;", [1] పోలిష్ విమానం 1893-1939 [2] సాధారణ లక్షణాల పనితీరు")</f>
        <v>పిడబ్ల్యుఎస్ -4 (పిడబ్ల్యుఎస్ - పోడ్లాస్కా వైట్వర్నియా సమోలోటెవ్ - పోడ్లాసీ ఎయిర్క్రాఫ్ట్ ఫ్యాక్టరీ) ఒక ప్రోటోటైప్ పోలిష్ స్పోర్ట్స్ విమానం, దీనిని 1928 లో పోడ్లాస్కా వైట్వర్నియా సమోలోటవ్ అభివృద్ధి చేసింది. పిడబ్ల్యుఎస్ -4 చౌకైన మరియు సరళమైన సింగిల్ సీటర్ స్పోర్ట్స్ విమానం వలె భావించబడింది. దీనిని 1928 లో పోడ్లాస్కా వైట్వర్నియా సమోలోటేవ్ ఫ్యాక్టరీలో ఆగస్టు బోబెక్-జెడానియెస్కీ రూపొందించారు. ఈ నమూనాను సెప్టెంబర్ 1928 లో బియానా పోడ్లాస్కాలో ఫ్రాన్సిస్జెక్ రుట్కోవ్స్కీ ఎగురవేశారు. పోలిష్ స్పోర్ట్స్ ఏవియేషన్ ఉద్యమం ఎక్కువగా సార్వత్రిక రెండు-సీట్ల యంత్రాలపై ఆసక్తి కలిగి ఉన్నందున ఇది ఆర్డర్లు లేకపోవడం వల్ల ఇది ఉత్పత్తిలోకి ప్రవేశించలేదు. [1] డిజైన్ తరువాత పిడబ్ల్యుఎస్ -50 కి ప్రాతిపదికగా ఉపయోగించబడింది. ప్రోటోటైప్ పిడబ్ల్యుఎస్ -4 రెండవ పోలిష్ లైట్ ఎయిర్క్రాఫ్ట్ పోటీలో 29 అక్టోబర్ -1 నవంబర్ 1928 మధ్య ఆరవ స్థానంలో నిలిచింది. తరువాత దీనిని బియానా పోడ్లాస్కాలో లాప్ పారామిలిటరీ సంస్థ ఉపయోగించారు. ఇతరులలో, ఇది ఏరోబాటిక్స్ కోసం ఉపయోగించబడింది. [1] పిడబ్ల్యుఎస్ -4 అనేది సింగిల్-సీటర్ హై-వింగ్ బ్రాస్డ్ మోనోప్లేన్ ఆఫ్ వుడెన్ కన్స్ట్రక్షన్. ఫ్యూజ్‌లేజ్ ఒక చెక్క చట్రం, ఇంజిన్ విభాగం కాకుండా ప్లైవుడ్‌తో కప్పబడి ఉంటుంది, ఇది అల్యూమినియం షీటింగ్‌తో కప్పబడి ఉంది. సామ్రాజ్యం నిర్మాణం కలప, ఫాబ్రిక్ కవరింగ్. దీర్ఘచతురస్రాకార చెక్క రెక్కలు రెండు స్పార్స్ కలిగి ఉన్నాయి; ముందు ప్లైవుడ్ మరియు వెనుక భాగంలో ఫాబ్రిక్‌తో కప్పబడి ఉన్నాయి; మరియు ట్విన్ స్ట్రట్స్ జతలతో మద్దతు ఇవ్వబడింది. అండర్ క్యారేజ్ ఒక స్థిరమైన సాధారణ ఇరుసు సాంప్రదాయ ల్యాండింగ్ గేర్‌ను కలిగి ఉంది, వెనుక స్కిడ్‌తో. ఇంధనాన్ని రెక్కలలో ఒక ట్యాంక్‌లో, 45 ఎల్ సామర్థ్యం. [1] 9-సిలిండర్ సాల్మ్సన్ AD.9 ఎయిర్-కూల్డ్ రేడియల్ ఇంజిన్ 40 హెచ్‌పి (30 కిలోవాట్) వద్ద రేట్ చేయబడింది, ఇది రెండు బ్లేడ్ స్థిర పిచ్ చెక్క ప్రొపెల్లర్‌ను నడుపుతుంది. క్రూయిజ్ ఇంధన వినియోగం 11-13 ఎల్/గం. [1] పోల్స్కీ కాన్స్ట్రూక్జే లోట్నిక్జీ నుండి డేటా 1893-1939, [1] పోలిష్ విమానం 1893-1939 [2] సాధారణ లక్షణాల పనితీరు</v>
      </c>
      <c r="E41" s="1" t="s">
        <v>892</v>
      </c>
      <c r="F41" s="1" t="s">
        <v>704</v>
      </c>
      <c r="G41" s="1" t="str">
        <f>IFERROR(__xludf.DUMMYFUNCTION("GOOGLETRANSLATE(F:F, ""en"", ""te"")"),"క్రీడా విమానం")</f>
        <v>క్రీడా విమానం</v>
      </c>
      <c r="K41" s="1" t="s">
        <v>893</v>
      </c>
      <c r="L41" s="1"/>
      <c r="M41" s="1" t="s">
        <v>894</v>
      </c>
      <c r="P41" s="5">
        <v>10472.0</v>
      </c>
      <c r="Q41" s="1">
        <v>1.0</v>
      </c>
      <c r="R41" s="1">
        <v>1.0</v>
      </c>
      <c r="S41" s="1" t="s">
        <v>895</v>
      </c>
      <c r="T41" s="1" t="s">
        <v>896</v>
      </c>
      <c r="U41" s="1" t="s">
        <v>897</v>
      </c>
      <c r="V41" s="1" t="s">
        <v>898</v>
      </c>
      <c r="W41" s="1" t="s">
        <v>899</v>
      </c>
      <c r="X41" s="1" t="s">
        <v>900</v>
      </c>
      <c r="Y41" s="1" t="s">
        <v>901</v>
      </c>
      <c r="AA41" s="1" t="s">
        <v>902</v>
      </c>
      <c r="AB41" s="1" t="s">
        <v>616</v>
      </c>
      <c r="AC41" s="1" t="s">
        <v>903</v>
      </c>
      <c r="AF41" s="1" t="s">
        <v>904</v>
      </c>
      <c r="AH41" s="1" t="s">
        <v>368</v>
      </c>
      <c r="AI41" s="1" t="s">
        <v>905</v>
      </c>
      <c r="AJ41" s="1" t="s">
        <v>906</v>
      </c>
      <c r="AK41" s="1" t="s">
        <v>907</v>
      </c>
      <c r="AP41" s="1" t="s">
        <v>908</v>
      </c>
      <c r="AS41" s="1" t="s">
        <v>909</v>
      </c>
      <c r="DB41" s="1" t="s">
        <v>910</v>
      </c>
      <c r="DC41" s="1" t="s">
        <v>911</v>
      </c>
    </row>
    <row r="42">
      <c r="A42" s="1" t="s">
        <v>912</v>
      </c>
      <c r="B42" s="1" t="str">
        <f>IFERROR(__xludf.DUMMYFUNCTION("GOOGLETRANSLATE(A:A, ""en"", ""te"")"),"తీపి కలలు (విమానం)")</f>
        <v>తీపి కలలు (విమానం)</v>
      </c>
      <c r="C42" s="1" t="s">
        <v>913</v>
      </c>
      <c r="D42" s="1" t="str">
        <f>IFERROR(__xludf.DUMMYFUNCTION("GOOGLETRANSLATE(C:C, ""en"", ""te"")"),"GP-5 స్వీట్ డ్రీమ్స్ ఓస్ప్రే ఎయిర్క్రాఫ్ట్ యజమాని జార్జ్ పెరీరా రూపొందించిన సూపర్ స్పోర్ట్ క్లాస్ రేసింగ్ విమానం. ఇది మొదట గ్యారీ చైల్డ్స్ చేత నిర్మించబడింది, అతను దానిని మరొక బిల్డర్‌కు విక్రయించాడు, అతను దానిని జార్జ్ బ్యాంకోవిచ్‌కు విక్రయించాడు. బ్యాంక"&amp;"ోవిచ్ దాని ఆటోమోటివ్ ఇంజిన్ మార్పిడిలో మార్పులు మరియు ప్రొపెల్లర్ తయారీదారుని మార్చిన తరువాత, 2007 లో డిజైనర్ పెరీరా యొక్క సహాయాన్ని 2007 లో పూర్తి చేసింది. ఈ విమానం ప్రత్యేకంగా రెనో ఎయిర్ రేసుల్లో అపరిమిత తరగతిలో పందెం వేయడానికి నిర్మించబడింది. [1] అపరిమ"&amp;"ిత తరగతి నిబంధనలలో మార్పులు GP-5 ను ఇకపై ఆ తరగతికి అర్హత సాధించలేదు, కాబట్టి ఇది బదులుగా స్పోర్ట్ క్లాస్‌లో నమోదు చేయబడింది. సూపర్ స్పోర్ట్ క్లాస్ ఉద్భవించే వరకు మరింత నియమం మార్పులు GP-5 ను ఆ తరగతిలో పోటీ పడకుండా మినహాయించాయి. సూపర్ స్పోర్ట్ క్లాస్ స్పోర"&amp;"్ట్ క్లాస్, సమర్థవంతంగా, (16.39 ఎల్) స్థానభ్రంశంలో 1,000 కన్నా తక్కువ ఇంజిన్లతో విమానాల కోసం అపరిమిత తరగతిగా విలీనం చేయబడింది. రెనో 2010 స్పోర్ట్ క్లాస్‌లో తీపి కలలు నమోదు చేయబడ్డాయి, కాని ప్రాక్టీస్ పరుగుల సమయంలో ఇంజిన్ వైఫల్యం ఫలితంగా మెరుగైన ఇంజిన్/ప్ర"&amp;"ొపెల్లర్/గేర్‌బాక్స్ కలయికను కనుగొనవలసిన అవసరం ఉంది. చివరికి జిపి -5 2012 స్పోర్ట్-గోల్డ్ క్లాస్‌లో రెనోలో నాల్గవ స్థానంలో నిలిచింది. 8 సెప్టెంబర్ 2014 న 2014 రెనో ఎయిర్ రేసుల్లో క్వాలిఫైయింగ్ హీట్ సందర్భంగా, ఇన్ఫ్లైట్ వింగ్ వైఫల్యం కారణంగా తీపి కలలు కుప్"&amp;"పకూలినప్పుడు పైలట్ లీ బెహెల్ చంపబడ్డాడు. [2] [3] [4] [5] సాధారణ లక్షణాల పనితీరు")</f>
        <v>GP-5 స్వీట్ డ్రీమ్స్ ఓస్ప్రే ఎయిర్క్రాఫ్ట్ యజమాని జార్జ్ పెరీరా రూపొందించిన సూపర్ స్పోర్ట్ క్లాస్ రేసింగ్ విమానం. ఇది మొదట గ్యారీ చైల్డ్స్ చేత నిర్మించబడింది, అతను దానిని మరొక బిల్డర్‌కు విక్రయించాడు, అతను దానిని జార్జ్ బ్యాంకోవిచ్‌కు విక్రయించాడు. బ్యాంకోవిచ్ దాని ఆటోమోటివ్ ఇంజిన్ మార్పిడిలో మార్పులు మరియు ప్రొపెల్లర్ తయారీదారుని మార్చిన తరువాత, 2007 లో డిజైనర్ పెరీరా యొక్క సహాయాన్ని 2007 లో పూర్తి చేసింది. ఈ విమానం ప్రత్యేకంగా రెనో ఎయిర్ రేసుల్లో అపరిమిత తరగతిలో పందెం వేయడానికి నిర్మించబడింది. [1] అపరిమిత తరగతి నిబంధనలలో మార్పులు GP-5 ను ఇకపై ఆ తరగతికి అర్హత సాధించలేదు, కాబట్టి ఇది బదులుగా స్పోర్ట్ క్లాస్‌లో నమోదు చేయబడింది. సూపర్ స్పోర్ట్ క్లాస్ ఉద్భవించే వరకు మరింత నియమం మార్పులు GP-5 ను ఆ తరగతిలో పోటీ పడకుండా మినహాయించాయి. సూపర్ స్పోర్ట్ క్లాస్ స్పోర్ట్ క్లాస్, సమర్థవంతంగా, (16.39 ఎల్) స్థానభ్రంశంలో 1,000 కన్నా తక్కువ ఇంజిన్లతో విమానాల కోసం అపరిమిత తరగతిగా విలీనం చేయబడింది. రెనో 2010 స్పోర్ట్ క్లాస్‌లో తీపి కలలు నమోదు చేయబడ్డాయి, కాని ప్రాక్టీస్ పరుగుల సమయంలో ఇంజిన్ వైఫల్యం ఫలితంగా మెరుగైన ఇంజిన్/ప్రొపెల్లర్/గేర్‌బాక్స్ కలయికను కనుగొనవలసిన అవసరం ఉంది. చివరికి జిపి -5 2012 స్పోర్ట్-గోల్డ్ క్లాస్‌లో రెనోలో నాల్గవ స్థానంలో నిలిచింది. 8 సెప్టెంబర్ 2014 న 2014 రెనో ఎయిర్ రేసుల్లో క్వాలిఫైయింగ్ హీట్ సందర్భంగా, ఇన్ఫ్లైట్ వింగ్ వైఫల్యం కారణంగా తీపి కలలు కుప్పకూలినప్పుడు పైలట్ లీ బెహెల్ చంపబడ్డాడు. [2] [3] [4] [5] సాధారణ లక్షణాల పనితీరు</v>
      </c>
      <c r="E42" s="1" t="s">
        <v>914</v>
      </c>
      <c r="K42" s="1" t="s">
        <v>915</v>
      </c>
      <c r="P42" s="1">
        <v>2007.0</v>
      </c>
      <c r="R42" s="1">
        <v>1.0</v>
      </c>
      <c r="AA42" s="1" t="s">
        <v>916</v>
      </c>
      <c r="AC42" s="1" t="s">
        <v>917</v>
      </c>
      <c r="BN42" s="1" t="s">
        <v>918</v>
      </c>
      <c r="BO42" s="1" t="s">
        <v>919</v>
      </c>
      <c r="BT42" s="1" t="s">
        <v>920</v>
      </c>
      <c r="CJ42" s="1" t="s">
        <v>921</v>
      </c>
      <c r="DD42" s="1" t="s">
        <v>922</v>
      </c>
      <c r="DE42" s="3">
        <v>41890.0</v>
      </c>
    </row>
    <row r="43">
      <c r="A43" s="1" t="s">
        <v>923</v>
      </c>
      <c r="B43" s="1" t="str">
        <f>IFERROR(__xludf.DUMMYFUNCTION("GOOGLETRANSLATE(A:A, ""en"", ""te"")"),"ఉత్తర అమెరికా రోటర్‌వర్క్స్ పిట్‌బుల్ II")</f>
        <v>ఉత్తర అమెరికా రోటర్‌వర్క్స్ పిట్‌బుల్ II</v>
      </c>
      <c r="C43" s="1" t="s">
        <v>924</v>
      </c>
      <c r="D43" s="1" t="str">
        <f>IFERROR(__xludf.DUMMYFUNCTION("GOOGLETRANSLATE(C:C, ""en"", ""te"")"),"నార్త్ అమెరికన్ రోటర్‌వర్క్స్ పిట్‌బుల్ II అనేది ఒక అమెరికన్ ఆటోజీరో, దీనిని వాషింగ్టన్‌లోని తుక్విలా యొక్క నార్త్ అమెరికన్ రోటర్‌వర్క్స్ రూపొందించారు మరియు నిర్మించారు. ఇది అందుబాటులో ఉన్నప్పుడు ఈ విమానం te త్సాహిక నిర్మాణానికి కిట్‌గా సరఫరా చేయబడింది, క"&amp;"ాని 2013 నాటికి ఉత్పత్తి నిలిపివేయబడింది. [1] [2] పిట్బుల్ II అనేది ఉత్తర అమెరికా రోటర్‌వర్క్స్ పిట్‌బుల్ అల్ట్రాలైట్ యొక్క రెండు-సీట్ల అభివృద్ధి. ఇది యుఎస్ ప్రయోగాత్మక - te త్సాహిక -నిర్మిత నియమాలకు అనుగుణంగా రూపొందించబడింది. ఇది సింగిల్ మెయిన్ రోటర్, వి"&amp;"ండ్‌షీల్డ్, సాంప్రదాయిక ల్యాండింగ్ గేర్ మరియు నాలుగు సిలిండర్, గాలి మరియు ద్రవ-కూల్డ్, ఫోర్-స్ట్రోక్, డ్యూయల్-ఇగ్నిషన్ 100 హెచ్‌పి (75 తో సైడ్-బై-సైడ్ కాన్ఫిగరేషన్ ఓపెన్ కాక్‌పిట్‌లో రెండు సీట్ల ఓపెన్ కాక్‌పిట్‌లో ఉంది. kW) ట్రాక్టర్ కాన్ఫిగరేషన్‌లో రోటాక"&amp;"్స్ 912S ఇంజిన్. 110 HP (82 kW) సుబారు EA-81 మరియు సుబారు EA-82 ఆటో-కన్వర్షన్ పవర్‌ప్లాంట్లు ఐచ్ఛికం. [1] [2] విమానం యొక్క రోటర్ 30 అడుగుల (9.1 మీ) వ్యాసం కలిగి ఉంది మరియు కాక్‌పిట్ 40 అంగుళాల (102 సెం.మీ) వెడల్పును కలిగి ఉంది. టెయిల్‌ప్లేన్ స్ట్రట్-బ్రేస"&amp;"్డ్ మరియు ఎలక్ట్రిక్ ప్రీ-రొటటర్ ప్రామాణికం. 20 lb (9.1 kg) సామర్థ్యం మరియు 2 Cu ft (56.6 L) వాల్యూమ్ అమర్చిన చిన్న సామాను కంపార్ట్మెంట్ అమర్చబడి ఉంటుంది. సిఫార్సు చేసిన విద్యుత్ పరిధి 90 నుండి 160 హెచ్‌పి (67 నుండి 119 కిలోవాట్). దాని ఖాళీ బరువు 440 పౌండ"&amp;"్లు (200 కిలోలు) మరియు స్థూల బరువు 1,025 ఎల్బి (465 కిలోలు) తో, ఉపయోగకరమైన లోడ్ 585 ఎల్బి (265 కిలోలు). ఫ్యాక్టరీ అసెంబ్లీ కిట్ నుండి నిర్మాణ సమయం 100 గంటలు అంచనా వేయబడింది. [1] ఈ విమానం 1930 ల యొక్క ఆటోజిరోస్‌ను పోలి ఉంటుంది మరియు ఇది రేడియల్ ఇంజిన్-స్టై"&amp;"ల్ రౌండ్ కౌలింగ్, గుండ్రని చుక్కాని, బారెల్-ఆకారపు ఫ్యూజ్‌లేజ్ మరియు ఇతర పురాతన స్టైలింగ్ వివరాలను ఉపయోగిస్తుంది. [1] [2] బేయర్ల్ మరియు నార్త్ అమెరికన్ రోటర్‌వర్క్స్ నుండి డేటా [1] [2] సాధారణ లక్షణాల పనితీరు")</f>
        <v>నార్త్ అమెరికన్ రోటర్‌వర్క్స్ పిట్‌బుల్ II అనేది ఒక అమెరికన్ ఆటోజీరో, దీనిని వాషింగ్టన్‌లోని తుక్విలా యొక్క నార్త్ అమెరికన్ రోటర్‌వర్క్స్ రూపొందించారు మరియు నిర్మించారు. ఇది అందుబాటులో ఉన్నప్పుడు ఈ విమానం te త్సాహిక నిర్మాణానికి కిట్‌గా సరఫరా చేయబడింది, కాని 2013 నాటికి ఉత్పత్తి నిలిపివేయబడింది. [1] [2] పిట్బుల్ II అనేది ఉత్తర అమెరికా రోటర్‌వర్క్స్ పిట్‌బుల్ అల్ట్రాలైట్ యొక్క రెండు-సీట్ల అభివృద్ధి. ఇది యుఎస్ ప్రయోగాత్మక - te త్సాహిక -నిర్మిత నియమాలకు అనుగుణంగా రూపొందించబడింది. ఇది సింగిల్ మెయిన్ రోటర్, విండ్‌షీల్డ్, సాంప్రదాయిక ల్యాండింగ్ గేర్ మరియు నాలుగు సిలిండర్, గాలి మరియు ద్రవ-కూల్డ్, ఫోర్-స్ట్రోక్, డ్యూయల్-ఇగ్నిషన్ 100 హెచ్‌పి (75 తో సైడ్-బై-సైడ్ కాన్ఫిగరేషన్ ఓపెన్ కాక్‌పిట్‌లో రెండు సీట్ల ఓపెన్ కాక్‌పిట్‌లో ఉంది. kW) ట్రాక్టర్ కాన్ఫిగరేషన్‌లో రోటాక్స్ 912S ఇంజిన్. 110 HP (82 kW) సుబారు EA-81 మరియు సుబారు EA-82 ఆటో-కన్వర్షన్ పవర్‌ప్లాంట్లు ఐచ్ఛికం. [1] [2] విమానం యొక్క రోటర్ 30 అడుగుల (9.1 మీ) వ్యాసం కలిగి ఉంది మరియు కాక్‌పిట్ 40 అంగుళాల (102 సెం.మీ) వెడల్పును కలిగి ఉంది. టెయిల్‌ప్లేన్ స్ట్రట్-బ్రేస్డ్ మరియు ఎలక్ట్రిక్ ప్రీ-రొటటర్ ప్రామాణికం. 20 lb (9.1 kg) సామర్థ్యం మరియు 2 Cu ft (56.6 L) వాల్యూమ్ అమర్చిన చిన్న సామాను కంపార్ట్మెంట్ అమర్చబడి ఉంటుంది. సిఫార్సు చేసిన విద్యుత్ పరిధి 90 నుండి 160 హెచ్‌పి (67 నుండి 119 కిలోవాట్). దాని ఖాళీ బరువు 440 పౌండ్లు (200 కిలోలు) మరియు స్థూల బరువు 1,025 ఎల్బి (465 కిలోలు) తో, ఉపయోగకరమైన లోడ్ 585 ఎల్బి (265 కిలోలు). ఫ్యాక్టరీ అసెంబ్లీ కిట్ నుండి నిర్మాణ సమయం 100 గంటలు అంచనా వేయబడింది. [1] ఈ విమానం 1930 ల యొక్క ఆటోజిరోస్‌ను పోలి ఉంటుంది మరియు ఇది రేడియల్ ఇంజిన్-స్టైల్ రౌండ్ కౌలింగ్, గుండ్రని చుక్కాని, బారెల్-ఆకారపు ఫ్యూజ్‌లేజ్ మరియు ఇతర పురాతన స్టైలింగ్ వివరాలను ఉపయోగిస్తుంది. [1] [2] బేయర్ల్ మరియు నార్త్ అమెరికన్ రోటర్‌వర్క్స్ నుండి డేటా [1] [2] సాధారణ లక్షణాల పనితీరు</v>
      </c>
      <c r="F43" s="1" t="s">
        <v>782</v>
      </c>
      <c r="G43" s="1" t="str">
        <f>IFERROR(__xludf.DUMMYFUNCTION("GOOGLETRANSLATE(F:F, ""en"", ""te"")"),"ఆటోజీరో")</f>
        <v>ఆటోజీరో</v>
      </c>
      <c r="H43" s="1" t="s">
        <v>452</v>
      </c>
      <c r="I43" s="1" t="str">
        <f>IFERROR(__xludf.DUMMYFUNCTION("GOOGLETRANSLATE(H:H, ""en"", ""te"")"),"అమెరికా")</f>
        <v>అమెరికా</v>
      </c>
      <c r="J43" s="2" t="s">
        <v>925</v>
      </c>
      <c r="K43" s="1" t="s">
        <v>926</v>
      </c>
      <c r="L43" s="1"/>
      <c r="M43" s="1" t="s">
        <v>927</v>
      </c>
      <c r="R43" s="1" t="s">
        <v>215</v>
      </c>
      <c r="S43" s="1" t="s">
        <v>928</v>
      </c>
      <c r="U43" s="1" t="s">
        <v>929</v>
      </c>
      <c r="X43" s="1" t="s">
        <v>930</v>
      </c>
      <c r="Y43" s="1" t="s">
        <v>931</v>
      </c>
      <c r="Z43" s="1" t="s">
        <v>932</v>
      </c>
      <c r="AA43" s="1" t="s">
        <v>933</v>
      </c>
      <c r="AB43" s="1" t="s">
        <v>934</v>
      </c>
      <c r="AC43" s="1" t="s">
        <v>935</v>
      </c>
      <c r="AF43" s="1" t="s">
        <v>773</v>
      </c>
      <c r="AH43" s="1" t="s">
        <v>936</v>
      </c>
      <c r="AI43" s="1" t="s">
        <v>937</v>
      </c>
      <c r="AP43" s="1" t="s">
        <v>938</v>
      </c>
      <c r="AQ43" s="2" t="s">
        <v>793</v>
      </c>
      <c r="AS43" s="1" t="s">
        <v>939</v>
      </c>
      <c r="BA43" s="1" t="s">
        <v>272</v>
      </c>
      <c r="BG43" s="1" t="s">
        <v>940</v>
      </c>
      <c r="BL43" s="1" t="s">
        <v>941</v>
      </c>
      <c r="CZ43" s="1" t="s">
        <v>942</v>
      </c>
    </row>
    <row r="44">
      <c r="A44" s="1" t="s">
        <v>943</v>
      </c>
      <c r="B44" s="1" t="str">
        <f>IFERROR(__xludf.DUMMYFUNCTION("GOOGLETRANSLATE(A:A, ""en"", ""te"")"),"పాత కీర్తి (విమానం)")</f>
        <v>పాత కీర్తి (విమానం)</v>
      </c>
      <c r="C44" s="1" t="s">
        <v>944</v>
      </c>
      <c r="D44" s="1" t="str">
        <f>IFERROR(__xludf.DUMMYFUNCTION("GOOGLETRANSLATE(C:C, ""en"", ""te"")"),"పాత కీర్తి ఫోకర్ ఎఫ్. తన వార్తాపత్రిక ది న్యూయార్క్ డైలీ మిర్రర్‌ను ప్రోత్సహించడానికి విలియం రాండోల్ఫ్ హర్స్ట్ ఈ విమానాన్ని స్పాన్సర్ చేశారు. ఈ ఫ్లైట్ మొదట న్యూయార్క్‌లోని రూజ్‌వెల్ట్ ఫీల్డ్ నుండి బయలుదేరింది, కాని విమానం యొక్క బరువు కారణంగా ఓల్డ్ ఆర్చర్డ"&amp;"్ బీచ్ వద్ద ల్యాండింగ్ ఫీల్డ్‌ను ఉపయోగించాలని నిర్ణయించారు, ఇది ఎక్కువ కాలం టేకాఫ్ పరుగును అందించింది. [1] 6 సెప్టెంబర్ 1927 న 12:33 EST వద్ద, పాత కీర్తి ఓల్డ్ ఆర్చర్డ్ బీచ్ నుండి రోమ్ కోసం బయలుదేరింది; దీనిని జేమ్స్ డెవిట్ హిల్, తోటి ఏవియేటర్ లాయిడ్ డబ్ల"&amp;"్యూ. బెర్టాడ్ రేడియో ఆపరేటర్‌గా మరియు న్యూయార్క్ డైలీ మిర్రర్ ఎడిటర్ ఫిలిప్ పేన్ ప్రయాణీకుడిగా పైలట్ చేశారు. బెర్టాడ్ రేడియో ద్వారా 14:55 వద్ద నివేదించాడు, కానీ 15:55 వద్ద అతను విమానం భారీగా ఉన్నాయని నివేదించాడు. పాత కీర్తిని చివరిసారిగా స్టీమ్‌షిప్ కాలిఫ"&amp;"ోర్నియా 23:57 వద్ద అదే రోజు, కేప్ రేస్‌కు తూర్పున 350 మైళ్ల దూరంలో న్యూఫౌండ్లాండ్‌లో ఉంది. [1] 03:57 మరియు 04:03 వద్ద, విమానం బాధ సంకేతాలను పంపింది; సమీప ఓడ ట్రాన్సిల్వేనియా, ఇది ఈ స్థానాన్ని రెండు సందేశాల నుండి 65 మైళ్ళ దూరంలో ఉన్న అంచనా స్థానానికి మార్చ"&amp;"బడింది. ఐదు గంటల తరువాత ట్రాన్సిల్వేనియా ఆ ప్రదేశానికి వచ్చినప్పుడు వాతావరణం బలమైన గాలులు మరియు వర్షంతో చెడ్డది. మరో నాలుగు నౌకలు శోధనలో చేరాయి, కాని ముప్పై గంటల తరువాత అది వదిలివేయబడింది. ఈ ప్రాంతాన్ని మళ్ళీ శోధించడానికి హర్స్ట్ ఎస్ఎస్ కైల్‌ను నియమించుకు"&amp;"న్నాడు, మరియు సెప్టెంబర్ 12 న వారు విమానం యొక్క శిధిలాలను కనుగొన్నారు, కాని సిబ్బందికి సంకేతం లేదు; [1] విమానం యొక్క ఏకైక జాడ రెక్క యొక్క 34 అడుగుల విభాగం, 700 మైళ్ళు కనుగొనబడింది కేప్ రేస్‌కు తూర్పు, న్యూఫౌండ్లాండ్. [2] ఈ విమానయాన సంబంధిత వ్యాసం ఒక స్టబ్"&amp;". వికీపీడియా విస్తరించడం ద్వారా మీరు సహాయపడవచ్చు.")</f>
        <v>పాత కీర్తి ఫోకర్ ఎఫ్. తన వార్తాపత్రిక ది న్యూయార్క్ డైలీ మిర్రర్‌ను ప్రోత్సహించడానికి విలియం రాండోల్ఫ్ హర్స్ట్ ఈ విమానాన్ని స్పాన్సర్ చేశారు. ఈ ఫ్లైట్ మొదట న్యూయార్క్‌లోని రూజ్‌వెల్ట్ ఫీల్డ్ నుండి బయలుదేరింది, కాని విమానం యొక్క బరువు కారణంగా ఓల్డ్ ఆర్చర్డ్ బీచ్ వద్ద ల్యాండింగ్ ఫీల్డ్‌ను ఉపయోగించాలని నిర్ణయించారు, ఇది ఎక్కువ కాలం టేకాఫ్ పరుగును అందించింది. [1] 6 సెప్టెంబర్ 1927 న 12:33 EST వద్ద, పాత కీర్తి ఓల్డ్ ఆర్చర్డ్ బీచ్ నుండి రోమ్ కోసం బయలుదేరింది; దీనిని జేమ్స్ డెవిట్ హిల్, తోటి ఏవియేటర్ లాయిడ్ డబ్ల్యూ. బెర్టాడ్ రేడియో ఆపరేటర్‌గా మరియు న్యూయార్క్ డైలీ మిర్రర్ ఎడిటర్ ఫిలిప్ పేన్ ప్రయాణీకుడిగా పైలట్ చేశారు. బెర్టాడ్ రేడియో ద్వారా 14:55 వద్ద నివేదించాడు, కానీ 15:55 వద్ద అతను విమానం భారీగా ఉన్నాయని నివేదించాడు. పాత కీర్తిని చివరిసారిగా స్టీమ్‌షిప్ కాలిఫోర్నియా 23:57 వద్ద అదే రోజు, కేప్ రేస్‌కు తూర్పున 350 మైళ్ల దూరంలో న్యూఫౌండ్లాండ్‌లో ఉంది. [1] 03:57 మరియు 04:03 వద్ద, విమానం బాధ సంకేతాలను పంపింది; సమీప ఓడ ట్రాన్సిల్వేనియా, ఇది ఈ స్థానాన్ని రెండు సందేశాల నుండి 65 మైళ్ళ దూరంలో ఉన్న అంచనా స్థానానికి మార్చబడింది. ఐదు గంటల తరువాత ట్రాన్సిల్వేనియా ఆ ప్రదేశానికి వచ్చినప్పుడు వాతావరణం బలమైన గాలులు మరియు వర్షంతో చెడ్డది. మరో నాలుగు నౌకలు శోధనలో చేరాయి, కాని ముప్పై గంటల తరువాత అది వదిలివేయబడింది. ఈ ప్రాంతాన్ని మళ్ళీ శోధించడానికి హర్స్ట్ ఎస్ఎస్ కైల్‌ను నియమించుకున్నాడు, మరియు సెప్టెంబర్ 12 న వారు విమానం యొక్క శిధిలాలను కనుగొన్నారు, కాని సిబ్బందికి సంకేతం లేదు; [1] విమానం యొక్క ఏకైక జాడ రెక్క యొక్క 34 అడుగుల విభాగం, 700 మైళ్ళు కనుగొనబడింది కేప్ రేస్‌కు తూర్పు, న్యూఫౌండ్లాండ్. [2] ఈ విమానయాన సంబంధిత వ్యాసం ఒక స్టబ్. వికీపీడియా విస్తరించడం ద్వారా మీరు సహాయపడవచ్చు.</v>
      </c>
      <c r="E44" s="1" t="s">
        <v>945</v>
      </c>
      <c r="BN44" s="1" t="s">
        <v>946</v>
      </c>
      <c r="BT44" s="1" t="s">
        <v>947</v>
      </c>
      <c r="BU44" s="1" t="s">
        <v>948</v>
      </c>
      <c r="CJ44" s="1" t="s">
        <v>949</v>
      </c>
      <c r="DF44" s="1">
        <v>4899.0</v>
      </c>
      <c r="DG44" s="1">
        <v>1925.0</v>
      </c>
    </row>
    <row r="45">
      <c r="A45" s="1" t="s">
        <v>950</v>
      </c>
      <c r="B45" s="1" t="str">
        <f>IFERROR(__xludf.DUMMYFUNCTION("GOOGLETRANSLATE(A:A, ""en"", ""te"")"),"PZL M-17")</f>
        <v>PZL M-17</v>
      </c>
      <c r="C45" s="1" t="s">
        <v>951</v>
      </c>
      <c r="D45" s="1" t="str">
        <f>IFERROR(__xludf.DUMMYFUNCTION("GOOGLETRANSLATE(C:C, ""en"", ""te"")"),"PZL M-17 ""డుడుస్ కుడాక్జ్"" (ప్రారంభంలో EM-5A) 1977 నాటి పోలిష్ ట్విన్-బూమ్ పషర్ జనరల్ ఏవియేషన్ మరియు ట్రైనర్ విమానం, ఇది ఒక నమూనాగా మిగిలిపోయింది. ఈ విమానం ఎడ్వర్డ్ మార్గస్కి నేతృత్వంలోని వార్సా యూనివర్శిటీ ఆఫ్ టెక్నాలజీ (పొలిటెక్నికా వార్స్జావ్స్కా) వి"&amp;"ద్యార్థుల బృందం యొక్క te త్సాహిక రూపకల్పన. ఇది జంట బూమ్‌లు మరియు చాలా క్రమబద్ధీకరించిన ఫ్యూజ్‌లేజ్‌తో కూడిన పషర్ యొక్క అసాధారణమైన లేఅవుట్‌ను కలిగి ఉంది. ఇద్దరు సిబ్బంది పక్కపక్కనే కూర్చుని, డబుల్ నియంత్రణలు కలిగి ఉన్నారు. ట్రైసైకిల్ ల్యాండింగ్ గేర్ ముడుచు"&amp;"కునేది. ఈ విమానం 1969-1971లో రూపొందించబడింది. డిజైన్ దశలో దీనిని EM-5A (మార్కాస్కి కోసం EM) మరియు మారుపేరు డుడుస్ కుడాక్జ్ (హెయిరీ డుడు) గా నియమించారు. మైలెక్‌లోని విమానం ఫ్యాక్టరీ PZL-MELEC డిజైన్‌పై ఆసక్తి చూపింది మరియు దాని అభివృద్ధిని చేపట్టింది, PZL "&amp;"M-17 హోదాలో. మార్గస్కి సహాయంతో డిజైన్ అక్కడ సవరించబడింది, ప్లాస్టిక్ మరియు డ్యూరాలిమిన్ నిర్మాణం రివర్టెడ్ డ్యూరాలిమిన్ మరియు తక్కువ శక్తివంతమైన ఇంజిన్‌గా మార్చబడింది. 7 జూలై 1977 న ఎస్. వాసిల్ చేత మాత్రమే ప్రోటోటైప్ ఎగురవేయబడింది. ఇది సిరీస్‌లో ఉత్పత్తి "&amp;"చేయబడలేదు. 1979 లో ఈ నమూనాను Rzeszéw యూనివర్శిటీ ఆఫ్ టెక్నాలజీకి ఇచ్చారు. క్రమబద్ధీకరించిన ఫ్యూజ్‌లేజ్ యొక్క లోపం ఇరుకైన కాక్‌పిట్, గ్లైడర్‌ల మాదిరిగానే సిబ్బంది ఇదే విధంగా సగం వేస్తున్నారు. విమానం మిడ్-వింగ్ మోనోప్లేన్. ఇది రెండు-బ్లేడ్ చెక్క ప్రొపెల్లర్"&amp;" మరియు 310 లీటర్ ఇంధన ట్యాంక్ కలిగి ఉంది. జేన్ యొక్క ఆల్ ది వరల్డ్ విమానాల నుండి డేటా, 1975-76 [1] పోల్చదగిన పాత్ర, కాన్ఫిగరేషన్ మరియు ERA యొక్క సాధారణ లక్షణాల పనితీరు విమానం")</f>
        <v>PZL M-17 "డుడుస్ కుడాక్జ్" (ప్రారంభంలో EM-5A) 1977 నాటి పోలిష్ ట్విన్-బూమ్ పషర్ జనరల్ ఏవియేషన్ మరియు ట్రైనర్ విమానం, ఇది ఒక నమూనాగా మిగిలిపోయింది. ఈ విమానం ఎడ్వర్డ్ మార్గస్కి నేతృత్వంలోని వార్సా యూనివర్శిటీ ఆఫ్ టెక్నాలజీ (పొలిటెక్నికా వార్స్జావ్స్కా) విద్యార్థుల బృందం యొక్క te త్సాహిక రూపకల్పన. ఇది జంట బూమ్‌లు మరియు చాలా క్రమబద్ధీకరించిన ఫ్యూజ్‌లేజ్‌తో కూడిన పషర్ యొక్క అసాధారణమైన లేఅవుట్‌ను కలిగి ఉంది. ఇద్దరు సిబ్బంది పక్కపక్కనే కూర్చుని, డబుల్ నియంత్రణలు కలిగి ఉన్నారు. ట్రైసైకిల్ ల్యాండింగ్ గేర్ ముడుచుకునేది. ఈ విమానం 1969-1971లో రూపొందించబడింది. డిజైన్ దశలో దీనిని EM-5A (మార్కాస్కి కోసం EM) మరియు మారుపేరు డుడుస్ కుడాక్జ్ (హెయిరీ డుడు) గా నియమించారు. మైలెక్‌లోని విమానం ఫ్యాక్టరీ PZL-MELEC డిజైన్‌పై ఆసక్తి చూపింది మరియు దాని అభివృద్ధిని చేపట్టింది, PZL M-17 హోదాలో. మార్గస్కి సహాయంతో డిజైన్ అక్కడ సవరించబడింది, ప్లాస్టిక్ మరియు డ్యూరాలిమిన్ నిర్మాణం రివర్టెడ్ డ్యూరాలిమిన్ మరియు తక్కువ శక్తివంతమైన ఇంజిన్‌గా మార్చబడింది. 7 జూలై 1977 న ఎస్. వాసిల్ చేత మాత్రమే ప్రోటోటైప్ ఎగురవేయబడింది. ఇది సిరీస్‌లో ఉత్పత్తి చేయబడలేదు. 1979 లో ఈ నమూనాను Rzeszéw యూనివర్శిటీ ఆఫ్ టెక్నాలజీకి ఇచ్చారు. క్రమబద్ధీకరించిన ఫ్యూజ్‌లేజ్ యొక్క లోపం ఇరుకైన కాక్‌పిట్, గ్లైడర్‌ల మాదిరిగానే సిబ్బంది ఇదే విధంగా సగం వేస్తున్నారు. విమానం మిడ్-వింగ్ మోనోప్లేన్. ఇది రెండు-బ్లేడ్ చెక్క ప్రొపెల్లర్ మరియు 310 లీటర్ ఇంధన ట్యాంక్ కలిగి ఉంది. జేన్ యొక్క ఆల్ ది వరల్డ్ విమానాల నుండి డేటా, 1975-76 [1] పోల్చదగిన పాత్ర, కాన్ఫిగరేషన్ మరియు ERA యొక్క సాధారణ లక్షణాల పనితీరు విమానం</v>
      </c>
      <c r="E45" s="1" t="s">
        <v>952</v>
      </c>
      <c r="F45" s="1" t="s">
        <v>953</v>
      </c>
      <c r="G45" s="1" t="str">
        <f>IFERROR(__xludf.DUMMYFUNCTION("GOOGLETRANSLATE(F:F, ""en"", ""te"")"),"సాధారణ విమానయాన విమానం")</f>
        <v>సాధారణ విమానయాన విమానం</v>
      </c>
      <c r="K45" s="1" t="s">
        <v>954</v>
      </c>
      <c r="L45" s="1"/>
      <c r="M45" s="2" t="s">
        <v>955</v>
      </c>
      <c r="P45" s="3">
        <v>28313.0</v>
      </c>
      <c r="Q45" s="1">
        <v>1.0</v>
      </c>
      <c r="R45" s="1">
        <v>2.0</v>
      </c>
      <c r="S45" s="1" t="s">
        <v>956</v>
      </c>
      <c r="T45" s="1" t="s">
        <v>957</v>
      </c>
      <c r="U45" s="1" t="s">
        <v>958</v>
      </c>
      <c r="V45" s="1" t="s">
        <v>959</v>
      </c>
      <c r="W45" s="1" t="s">
        <v>960</v>
      </c>
      <c r="X45" s="1" t="s">
        <v>961</v>
      </c>
      <c r="Y45" s="1" t="s">
        <v>962</v>
      </c>
      <c r="Z45" s="1" t="s">
        <v>963</v>
      </c>
      <c r="AA45" s="1" t="s">
        <v>964</v>
      </c>
      <c r="AB45" s="1" t="s">
        <v>965</v>
      </c>
      <c r="AC45" s="1" t="s">
        <v>966</v>
      </c>
      <c r="AF45" s="1" t="s">
        <v>805</v>
      </c>
      <c r="AH45" s="1" t="s">
        <v>967</v>
      </c>
      <c r="AI45" s="1" t="s">
        <v>968</v>
      </c>
      <c r="AJ45" s="1" t="s">
        <v>969</v>
      </c>
      <c r="AK45" s="1" t="s">
        <v>970</v>
      </c>
      <c r="AP45" s="1" t="s">
        <v>908</v>
      </c>
      <c r="AQ45" s="1" t="s">
        <v>971</v>
      </c>
      <c r="AR45" s="1">
        <v>7.5</v>
      </c>
      <c r="AS45" s="1" t="s">
        <v>972</v>
      </c>
      <c r="AT45" s="1" t="s">
        <v>973</v>
      </c>
      <c r="AV45" s="1" t="s">
        <v>211</v>
      </c>
      <c r="BB45" s="1" t="s">
        <v>974</v>
      </c>
      <c r="DA45" s="1" t="s">
        <v>975</v>
      </c>
    </row>
    <row r="46">
      <c r="A46" s="1" t="s">
        <v>976</v>
      </c>
      <c r="B46" s="1" t="str">
        <f>IFERROR(__xludf.DUMMYFUNCTION("GOOGLETRANSLATE(A:A, ""en"", ""te"")"),"నార్త్ వింగ్ మావెరిక్")</f>
        <v>నార్త్ వింగ్ మావెరిక్</v>
      </c>
      <c r="C46" s="1" t="s">
        <v>977</v>
      </c>
      <c r="D46" s="1" t="str">
        <f>IFERROR(__xludf.DUMMYFUNCTION("GOOGLETRANSLATE(C:C, ""en"", ""te"")"),"నార్త్ వింగ్ మావెరిక్ ఒక అమెరికన్ సింగిల్-సీట్ అల్ట్రాలైట్ ట్రైక్, ఇది వాషింగ్టన్లోని ఈస్ట్ వెనాట్చీ యొక్క నార్త్ వింగ్ డిజైన్ రూపొందించింది మరియు నిర్మించింది. ఈ విమానం te త్సాహిక నిర్మాణానికి కిట్‌గా సరఫరా చేయబడుతుంది. [1] [2] [3] [4] వర్గం యొక్క గరిష్ట"&amp;" ఖాళీ బరువు 254 పౌండ్లు (115 కిలోలు) తో సహా ఫార్ 103 అల్ట్రాలైట్ వాహనాల నియమాలను మాతో పాటించేలా ఈ విమానం రూపొందించబడింది. ఈ విమానం ప్రామాణిక ఖాళీ బరువు 252 పౌండ్లు (114 కిలోలు). ఇది ""టాప్-తక్కువ"" స్ట్రట్-బ్రేస్డ్ హాంగ్ గ్లైడర్-స్టైల్ హై-వింగ్, వెయిట్-షి"&amp;"ఫ్ట్ కంట్రోల్స్, సింగిల్-సీట్, ఓపెన్ కాక్‌పిట్, ట్రైసైకిల్ ల్యాండింగ్ గేర్ మరియు పషర్ కాన్ఫిగరేషన్‌లో ఒకే ఇంజిన్ కలిగి ఉంది. [1] [4] ఈ విమానం బోల్ట్-టుగెథర్ అల్యూమినియం గొట్టాల నుండి తయారవుతుంది, దాని సింగిల్ ఉపరితల వింగ్ డాక్రాన్ సెయిల్‌క్లాత్‌లో కప్పబడి"&amp;" ఉంటుంది. దాని 31.5 అడుగుల (9.6 మీ) స్పాన్ వింగ్‌కు సాధారణంగా ఉపయోగించే కేబుల్స్ మరియు కింగ్‌పోస్ట్ స్థానంలో, క్రమబద్ధీకరించిన స్ట్రట్‌ల ద్వారా మద్దతు ఉంటుంది. మావెరిక్ సాంప్రదాయ బరువు-షిఫ్ట్ ""ఎ"" ఫ్రేమ్ కంట్రోల్ బార్‌తో నియంత్రించబడుతుంది. 2008 లో ఈ విమ"&amp;"ానం మడత వింగ్ పైలాన్ మరియు పెరిగిన సామాను స్థలంతో మెరుగుపరచబడింది. 2009 లో ఇది 550 నుండి 650 lb (249 నుండి 295 కిలోల వరకు) వరకు స్థూల బరువును పొందింది. [1] [4] స్ట్రట్-బ్రేస్డ్ వింగ్ సాంప్రదాయ కేబుల్ బ్రేస్డ్ వింగ్ కంటే అనేక ప్రయోజనాలను అందిస్తుంది, వీటిల"&amp;"ో హాంగ్లింగ్, తగ్గిన డ్రాగ్ మరియు మెరుగైన రూపాన్ని తగ్గించిన మొత్తం ఎత్తుతో సహా. [1] పాత మావెరిక్ మోడళ్లను ఫ్యాక్టరీ సరఫరా చేసిన మార్పిడి కిట్‌తో మావెరిక్ 2 ప్రమాణాలకు తీసుకురావచ్చు. [5] కిట్‌ప్లాన్‌ల నుండి డేటా [2] సాధారణ లక్షణాల పనితీరు")</f>
        <v>నార్త్ వింగ్ మావెరిక్ ఒక అమెరికన్ సింగిల్-సీట్ అల్ట్రాలైట్ ట్రైక్, ఇది వాషింగ్టన్లోని ఈస్ట్ వెనాట్చీ యొక్క నార్త్ వింగ్ డిజైన్ రూపొందించింది మరియు నిర్మించింది. ఈ విమానం te త్సాహిక నిర్మాణానికి కిట్‌గా సరఫరా చేయబడుతుంది. [1] [2] [3] [4] వర్గం యొక్క గరిష్ట ఖాళీ బరువు 254 పౌండ్లు (115 కిలోలు) తో సహా ఫార్ 103 అల్ట్రాలైట్ వాహనాల నియమాలను మాతో పాటించేలా ఈ విమానం రూపొందించబడింది. ఈ విమానం ప్రామాణిక ఖాళీ బరువు 252 పౌండ్లు (114 కిలోలు). ఇది "టాప్-తక్కువ" స్ట్రట్-బ్రేస్డ్ హాంగ్ గ్లైడర్-స్టైల్ హై-వింగ్, వెయిట్-షిఫ్ట్ కంట్రోల్స్, సింగిల్-సీట్, ఓపెన్ కాక్‌పిట్, ట్రైసైకిల్ ల్యాండింగ్ గేర్ మరియు పషర్ కాన్ఫిగరేషన్‌లో ఒకే ఇంజిన్ కలిగి ఉంది. [1] [4] ఈ విమానం బోల్ట్-టుగెథర్ అల్యూమినియం గొట్టాల నుండి తయారవుతుంది, దాని సింగిల్ ఉపరితల వింగ్ డాక్రాన్ సెయిల్‌క్లాత్‌లో కప్పబడి ఉంటుంది. దాని 31.5 అడుగుల (9.6 మీ) స్పాన్ వింగ్‌కు సాధారణంగా ఉపయోగించే కేబుల్స్ మరియు కింగ్‌పోస్ట్ స్థానంలో, క్రమబద్ధీకరించిన స్ట్రట్‌ల ద్వారా మద్దతు ఉంటుంది. మావెరిక్ సాంప్రదాయ బరువు-షిఫ్ట్ "ఎ" ఫ్రేమ్ కంట్రోల్ బార్‌తో నియంత్రించబడుతుంది. 2008 లో ఈ విమానం మడత వింగ్ పైలాన్ మరియు పెరిగిన సామాను స్థలంతో మెరుగుపరచబడింది. 2009 లో ఇది 550 నుండి 650 lb (249 నుండి 295 కిలోల వరకు) వరకు స్థూల బరువును పొందింది. [1] [4] స్ట్రట్-బ్రేస్డ్ వింగ్ సాంప్రదాయ కేబుల్ బ్రేస్డ్ వింగ్ కంటే అనేక ప్రయోజనాలను అందిస్తుంది, వీటిలో హాంగ్లింగ్, తగ్గిన డ్రాగ్ మరియు మెరుగైన రూపాన్ని తగ్గించిన మొత్తం ఎత్తుతో సహా. [1] పాత మావెరిక్ మోడళ్లను ఫ్యాక్టరీ సరఫరా చేసిన మార్పిడి కిట్‌తో మావెరిక్ 2 ప్రమాణాలకు తీసుకురావచ్చు. [5] కిట్‌ప్లాన్‌ల నుండి డేటా [2] సాధారణ లక్షణాల పనితీరు</v>
      </c>
      <c r="E46" s="1" t="s">
        <v>978</v>
      </c>
      <c r="F46" s="1" t="s">
        <v>979</v>
      </c>
      <c r="G46" s="1" t="str">
        <f>IFERROR(__xludf.DUMMYFUNCTION("GOOGLETRANSLATE(F:F, ""en"", ""te"")"),"అల్ట్రాలైట్ ట్రైక్")</f>
        <v>అల్ట్రాలైట్ ట్రైక్</v>
      </c>
      <c r="H46" s="1" t="s">
        <v>452</v>
      </c>
      <c r="I46" s="1" t="str">
        <f>IFERROR(__xludf.DUMMYFUNCTION("GOOGLETRANSLATE(H:H, ""en"", ""te"")"),"అమెరికా")</f>
        <v>అమెరికా</v>
      </c>
      <c r="J46" s="2" t="s">
        <v>925</v>
      </c>
      <c r="K46" s="1" t="s">
        <v>980</v>
      </c>
      <c r="L46" s="1"/>
      <c r="M46" s="1" t="s">
        <v>981</v>
      </c>
      <c r="Q46" s="1" t="s">
        <v>982</v>
      </c>
      <c r="R46" s="1" t="s">
        <v>215</v>
      </c>
      <c r="S46" s="1" t="s">
        <v>983</v>
      </c>
      <c r="T46" s="1" t="s">
        <v>984</v>
      </c>
      <c r="U46" s="1" t="s">
        <v>983</v>
      </c>
      <c r="V46" s="1" t="s">
        <v>985</v>
      </c>
      <c r="X46" s="1" t="s">
        <v>986</v>
      </c>
      <c r="Y46" s="1" t="s">
        <v>987</v>
      </c>
      <c r="Z46" s="1" t="s">
        <v>988</v>
      </c>
      <c r="AA46" s="1" t="s">
        <v>989</v>
      </c>
      <c r="AP46" s="1" t="s">
        <v>990</v>
      </c>
      <c r="AQ46" s="1" t="s">
        <v>991</v>
      </c>
      <c r="AS46" s="1" t="s">
        <v>992</v>
      </c>
      <c r="BG46" s="1" t="s">
        <v>313</v>
      </c>
    </row>
    <row r="47">
      <c r="A47" s="1" t="s">
        <v>993</v>
      </c>
      <c r="B47" s="1" t="str">
        <f>IFERROR(__xludf.DUMMYFUNCTION("GOOGLETRANSLATE(A:A, ""en"", ""te"")"),"నార్త్రోప్ డెల్టా")</f>
        <v>నార్త్రోప్ డెల్టా</v>
      </c>
      <c r="C47" s="1" t="s">
        <v>994</v>
      </c>
      <c r="D47" s="1" t="str">
        <f>IFERROR(__xludf.DUMMYFUNCTION("GOOGLETRANSLATE(C:C, ""en"", ""te"")"),"నార్త్రోప్ డెల్టా 1930 లలో ఒక అమెరికన్ సింగిల్-ఇంజిన్ ప్యాసింజర్ రవాణా విమానం. నార్త్రోప్ యొక్క గామా మెయిల్ విమానం, 13 ను నార్త్రోప్ కార్పొరేషన్ నిర్మించింది, తరువాత కెనడియన్ విక్కర్స్ లిమిటెడ్ లైసెన్స్ కింద నిర్మించిన 19 విమానాలు ఉన్నాయి. జాక్ నార్త్రోప్"&amp;" 1932 లో డగ్లస్ ఎయిర్క్రాఫ్ట్ కంపెనీతో నార్త్రోప్ కార్పొరేషన్‌ను జాయింట్ వెంచర్‌గా ఏర్పాటు చేసినప్పుడు, అతను దగ్గరి సంబంధం ఉన్న రెండు సింగిల్-ఇంజిన్ విమానాలను కొత్త కంపెనీ యొక్క మొదటి ఉత్పత్తులుగా రూపొందించడానికి బయలుదేరాడు: ఒక మెయిల్‌ప్లేన్/రికార్డ్-బ్రే"&amp;"కింగ్ విమానం, ఇది నియమించబడింది గామా, మరియు ప్రయాణీకుల రవాణా, డెల్టా. [1] డెల్టా తక్కువ రెక్కల మోనోప్లేన్, స్థిర టెయిల్‌వీల్ అండర్ క్యారేజ్. ఇది ఆల్-మెటల్, ఒత్తిడితో కూడిన-చర్మం నిర్మాణం, ప్రధాన ల్యాండింగ్ గేర్‌ను కవర్ చేసే స్పాట్‌లను క్రమబద్ధీకరించారు. డ"&amp;"ెల్టా యొక్క రెక్కలు గామాతో సాధారణం అయితే, ఇది కొత్త, విస్తృత ఫ్యూజ్‌లేజ్ కలిగి ఉంది, ఇది పైలట్‌ను ఇంజిన్ వెనుక వెంటనే పరివేష్టిత కాక్‌పిట్‌లో కూర్చుంది మరియు పైలట్ వెనుక ఒక క్యాబిన్లో ఎనిమిది మంది ప్రయాణికులకు వసతి ఉంది. [2] [ 3] మొదటి డెల్టా మే 1933 లో ఎ"&amp;"గురవేయబడింది మరియు ఆ సంవత్సరం ఆగస్టులో వాయు యోగ్యత ధృవీకరణ పత్రాన్ని అందుకుంది. [3] డెల్టా విమాన మరియు కార్యనిర్వాహక రవాణా (ప్రారంభంలో ""విక్టోరియా"" అని పేరు పెట్టబడిన) సంస్కరణలలో విక్రయించబడుతుందని ఉద్దేశించినప్పటికీ, [4] అక్టోబర్ 1934 లో అమెరికాలో వాణి"&amp;"జ్య వాయు రవాణాను నియంత్రించే నిబంధనలకు మార్పు, సింగిల్ వాడకాన్ని నిషేధించింది రాత్రిపూట లేదా కఠినమైన భూభాగాలను తీసుకువెళ్ళడానికి ఇంజిన్ చేసిన విమానాలు బలవంతపు ల్యాండింగ్‌ను నిరోధించాయి, అమెరికాలో సింగిల్-ఇంజిన్ల విమానాల కోసం మార్కెట్‌ను ఆపివేసాయి, మరియు ఈ"&amp;" రెగ్యులేషన్ ఆమోదించడానికి ముందు మూడు విమానాలు మాత్రమే ఆదేశించబడ్డాయి, ఇవి వైమానికదారులుగా నిర్మించబడ్డాయి. [ 3] ఇవి ప్రోటోటైప్‌ను కలిగి ఉన్నాయి, ఎయిర్‌మెయిల్‌ను తీసుకువెళ్ళడానికి ఉపయోగం కోసం ట్రాన్స్ వరల్డ్ ఎయిర్‌లైన్స్‌కు లీజుకు ఇవ్వబడింది, ఇది 10 నవంబర"&amp;"్ 1933 న క్రాష్ అయ్యింది, ఒకటి పాన్-యామ్‌కు దాని మెక్సికన్ అనుబంధ సంస్థ ఉపయోగం కోసం విక్రయించబడింది, మే 1934 లో మంటలు చెలరేగాయి మరియు ఒకటి ఎబి ఏరోట్రాన్స్పోర్ట్‌కు విక్రయించబడింది ఏప్రిల్ 1934 లో పంపిణీ చేయబడిన స్వీడన్. AB ఏరోట్రాన్స్పోర్ట్ రెండవ డెల్టాను"&amp;" కొనుగోలు చేసింది, అయితే ఇది అంకితమైన మెయిల్‌ప్లేన్, ఇది గామాను మరింత దగ్గరగా పోలి ఉంటుంది, కాక్‌పిట్ ముందు ఒక కంపార్ట్‌మెంట్‌లో స్లిమ్ ఫ్యూజ్‌లేజ్ దాని సరుకును మోసుకెళ్ళింది. అమెరికా కోస్ట్ గార్డ్ కోసం ఒకే విమానం నిర్మించబడింది. నార్త్రోప్ RT-1 ను నియమిం"&amp;"చారు, దీనిని ట్రెజరీ కార్యదర్శి మరియు సిబ్బంది రవాణాగా హెన్రీ మోర్గెంటౌ, జూనియర్ యొక్క వ్యక్తిగత రవాణాగా ఉపయోగించారు. [5] ప్రైవేట్ యజమానుల కోసం ఎగ్జిక్యూటివ్ ట్రాన్స్‌పోర్ట్‌లుగా మరో ఏడు విమానాలు నిర్మించబడ్డాయి. వీరిలో ముగ్గురిని స్పానిష్ పౌర యుద్ధంలో ఉప"&amp;"యోగం కోసం స్పానిష్ రిపబ్లికన్లు కొనుగోలు చేశారు. ఈ విమానాలలో రెండు జాతీయవాదులు వాటిని మోస్తున్న ఓడ (నలుగురు హక్కుదారు V-1 లు, ఫెయిర్‌చైల్డ్ 91 మరియు లాక్‌హీడ్ ఎలెక్ట్రాతో పాటు) సముద్రంలో పట్టుకున్నప్పుడు. ఈ రెండు డెల్టాలను ఫ్రాంకో యొక్క దళాలు రవాణాగా ఉపయో"&amp;"గించాయి, మూడవ డెల్టాను రిపబ్లికన్ ఎయిర్లైన్స్ లైన్స్ అయెరియాస్ పోస్టేల్స్ ఎస్పానోలాస్ (లేప్) పౌర యుద్ధం ముగిసే వరకు ఫ్రాంకో యొక్క వైమానిక దళానికి అప్పగించినప్పుడు ఉపయోగించబడింది. [6] 1935 లో, కెనడా రాయల్ కెనడియన్ వైమానిక దళం (RCAF) ఉపయోగం కోసం ఫోటోగ్రాఫిక"&amp;"్ సర్వే విమానంగా ఉపయోగించడానికి డెల్టాను ఎంచుకుంది, కెనడియన్ విక్కర్స్ లైసెన్స్ కింద నిర్మించాలి. [2] నార్త్రోప్ నిర్మించిన చివరి డెల్టా అయిన ఒక విమానం కెనడియన్ విక్కర్స్‌కు ఒక భాగం సమావేశమైన నమూనాగా సరఫరా చేయబడింది, ఇది మొదట 16 ఆగస్టు 1936 న ఎగురుతూ, ఆ స"&amp;"ంవత్సరం 1 సెప్టెంబర్ 1 న ఆర్‌సిఎఫ్‌కు పంపిణీ చేయబడింది. [7] దీని తరువాత కెనడియన్ విక్కర్స్ చేత పూర్తిగా నిర్మించిన మరో 19 విమానం, అక్టోబర్ 1940 వరకు ఉత్పత్తి కొనసాగుతోంది. [8] నార్త్రోప్ డెల్టా కెనడాలో నిర్మించిన మొట్టమొదటి ఆల్-మెటల్, ఒత్తిడితో కూడిన-చర్మ"&amp;"ం విమానం, అయితే ఇది ఫెయిర్‌చైల్డ్ సూపర్ 71 కి ముందు ఉంది, దీని ఒత్తిడితో కూడిన చర్మ నిర్మాణం ఫ్యూజ్‌లేజ్‌కు పరిమితం చేయబడింది మరియు ఎగిరే ఉపరితలాలు కాదు. వీల్, స్కీ లేదా ఫ్లోట్ అండర్ క్యారేజీల నుండి నిర్వహించగల డెల్టాస్, కెనడా యొక్క ఉత్తరాన కార్యకలాపాలకు "&amp;"బాగా సరిపోయే సమర్థవంతమైన సర్వే విమానాలను నిరూపించాయి, కాని ఆగస్టు 1939 లో, రెండవ ప్రపంచ యుద్ధం ప్రారంభమైనప్పుడు, కెనడా తనను తాను కనుగొన్నప్పుడు తీరప్రాంత పెట్రోలింగ్ విమానాల కొరత, మరియు డెల్టాస్ ఈ పాత్రకు మళ్లించబడ్డాయి, ఫ్లోట్లతో అమర్చబడి, సుదీర్ఘ జలాంతర"&amp;"్గామి వ్యతిరేక మిషన్లు నిర్వహించాయి. పెట్రోల్ ఫ్లోట్‌ప్లేన్‌లు ఎందుకంటే డెల్టాలు తక్కువ విజయవంతమయ్యాయి, ఎందుకంటే అవి సముద్రపు వాపు మరియు ఉప్పు నీటి తుప్పు ద్వారా దెబ్బతిన్నాయి, మరియు వారు రెండు నెలల తర్వాత ల్యాండ్‌ప్లేన్ వాడకానికి తిరిగి రావలసి వచ్చింది. "&amp;"1941 చివరలో డెల్టా కార్యకలాపాల నుండి ఉపసంహరించబడింది, తరువాత శిక్షణా పాఠశాలల్లో బోధనా ఎయిర్ఫ్రేమ్‌లుగా ఉపయోగించబడింది. [8] 1920 నుండి మెక్‌డోనెల్ డగ్లస్ విమానం నుండి వచ్చిన డేటా [12] సాధారణ లక్షణాలు పనితీరు సంబంధిత అభివృద్ధి అభివృద్ధి విమానం పోల్చదగిన పాత"&amp;"్ర, కాన్ఫిగరేషన్ మరియు ERA సంబంధిత జాబితాలు")</f>
        <v>నార్త్రోప్ డెల్టా 1930 లలో ఒక అమెరికన్ సింగిల్-ఇంజిన్ ప్యాసింజర్ రవాణా విమానం. నార్త్రోప్ యొక్క గామా మెయిల్ విమానం, 13 ను నార్త్రోప్ కార్పొరేషన్ నిర్మించింది, తరువాత కెనడియన్ విక్కర్స్ లిమిటెడ్ లైసెన్స్ కింద నిర్మించిన 19 విమానాలు ఉన్నాయి. జాక్ నార్త్రోప్ 1932 లో డగ్లస్ ఎయిర్క్రాఫ్ట్ కంపెనీతో నార్త్రోప్ కార్పొరేషన్‌ను జాయింట్ వెంచర్‌గా ఏర్పాటు చేసినప్పుడు, అతను దగ్గరి సంబంధం ఉన్న రెండు సింగిల్-ఇంజిన్ విమానాలను కొత్త కంపెనీ యొక్క మొదటి ఉత్పత్తులుగా రూపొందించడానికి బయలుదేరాడు: ఒక మెయిల్‌ప్లేన్/రికార్డ్-బ్రేకింగ్ విమానం, ఇది నియమించబడింది గామా, మరియు ప్రయాణీకుల రవాణా, డెల్టా. [1] డెల్టా తక్కువ రెక్కల మోనోప్లేన్, స్థిర టెయిల్‌వీల్ అండర్ క్యారేజ్. ఇది ఆల్-మెటల్, ఒత్తిడితో కూడిన-చర్మం నిర్మాణం, ప్రధాన ల్యాండింగ్ గేర్‌ను కవర్ చేసే స్పాట్‌లను క్రమబద్ధీకరించారు. డెల్టా యొక్క రెక్కలు గామాతో సాధారణం అయితే, ఇది కొత్త, విస్తృత ఫ్యూజ్‌లేజ్ కలిగి ఉంది, ఇది పైలట్‌ను ఇంజిన్ వెనుక వెంటనే పరివేష్టిత కాక్‌పిట్‌లో కూర్చుంది మరియు పైలట్ వెనుక ఒక క్యాబిన్లో ఎనిమిది మంది ప్రయాణికులకు వసతి ఉంది. [2] [ 3] మొదటి డెల్టా మే 1933 లో ఎగురవేయబడింది మరియు ఆ సంవత్సరం ఆగస్టులో వాయు యోగ్యత ధృవీకరణ పత్రాన్ని అందుకుంది. [3] డెల్టా విమాన మరియు కార్యనిర్వాహక రవాణా (ప్రారంభంలో "విక్టోరియా" అని పేరు పెట్టబడిన) సంస్కరణలలో విక్రయించబడుతుందని ఉద్దేశించినప్పటికీ, [4] అక్టోబర్ 1934 లో అమెరికాలో వాణిజ్య వాయు రవాణాను నియంత్రించే నిబంధనలకు మార్పు, సింగిల్ వాడకాన్ని నిషేధించింది రాత్రిపూట లేదా కఠినమైన భూభాగాలను తీసుకువెళ్ళడానికి ఇంజిన్ చేసిన విమానాలు బలవంతపు ల్యాండింగ్‌ను నిరోధించాయి, అమెరికాలో సింగిల్-ఇంజిన్ల విమానాల కోసం మార్కెట్‌ను ఆపివేసాయి, మరియు ఈ రెగ్యులేషన్ ఆమోదించడానికి ముందు మూడు విమానాలు మాత్రమే ఆదేశించబడ్డాయి, ఇవి వైమానికదారులుగా నిర్మించబడ్డాయి. [ 3] ఇవి ప్రోటోటైప్‌ను కలిగి ఉన్నాయి, ఎయిర్‌మెయిల్‌ను తీసుకువెళ్ళడానికి ఉపయోగం కోసం ట్రాన్స్ వరల్డ్ ఎయిర్‌లైన్స్‌కు లీజుకు ఇవ్వబడింది, ఇది 10 నవంబర్ 1933 న క్రాష్ అయ్యింది, ఒకటి పాన్-యామ్‌కు దాని మెక్సికన్ అనుబంధ సంస్థ ఉపయోగం కోసం విక్రయించబడింది, మే 1934 లో మంటలు చెలరేగాయి మరియు ఒకటి ఎబి ఏరోట్రాన్స్పోర్ట్‌కు విక్రయించబడింది ఏప్రిల్ 1934 లో పంపిణీ చేయబడిన స్వీడన్. AB ఏరోట్రాన్స్పోర్ట్ రెండవ డెల్టాను కొనుగోలు చేసింది, అయితే ఇది అంకితమైన మెయిల్‌ప్లేన్, ఇది గామాను మరింత దగ్గరగా పోలి ఉంటుంది, కాక్‌పిట్ ముందు ఒక కంపార్ట్‌మెంట్‌లో స్లిమ్ ఫ్యూజ్‌లేజ్ దాని సరుకును మోసుకెళ్ళింది. అమెరికా కోస్ట్ గార్డ్ కోసం ఒకే విమానం నిర్మించబడింది. నార్త్రోప్ RT-1 ను నియమించారు, దీనిని ట్రెజరీ కార్యదర్శి మరియు సిబ్బంది రవాణాగా హెన్రీ మోర్గెంటౌ, జూనియర్ యొక్క వ్యక్తిగత రవాణాగా ఉపయోగించారు. [5] ప్రైవేట్ యజమానుల కోసం ఎగ్జిక్యూటివ్ ట్రాన్స్‌పోర్ట్‌లుగా మరో ఏడు విమానాలు నిర్మించబడ్డాయి. వీరిలో ముగ్గురిని స్పానిష్ పౌర యుద్ధంలో ఉపయోగం కోసం స్పానిష్ రిపబ్లికన్లు కొనుగోలు చేశారు. ఈ విమానాలలో రెండు జాతీయవాదులు వాటిని మోస్తున్న ఓడ (నలుగురు హక్కుదారు V-1 లు, ఫెయిర్‌చైల్డ్ 91 మరియు లాక్‌హీడ్ ఎలెక్ట్రాతో పాటు) సముద్రంలో పట్టుకున్నప్పుడు. ఈ రెండు డెల్టాలను ఫ్రాంకో యొక్క దళాలు రవాణాగా ఉపయోగించాయి, మూడవ డెల్టాను రిపబ్లికన్ ఎయిర్లైన్స్ లైన్స్ అయెరియాస్ పోస్టేల్స్ ఎస్పానోలాస్ (లేప్) పౌర యుద్ధం ముగిసే వరకు ఫ్రాంకో యొక్క వైమానిక దళానికి అప్పగించినప్పుడు ఉపయోగించబడింది. [6] 1935 లో, కెనడా రాయల్ కెనడియన్ వైమానిక దళం (RCAF) ఉపయోగం కోసం ఫోటోగ్రాఫిక్ సర్వే విమానంగా ఉపయోగించడానికి డెల్టాను ఎంచుకుంది, కెనడియన్ విక్కర్స్ లైసెన్స్ కింద నిర్మించాలి. [2] నార్త్రోప్ నిర్మించిన చివరి డెల్టా అయిన ఒక విమానం కెనడియన్ విక్కర్స్‌కు ఒక భాగం సమావేశమైన నమూనాగా సరఫరా చేయబడింది, ఇది మొదట 16 ఆగస్టు 1936 న ఎగురుతూ, ఆ సంవత్సరం 1 సెప్టెంబర్ 1 న ఆర్‌సిఎఫ్‌కు పంపిణీ చేయబడింది. [7] దీని తరువాత కెనడియన్ విక్కర్స్ చేత పూర్తిగా నిర్మించిన మరో 19 విమానం, అక్టోబర్ 1940 వరకు ఉత్పత్తి కొనసాగుతోంది. [8] నార్త్రోప్ డెల్టా కెనడాలో నిర్మించిన మొట్టమొదటి ఆల్-మెటల్, ఒత్తిడితో కూడిన-చర్మం విమానం, అయితే ఇది ఫెయిర్‌చైల్డ్ సూపర్ 71 కి ముందు ఉంది, దీని ఒత్తిడితో కూడిన చర్మ నిర్మాణం ఫ్యూజ్‌లేజ్‌కు పరిమితం చేయబడింది మరియు ఎగిరే ఉపరితలాలు కాదు. వీల్, స్కీ లేదా ఫ్లోట్ అండర్ క్యారేజీల నుండి నిర్వహించగల డెల్టాస్, కెనడా యొక్క ఉత్తరాన కార్యకలాపాలకు బాగా సరిపోయే సమర్థవంతమైన సర్వే విమానాలను నిరూపించాయి, కాని ఆగస్టు 1939 లో, రెండవ ప్రపంచ యుద్ధం ప్రారంభమైనప్పుడు, కెనడా తనను తాను కనుగొన్నప్పుడు తీరప్రాంత పెట్రోలింగ్ విమానాల కొరత, మరియు డెల్టాస్ ఈ పాత్రకు మళ్లించబడ్డాయి, ఫ్లోట్లతో అమర్చబడి, సుదీర్ఘ జలాంతర్గామి వ్యతిరేక మిషన్లు నిర్వహించాయి. పెట్రోల్ ఫ్లోట్‌ప్లేన్‌లు ఎందుకంటే డెల్టాలు తక్కువ విజయవంతమయ్యాయి, ఎందుకంటే అవి సముద్రపు వాపు మరియు ఉప్పు నీటి తుప్పు ద్వారా దెబ్బతిన్నాయి, మరియు వారు రెండు నెలల తర్వాత ల్యాండ్‌ప్లేన్ వాడకానికి తిరిగి రావలసి వచ్చింది. 1941 చివరలో డెల్టా కార్యకలాపాల నుండి ఉపసంహరించబడింది, తరువాత శిక్షణా పాఠశాలల్లో బోధనా ఎయిర్ఫ్రేమ్‌లుగా ఉపయోగించబడింది. [8] 1920 నుండి మెక్‌డోనెల్ డగ్లస్ విమానం నుండి వచ్చిన డేటా [12] సాధారణ లక్షణాలు పనితీరు సంబంధిత అభివృద్ధి అభివృద్ధి విమానం పోల్చదగిన పాత్ర, కాన్ఫిగరేషన్ మరియు ERA సంబంధిత జాబితాలు</v>
      </c>
      <c r="E47" s="1" t="s">
        <v>995</v>
      </c>
      <c r="F47" s="1" t="s">
        <v>996</v>
      </c>
      <c r="G47" s="1" t="str">
        <f>IFERROR(__xludf.DUMMYFUNCTION("GOOGLETRANSLATE(F:F, ""en"", ""te"")"),"రవాణా విమానం")</f>
        <v>రవాణా విమానం</v>
      </c>
      <c r="K47" s="1" t="s">
        <v>997</v>
      </c>
      <c r="L47" s="1"/>
      <c r="M47" s="1" t="s">
        <v>998</v>
      </c>
      <c r="N47" s="1" t="s">
        <v>999</v>
      </c>
      <c r="O47" s="1" t="s">
        <v>1000</v>
      </c>
      <c r="P47" s="5">
        <v>12175.0</v>
      </c>
      <c r="Q47" s="1">
        <v>32.0</v>
      </c>
      <c r="R47" s="1">
        <v>1.0</v>
      </c>
      <c r="S47" s="1" t="s">
        <v>1001</v>
      </c>
      <c r="T47" s="1" t="s">
        <v>1002</v>
      </c>
      <c r="U47" s="1" t="s">
        <v>1003</v>
      </c>
      <c r="V47" s="1" t="s">
        <v>1004</v>
      </c>
      <c r="X47" s="1" t="s">
        <v>1005</v>
      </c>
      <c r="Y47" s="1" t="s">
        <v>1006</v>
      </c>
      <c r="AA47" s="1" t="s">
        <v>1007</v>
      </c>
      <c r="AC47" s="1" t="s">
        <v>1008</v>
      </c>
      <c r="AF47" s="1" t="s">
        <v>1009</v>
      </c>
      <c r="AH47" s="1" t="s">
        <v>1010</v>
      </c>
      <c r="AI47" s="1" t="s">
        <v>937</v>
      </c>
      <c r="AJ47" s="1" t="s">
        <v>1011</v>
      </c>
      <c r="AK47" s="1" t="s">
        <v>1012</v>
      </c>
      <c r="AS47" s="1" t="s">
        <v>1013</v>
      </c>
      <c r="AU47" s="1">
        <v>1933.0</v>
      </c>
      <c r="AV47" s="1" t="s">
        <v>1014</v>
      </c>
      <c r="AW47" s="1" t="s">
        <v>1015</v>
      </c>
      <c r="AY47" s="1" t="s">
        <v>1016</v>
      </c>
      <c r="AZ47" s="1" t="s">
        <v>1017</v>
      </c>
      <c r="BA47" s="1" t="s">
        <v>1018</v>
      </c>
      <c r="BG47" s="1" t="s">
        <v>1019</v>
      </c>
    </row>
    <row r="48">
      <c r="A48" s="1" t="s">
        <v>1020</v>
      </c>
      <c r="B48" s="1" t="str">
        <f>IFERROR(__xludf.DUMMYFUNCTION("GOOGLETRANSLATE(A:A, ""en"", ""te"")"),"PR-5 వైవియర్ ప్లస్")</f>
        <v>PR-5 వైవియర్ ప్లస్</v>
      </c>
      <c r="C48" s="1" t="s">
        <v>1021</v>
      </c>
      <c r="D48" s="1" t="str">
        <f>IFERROR(__xludf.DUMMYFUNCTION("GOOGLETRANSLATE(C:C, ""en"", ""te"")"),"SKNL PRZ PR-5 WIEWIAR ప్లస్ [1] అనేది ఒక పోలిష్ మానవరహిత వైమానిక వాహనం (UAV) అనేది rzeszéw యూనివర్శిటీ ఆఫ్ టెక్నాలజీ (పోలిష్: స్టూడెన్కీ కోయో నౌకోవ్ లోట్నికోవ్, పోలిటెక్నా rzeszowska, Sknl prz), జనవరి 2006 నుండి అభివృద్ధి చెందుతుంది. ఈ సిరీస్, PR-1 SZPION"&amp;", PR-2 GACEK, PR-3, PR-4 (SAE LIFTER) మరియు PR-5 WIVIYAR తరువాత, ఇది ఒక ప్రయోగాత్మక నిఘా విమానం. ఇది అల్యూమినియం ఫెర్రుల్స్‌తో కార్బన్ ఫైబర్ మరియు కెవ్లార్ మోనోకోక్ నిర్మాణాన్ని కలిగి ఉంది. విద్యుత్ ప్లాంట్లు రెండు ఎలక్ట్రిక్ బ్రష్లెస్ మూడు-దశల మోటార్లు. "&amp;"PR-5 Wiewiయ్యర్ ప్లస్‌లో ఉపయోగించే వివిధ రకాల పారాచూట్‌లు విమానం బరువు మరియు expected హించిన విండ్‌స్పీడ్‌ను బట్టి సంతతి వేగాన్ని నియంత్రించడానికి అనుమతిస్తాయి. రెండు ప్రాథమిక రకాలు: వివిధ పరిమాణాలలో రింగ్ మరియు క్రూసిఫాం పారాచూట్లు అందుబాటులో ఉన్నాయి; అన"&amp;"్నీ పైలట్ చ్యూట్ పుల్-అవుట్ విస్తరణను ఉపయోగిస్తాయి. 2000 ల విమానంలో ఈ వ్యాసం ఒక స్టబ్. మీరు వికీపీడియాను విస్తరించడం ద్వారా సహాయపడవచ్చు. మానవరహిత వైమానిక వాహనంపై ఈ వ్యాసం ఒక స్టబ్. వికీపీడియా విస్తరించడం ద్వారా మీరు సహాయపడవచ్చు.")</f>
        <v>SKNL PRZ PR-5 WIEWIAR ప్లస్ [1] అనేది ఒక పోలిష్ మానవరహిత వైమానిక వాహనం (UAV) అనేది rzeszéw యూనివర్శిటీ ఆఫ్ టెక్నాలజీ (పోలిష్: స్టూడెన్కీ కోయో నౌకోవ్ లోట్నికోవ్, పోలిటెక్నా rzeszowska, Sknl prz), జనవరి 2006 నుండి అభివృద్ధి చెందుతుంది. ఈ సిరీస్, PR-1 SZPION, PR-2 GACEK, PR-3, PR-4 (SAE LIFTER) మరియు PR-5 WIVIYAR తరువాత, ఇది ఒక ప్రయోగాత్మక నిఘా విమానం. ఇది అల్యూమినియం ఫెర్రుల్స్‌తో కార్బన్ ఫైబర్ మరియు కెవ్లార్ మోనోకోక్ నిర్మాణాన్ని కలిగి ఉంది. విద్యుత్ ప్లాంట్లు రెండు ఎలక్ట్రిక్ బ్రష్లెస్ మూడు-దశల మోటార్లు. PR-5 Wiewiయ్యర్ ప్లస్‌లో ఉపయోగించే వివిధ రకాల పారాచూట్‌లు విమానం బరువు మరియు expected హించిన విండ్‌స్పీడ్‌ను బట్టి సంతతి వేగాన్ని నియంత్రించడానికి అనుమతిస్తాయి. రెండు ప్రాథమిక రకాలు: వివిధ పరిమాణాలలో రింగ్ మరియు క్రూసిఫాం పారాచూట్లు అందుబాటులో ఉన్నాయి; అన్నీ పైలట్ చ్యూట్ పుల్-అవుట్ విస్తరణను ఉపయోగిస్తాయి. 2000 ల విమానంలో ఈ వ్యాసం ఒక స్టబ్. మీరు వికీపీడియాను విస్తరించడం ద్వారా సహాయపడవచ్చు. మానవరహిత వైమానిక వాహనంపై ఈ వ్యాసం ఒక స్టబ్. వికీపీడియా విస్తరించడం ద్వారా మీరు సహాయపడవచ్చు.</v>
      </c>
      <c r="E48" s="1" t="s">
        <v>1022</v>
      </c>
      <c r="F48" s="1" t="s">
        <v>1023</v>
      </c>
      <c r="G48" s="1" t="str">
        <f>IFERROR(__xludf.DUMMYFUNCTION("GOOGLETRANSLATE(F:F, ""en"", ""te"")"),"రిమోట్‌గా నియంత్రించబడిన మానవరహిత వైమానిక వాహనం")</f>
        <v>రిమోట్‌గా నియంత్రించబడిన మానవరహిత వైమానిక వాహనం</v>
      </c>
      <c r="K48" s="1" t="s">
        <v>1024</v>
      </c>
      <c r="L48" s="1"/>
      <c r="M48" s="1" t="s">
        <v>1025</v>
      </c>
      <c r="P48" s="5">
        <v>40422.0</v>
      </c>
      <c r="Q48" s="1">
        <v>2.0</v>
      </c>
      <c r="AP48" s="1" t="s">
        <v>1026</v>
      </c>
      <c r="AQ48" s="1" t="s">
        <v>1027</v>
      </c>
      <c r="AV48" s="1" t="s">
        <v>1028</v>
      </c>
      <c r="AX48" s="1" t="s">
        <v>1029</v>
      </c>
      <c r="AY48" s="1" t="s">
        <v>1030</v>
      </c>
    </row>
    <row r="49">
      <c r="A49" s="1" t="s">
        <v>1031</v>
      </c>
      <c r="B49" s="1" t="str">
        <f>IFERROR(__xludf.DUMMYFUNCTION("GOOGLETRANSLATE(A:A, ""en"", ""te"")"),"పిడబ్ల్యుఎస్ 3")</f>
        <v>పిడబ్ల్యుఎస్ 3</v>
      </c>
      <c r="C49" s="1" t="s">
        <v>1032</v>
      </c>
      <c r="D49" s="1" t="str">
        <f>IFERROR(__xludf.DUMMYFUNCTION("GOOGLETRANSLATE(C:C, ""en"", ""te"")"),"పిడబ్ల్యుఎస్ 3 ఒక పోలిష్ స్పోర్ట్ విమానం, దీనిని 1927 లో పిడబ్ల్యుఎస్ (పోడ్లాస్కా వైర్నియా సమోలోటెవ్ - పోడ్లాసీ ఎయిర్క్రాఫ్ట్ ఫ్యాక్టరీ) అభివృద్ధి చేసింది, ఇది ఒక నమూనాగా మిగిలిపోయింది. పిడబ్ల్యుఎస్ 3 పోలిష్ ఏరోస్పేస్ పరిశ్రమ చేత తయారు చేయబడిన మొదటి క్రీడ"&amp;"ా విమానం (మునుపటి te త్సాహిక డిజైన్లను లెక్కించడం లేదు). దీనిని 1927 లో పిడబ్ల్యుఎస్ ఫ్యాక్టరీలో స్టానిస్సావ్ సైవియస్కి రూపొందించారు. దీని ఆసక్తికరమైన లక్షణం దిగువ విజృంభణపై నిర్మించిన ఒక ఫ్యూజ్‌లేజ్, కాక్‌పిట్‌లతో ఎగువ ఫ్యూజ్‌లేజ్ భాగాన్ని మార్చడం మరియు "&amp;"సింగిల్-సీటర్, రెండు-సీట్ల లేదా ఇతర ప్రత్యేక వైవిధ్యాలను అభివృద్ధి చేయడం. [[పట్టు కుములి పిడబ్ల్యుఎస్ 3 యొక్క ప్రోటోటైప్, పిడబ్ల్యుఎస్ 3 బి, 20 మే 1927 న బియానా పోడ్లాస్కా వద్ద ఎగురవేయబడింది. ట్రయల్స్ తరువాత, ఒక చుక్కాని మెరుగుపడింది. 1928 లో, విమానం సవరణ"&amp;"కు గురైంది, చదరపు వాటికి బదులుగా గుండ్రని వింగ్‌టిప్‌లను మరియు చిన్న ఐలెరాన్‌లను స్వీకరించారు. [1] PWS 3B అనే ప్రోటోటైప్ 1930 నుండి రిజిస్ట్రేషన్ సంఖ్య P-PWSS ఇవ్వబడింది: SP-ACJ. ఇది అక్టోబర్ 6-9 న 1927 న జరిగిన 1 వ పోలిష్ లైట్ ఎయిర్క్రాఫ్ట్ పోటీలో పాల్గొ"&amp;"ంది, 2 వ స్థానాన్ని (JD-2 విమానం తరువాత) తీసుకుంది. తరువాత దీనిని లుబ్లిన్‌లోని లాప్ పారామిలిటరీ సంస్థ కొనుగోలు చేసింది మరియు ప్రచార విమానాలకు ఉపయోగించబడింది. [1] పిడబ్ల్యుఎస్ 3 చెక్క నిర్మాణానికి చెందిన రెండు సీట్ల పారాసోల్ వింగ్ బ్రాస్డ్ మోనోప్లేన్. ఫ్య"&amp;"ూజ్‌లేజ్ ఒక బాక్స్-సెక్షన్ చెక్క బూమ్ చుట్టూ నిర్మించబడింది, ఒక రకమైన చెక్క కుట్లు, ముందు ప్లైవుడ్‌తో కప్పబడి మరియు వెనుక భాగంలో విమాన ఫాబ్రిక్ ఫెయిరింగ్. ఇంజిన్ కంపార్ట్మెంట్ డ్యూరాలిమిన్ షీటింగ్‌తో కప్పబడి ఉంది. సామ్రాజ్యం చెక్కతో ఉంది, స్థిర ఉపరితలాలు "&amp;"ప్లైవుడ్ కప్పబడి మరియు నియంత్రణ ఉపరితలాలపై ఫాబ్రిక్. దీర్ఘచతురస్రాకార చెక్క రెక్కలు రెండు స్పార్స్‌ను కలిగి ఉన్నాయి మరియు ముందు ప్లైవుడ్ మరియు వెనుక భాగంలో ఫాబ్రిక్‌తో కప్పబడి ఉన్నాయి. ప్రారంభంలో ఇది అన్ని వ్యవధిలో ఐలెరాన్‌లను స్లాట్ చేసింది, తరువాత సంక్ష"&amp;"ిప్తీకరించబడింది. ఫ్యూజ్‌లేజ్‌లో విండ్‌స్క్రీన్లు మరియు ద్వంద్వ నియంత్రణలతో రెండు కాక్‌పిట్‌లు ఉన్నాయి. అండర్ క్యారేజ్ ఒక స్థిరమైన స్ప్లిట్ యాక్సిల్ సాంప్రదాయ ల్యాండింగ్ గేర్‌ను కలిగి ఉంది, వెనుక స్కిడ్‌తో. ప్రధాన అండర్ క్యారేజ్ స్ట్రట్స్ మరియు వింగ్ స్ట్"&amp;"రట్స్ రెండూ ఫ్యూజ్‌లేజ్ వైపుల దిగువన ఉన్న చిన్న క్షితిజ సమాంతర వింగ్లెట్‌లకు పరిష్కరించబడ్డాయి. ఇంధనాన్ని రెండు ట్యాంకులలో, మొత్తం 100 ఎల్ సామర్థ్యం, ​​సెంట్రల్ వింగ్ విభాగంలో తీసుకువెళ్లారు. [1] 5-సిలిండర్ వాల్టర్ NZ 60 ఎయిర్-కూల్డ్ రేడియల్ ఇంజిన్ 60 హెచ"&amp;"్‌పి నామమాత్రపు శక్తిని మరియు 65 హెచ్‌పి టేకాఫ్ శక్తిని ఇస్తోంది, రెండు బ్లేడ్ స్థిర పిచ్ చెక్క ప్రొపెల్లర్‌ను నడుపుతోంది. క్రూయిజ్ ఇంధన వినియోగం 22 l/h. [1] జేన్ యొక్క ఆల్ ది వరల్డ్ విమానాల నుండి డేటా 1928, [2] పోలిష్ విమానం 1893-1939, [3] పోల్స్కీ కన్స్"&amp;"ట్రక్జే లోట్నిక్జ్ 1893-1939 [1] సాధారణ లక్షణాల పనితీరు")</f>
        <v>పిడబ్ల్యుఎస్ 3 ఒక పోలిష్ స్పోర్ట్ విమానం, దీనిని 1927 లో పిడబ్ల్యుఎస్ (పోడ్లాస్కా వైర్నియా సమోలోటెవ్ - పోడ్లాసీ ఎయిర్క్రాఫ్ట్ ఫ్యాక్టరీ) అభివృద్ధి చేసింది, ఇది ఒక నమూనాగా మిగిలిపోయింది. పిడబ్ల్యుఎస్ 3 పోలిష్ ఏరోస్పేస్ పరిశ్రమ చేత తయారు చేయబడిన మొదటి క్రీడా విమానం (మునుపటి te త్సాహిక డిజైన్లను లెక్కించడం లేదు). దీనిని 1927 లో పిడబ్ల్యుఎస్ ఫ్యాక్టరీలో స్టానిస్సావ్ సైవియస్కి రూపొందించారు. దీని ఆసక్తికరమైన లక్షణం దిగువ విజృంభణపై నిర్మించిన ఒక ఫ్యూజ్‌లేజ్, కాక్‌పిట్‌లతో ఎగువ ఫ్యూజ్‌లేజ్ భాగాన్ని మార్చడం మరియు సింగిల్-సీటర్, రెండు-సీట్ల లేదా ఇతర ప్రత్యేక వైవిధ్యాలను అభివృద్ధి చేయడం. [[పట్టు కుములి పిడబ్ల్యుఎస్ 3 యొక్క ప్రోటోటైప్, పిడబ్ల్యుఎస్ 3 బి, 20 మే 1927 న బియానా పోడ్లాస్కా వద్ద ఎగురవేయబడింది. ట్రయల్స్ తరువాత, ఒక చుక్కాని మెరుగుపడింది. 1928 లో, విమానం సవరణకు గురైంది, చదరపు వాటికి బదులుగా గుండ్రని వింగ్‌టిప్‌లను మరియు చిన్న ఐలెరాన్‌లను స్వీకరించారు. [1] PWS 3B అనే ప్రోటోటైప్ 1930 నుండి రిజిస్ట్రేషన్ సంఖ్య P-PWSS ఇవ్వబడింది: SP-ACJ. ఇది అక్టోబర్ 6-9 న 1927 న జరిగిన 1 వ పోలిష్ లైట్ ఎయిర్క్రాఫ్ట్ పోటీలో పాల్గొంది, 2 వ స్థానాన్ని (JD-2 విమానం తరువాత) తీసుకుంది. తరువాత దీనిని లుబ్లిన్‌లోని లాప్ పారామిలిటరీ సంస్థ కొనుగోలు చేసింది మరియు ప్రచార విమానాలకు ఉపయోగించబడింది. [1] పిడబ్ల్యుఎస్ 3 చెక్క నిర్మాణానికి చెందిన రెండు సీట్ల పారాసోల్ వింగ్ బ్రాస్డ్ మోనోప్లేన్. ఫ్యూజ్‌లేజ్ ఒక బాక్స్-సెక్షన్ చెక్క బూమ్ చుట్టూ నిర్మించబడింది, ఒక రకమైన చెక్క కుట్లు, ముందు ప్లైవుడ్‌తో కప్పబడి మరియు వెనుక భాగంలో విమాన ఫాబ్రిక్ ఫెయిరింగ్. ఇంజిన్ కంపార్ట్మెంట్ డ్యూరాలిమిన్ షీటింగ్‌తో కప్పబడి ఉంది. సామ్రాజ్యం చెక్కతో ఉంది, స్థిర ఉపరితలాలు ప్లైవుడ్ కప్పబడి మరియు నియంత్రణ ఉపరితలాలపై ఫాబ్రిక్. దీర్ఘచతురస్రాకార చెక్క రెక్కలు రెండు స్పార్స్‌ను కలిగి ఉన్నాయి మరియు ముందు ప్లైవుడ్ మరియు వెనుక భాగంలో ఫాబ్రిక్‌తో కప్పబడి ఉన్నాయి. ప్రారంభంలో ఇది అన్ని వ్యవధిలో ఐలెరాన్‌లను స్లాట్ చేసింది, తరువాత సంక్షిప్తీకరించబడింది. ఫ్యూజ్‌లేజ్‌లో విండ్‌స్క్రీన్లు మరియు ద్వంద్వ నియంత్రణలతో రెండు కాక్‌పిట్‌లు ఉన్నాయి. అండర్ క్యారేజ్ ఒక స్థిరమైన స్ప్లిట్ యాక్సిల్ సాంప్రదాయ ల్యాండింగ్ గేర్‌ను కలిగి ఉంది, వెనుక స్కిడ్‌తో. ప్రధాన అండర్ క్యారేజ్ స్ట్రట్స్ మరియు వింగ్ స్ట్రట్స్ రెండూ ఫ్యూజ్‌లేజ్ వైపుల దిగువన ఉన్న చిన్న క్షితిజ సమాంతర వింగ్లెట్‌లకు పరిష్కరించబడ్డాయి. ఇంధనాన్ని రెండు ట్యాంకులలో, మొత్తం 100 ఎల్ సామర్థ్యం, ​​సెంట్రల్ వింగ్ విభాగంలో తీసుకువెళ్లారు. [1] 5-సిలిండర్ వాల్టర్ NZ 60 ఎయిర్-కూల్డ్ రేడియల్ ఇంజిన్ 60 హెచ్‌పి నామమాత్రపు శక్తిని మరియు 65 హెచ్‌పి టేకాఫ్ శక్తిని ఇస్తోంది, రెండు బ్లేడ్ స్థిర పిచ్ చెక్క ప్రొపెల్లర్‌ను నడుపుతోంది. క్రూయిజ్ ఇంధన వినియోగం 22 l/h. [1] జేన్ యొక్క ఆల్ ది వరల్డ్ విమానాల నుండి డేటా 1928, [2] పోలిష్ విమానం 1893-1939, [3] పోల్స్కీ కన్స్ట్రక్జే లోట్నిక్జ్ 1893-1939 [1] సాధారణ లక్షణాల పనితీరు</v>
      </c>
      <c r="E49" s="1" t="s">
        <v>1033</v>
      </c>
      <c r="F49" s="1" t="s">
        <v>704</v>
      </c>
      <c r="G49" s="1" t="str">
        <f>IFERROR(__xludf.DUMMYFUNCTION("GOOGLETRANSLATE(F:F, ""en"", ""te"")"),"క్రీడా విమానం")</f>
        <v>క్రీడా విమానం</v>
      </c>
      <c r="K49" s="1" t="s">
        <v>1034</v>
      </c>
      <c r="L49" s="1"/>
      <c r="M49" s="2" t="s">
        <v>1035</v>
      </c>
      <c r="P49" s="3">
        <v>10002.0</v>
      </c>
      <c r="Q49" s="1">
        <v>1.0</v>
      </c>
      <c r="R49" s="1">
        <v>1.0</v>
      </c>
      <c r="S49" s="1" t="s">
        <v>1036</v>
      </c>
      <c r="T49" s="1" t="s">
        <v>609</v>
      </c>
      <c r="U49" s="1" t="s">
        <v>1037</v>
      </c>
      <c r="V49" s="1" t="s">
        <v>1038</v>
      </c>
      <c r="X49" s="1" t="s">
        <v>1039</v>
      </c>
      <c r="Y49" s="1" t="s">
        <v>1040</v>
      </c>
      <c r="Z49" s="1" t="s">
        <v>1041</v>
      </c>
      <c r="AA49" s="1" t="s">
        <v>1042</v>
      </c>
      <c r="AB49" s="1" t="s">
        <v>1043</v>
      </c>
      <c r="AC49" s="1" t="s">
        <v>1044</v>
      </c>
      <c r="AF49" s="1" t="s">
        <v>1045</v>
      </c>
      <c r="AH49" s="1" t="s">
        <v>1046</v>
      </c>
      <c r="AI49" s="1" t="s">
        <v>1047</v>
      </c>
      <c r="AJ49" s="1" t="s">
        <v>1048</v>
      </c>
      <c r="AK49" s="1" t="s">
        <v>1049</v>
      </c>
      <c r="AP49" s="1" t="s">
        <v>908</v>
      </c>
      <c r="AS49" s="1" t="s">
        <v>909</v>
      </c>
      <c r="AT49" s="1" t="s">
        <v>1050</v>
      </c>
      <c r="BA49" s="1">
        <v>1.0</v>
      </c>
      <c r="DB49" s="1" t="s">
        <v>1051</v>
      </c>
    </row>
    <row r="50">
      <c r="A50" s="1" t="s">
        <v>1052</v>
      </c>
      <c r="B50" s="1" t="str">
        <f>IFERROR(__xludf.DUMMYFUNCTION("GOOGLETRANSLATE(A:A, ""en"", ""te"")"),"పార్నాల్ ఎల్ఫ్")</f>
        <v>పార్నాల్ ఎల్ఫ్</v>
      </c>
      <c r="C50" s="1" t="s">
        <v>1053</v>
      </c>
      <c r="D50" s="1" t="str">
        <f>IFERROR(__xludf.DUMMYFUNCTION("GOOGLETRANSLATE(C:C, ""en"", ""te"")"),"పార్నాల్ ఎల్ఫ్ 1920 లలో బ్రిటిష్ రెండు సీట్ల లైట్ టూరింగ్ విమానం. జార్జ్ పార్నాల్ &amp; కో చేత నిర్మించబడినది, హెరాల్డ్ బోలాస్ అమెరికాకు వెళ్ళే ముందు హెరాల్డ్ బోలాస్ రూపొందించిన చివరి విమానం ELF. పార్నాల్ ఎల్ఫ్‌ను సంస్కరించబడిన జార్జ్ పార్నాల్ &amp; కో యొక్క చీఫ్"&amp;" డిజైనర్ హెరాల్డ్ బోలాస్ రూపొందించారు. ఈ రకం జూలై 1929 లో ఒలింపియాలో బహిరంగంగా అడుగుపెట్టింది. [1] ELF అనేది కలప మరియు ఫాబ్రిక్ నిర్మాణం యొక్క బిప్‌లేన్, ఇది అత్యవసర పరిస్థితుల్లో సిబ్బంది తప్పించుకోవడానికి సహాయపడే ఒక లక్షణంగా ఫ్యూజ్‌లేజ్‌పై అస్థిరమైన రెక"&amp;"్కలతో బాగా ముందుకు సాగారు. రెక్కలు అసాధారణంగా 'వీ' ఇంటర్‌ప్లేన్ స్ట్రట్‌లతో కలుపుతారు, ఇవి ఏదైనా ఎగిరే వైర్లతో పంపిణీ చేయబడ్డాయి [1] మరియు హ్యాంగరేజ్ సౌలభ్యం కోసం ముడుచుకోవచ్చు. ప్రధాన ఇంధన ట్యాంక్ ఫ్యూజ్‌లేజ్‌లో అమర్చబడింది, అయితే ఒక పంప్ ఇంధనాన్ని వింగ్"&amp;" సెంటర్ విభాగంలో ఒక చిన్న ట్యాంకుకు పెంచింది, అక్కడ అది గురుత్వాకర్షణ ద్వారా ఇంజిన్‌కు ఇవ్వబడింది. 1930 కింగ్స్ కప్ ఎయిర్ రేస్‌లో ఒక ఎల్ఫ్ ఐదవ స్థానంలో నిలిచాడు, 88 మంది ప్రవేశించిన వారి మైదానం నుండి. ఈ సమయంలో విమానం కొనుగోలు ధర 75 875 మరియు 90 890 మధ్య ఉ"&amp;"ంది. [2] 1914 నుండి పార్నాల్ విమానాల నుండి డేటా [3] పోల్చదగిన పాత్ర, కాన్ఫిగరేషన్ మరియు ERA యొక్క సాధారణ లక్షణాలు పనితీరు విమానం పనితీరు విమానం")</f>
        <v>పార్నాల్ ఎల్ఫ్ 1920 లలో బ్రిటిష్ రెండు సీట్ల లైట్ టూరింగ్ విమానం. జార్జ్ పార్నాల్ &amp; కో చేత నిర్మించబడినది, హెరాల్డ్ బోలాస్ అమెరికాకు వెళ్ళే ముందు హెరాల్డ్ బోలాస్ రూపొందించిన చివరి విమానం ELF. పార్నాల్ ఎల్ఫ్‌ను సంస్కరించబడిన జార్జ్ పార్నాల్ &amp; కో యొక్క చీఫ్ డిజైనర్ హెరాల్డ్ బోలాస్ రూపొందించారు. ఈ రకం జూలై 1929 లో ఒలింపియాలో బహిరంగంగా అడుగుపెట్టింది. [1] ELF అనేది కలప మరియు ఫాబ్రిక్ నిర్మాణం యొక్క బిప్‌లేన్, ఇది అత్యవసర పరిస్థితుల్లో సిబ్బంది తప్పించుకోవడానికి సహాయపడే ఒక లక్షణంగా ఫ్యూజ్‌లేజ్‌పై అస్థిరమైన రెక్కలతో బాగా ముందుకు సాగారు. రెక్కలు అసాధారణంగా 'వీ' ఇంటర్‌ప్లేన్ స్ట్రట్‌లతో కలుపుతారు, ఇవి ఏదైనా ఎగిరే వైర్లతో పంపిణీ చేయబడ్డాయి [1] మరియు హ్యాంగరేజ్ సౌలభ్యం కోసం ముడుచుకోవచ్చు. ప్రధాన ఇంధన ట్యాంక్ ఫ్యూజ్‌లేజ్‌లో అమర్చబడింది, అయితే ఒక పంప్ ఇంధనాన్ని వింగ్ సెంటర్ విభాగంలో ఒక చిన్న ట్యాంకుకు పెంచింది, అక్కడ అది గురుత్వాకర్షణ ద్వారా ఇంజిన్‌కు ఇవ్వబడింది. 1930 కింగ్స్ కప్ ఎయిర్ రేస్‌లో ఒక ఎల్ఫ్ ఐదవ స్థానంలో నిలిచాడు, 88 మంది ప్రవేశించిన వారి మైదానం నుండి. ఈ సమయంలో విమానం కొనుగోలు ధర 75 875 మరియు 90 890 మధ్య ఉంది. [2] 1914 నుండి పార్నాల్ విమానాల నుండి డేటా [3] పోల్చదగిన పాత్ర, కాన్ఫిగరేషన్ మరియు ERA యొక్క సాధారణ లక్షణాలు పనితీరు విమానం పనితీరు విమానం</v>
      </c>
      <c r="E50" s="1" t="s">
        <v>1054</v>
      </c>
      <c r="F50" s="1" t="s">
        <v>1055</v>
      </c>
      <c r="G50" s="1" t="str">
        <f>IFERROR(__xludf.DUMMYFUNCTION("GOOGLETRANSLATE(F:F, ""en"", ""te"")"),"రెండు-సీట్ల తేలికపాటి విమానం")</f>
        <v>రెండు-సీట్ల తేలికపాటి విమానం</v>
      </c>
      <c r="K50" s="1" t="s">
        <v>1056</v>
      </c>
      <c r="L50" s="1"/>
      <c r="M50" s="1" t="s">
        <v>1057</v>
      </c>
      <c r="N50" s="1" t="s">
        <v>1058</v>
      </c>
      <c r="O50" s="1" t="s">
        <v>1059</v>
      </c>
      <c r="P50" s="1">
        <v>1929.0</v>
      </c>
      <c r="Q50" s="1">
        <v>3.0</v>
      </c>
      <c r="R50" s="1">
        <v>2.0</v>
      </c>
      <c r="S50" s="1" t="s">
        <v>1060</v>
      </c>
      <c r="U50" s="1" t="s">
        <v>1061</v>
      </c>
      <c r="V50" s="1" t="s">
        <v>1062</v>
      </c>
      <c r="X50" s="1" t="s">
        <v>1063</v>
      </c>
      <c r="Y50" s="1" t="s">
        <v>1064</v>
      </c>
      <c r="Z50" s="1" t="s">
        <v>1065</v>
      </c>
      <c r="AA50" s="1" t="s">
        <v>1066</v>
      </c>
      <c r="AB50" s="1" t="s">
        <v>616</v>
      </c>
      <c r="AC50" s="1" t="s">
        <v>1067</v>
      </c>
      <c r="AF50" s="1" t="s">
        <v>1068</v>
      </c>
      <c r="AH50" s="1" t="s">
        <v>774</v>
      </c>
      <c r="AI50" s="1" t="s">
        <v>1069</v>
      </c>
      <c r="AS50" s="1" t="s">
        <v>1070</v>
      </c>
      <c r="AT50" s="1" t="s">
        <v>1071</v>
      </c>
      <c r="BH50" s="1" t="s">
        <v>1072</v>
      </c>
      <c r="CX50" s="1" t="s">
        <v>1073</v>
      </c>
      <c r="DH50" s="1" t="s">
        <v>1074</v>
      </c>
      <c r="DI50" s="1" t="s">
        <v>1075</v>
      </c>
    </row>
    <row r="51">
      <c r="A51" s="1" t="s">
        <v>1076</v>
      </c>
      <c r="B51" s="1" t="str">
        <f>IFERROR(__xludf.DUMMYFUNCTION("GOOGLETRANSLATE(A:A, ""en"", ""te"")"),"పెనా దాహు")</f>
        <v>పెనా దాహు</v>
      </c>
      <c r="C51" s="1" t="s">
        <v>1077</v>
      </c>
      <c r="D51" s="1" t="str">
        <f>IFERROR(__xludf.DUMMYFUNCTION("GOOGLETRANSLATE(C:C, ""en"", ""te"")"),"పురాణ ఫ్రెంచ్ పర్వత జంతువులకు పేరు పెట్టబడిన పెనా దహు, ఒక ఫ్రెంచ్ te త్సాహిక-నిర్మిత విమానం, దీనిని డాక్స్, ల్యాండ్స్ యొక్క లూయిస్ పెనా రూపొందించారు మరియు te త్సాహిక నిర్మాణానికి ప్రణాళికల రూపంలో అందుబాటులో ఉంచబడింది. [1] [2] దహు పర్వత ఎగిరే, ఏరో-టూవింగ్ "&amp;"గ్లైడర్లు మరియు పర్యటనల కోసం ఉద్దేశించబడింది. ఇది కాంటిలివర్ లో-వింగ్, నాలుగు-సీట్ల పరివేష్టిత కాక్‌పిట్, స్థిర సాంప్రదాయ ల్యాండింగ్ గేర్ మరియు ట్రాక్టర్ కాన్ఫిగరేషన్‌లో ఒకే ఇంజిన్ కలిగి ఉంది. [1] [2] దహు చెక్కతో తయారు చేస్తారు. దీని 9 మీ (29.5 అడుగులు) స"&amp;"్పాన్ వింగ్ 15 మీ 2 (160 చదరపు అడుగులు) మరియు మౌంట్ ఫ్లాప్‌లను కలిగి ఉంది. సిఫార్సు చేయబడిన ఇంజన్లు 120 నుండి 200 హెచ్‌పి (89 నుండి 149 కిలోవాట్) వరకు ఉంటాయి మరియు 160 హెచ్‌పి (119 కిలోవాట్) లైమింగ్ ఓ -320, 180 హెచ్‌పి (134 కిలోవాట్ kW) లైమింగ్ IO-360 ఫోర"&amp;"్-స్ట్రోక్ పవర్‌ప్లాంట్లు. 120 హెచ్‌పి (89 కిలోవాట్ సమీక్షకులు రాయ్ బీస్వెంజర్ మరియు మారినో బోరిక్ ఈ డిజైన్‌ను 2015 సమీక్షలో ""సిగ్గులేని మోటైనది"" గా అభివర్ణించారు. [2] బేయర్ల్ మరియు టాక్ నుండి డేటా [1] [2] సాధారణ లక్షణాల పనితీరు")</f>
        <v>పురాణ ఫ్రెంచ్ పర్వత జంతువులకు పేరు పెట్టబడిన పెనా దహు, ఒక ఫ్రెంచ్ te త్సాహిక-నిర్మిత విమానం, దీనిని డాక్స్, ల్యాండ్స్ యొక్క లూయిస్ పెనా రూపొందించారు మరియు te త్సాహిక నిర్మాణానికి ప్రణాళికల రూపంలో అందుబాటులో ఉంచబడింది. [1] [2] దహు పర్వత ఎగిరే, ఏరో-టూవింగ్ గ్లైడర్లు మరియు పర్యటనల కోసం ఉద్దేశించబడింది. ఇది కాంటిలివర్ లో-వింగ్, నాలుగు-సీట్ల పరివేష్టిత కాక్‌పిట్, స్థిర సాంప్రదాయ ల్యాండింగ్ గేర్ మరియు ట్రాక్టర్ కాన్ఫిగరేషన్‌లో ఒకే ఇంజిన్ కలిగి ఉంది. [1] [2] దహు చెక్కతో తయారు చేస్తారు. దీని 9 మీ (29.5 అడుగులు) స్పాన్ వింగ్ 15 మీ 2 (160 చదరపు అడుగులు) మరియు మౌంట్ ఫ్లాప్‌లను కలిగి ఉంది. సిఫార్సు చేయబడిన ఇంజన్లు 120 నుండి 200 హెచ్‌పి (89 నుండి 149 కిలోవాట్) వరకు ఉంటాయి మరియు 160 హెచ్‌పి (119 కిలోవాట్) లైమింగ్ ఓ -320, 180 హెచ్‌పి (134 కిలోవాట్ kW) లైమింగ్ IO-360 ఫోర్-స్ట్రోక్ పవర్‌ప్లాంట్లు. 120 హెచ్‌పి (89 కిలోవాట్ సమీక్షకులు రాయ్ బీస్వెంజర్ మరియు మారినో బోరిక్ ఈ డిజైన్‌ను 2015 సమీక్షలో "సిగ్గులేని మోటైనది" గా అభివర్ణించారు. [2] బేయర్ల్ మరియు టాక్ నుండి డేటా [1] [2] సాధారణ లక్షణాల పనితీరు</v>
      </c>
      <c r="F51" s="1" t="s">
        <v>1078</v>
      </c>
      <c r="G51" s="1" t="str">
        <f>IFERROR(__xludf.DUMMYFUNCTION("GOOGLETRANSLATE(F:F, ""en"", ""te"")"),"Te త్సాహిక నిర్మించిన విమానం")</f>
        <v>Te త్సాహిక నిర్మించిన విమానం</v>
      </c>
      <c r="H51" s="1" t="s">
        <v>463</v>
      </c>
      <c r="I51" s="1" t="str">
        <f>IFERROR(__xludf.DUMMYFUNCTION("GOOGLETRANSLATE(H:H, ""en"", ""te"")"),"ఫ్రాన్స్")</f>
        <v>ఫ్రాన్స్</v>
      </c>
      <c r="J51" s="2" t="s">
        <v>464</v>
      </c>
      <c r="N51" s="1" t="s">
        <v>838</v>
      </c>
      <c r="P51" s="3">
        <v>35194.0</v>
      </c>
      <c r="R51" s="1" t="s">
        <v>215</v>
      </c>
      <c r="T51" s="1" t="s">
        <v>258</v>
      </c>
      <c r="V51" s="1" t="s">
        <v>1079</v>
      </c>
      <c r="X51" s="1" t="s">
        <v>826</v>
      </c>
      <c r="Y51" s="1" t="s">
        <v>1080</v>
      </c>
      <c r="Z51" s="1" t="s">
        <v>1081</v>
      </c>
      <c r="AA51" s="1" t="s">
        <v>842</v>
      </c>
      <c r="AB51" s="1" t="s">
        <v>843</v>
      </c>
      <c r="AC51" s="1" t="s">
        <v>1082</v>
      </c>
      <c r="AI51" s="1" t="s">
        <v>883</v>
      </c>
      <c r="AJ51" s="1" t="s">
        <v>1083</v>
      </c>
      <c r="AP51" s="1" t="s">
        <v>847</v>
      </c>
      <c r="AQ51" s="1" t="s">
        <v>1084</v>
      </c>
      <c r="AS51" s="1" t="s">
        <v>1085</v>
      </c>
      <c r="AT51" s="1" t="s">
        <v>1086</v>
      </c>
      <c r="BA51" s="1" t="s">
        <v>1087</v>
      </c>
    </row>
    <row r="52">
      <c r="A52" s="1" t="s">
        <v>1088</v>
      </c>
      <c r="B52" s="1" t="str">
        <f>IFERROR(__xludf.DUMMYFUNCTION("GOOGLETRANSLATE(A:A, ""en"", ""te"")"),"నార్మన్ ఏవియేషన్ నార్డిక్ II")</f>
        <v>నార్మన్ ఏవియేషన్ నార్డిక్ II</v>
      </c>
      <c r="C52" s="1" t="s">
        <v>1089</v>
      </c>
      <c r="D52" s="1" t="str">
        <f>IFERROR(__xludf.DUMMYFUNCTION("GOOGLETRANSLATE(C:C, ""en"", ""te"")"),"నార్మన్ ఏవియేషన్ నార్డిక్ II అనేది కెనడియన్ అడ్వాన్స్‌డ్ అల్ట్రాలైట్ విమానం, దీనిని జాక్వెస్ నార్మన్ రూపొందించారు మరియు 1986 లో క్యూబెక్‌లోని సెయింట్-ఆన్సెల్మ్ యొక్క నార్మన్ ఏవియేషన్ చేత ఉత్పత్తి చేయబడింది. ఈ విమానం te త్సాహిక నిర్మాణానికి లేదా పూర్తి రెడ"&amp;"ీ-టుగా సరఫరా చేయబడుతుంది. -ఫ్లై-ఎయిర్‌క్రాఫ్ట్ మరియు 2012 నాటికి ఉత్పత్తిలో ఉంది. [1] [2] [3] నార్డిక్ II కెనడియన్ అల్ట్రాలైట్ నిబంధనలకు అనుగుణంగా రూపొందించబడింది. ఇది స్ట్రట్-బ్రేస్డ్ హై-వింగ్, రెండు-సీట్ల-సైడ్-సైడ్-సైడ్ కాన్ఫిగరేషన్ కన్నీటి కాక్‌పిట్, త"&amp;"లుపులు, స్థిర సాంప్రదాయ ల్యాండింగ్ గేర్ మరియు ట్రాక్టర్ కాన్ఫిగరేషన్‌లో ఒకే ఇంజిన్ కలిగి ఉంది. [1] విమానం ఫ్యూజ్‌లేజ్ వెల్డెడ్ స్టీల్ గొట్టాల నుండి తయారవుతుంది, దాని రెక్కలు కలపతో తయారవుతాయి మరియు డోప్డ్ ఎయిర్క్రాఫ్ట్ ఫాబ్రిక్‌లో కప్పబడిన అన్ని ఉపరితలాలు."&amp;" దీని 33 అడుగుల (10.1 మీ) స్పాన్ వింగ్ 154 చదరపు అడుగుల (14.3 మీ 2) విస్తీర్ణంలో ఉంది మరియు ఫ్లాప్‌లను మౌంట్ చేస్తుంది. రెక్కకు వి-స్ట్రట్స్ మరియు జ్యూరీ స్ట్రట్స్ మద్దతు ఇస్తున్నాయి. కాక్‌పిట్ వెడల్పు 39 అంగుళాలు (99 సెం.మీ). ఉపయోగించిన ప్రామాణిక ఇంజన్లు"&amp;" 64 HP (48 kW) రోటాక్స్ 582 టూ-స్ట్రోక్, 80 HP (60 kW) రోటాక్స్ 912UL లేదా 71 నుండి 100 HP (53 నుండి 75 kW) సుబారు EA నాలుగు-స్ట్రోక్ పవర్‌ప్లాంట్లు. [1] ఫ్యాక్టరీ సరఫరా చేసిన కిట్ నుండి నిర్మాణ సమయం 300 గంటలు అంచనా వేయబడింది. [1] ఫిబ్రవరి 2018 లో ట్రాన్స"&amp;"్పోర్ట్ కెనడా సివిల్ ఏవియేషన్ రిజిస్టర్‌లో పదమూడు నార్డిక్ II లు ఉన్నాయి. [4] పర్డీ మరియు నార్మన్ ఏవియేషన్ నుండి డేటా [1] [2] సాధారణ లక్షణాల పనితీరు")</f>
        <v>నార్మన్ ఏవియేషన్ నార్డిక్ II అనేది కెనడియన్ అడ్వాన్స్‌డ్ అల్ట్రాలైట్ విమానం, దీనిని జాక్వెస్ నార్మన్ రూపొందించారు మరియు 1986 లో క్యూబెక్‌లోని సెయింట్-ఆన్సెల్మ్ యొక్క నార్మన్ ఏవియేషన్ చేత ఉత్పత్తి చేయబడింది. ఈ విమానం te త్సాహిక నిర్మాణానికి లేదా పూర్తి రెడీ-టుగా సరఫరా చేయబడుతుంది. -ఫ్లై-ఎయిర్‌క్రాఫ్ట్ మరియు 2012 నాటికి ఉత్పత్తిలో ఉంది. [1] [2] [3] నార్డిక్ II కెనడియన్ అల్ట్రాలైట్ నిబంధనలకు అనుగుణంగా రూపొందించబడింది. ఇది స్ట్రట్-బ్రేస్డ్ హై-వింగ్, రెండు-సీట్ల-సైడ్-సైడ్-సైడ్ కాన్ఫిగరేషన్ కన్నీటి కాక్‌పిట్, తలుపులు, స్థిర సాంప్రదాయ ల్యాండింగ్ గేర్ మరియు ట్రాక్టర్ కాన్ఫిగరేషన్‌లో ఒకే ఇంజిన్ కలిగి ఉంది. [1] విమానం ఫ్యూజ్‌లేజ్ వెల్డెడ్ స్టీల్ గొట్టాల నుండి తయారవుతుంది, దాని రెక్కలు కలపతో తయారవుతాయి మరియు డోప్డ్ ఎయిర్క్రాఫ్ట్ ఫాబ్రిక్‌లో కప్పబడిన అన్ని ఉపరితలాలు. దీని 33 అడుగుల (10.1 మీ) స్పాన్ వింగ్ 154 చదరపు అడుగుల (14.3 మీ 2) విస్తీర్ణంలో ఉంది మరియు ఫ్లాప్‌లను మౌంట్ చేస్తుంది. రెక్కకు వి-స్ట్రట్స్ మరియు జ్యూరీ స్ట్రట్స్ మద్దతు ఇస్తున్నాయి. కాక్‌పిట్ వెడల్పు 39 అంగుళాలు (99 సెం.మీ). ఉపయోగించిన ప్రామాణిక ఇంజన్లు 64 HP (48 kW) రోటాక్స్ 582 టూ-స్ట్రోక్, 80 HP (60 kW) రోటాక్స్ 912UL లేదా 71 నుండి 100 HP (53 నుండి 75 kW) సుబారు EA నాలుగు-స్ట్రోక్ పవర్‌ప్లాంట్లు. [1] ఫ్యాక్టరీ సరఫరా చేసిన కిట్ నుండి నిర్మాణ సమయం 300 గంటలు అంచనా వేయబడింది. [1] ఫిబ్రవరి 2018 లో ట్రాన్స్పోర్ట్ కెనడా సివిల్ ఏవియేషన్ రిజిస్టర్‌లో పదమూడు నార్డిక్ II లు ఉన్నాయి. [4] పర్డీ మరియు నార్మన్ ఏవియేషన్ నుండి డేటా [1] [2] సాధారణ లక్షణాల పనితీరు</v>
      </c>
      <c r="F52" s="1" t="s">
        <v>869</v>
      </c>
      <c r="G52" s="1" t="str">
        <f>IFERROR(__xludf.DUMMYFUNCTION("GOOGLETRANSLATE(F:F, ""en"", ""te"")"),"అల్ట్రాలైట్ విమానం")</f>
        <v>అల్ట్రాలైట్ విమానం</v>
      </c>
      <c r="H52" s="1" t="s">
        <v>1090</v>
      </c>
      <c r="I52" s="1" t="str">
        <f>IFERROR(__xludf.DUMMYFUNCTION("GOOGLETRANSLATE(H:H, ""en"", ""te"")"),"కెనడా")</f>
        <v>కెనడా</v>
      </c>
      <c r="J52" s="2" t="s">
        <v>1091</v>
      </c>
      <c r="K52" s="1" t="s">
        <v>1092</v>
      </c>
      <c r="L52" s="1"/>
      <c r="M52" s="1" t="s">
        <v>1093</v>
      </c>
      <c r="N52" s="1" t="s">
        <v>1094</v>
      </c>
      <c r="P52" s="1">
        <v>1986.0</v>
      </c>
      <c r="R52" s="1" t="s">
        <v>215</v>
      </c>
      <c r="S52" s="1" t="s">
        <v>1095</v>
      </c>
      <c r="T52" s="1" t="s">
        <v>1096</v>
      </c>
      <c r="U52" s="1" t="s">
        <v>1097</v>
      </c>
      <c r="V52" s="1" t="s">
        <v>1098</v>
      </c>
      <c r="X52" s="1" t="s">
        <v>1099</v>
      </c>
      <c r="Y52" s="1" t="s">
        <v>1100</v>
      </c>
      <c r="Z52" s="1" t="s">
        <v>1101</v>
      </c>
      <c r="AA52" s="1" t="s">
        <v>1102</v>
      </c>
      <c r="AB52" s="1" t="s">
        <v>1103</v>
      </c>
      <c r="AC52" s="1" t="s">
        <v>1104</v>
      </c>
      <c r="AF52" s="1" t="s">
        <v>1105</v>
      </c>
      <c r="AH52" s="1" t="s">
        <v>1106</v>
      </c>
      <c r="AI52" s="1" t="s">
        <v>1107</v>
      </c>
      <c r="AJ52" s="1" t="s">
        <v>1108</v>
      </c>
      <c r="AP52" s="1" t="s">
        <v>1109</v>
      </c>
      <c r="AQ52" s="1" t="s">
        <v>885</v>
      </c>
      <c r="AS52" s="1" t="s">
        <v>1110</v>
      </c>
      <c r="AT52" s="1" t="s">
        <v>1111</v>
      </c>
      <c r="AX52" s="1" t="s">
        <v>1112</v>
      </c>
      <c r="AY52" s="1" t="s">
        <v>1113</v>
      </c>
      <c r="AZ52" s="1" t="s">
        <v>1114</v>
      </c>
      <c r="BA52" s="1" t="s">
        <v>272</v>
      </c>
    </row>
    <row r="53">
      <c r="A53" s="1" t="s">
        <v>1115</v>
      </c>
      <c r="B53" s="1" t="str">
        <f>IFERROR(__xludf.DUMMYFUNCTION("GOOGLETRANSLATE(A:A, ""en"", ""te"")"),"ఓరెన్కో బి")</f>
        <v>ఓరెన్కో బి</v>
      </c>
      <c r="C53" s="1" t="s">
        <v>1116</v>
      </c>
      <c r="D53" s="1" t="str">
        <f>IFERROR(__xludf.DUMMYFUNCTION("GOOGLETRANSLATE(C:C, ""en"", ""te"")"),"ఒరెన్కో బి అనేది మొదటి ప్రపంచ యుద్ధం యొక్క ప్రోటోటైప్ అమెరికన్ ఫైటర్ విమానం. ఇది 1918 లో ఎగిరిన సింగిల్-ఇంజిన్, సింగిల్-సీట్ల బిప్‌లేన్. ఇది మంచి పనితీరును ప్రదర్శించినప్పటికీ, ఇది పెద్ద ఎత్తున సేవలోకి ప్రవేశించలేదు. లాంగ్ ఐలాండ్ లోని బాల్డ్విన్ యొక్క ఆర్"&amp;"డినెన్స్ ఇంజనీరింగ్ కార్పొరేషన్ [NB 1], 1917 లో దాని మొదటి విమానం, టైప్ A, రెండు-సీట్ల శిక్షకుడు టైప్ A ను రూపొందించింది మరియు నిర్మించింది, అయినప్పటికీ ఉత్పత్తి పాటించలేదు. సింగిల్-సీట్ ఫైటర్ అయిన దాని రెండవ విమానాన్ని రూపొందించడానికి, ఇది ఫ్రెంచ్ ఏరోనాట"&amp;"ికల్ మిషన్ ఆఫ్ ది అమెరికాకు సభ్యుడైన ఫ్రెంచ్ ఎటియన్నే డోర్మాయ్ సేవలను కొనుగోలు చేసింది, అతను గతంలో స్పాడ్ కోసం పనిచేశాడు. [1] [NB 2] డిజైన్, ది టైప్ బి, చెక్క నిర్మాణం యొక్క సింగిల్-ఇంజిన్ ట్రాక్టర్ బిప్‌లేన్. ఇది ఒకే 160 హెచ్‌పి (120 కిలోవాట్ల) గ్నోమ్ మో"&amp;"నోసౌప్యాప్ 9 ఎన్ రోటరీ ఇంజిన్‌తో శక్తినిచ్చింది మరియు రెండు-బే రెక్కలు కలిగి ఉంది. ప్రణాళికాబద్ధమైన ఆయుధాలు మూడు మార్లిన్ మెషిన్ గన్స్, ఒకటి అప్పర్ వింగ్ కింద మరియు రెండు దిగువ రెక్కల క్రింద. [NB 3] [1] [4] మొదటి నమూనా 1918 ప్రారంభంలో దాని తొలి విమానంలో చ"&amp;"ేసింది. ఇది మంచి పనితీరును ప్రదర్శించింది, ఇది వేగాన్ని చేరుకుంది 135 mph (117 kn; 217 కిమీ/గం), మరియు నాలుగు విమానాలను ఏవియేషన్ విభాగం, యు.ఎస్. సిగ్నల్ కార్ప్స్ ఆదేశించింది, దగ్గరి సంబంధిత రకం సి ఫైటర్ ట్రైనర్, మొదటిది మార్చి 1918 లో పంపిణీ చేయబడింది. [3"&amp;"] అయినప్పటికీ, ఈ రకాన్ని మరింత స్వీకరించలేదు, ఎందుకంటే 160 హెచ్‌పి గ్నోమ్ అమెరికాలో ఉత్పత్తిలోకి వెళ్ళలేదు, మరియు యుఎస్ సైన్యం యూరోపియన్ యోధులను లైసెన్స్ కింద నిర్మించాలని నిర్ణయించుకుంది. [4] [5] నాలుగు రకం BS పూర్తయిందా అనేది అనిశ్చితంగా ఉంది, కొన్ని వన"&amp;"రులు ఒక రకం B మాత్రమే నిర్మించబడిందని సూచిస్తున్నాయి. [5] [6] కొన్ని ""ఓరెన్కో"" (U.S.A.) విమానాల నుండి డేటా [7] సాధారణ లక్షణాలు పనితీరు ఆయుధాలు")</f>
        <v>ఒరెన్కో బి అనేది మొదటి ప్రపంచ యుద్ధం యొక్క ప్రోటోటైప్ అమెరికన్ ఫైటర్ విమానం. ఇది 1918 లో ఎగిరిన సింగిల్-ఇంజిన్, సింగిల్-సీట్ల బిప్‌లేన్. ఇది మంచి పనితీరును ప్రదర్శించినప్పటికీ, ఇది పెద్ద ఎత్తున సేవలోకి ప్రవేశించలేదు. లాంగ్ ఐలాండ్ లోని బాల్డ్విన్ యొక్క ఆర్డినెన్స్ ఇంజనీరింగ్ కార్పొరేషన్ [NB 1], 1917 లో దాని మొదటి విమానం, టైప్ A, రెండు-సీట్ల శిక్షకుడు టైప్ A ను రూపొందించింది మరియు నిర్మించింది, అయినప్పటికీ ఉత్పత్తి పాటించలేదు. సింగిల్-సీట్ ఫైటర్ అయిన దాని రెండవ విమానాన్ని రూపొందించడానికి, ఇది ఫ్రెంచ్ ఏరోనాటికల్ మిషన్ ఆఫ్ ది అమెరికాకు సభ్యుడైన ఫ్రెంచ్ ఎటియన్నే డోర్మాయ్ సేవలను కొనుగోలు చేసింది, అతను గతంలో స్పాడ్ కోసం పనిచేశాడు. [1] [NB 2] డిజైన్, ది టైప్ బి, చెక్క నిర్మాణం యొక్క సింగిల్-ఇంజిన్ ట్రాక్టర్ బిప్‌లేన్. ఇది ఒకే 160 హెచ్‌పి (120 కిలోవాట్ల) గ్నోమ్ మోనోసౌప్యాప్ 9 ఎన్ రోటరీ ఇంజిన్‌తో శక్తినిచ్చింది మరియు రెండు-బే రెక్కలు కలిగి ఉంది. ప్రణాళికాబద్ధమైన ఆయుధాలు మూడు మార్లిన్ మెషిన్ గన్స్, ఒకటి అప్పర్ వింగ్ కింద మరియు రెండు దిగువ రెక్కల క్రింద. [NB 3] [1] [4] మొదటి నమూనా 1918 ప్రారంభంలో దాని తొలి విమానంలో చేసింది. ఇది మంచి పనితీరును ప్రదర్శించింది, ఇది వేగాన్ని చేరుకుంది 135 mph (117 kn; 217 కిమీ/గం), మరియు నాలుగు విమానాలను ఏవియేషన్ విభాగం, యు.ఎస్. సిగ్నల్ కార్ప్స్ ఆదేశించింది, దగ్గరి సంబంధిత రకం సి ఫైటర్ ట్రైనర్, మొదటిది మార్చి 1918 లో పంపిణీ చేయబడింది. [3] అయినప్పటికీ, ఈ రకాన్ని మరింత స్వీకరించలేదు, ఎందుకంటే 160 హెచ్‌పి గ్నోమ్ అమెరికాలో ఉత్పత్తిలోకి వెళ్ళలేదు, మరియు యుఎస్ సైన్యం యూరోపియన్ యోధులను లైసెన్స్ కింద నిర్మించాలని నిర్ణయించుకుంది. [4] [5] నాలుగు రకం BS పూర్తయిందా అనేది అనిశ్చితంగా ఉంది, కొన్ని వనరులు ఒక రకం B మాత్రమే నిర్మించబడిందని సూచిస్తున్నాయి. [5] [6] కొన్ని "ఓరెన్కో" (U.S.A.) విమానాల నుండి డేటా [7] సాధారణ లక్షణాలు పనితీరు ఆయుధాలు</v>
      </c>
      <c r="E53" s="1" t="s">
        <v>1117</v>
      </c>
      <c r="F53" s="1" t="s">
        <v>1118</v>
      </c>
      <c r="G53" s="1" t="str">
        <f>IFERROR(__xludf.DUMMYFUNCTION("GOOGLETRANSLATE(F:F, ""en"", ""te"")"),"ఫైటర్ విమానం")</f>
        <v>ఫైటర్ విమానం</v>
      </c>
      <c r="H53" s="1" t="s">
        <v>452</v>
      </c>
      <c r="I53" s="1" t="str">
        <f>IFERROR(__xludf.DUMMYFUNCTION("GOOGLETRANSLATE(H:H, ""en"", ""te"")"),"అమెరికా")</f>
        <v>అమెరికా</v>
      </c>
      <c r="J53" s="1" t="s">
        <v>634</v>
      </c>
      <c r="K53" s="1" t="s">
        <v>1119</v>
      </c>
      <c r="L53" s="1"/>
      <c r="M53" s="2" t="s">
        <v>1120</v>
      </c>
      <c r="N53" s="1" t="s">
        <v>1121</v>
      </c>
      <c r="O53" s="1" t="s">
        <v>1122</v>
      </c>
      <c r="P53" s="1">
        <v>1918.0</v>
      </c>
      <c r="R53" s="1" t="s">
        <v>215</v>
      </c>
      <c r="S53" s="1" t="s">
        <v>1123</v>
      </c>
      <c r="U53" s="1" t="s">
        <v>1124</v>
      </c>
      <c r="V53" s="1" t="s">
        <v>1125</v>
      </c>
      <c r="X53" s="1" t="s">
        <v>1126</v>
      </c>
      <c r="Y53" s="1" t="s">
        <v>1127</v>
      </c>
      <c r="Z53" s="1" t="s">
        <v>1128</v>
      </c>
      <c r="AA53" s="1" t="s">
        <v>1129</v>
      </c>
      <c r="AC53" s="1" t="s">
        <v>1130</v>
      </c>
      <c r="AF53" s="1" t="s">
        <v>1131</v>
      </c>
      <c r="BH53" s="1" t="s">
        <v>1132</v>
      </c>
      <c r="BR53" s="1" t="s">
        <v>1133</v>
      </c>
      <c r="DH53" s="1" t="s">
        <v>1134</v>
      </c>
      <c r="DI53" s="1" t="s">
        <v>706</v>
      </c>
    </row>
    <row r="54">
      <c r="A54" s="1" t="s">
        <v>1135</v>
      </c>
      <c r="B54" s="1" t="str">
        <f>IFERROR(__xludf.DUMMYFUNCTION("GOOGLETRANSLATE(A:A, ""en"", ""te"")"),"ఓస్కేబ్స్ ఏవియాటికా మాయి -920")</f>
        <v>ఓస్కేబ్స్ ఏవియాటికా మాయి -920</v>
      </c>
      <c r="C54" s="1" t="s">
        <v>1136</v>
      </c>
      <c r="D54" s="1" t="str">
        <f>IFERROR(__xludf.DUMMYFUNCTION("GOOGLETRANSLATE(C:C, ""en"", ""te"")"),"ఓస్కెబ్స్ ఏవియాటికా MAI-920 అనేది రష్యన్ హై-వింగ్, కేబుల్-బ్రేస్డ్, సింగిల్-సీట్, ట్రైనింగ్ గ్లైడర్, దీనిని ఓస్కేబ్స్ మై మోస్కావు ఏవియేషన్ ఇన్స్టిట్యూట్ రూపొందించారు మరియు ఉత్పత్తి చేసింది, ఇది మొదట 1992 లో ఎగురుతుంది. [1] [2] MAI-920 శక్తితో కూడిన ఓస్కేబ"&amp;"్స్ ఏవియాటికా MAI-890 అల్ట్రాలైట్ నుండి అభివృద్ధి చేయబడింది, ఇది MAI-920 గ్లైడర్‌ను ఏరోటో చేయడానికి కూడా ఉపయోగించవచ్చు. MAI-920 MAI-890 తో 90% భాగాల సామాన్యతను కలిగి ఉంది. గ్లైడర్ డిజైన్ MAI-890 యొక్క బిప్‌లేన్ వింగ్ స్థానంలో అధిక కారక నిష్పత్తి మోనోప్లేన"&amp;"్ వింగ్‌ను ఉపయోగిస్తుంది. ఇది సరళమైన మరియు బలమైన విద్యార్థి సోలో గ్లైడర్‌గా ఉండటానికి ఉద్దేశించబడింది. [1] [2] MAI-920 గ్లైడర్ అల్యూమినియం ట్యూబ్ మరియు ఫాబ్రిక్ నుండి తయారవుతుంది, ముక్కు కోన్ ఫైబర్గ్లాస్ నుండి నిర్మించబడింది. దాని 10 మీ (32.8 అడుగులు) స్ప"&amp;"ాన్ వింగ్ కింగ్‌పోస్ట్ నుండి కేబుల్-బ్రెస్ చేయబడింది. ల్యాండింగ్ గేర్ ఒక స్థిర మోనోహీల్ గేర్, ముక్కు స్కిడ్ లేదా క్యాస్టర్ మరియు తోక స్కిడ్. [1] [2] బెర్ట్రాండ్ మరియు కంపెనీ వెబ్‌సైట్ నుండి డేటా [1] [2] సాధారణ లక్షణాలు పనితీరు సంబంధిత జాబితాలు")</f>
        <v>ఓస్కెబ్స్ ఏవియాటికా MAI-920 అనేది రష్యన్ హై-వింగ్, కేబుల్-బ్రేస్డ్, సింగిల్-సీట్, ట్రైనింగ్ గ్లైడర్, దీనిని ఓస్కేబ్స్ మై మోస్కావు ఏవియేషన్ ఇన్స్టిట్యూట్ రూపొందించారు మరియు ఉత్పత్తి చేసింది, ఇది మొదట 1992 లో ఎగురుతుంది. [1] [2] MAI-920 శక్తితో కూడిన ఓస్కేబ్స్ ఏవియాటికా MAI-890 అల్ట్రాలైట్ నుండి అభివృద్ధి చేయబడింది, ఇది MAI-920 గ్లైడర్‌ను ఏరోటో చేయడానికి కూడా ఉపయోగించవచ్చు. MAI-920 MAI-890 తో 90% భాగాల సామాన్యతను కలిగి ఉంది. గ్లైడర్ డిజైన్ MAI-890 యొక్క బిప్‌లేన్ వింగ్ స్థానంలో అధిక కారక నిష్పత్తి మోనోప్లేన్ వింగ్‌ను ఉపయోగిస్తుంది. ఇది సరళమైన మరియు బలమైన విద్యార్థి సోలో గ్లైడర్‌గా ఉండటానికి ఉద్దేశించబడింది. [1] [2] MAI-920 గ్లైడర్ అల్యూమినియం ట్యూబ్ మరియు ఫాబ్రిక్ నుండి తయారవుతుంది, ముక్కు కోన్ ఫైబర్గ్లాస్ నుండి నిర్మించబడింది. దాని 10 మీ (32.8 అడుగులు) స్పాన్ వింగ్ కింగ్‌పోస్ట్ నుండి కేబుల్-బ్రెస్ చేయబడింది. ల్యాండింగ్ గేర్ ఒక స్థిర మోనోహీల్ గేర్, ముక్కు స్కిడ్ లేదా క్యాస్టర్ మరియు తోక స్కిడ్. [1] [2] బెర్ట్రాండ్ మరియు కంపెనీ వెబ్‌సైట్ నుండి డేటా [1] [2] సాధారణ లక్షణాలు పనితీరు సంబంధిత జాబితాలు</v>
      </c>
      <c r="F54" s="1" t="s">
        <v>1137</v>
      </c>
      <c r="G54" s="1" t="str">
        <f>IFERROR(__xludf.DUMMYFUNCTION("GOOGLETRANSLATE(F:F, ""en"", ""te"")"),"గ్లైడర్")</f>
        <v>గ్లైడర్</v>
      </c>
      <c r="H54" s="1" t="s">
        <v>1138</v>
      </c>
      <c r="I54" s="1" t="str">
        <f>IFERROR(__xludf.DUMMYFUNCTION("GOOGLETRANSLATE(H:H, ""en"", ""te"")"),"రష్యా")</f>
        <v>రష్యా</v>
      </c>
      <c r="J54" s="2" t="s">
        <v>1139</v>
      </c>
      <c r="K54" s="1" t="s">
        <v>1140</v>
      </c>
      <c r="L54" s="1"/>
      <c r="M54" s="1" t="s">
        <v>1141</v>
      </c>
      <c r="P54" s="1">
        <v>1992.0</v>
      </c>
      <c r="R54" s="1" t="s">
        <v>215</v>
      </c>
      <c r="T54" s="1" t="s">
        <v>1142</v>
      </c>
      <c r="X54" s="1" t="s">
        <v>1143</v>
      </c>
      <c r="AP54" s="1" t="s">
        <v>990</v>
      </c>
      <c r="AQ54" s="2" t="s">
        <v>1144</v>
      </c>
      <c r="AR54" s="1">
        <v>10.0</v>
      </c>
      <c r="AT54" s="1" t="s">
        <v>1145</v>
      </c>
      <c r="AX54" s="1" t="s">
        <v>1146</v>
      </c>
      <c r="AY54" s="1" t="s">
        <v>1147</v>
      </c>
      <c r="AZ54" s="1" t="s">
        <v>1148</v>
      </c>
      <c r="BJ54" s="1">
        <v>15.0</v>
      </c>
      <c r="DA54" s="1" t="s">
        <v>1149</v>
      </c>
    </row>
    <row r="55">
      <c r="A55" s="1" t="s">
        <v>1150</v>
      </c>
      <c r="B55" s="1" t="str">
        <f>IFERROR(__xludf.DUMMYFUNCTION("GOOGLETRANSLATE(A:A, ""en"", ""te"")"),"ప్రతి IL వోలో టాప్ 80")</f>
        <v>ప్రతి IL వోలో టాప్ 80</v>
      </c>
      <c r="C55" s="1" t="s">
        <v>1151</v>
      </c>
      <c r="D55" s="1" t="str">
        <f>IFERROR(__xludf.DUMMYFUNCTION("GOOGLETRANSLATE(C:C, ""en"", ""te"")"),"పర్ ఐఎల్ వోలో టాప్ 80 ఒక ఇటాలియన్ సింగిల్ సిలిండర్, రెండు-స్ట్రోక్ ఎయిర్క్రాఫ్ట్ ఇంజిన్, ఇది శక్తితో కూడిన పారాగ్లైడింగ్ కోసం గల్లియెరా వెనీటా యొక్క ప్రతి IL వోలో రూపొందించింది మరియు ఉత్పత్తి చేయబడింది. ఇది మొదటి ప్రయోజనం-రూపొందించిన పారామోటర్ ఇంజిన్. [1]"&amp;" [2] [3] టాప్ 80 ను ప్రతి IL వోలో మినిప్లేన్ కోసం ప్రత్యేకంగా అభివృద్ధి చేశారు, ఇది 1989 లో ప్రవేశపెట్టబడింది. [1] [2] [3] ఇంజిన్ ఫ్యాన్-కూలింగ్ మరియు వాల్బ్రో 24 డయాఫ్రాగమ్ లేదా డెల్'ఆర్టో 17.5 బేసిన్-రకం కార్బ్యురేటర్‌ను ఉపయోగిస్తుంది. మొత్తం పరిశీలనగా "&amp;"తక్కువ బరువు కోసం రూపొందించబడిన ఇంజిన్ బరువు 10 కిలోలు (22.0 ఎల్బి), ప్లస్ ఎగ్జాస్ట్ సిస్టమ్ బరువు 2.6 కిలోలు (5.7 ఎల్బి). వాల్బ్రో కార్బ్యురేటర్‌తో టాప్ 80 9500 ఆర్‌పిఎమ్ వద్ద 11 కిలోవాట్ల (14.8 హెచ్‌పి) ను ఉత్పత్తి చేస్తుంది. త్వరణం మరియు క్షీణత సమయంలో "&amp;"పైలట్ అనుభవించిన అవుట్పుట్ నెట్ టార్క్ తగ్గించడానికి రివర్స్-టర్నింగ్ గేర్ బాక్స్ అయితే రెండు-బ్లేడెడ్ చెక్క ప్రొపెల్లర్‌కు శక్తి పంపిణీ చేయబడుతుంది [సైటేషన్ అవసరం]. చమురు నిండిన గేర్‌బాక్స్‌ను 22/70 గేర్‌లతో అమర్చవచ్చు 3: 182, 21/71 గేర్‌ల తగ్గింపు నిష్ప"&amp;"త్తి 3.381, 20/72 గేర్లు 3.60, 19/73 గేర్లు 3.842 లేదా 18/74 గేర్‌లను నిష్పత్తితో ఇస్తాయి 4.111. ఇంజిన్ సెంట్రిఫ్యూగల్ క్లచ్‌కు సరిపోతుంది, ఇది ప్రొపెల్లర్‌ను తిప్పకుండా పనిలేకుండా అనుమతిస్తుంది, ఇది పారామోటర్‌పై దాని ప్రధాన అనువర్తనంలో ఉపయోగకరమైన లక్షణం,"&amp;" ఇక్కడ ఇది భూమి భద్రతను మెరుగుపరుస్తుంది. [1] [2] [3] క్లిచ్, బెర్ట్రాండ్ మరియు పర్ IL వోలో నుండి డేటా [1] [2] [3]")</f>
        <v>పర్ ఐఎల్ వోలో టాప్ 80 ఒక ఇటాలియన్ సింగిల్ సిలిండర్, రెండు-స్ట్రోక్ ఎయిర్క్రాఫ్ట్ ఇంజిన్, ఇది శక్తితో కూడిన పారాగ్లైడింగ్ కోసం గల్లియెరా వెనీటా యొక్క ప్రతి IL వోలో రూపొందించింది మరియు ఉత్పత్తి చేయబడింది. ఇది మొదటి ప్రయోజనం-రూపొందించిన పారామోటర్ ఇంజిన్. [1] [2] [3] టాప్ 80 ను ప్రతి IL వోలో మినిప్లేన్ కోసం ప్రత్యేకంగా అభివృద్ధి చేశారు, ఇది 1989 లో ప్రవేశపెట్టబడింది. [1] [2] [3] ఇంజిన్ ఫ్యాన్-కూలింగ్ మరియు వాల్బ్రో 24 డయాఫ్రాగమ్ లేదా డెల్'ఆర్టో 17.5 బేసిన్-రకం కార్బ్యురేటర్‌ను ఉపయోగిస్తుంది. మొత్తం పరిశీలనగా తక్కువ బరువు కోసం రూపొందించబడిన ఇంజిన్ బరువు 10 కిలోలు (22.0 ఎల్బి), ప్లస్ ఎగ్జాస్ట్ సిస్టమ్ బరువు 2.6 కిలోలు (5.7 ఎల్బి). వాల్బ్రో కార్బ్యురేటర్‌తో టాప్ 80 9500 ఆర్‌పిఎమ్ వద్ద 11 కిలోవాట్ల (14.8 హెచ్‌పి) ను ఉత్పత్తి చేస్తుంది. త్వరణం మరియు క్షీణత సమయంలో పైలట్ అనుభవించిన అవుట్పుట్ నెట్ టార్క్ తగ్గించడానికి రివర్స్-టర్నింగ్ గేర్ బాక్స్ అయితే రెండు-బ్లేడెడ్ చెక్క ప్రొపెల్లర్‌కు శక్తి పంపిణీ చేయబడుతుంది [సైటేషన్ అవసరం]. చమురు నిండిన గేర్‌బాక్స్‌ను 22/70 గేర్‌లతో అమర్చవచ్చు 3: 182, 21/71 గేర్‌ల తగ్గింపు నిష్పత్తి 3.381, 20/72 గేర్లు 3.60, 19/73 గేర్లు 3.842 లేదా 18/74 గేర్‌లను నిష్పత్తితో ఇస్తాయి 4.111. ఇంజిన్ సెంట్రిఫ్యూగల్ క్లచ్‌కు సరిపోతుంది, ఇది ప్రొపెల్లర్‌ను తిప్పకుండా పనిలేకుండా అనుమతిస్తుంది, ఇది పారామోటర్‌పై దాని ప్రధాన అనువర్తనంలో ఉపయోగకరమైన లక్షణం, ఇక్కడ ఇది భూమి భద్రతను మెరుగుపరుస్తుంది. [1] [2] [3] క్లిచ్, బెర్ట్రాండ్ మరియు పర్ IL వోలో నుండి డేటా [1] [2] [3]</v>
      </c>
      <c r="E55" s="1" t="s">
        <v>1152</v>
      </c>
      <c r="H55" s="1" t="s">
        <v>201</v>
      </c>
      <c r="I55" s="1" t="str">
        <f>IFERROR(__xludf.DUMMYFUNCTION("GOOGLETRANSLATE(H:H, ""en"", ""te"")"),"ఇటలీ")</f>
        <v>ఇటలీ</v>
      </c>
      <c r="J55" s="2" t="s">
        <v>202</v>
      </c>
      <c r="K55" s="1" t="s">
        <v>1153</v>
      </c>
      <c r="L55" s="1"/>
      <c r="M55" s="1" t="s">
        <v>1154</v>
      </c>
      <c r="S55" s="1" t="s">
        <v>1155</v>
      </c>
      <c r="U55" s="1" t="s">
        <v>1156</v>
      </c>
      <c r="BT55" s="1" t="s">
        <v>1157</v>
      </c>
      <c r="BU55" s="1" t="s">
        <v>1158</v>
      </c>
      <c r="CX55" s="1" t="s">
        <v>1159</v>
      </c>
      <c r="DJ55" s="1" t="s">
        <v>1160</v>
      </c>
      <c r="DK55" s="1" t="s">
        <v>1161</v>
      </c>
      <c r="DL55" s="1" t="s">
        <v>1162</v>
      </c>
      <c r="DM55" s="1" t="s">
        <v>1163</v>
      </c>
      <c r="DN55" s="1" t="s">
        <v>1164</v>
      </c>
      <c r="DO55" s="1" t="s">
        <v>1165</v>
      </c>
      <c r="DP55" s="1" t="s">
        <v>1166</v>
      </c>
      <c r="DQ55" s="1" t="s">
        <v>1167</v>
      </c>
      <c r="DR55" s="1" t="s">
        <v>1168</v>
      </c>
      <c r="DS55" s="1" t="s">
        <v>1169</v>
      </c>
      <c r="DT55" s="1" t="s">
        <v>1170</v>
      </c>
      <c r="DU55" s="1" t="s">
        <v>1171</v>
      </c>
      <c r="DV55" s="1" t="s">
        <v>1172</v>
      </c>
      <c r="DW55" s="1">
        <v>1.0</v>
      </c>
    </row>
    <row r="56">
      <c r="A56" s="1" t="s">
        <v>1173</v>
      </c>
      <c r="B56" s="1" t="str">
        <f>IFERROR(__xludf.DUMMYFUNCTION("GOOGLETRANSLATE(A:A, ""en"", ""te"")"),"పి అండ్ ఎం జిటి 450")</f>
        <v>పి అండ్ ఎం జిటి 450</v>
      </c>
      <c r="C56" s="1" t="s">
        <v>1174</v>
      </c>
      <c r="D56" s="1" t="str">
        <f>IFERROR(__xludf.DUMMYFUNCTION("GOOGLETRANSLATE(C:C, ""en"", ""te"")"),"P &amp; M GT450 అనేది బ్రిటిష్ రెండు-సీట్ల ఫ్లెక్స్‌వింగ్ అల్ట్రాలైట్ ట్రైక్, ఇది మాంటన్, మార్ల్‌బరో, విల్ట్‌షైర్ యొక్క P &amp; M ఏవియేషన్ నిర్మించింది. [1] [2] GT450 2003 లో మెయిన్ ఎయిర్ స్పోర్ట్స్ తో విలీనం కావడానికి ముందు పెగసాస్ క్విక్ అనే రూపకల్పన నుండి పెగస"&amp;"ాస్ క్విక్ నుండి తీసుకోబడింది. [1] [2] [3] GT450 దాని గరిష్ట టేకాఫ్ బరువు 450 కిలోల (992 పౌండ్లు) కోసం పేరు పెట్టబడింది. ఈ విమానం ట్రిలామ్ లీడింగ్ ఎడ్జ్ మరియు కెవ్లర్ వెనుకంజలో ఉన్న అంచుతో సౌకర్యవంతమైన వింగ్ కలిగి ఉంది. రెక్కను 55 నుండి 82 mph (89 నుండి 1"&amp;"32 కిమీ/గం) వరకు కత్తిరించవచ్చు. ఈ విమానం 80 హెచ్‌పి (60 కిలోవాట్ల) రోటాక్స్ 912UL లేదా ఐచ్ఛికంగా 100 హెచ్‌పి (75 కిలోవాట్ సీటు. పార్కింగ్ బ్రేక్ ఫీచర్‌తో డ్యూయల్ హైడ్రాలిక్ రియర్-వీల్ డిస్క్ బ్రేక్‌లు ప్రామాణికమైనవి. కాక్‌పిట్ ఫెయిరింగ్ ఫైబర్‌గ్లాస్‌తో త"&amp;"యారు చేయబడింది. [1] [2] కంపెనీ వెబ్‌సైట్ నుండి డేటా [1] సాధారణ లక్షణాల పనితీరు")</f>
        <v>P &amp; M GT450 అనేది బ్రిటిష్ రెండు-సీట్ల ఫ్లెక్స్‌వింగ్ అల్ట్రాలైట్ ట్రైక్, ఇది మాంటన్, మార్ల్‌బరో, విల్ట్‌షైర్ యొక్క P &amp; M ఏవియేషన్ నిర్మించింది. [1] [2] GT450 2003 లో మెయిన్ ఎయిర్ స్పోర్ట్స్ తో విలీనం కావడానికి ముందు పెగసాస్ క్విక్ అనే రూపకల్పన నుండి పెగసాస్ క్విక్ నుండి తీసుకోబడింది. [1] [2] [3] GT450 దాని గరిష్ట టేకాఫ్ బరువు 450 కిలోల (992 పౌండ్లు) కోసం పేరు పెట్టబడింది. ఈ విమానం ట్రిలామ్ లీడింగ్ ఎడ్జ్ మరియు కెవ్లర్ వెనుకంజలో ఉన్న అంచుతో సౌకర్యవంతమైన వింగ్ కలిగి ఉంది. రెక్కను 55 నుండి 82 mph (89 నుండి 132 కిమీ/గం) వరకు కత్తిరించవచ్చు. ఈ విమానం 80 హెచ్‌పి (60 కిలోవాట్ల) రోటాక్స్ 912UL లేదా ఐచ్ఛికంగా 100 హెచ్‌పి (75 కిలోవాట్ సీటు. పార్కింగ్ బ్రేక్ ఫీచర్‌తో డ్యూయల్ హైడ్రాలిక్ రియర్-వీల్ డిస్క్ బ్రేక్‌లు ప్రామాణికమైనవి. కాక్‌పిట్ ఫెయిరింగ్ ఫైబర్‌గ్లాస్‌తో తయారు చేయబడింది. [1] [2] కంపెనీ వెబ్‌సైట్ నుండి డేటా [1] సాధారణ లక్షణాల పనితీరు</v>
      </c>
      <c r="E56" s="1" t="s">
        <v>1175</v>
      </c>
      <c r="F56" s="1" t="s">
        <v>979</v>
      </c>
      <c r="G56" s="1" t="str">
        <f>IFERROR(__xludf.DUMMYFUNCTION("GOOGLETRANSLATE(F:F, ""en"", ""te"")"),"అల్ట్రాలైట్ ట్రైక్")</f>
        <v>అల్ట్రాలైట్ ట్రైక్</v>
      </c>
      <c r="H56" s="1" t="s">
        <v>436</v>
      </c>
      <c r="I56" s="1" t="str">
        <f>IFERROR(__xludf.DUMMYFUNCTION("GOOGLETRANSLATE(H:H, ""en"", ""te"")"),"యునైటెడ్ కింగ్‌డమ్")</f>
        <v>యునైటెడ్ కింగ్‌డమ్</v>
      </c>
      <c r="K56" s="1" t="s">
        <v>1176</v>
      </c>
      <c r="L56" s="1"/>
      <c r="M56" s="1" t="s">
        <v>1177</v>
      </c>
      <c r="R56" s="1" t="s">
        <v>215</v>
      </c>
      <c r="S56" s="1" t="s">
        <v>1178</v>
      </c>
      <c r="T56" s="1" t="s">
        <v>1179</v>
      </c>
      <c r="U56" s="1" t="s">
        <v>1180</v>
      </c>
      <c r="V56" s="1" t="s">
        <v>1181</v>
      </c>
      <c r="X56" s="1" t="s">
        <v>1182</v>
      </c>
      <c r="AA56" s="1" t="s">
        <v>1183</v>
      </c>
      <c r="AC56" s="1" t="s">
        <v>1184</v>
      </c>
      <c r="AF56" s="1" t="s">
        <v>1185</v>
      </c>
      <c r="AI56" s="1" t="s">
        <v>1186</v>
      </c>
      <c r="AJ56" s="1" t="s">
        <v>1187</v>
      </c>
      <c r="AK56" s="1" t="s">
        <v>1188</v>
      </c>
      <c r="AP56" s="1" t="s">
        <v>990</v>
      </c>
      <c r="AQ56" s="1" t="s">
        <v>991</v>
      </c>
      <c r="AS56" s="1" t="s">
        <v>1189</v>
      </c>
      <c r="AT56" s="1" t="s">
        <v>1190</v>
      </c>
      <c r="AU56" s="1">
        <v>2006.0</v>
      </c>
      <c r="AY56" s="1" t="s">
        <v>1191</v>
      </c>
      <c r="AZ56" s="1" t="s">
        <v>1192</v>
      </c>
      <c r="BA56" s="1" t="s">
        <v>1193</v>
      </c>
      <c r="BB56" s="1" t="s">
        <v>261</v>
      </c>
      <c r="DA56" s="1" t="s">
        <v>1194</v>
      </c>
      <c r="DX56" s="1" t="s">
        <v>1195</v>
      </c>
    </row>
    <row r="57">
      <c r="A57" s="1" t="s">
        <v>1196</v>
      </c>
      <c r="B57" s="1" t="str">
        <f>IFERROR(__xludf.DUMMYFUNCTION("GOOGLETRANSLATE(A:A, ""en"", ""te"")"),"పాపా 51 థండర్ ముస్తాంగ్")</f>
        <v>పాపా 51 థండర్ ముస్తాంగ్</v>
      </c>
      <c r="C57" s="1" t="s">
        <v>1197</v>
      </c>
      <c r="D57" s="1" t="str">
        <f>IFERROR(__xludf.DUMMYFUNCTION("GOOGLETRANSLATE(C:C, ""en"", ""te"")"),"థండర్ ముస్తాంగ్ P-51 ముస్తాంగ్ యొక్క ఆధునిక 0.75 స్కేల్ ప్రతిరూపం. ఇది టైటాన్ ఎయిర్‌క్రాఫ్ట్ టి -51 తో పాటు అధిక పనితీరు గల పి -51 కిట్‌ల ర్యాంకుల్లో చేరింది, ఇందులో సెకండరీ మోనోకోక్ అల్యూమినియం షెల్, ఆల్-అల్యూమినియం స్టీవర్ట్ ఎస్ -51 డి మరియు పూర్తి స్థా"&amp;"యి, టర్బైన్ ఉన్న వెల్డెడ్ స్టీల్ ఎయిర్‌ఫ్రేమ్ ఉంది. శక్తితో కూడిన కామెరాన్ P-51G. థండర్ ముస్తాంగ్ ప్రస్తుతం పునరుద్ధరించిన ఉత్పత్తి దశలలో ఉంది. 1999 పతనం లో ఉత్పత్తి ఆగిపోయింది. థండర్ బిల్డర్స్ గ్రూప్ LLC సెప్టెంబర్ 2010 లో విమానం తయారీకి అవసరమైన ఆస్తులను"&amp;" కలిగి ఉంది, వారు ఆస్తులను వాషింగ్టన్లోని మౌంట్ వెర్నాన్ యొక్క డీన్ హోల్ట్కు విక్రయించినప్పుడు. [1] డీన్ ప్రస్తుతం పూర్తి కిట్ సమర్పణల కోసం అవసరమైన అన్ని భాగాలను తయారుచేసే ప్రక్రియలో ఉన్నాడు, ఇది 2011 చివరలో లభిస్తుంది. ప్రోటోటైప్‌తో సహా మొత్తం 37 పూర్తి "&amp;"లేదా పాక్షిక కిట్లు ఉత్పత్తి చేయబడ్డాయి. వీటిలో 37, 27 ఫాల్కనర్ ఇంజిన్‌తో సహా పూర్తి కిట్‌లుగా పంపిణీ చేయబడ్డాయి. రెండు వాల్టర్ టర్బైన్లను వ్యవస్థాపించాయి మరియు ప్రస్తుతం ఎగురుతున్నాయి. రెనో ఎయిర్ రేసుల్లో నాలుగు థండర్ మస్టాంగ్స్ పోటీ పడ్డాయి. జాన్ పార్కర"&amp;"్ తన థండర్ ముస్తాంగ్ బ్లూ థండర్ II లో సాధారణంగా ఆశించిన ఫాల్కనర్ ఇంజిన్‌ను ఉపయోగించి రేస్‌కోర్స్‌లో 355 mph కంటే ఎక్కువ ల్యాప్ స్పీడ్‌ను నమోదు చేశాడు. మే 1, 2018 న రెనో స్టీడ్‌లో జరిగిన ల్యాండింగ్ సంఘటనలో పార్కర్ మరణించాడు. జార్జ్ గిబోనీ 2010 రేసుల్లో ఫాల"&amp;"్కనర్ ఇంజిన్ యొక్క సూపర్ఛార్జ్డ్ వెర్షన్‌తో 397 mph ల్యాప్ స్పీడ్లను పోస్ట్ చేశాడు, స్థాయి విమాన వేగంతో 415 mph కంటే ఎక్కువ. జనవరి 4, 2020 న, కాలిఫోర్నియాలోని శాంటా క్లారిటాలో థండర్ ముస్తాంగ్ కుప్పకూలి, పైలట్‌ను చంపాడు. [2]")</f>
        <v>థండర్ ముస్తాంగ్ P-51 ముస్తాంగ్ యొక్క ఆధునిక 0.75 స్కేల్ ప్రతిరూపం. ఇది టైటాన్ ఎయిర్‌క్రాఫ్ట్ టి -51 తో పాటు అధిక పనితీరు గల పి -51 కిట్‌ల ర్యాంకుల్లో చేరింది, ఇందులో సెకండరీ మోనోకోక్ అల్యూమినియం షెల్, ఆల్-అల్యూమినియం స్టీవర్ట్ ఎస్ -51 డి మరియు పూర్తి స్థాయి, టర్బైన్ ఉన్న వెల్డెడ్ స్టీల్ ఎయిర్‌ఫ్రేమ్ ఉంది. శక్తితో కూడిన కామెరాన్ P-51G. థండర్ ముస్తాంగ్ ప్రస్తుతం పునరుద్ధరించిన ఉత్పత్తి దశలలో ఉంది. 1999 పతనం లో ఉత్పత్తి ఆగిపోయింది. థండర్ బిల్డర్స్ గ్రూప్ LLC సెప్టెంబర్ 2010 లో విమానం తయారీకి అవసరమైన ఆస్తులను కలిగి ఉంది, వారు ఆస్తులను వాషింగ్టన్లోని మౌంట్ వెర్నాన్ యొక్క డీన్ హోల్ట్కు విక్రయించినప్పుడు. [1] డీన్ ప్రస్తుతం పూర్తి కిట్ సమర్పణల కోసం అవసరమైన అన్ని భాగాలను తయారుచేసే ప్రక్రియలో ఉన్నాడు, ఇది 2011 చివరలో లభిస్తుంది. ప్రోటోటైప్‌తో సహా మొత్తం 37 పూర్తి లేదా పాక్షిక కిట్లు ఉత్పత్తి చేయబడ్డాయి. వీటిలో 37, 27 ఫాల్కనర్ ఇంజిన్‌తో సహా పూర్తి కిట్‌లుగా పంపిణీ చేయబడ్డాయి. రెండు వాల్టర్ టర్బైన్లను వ్యవస్థాపించాయి మరియు ప్రస్తుతం ఎగురుతున్నాయి. రెనో ఎయిర్ రేసుల్లో నాలుగు థండర్ మస్టాంగ్స్ పోటీ పడ్డాయి. జాన్ పార్కర్ తన థండర్ ముస్తాంగ్ బ్లూ థండర్ II లో సాధారణంగా ఆశించిన ఫాల్కనర్ ఇంజిన్‌ను ఉపయోగించి రేస్‌కోర్స్‌లో 355 mph కంటే ఎక్కువ ల్యాప్ స్పీడ్‌ను నమోదు చేశాడు. మే 1, 2018 న రెనో స్టీడ్‌లో జరిగిన ల్యాండింగ్ సంఘటనలో పార్కర్ మరణించాడు. జార్జ్ గిబోనీ 2010 రేసుల్లో ఫాల్కనర్ ఇంజిన్ యొక్క సూపర్ఛార్జ్డ్ వెర్షన్‌తో 397 mph ల్యాప్ స్పీడ్లను పోస్ట్ చేశాడు, స్థాయి విమాన వేగంతో 415 mph కంటే ఎక్కువ. జనవరి 4, 2020 న, కాలిఫోర్నియాలోని శాంటా క్లారిటాలో థండర్ ముస్తాంగ్ కుప్పకూలి, పైలట్‌ను చంపాడు. [2]</v>
      </c>
      <c r="E57" s="1" t="s">
        <v>1198</v>
      </c>
      <c r="F57" s="1" t="s">
        <v>1199</v>
      </c>
      <c r="G57" s="1" t="str">
        <f>IFERROR(__xludf.DUMMYFUNCTION("GOOGLETRANSLATE(F:F, ""en"", ""te"")"),"ప్రతిరూపం")</f>
        <v>ప్రతిరూపం</v>
      </c>
      <c r="K57" s="1" t="s">
        <v>1200</v>
      </c>
      <c r="L57" s="1"/>
      <c r="M57" s="1" t="s">
        <v>1201</v>
      </c>
      <c r="Q57" s="1">
        <v>37.0</v>
      </c>
      <c r="AP57" s="1" t="s">
        <v>1202</v>
      </c>
      <c r="AQ57" s="2" t="s">
        <v>1203</v>
      </c>
    </row>
    <row r="58">
      <c r="A58" s="1" t="s">
        <v>1160</v>
      </c>
      <c r="B58" s="1" t="str">
        <f>IFERROR(__xludf.DUMMYFUNCTION("GOOGLETRANSLATE(A:A, ""en"", ""te"")"),"ప్రతి IL వోలో మినిప్లేన్")</f>
        <v>ప్రతి IL వోలో మినిప్లేన్</v>
      </c>
      <c r="C58" s="1" t="s">
        <v>1204</v>
      </c>
      <c r="D58" s="1" t="str">
        <f>IFERROR(__xludf.DUMMYFUNCTION("GOOGLETRANSLATE(C:C, ""en"", ""te"")"),"పర్ IL వోలో మినిప్లేన్ అనేది ఇటాలియన్ పారామోటర్, ఇది శక్తితో కూడిన పారాగ్లైడింగ్ కోసం గల్లియెరా వెనీటా యొక్క ప్రతి IL వోలో రూపొందించింది మరియు ఉత్పత్తి చేయబడింది. ఇది 1989 లో ప్రవేశపెట్టబడింది మరియు ఉత్పత్తిలో ఉంది. [1] [2] [3] ఈ విమానం తక్కువ బరువు పారామ"&amp;"ోటర్‌గా రూపొందించబడింది, పైలట్ తన వెనుక భాగంలో ఇంజిన్ ధరించాలి మరియు టేకాఫ్ కోసం దానితో పరిగెత్తాలి. ఇది పారాగ్లైడర్ తరహా హై-వింగ్, సింగిల్-ప్లేస్ వసతి మరియు పషర్ కాన్ఫిగరేషన్‌లో ఐఎల్ వోలో టాప్ 80 13 హెచ్‌పి (10 కిలోవాట్) ఇంజిన్‌ను కలిగి ఉంది. అన్ని పారామ"&amp;"ోటర్ల మాదిరిగానే, టేకాఫ్ మరియు ల్యాండింగ్ కాలినడకన సాధించబడుతుంది. [1] [2] డిజైన్‌ను సాధ్యమైనంత తేలికగా ఉంచడానికి సాధారణ జీను ఉపయోగించబడుతుంది. సింగిల్ సిలిండర్, టూ-స్ట్రోక్, ఫ్యాన్-కూల్డ్ ఎయిర్క్రాఫ్ట్ ఇంజిన్ కొన్ని ప్రత్యేక లక్షణాలను కలిగి ఉంటుంది, ఇది "&amp;"దాని పాత్రకు ప్రత్యేకంగా అనుకూలంగా ఉంటుంది. దీని తగ్గింపు గేర్‌బాక్స్ ఇంజిన్ మరియు ప్రొపెల్లర్ వేర్వేరు దిశల్లోకి మారుతుంది, తద్వారా పైలట్ [సైటేషన్ అవసరం] చేత గ్రహించబడే టార్క్ను తగ్గిస్తుంది. ఇంజిన్ సెంట్రిఫ్యూగల్ క్లచ్‌ను కూడా కలిగి ఉంటుంది, ఇది ప్రొపెల"&amp;"్లర్ టర్నింగ్ లేకుండా ఇంజిన్‌ను పనిలేకుండా చేయడానికి అనుమతిస్తుంది, ఇది పందిరి ద్రవ్యోల్బణం మరియు ప్రయోగం సమయంలో భద్రతను మెరుగుపరుస్తుంది, అలాగే ల్యాండింగ్. [1] [2] భూమి రవాణా లేదా నిల్వ కోసం విమానం పూర్తిగా విడదీయవచ్చు. అల్యూమినియం మరియు ఫైబర్గ్లాస్ ఫ్రే"&amp;"మ్ మడతలు మరియు ఇంధన ట్యాంక్ తొలగించగలవు. [1] క్లిచ్ మరియు బెర్ట్రాండ్ నుండి డేటా [1] [2] సాధారణ లక్షణాల పనితీరు")</f>
        <v>పర్ IL వోలో మినిప్లేన్ అనేది ఇటాలియన్ పారామోటర్, ఇది శక్తితో కూడిన పారాగ్లైడింగ్ కోసం గల్లియెరా వెనీటా యొక్క ప్రతి IL వోలో రూపొందించింది మరియు ఉత్పత్తి చేయబడింది. ఇది 1989 లో ప్రవేశపెట్టబడింది మరియు ఉత్పత్తిలో ఉంది. [1] [2] [3] ఈ విమానం తక్కువ బరువు పారామోటర్‌గా రూపొందించబడింది, పైలట్ తన వెనుక భాగంలో ఇంజిన్ ధరించాలి మరియు టేకాఫ్ కోసం దానితో పరిగెత్తాలి. ఇది పారాగ్లైడర్ తరహా హై-వింగ్, సింగిల్-ప్లేస్ వసతి మరియు పషర్ కాన్ఫిగరేషన్‌లో ఐఎల్ వోలో టాప్ 80 13 హెచ్‌పి (10 కిలోవాట్) ఇంజిన్‌ను కలిగి ఉంది. అన్ని పారామోటర్ల మాదిరిగానే, టేకాఫ్ మరియు ల్యాండింగ్ కాలినడకన సాధించబడుతుంది. [1] [2] డిజైన్‌ను సాధ్యమైనంత తేలికగా ఉంచడానికి సాధారణ జీను ఉపయోగించబడుతుంది. సింగిల్ సిలిండర్, టూ-స్ట్రోక్, ఫ్యాన్-కూల్డ్ ఎయిర్క్రాఫ్ట్ ఇంజిన్ కొన్ని ప్రత్యేక లక్షణాలను కలిగి ఉంటుంది, ఇది దాని పాత్రకు ప్రత్యేకంగా అనుకూలంగా ఉంటుంది. దీని తగ్గింపు గేర్‌బాక్స్ ఇంజిన్ మరియు ప్రొపెల్లర్ వేర్వేరు దిశల్లోకి మారుతుంది, తద్వారా పైలట్ [సైటేషన్ అవసరం] చేత గ్రహించబడే టార్క్ను తగ్గిస్తుంది. ఇంజిన్ సెంట్రిఫ్యూగల్ క్లచ్‌ను కూడా కలిగి ఉంటుంది, ఇది ప్రొపెల్లర్ టర్నింగ్ లేకుండా ఇంజిన్‌ను పనిలేకుండా చేయడానికి అనుమతిస్తుంది, ఇది పందిరి ద్రవ్యోల్బణం మరియు ప్రయోగం సమయంలో భద్రతను మెరుగుపరుస్తుంది, అలాగే ల్యాండింగ్. [1] [2] భూమి రవాణా లేదా నిల్వ కోసం విమానం పూర్తిగా విడదీయవచ్చు. అల్యూమినియం మరియు ఫైబర్గ్లాస్ ఫ్రేమ్ మడతలు మరియు ఇంధన ట్యాంక్ తొలగించగలవు. [1] క్లిచ్ మరియు బెర్ట్రాండ్ నుండి డేటా [1] [2] సాధారణ లక్షణాల పనితీరు</v>
      </c>
      <c r="E58" s="1" t="s">
        <v>1152</v>
      </c>
      <c r="F58" s="1" t="s">
        <v>327</v>
      </c>
      <c r="G58" s="1" t="str">
        <f>IFERROR(__xludf.DUMMYFUNCTION("GOOGLETRANSLATE(F:F, ""en"", ""te"")"),"పారామోటర్")</f>
        <v>పారామోటర్</v>
      </c>
      <c r="H58" s="1" t="s">
        <v>201</v>
      </c>
      <c r="I58" s="1" t="str">
        <f>IFERROR(__xludf.DUMMYFUNCTION("GOOGLETRANSLATE(H:H, ""en"", ""te"")"),"ఇటలీ")</f>
        <v>ఇటలీ</v>
      </c>
      <c r="J58" s="2" t="s">
        <v>202</v>
      </c>
      <c r="K58" s="1" t="s">
        <v>1153</v>
      </c>
      <c r="L58" s="1"/>
      <c r="M58" s="1" t="s">
        <v>1154</v>
      </c>
      <c r="R58" s="1" t="s">
        <v>215</v>
      </c>
      <c r="X58" s="1" t="s">
        <v>1205</v>
      </c>
      <c r="Y58" s="1" t="s">
        <v>1206</v>
      </c>
      <c r="Z58" s="1" t="s">
        <v>1207</v>
      </c>
      <c r="AA58" s="1" t="s">
        <v>1208</v>
      </c>
      <c r="AB58" s="1" t="s">
        <v>1209</v>
      </c>
      <c r="AI58" s="1" t="s">
        <v>1210</v>
      </c>
      <c r="AP58" s="1" t="s">
        <v>990</v>
      </c>
      <c r="AQ58" s="2" t="s">
        <v>331</v>
      </c>
      <c r="AS58" s="1" t="s">
        <v>1211</v>
      </c>
      <c r="AU58" s="1">
        <v>1989.0</v>
      </c>
      <c r="BG58" s="1" t="s">
        <v>313</v>
      </c>
    </row>
    <row r="59">
      <c r="A59" s="1" t="s">
        <v>1212</v>
      </c>
      <c r="B59" s="1" t="str">
        <f>IFERROR(__xludf.DUMMYFUNCTION("GOOGLETRANSLATE(A:A, ""en"", ""te"")"),"నార్త్ వింగ్ ఎటిఎఫ్")</f>
        <v>నార్త్ వింగ్ ఎటిఎఫ్</v>
      </c>
      <c r="C59" s="1" t="s">
        <v>1213</v>
      </c>
      <c r="D59" s="1" t="str">
        <f>IFERROR(__xludf.DUMMYFUNCTION("GOOGLETRANSLATE(C:C, ""en"", ""te"")"),"నార్త్ వింగ్ ఎటిఎఫ్ (ఎయిర్ టైమ్ ఫిక్స్) అనేది ఒక అమెరికన్ సింగిల్-సీట్ అల్ట్రాలైట్ ట్రైక్, ఇది వాషింగ్టన్లోని ఈస్ట్ వెనాట్చీ యొక్క నార్త్ వింగ్ డిజైన్ రూపొందించింది మరియు నిర్మించింది. ఈ విమానం te త్సాహిక నిర్మాణానికి కిట్‌గా సరఫరా చేయబడుతుంది. [1] [2] [3"&amp;"] ATF అనేది నానోట్రైక్, ఇది మోటారుగ్లైడర్‌గా ఉపయోగించడానికి ఉద్దేశించబడింది, శక్తితో బయలుదేరి, ఆపై విమానంలో ప్రయాణించడానికి ఇంజిన్‌ను మూసివేస్తుంది. [1] [2] [3] వర్గం యొక్క గరిష్ట ఖాళీ బరువు 254 పౌండ్లు (115 కిలోలు) తో సహా ఫార్ 103 అల్ట్రాలైట్ వాహనాల నియమ"&amp;"ాలను మాతో పాటించేలా ఈ విమానం రూపొందించబడింది. ఈ విమానం ప్రామాణిక ఖాళీ బరువు 186 పౌండ్లు (84 కిలోలు). ఇది మినిమలిస్ట్ డిజైన్, కేబుల్-బ్రేస్డ్ హాంగ్ గ్లైడర్-స్టైల్ హై-వింగ్, వెయిట్-షిఫ్ట్ కంట్రోల్స్, సింగిల్-సీట్, ఓపెన్ కాక్‌పిట్, ట్రైసైకిల్ ల్యాండింగ్ గేర్"&amp;" మరియు పషర్ కాన్ఫిగరేషన్‌లో ఒకే ఇంజిన్ కలిగి ఉంది. [1] [2] ఈ విమానం బోల్ట్-టుగెథర్ అల్యూమినియం గొట్టాల నుండి తయారవుతుంది, దాని డబుల్-ఉపరితల విభాగం డాక్రాన్ సెయిల్‌క్లాత్‌లో కప్పబడి ఉంటుంది. దీని 34.7 అడుగుల (10.6 మీ) స్పాన్ స్ట్రాటస్ ఎక్స్‌పి వింగ్‌కు కేబ"&amp;"ుల్స్ మరియు కింగ్‌పోస్ట్ మద్దతు ఉంది మరియు వెయిట్-షిఫ్ట్ ""ఎ"" ఫ్రేమ్ కంట్రోల్ బార్ ద్వారా నియంత్రించబడుతుంది. తయారీదారు అందించే అసలు రెక్క స్ట్రాటోస్, కానీ దీనిని 2010 లో మెరుగైన స్ట్రాటస్ ఎక్స్‌పి ద్వారా భర్తీ చేశారు. స్ట్రాటోస్ ఎక్స్‌పిలో ఫైబర్గ్లాస్ వ"&amp;"ింగ్‌టిప్‌లు ఉన్నాయి, మంచి గ్లైడ్ నిష్పత్తి మరియు తక్కువ సింక్ రేటును అందించే వేరే ఆకారపు నౌక. ఇది రెండు పరిమాణాలలో లభిస్తుంది, 16 మీ 2 (170 చదరపు అడుగులు) మరియు 17.5 మీ 2 (188 చదరపు అడుగులు). [1] [2] [3] ఈ విమానం మొదట 22 హెచ్‌పి (16 కిలోవాట్ల) జెనోవా జి "&amp;"-25 సింగిల్ సిలిండర్, టూ-స్ట్రోక్ ఇంజిన్ చేత శక్తిని పొందింది. 2012 లో లభించే ఇంజన్లు 26 హెచ్‌పి (19 కిలోవాట్ల) సిమోనిని మినీ 2, 30 హెచ్‌పి (22 కిలోవాట్ నీరీ నిల్వ లేదా భూ రవాణా కోసం ATF ను 27 ""x 30"" x 55 ""(69 x 76 x 140 సెం.మీ) వరకు ముడుచుకోవచ్చు. [3]"&amp;" నార్త్ వింగ్ నుండి డేటా [3] సాధారణ లక్షణాల పనితీరు")</f>
        <v>నార్త్ వింగ్ ఎటిఎఫ్ (ఎయిర్ టైమ్ ఫిక్స్) అనేది ఒక అమెరికన్ సింగిల్-సీట్ అల్ట్రాలైట్ ట్రైక్, ఇది వాషింగ్టన్లోని ఈస్ట్ వెనాట్చీ యొక్క నార్త్ వింగ్ డిజైన్ రూపొందించింది మరియు నిర్మించింది. ఈ విమానం te త్సాహిక నిర్మాణానికి కిట్‌గా సరఫరా చేయబడుతుంది. [1] [2] [3] ATF అనేది నానోట్రైక్, ఇది మోటారుగ్లైడర్‌గా ఉపయోగించడానికి ఉద్దేశించబడింది, శక్తితో బయలుదేరి, ఆపై విమానంలో ప్రయాణించడానికి ఇంజిన్‌ను మూసివేస్తుంది. [1] [2] [3] వర్గం యొక్క గరిష్ట ఖాళీ బరువు 254 పౌండ్లు (115 కిలోలు) తో సహా ఫార్ 103 అల్ట్రాలైట్ వాహనాల నియమాలను మాతో పాటించేలా ఈ విమానం రూపొందించబడింది. ఈ విమానం ప్రామాణిక ఖాళీ బరువు 186 పౌండ్లు (84 కిలోలు). ఇది మినిమలిస్ట్ డిజైన్, కేబుల్-బ్రేస్డ్ హాంగ్ గ్లైడర్-స్టైల్ హై-వింగ్, వెయిట్-షిఫ్ట్ కంట్రోల్స్, సింగిల్-సీట్, ఓపెన్ కాక్‌పిట్, ట్రైసైకిల్ ల్యాండింగ్ గేర్ మరియు పషర్ కాన్ఫిగరేషన్‌లో ఒకే ఇంజిన్ కలిగి ఉంది. [1] [2] ఈ విమానం బోల్ట్-టుగెథర్ అల్యూమినియం గొట్టాల నుండి తయారవుతుంది, దాని డబుల్-ఉపరితల విభాగం డాక్రాన్ సెయిల్‌క్లాత్‌లో కప్పబడి ఉంటుంది. దీని 34.7 అడుగుల (10.6 మీ) స్పాన్ స్ట్రాటస్ ఎక్స్‌పి వింగ్‌కు కేబుల్స్ మరియు కింగ్‌పోస్ట్ మద్దతు ఉంది మరియు వెయిట్-షిఫ్ట్ "ఎ" ఫ్రేమ్ కంట్రోల్ బార్ ద్వారా నియంత్రించబడుతుంది. తయారీదారు అందించే అసలు రెక్క స్ట్రాటోస్, కానీ దీనిని 2010 లో మెరుగైన స్ట్రాటస్ ఎక్స్‌పి ద్వారా భర్తీ చేశారు. స్ట్రాటోస్ ఎక్స్‌పిలో ఫైబర్గ్లాస్ వింగ్‌టిప్‌లు ఉన్నాయి, మంచి గ్లైడ్ నిష్పత్తి మరియు తక్కువ సింక్ రేటును అందించే వేరే ఆకారపు నౌక. ఇది రెండు పరిమాణాలలో లభిస్తుంది, 16 మీ 2 (170 చదరపు అడుగులు) మరియు 17.5 మీ 2 (188 చదరపు అడుగులు). [1] [2] [3] ఈ విమానం మొదట 22 హెచ్‌పి (16 కిలోవాట్ల) జెనోవా జి -25 సింగిల్ సిలిండర్, టూ-స్ట్రోక్ ఇంజిన్ చేత శక్తిని పొందింది. 2012 లో లభించే ఇంజన్లు 26 హెచ్‌పి (19 కిలోవాట్ల) సిమోనిని మినీ 2, 30 హెచ్‌పి (22 కిలోవాట్ నీరీ నిల్వ లేదా భూ రవాణా కోసం ATF ను 27 "x 30" x 55 "(69 x 76 x 140 సెం.మీ) వరకు ముడుచుకోవచ్చు. [3] నార్త్ వింగ్ నుండి డేటా [3] సాధారణ లక్షణాల పనితీరు</v>
      </c>
      <c r="F59" s="1" t="s">
        <v>979</v>
      </c>
      <c r="G59" s="1" t="str">
        <f>IFERROR(__xludf.DUMMYFUNCTION("GOOGLETRANSLATE(F:F, ""en"", ""te"")"),"అల్ట్రాలైట్ ట్రైక్")</f>
        <v>అల్ట్రాలైట్ ట్రైక్</v>
      </c>
      <c r="H59" s="1" t="s">
        <v>452</v>
      </c>
      <c r="I59" s="1" t="str">
        <f>IFERROR(__xludf.DUMMYFUNCTION("GOOGLETRANSLATE(H:H, ""en"", ""te"")"),"అమెరికా")</f>
        <v>అమెరికా</v>
      </c>
      <c r="J59" s="2" t="s">
        <v>925</v>
      </c>
      <c r="K59" s="1" t="s">
        <v>980</v>
      </c>
      <c r="L59" s="1"/>
      <c r="M59" s="1" t="s">
        <v>981</v>
      </c>
      <c r="Q59" s="1" t="s">
        <v>982</v>
      </c>
      <c r="R59" s="1" t="s">
        <v>215</v>
      </c>
      <c r="T59" s="1" t="s">
        <v>1214</v>
      </c>
      <c r="X59" s="1" t="s">
        <v>1215</v>
      </c>
      <c r="Y59" s="1" t="s">
        <v>987</v>
      </c>
      <c r="Z59" s="1" t="s">
        <v>988</v>
      </c>
      <c r="AA59" s="1" t="s">
        <v>1216</v>
      </c>
      <c r="AB59" s="1" t="s">
        <v>1217</v>
      </c>
      <c r="AC59" s="1" t="s">
        <v>992</v>
      </c>
      <c r="AI59" s="1" t="s">
        <v>1218</v>
      </c>
      <c r="AP59" s="1" t="s">
        <v>990</v>
      </c>
      <c r="AQ59" s="1" t="s">
        <v>991</v>
      </c>
      <c r="AR59" s="1">
        <v>6.33</v>
      </c>
      <c r="AS59" s="1" t="s">
        <v>1219</v>
      </c>
      <c r="AT59" s="1" t="s">
        <v>1220</v>
      </c>
      <c r="BI59" s="1">
        <v>6.0</v>
      </c>
      <c r="BJ59" s="1">
        <v>10.5</v>
      </c>
      <c r="BK59" s="1" t="s">
        <v>1221</v>
      </c>
      <c r="DA59" s="1" t="s">
        <v>1222</v>
      </c>
    </row>
    <row r="60">
      <c r="A60" s="1" t="s">
        <v>1223</v>
      </c>
      <c r="B60" s="1" t="str">
        <f>IFERROR(__xludf.DUMMYFUNCTION("GOOGLETRANSLATE(A:A, ""en"", ""te"")"),"PZL M-24 డ్రోమాడర్ సూపర్")</f>
        <v>PZL M-24 డ్రోమాడర్ సూపర్</v>
      </c>
      <c r="C60" s="1" t="s">
        <v>1224</v>
      </c>
      <c r="D60" s="1" t="str">
        <f>IFERROR(__xludf.DUMMYFUNCTION("GOOGLETRANSLATE(C:C, ""en"", ""te"")"),"PZL M-24 డ్రోమాడర్ సూపర్ (A.K.A. సూపర్ డ్రోమెడరీ) అనేది ఒకే ఇంజిన్ వ్యవసాయ విమానం, దీనిని 1980 లలో WSK-MEILEC (తరువాత PZL-MEILEC) PZL- మైలెక్ M-18 డ్రోమాడర్ నుండి అభివృద్ధి చేసింది. ఇది ప్రోటోటైపింగ్ దశకు మించి పురోగతి సాధించలేదు. ఈ విమానం విజయవంతమైన వ్యవ"&amp;"సాయ విమానం PZL- మైలెక్ M-18 డ్రోమాడర్ యొక్క పెద్ద మరియు మరింత సమర్థవంతమైన వేరియంట్‌గా అభివృద్ధి చేయబడింది. M-18 యొక్క కొన్ని భాగాలు దాని నిర్మాణాన్ని ఉపయోగించాయి, అయితే ఇది సాధారణంగా పెద్దది మరియు బలంగా ఉంటుంది, మరింత శక్తివంతమైన ఇంజిన్‌తో. రెక్కలు పెద్ద "&amp;"వ్యవధి యొక్క కొత్త కేంద్ర విభాగంతో అమర్చబడ్డాయి. M-24 యొక్క మొదటి నమూనా జూలై 20, 1987 న ప్రయాణించింది మరియు ఇది 736 kW (987 HP) Shvetesov ASH-62IR రేడియల్ ఇంజిన్‌తో శక్తిని పొందింది. రెండవ నమూనా, M-24B గా నియమించబడినది, పోలిష్-రూపొందించిన 890 kW (1,200 HP"&amp;") PZL-KALISZ K-9AA రేడియల్ ఇంజిన్ మరియు 1988 లో మొదట ప్రయాణించింది. మూడవ నమూనా M-24T, ప్రాట్ &amp; చేత శక్తినిచ్చింది విట్నీ PT6A-45AG టర్బోప్రాప్ ఇంజిన్. నాలుగు ప్రోటోటైప్‌లు నిర్మించబడ్డాయి, కాని ఈ రకం ఉత్పత్తిలోకి ప్రవేశించలేదు. M-24 తో ఉన్న అనుభవం M-18B య"&amp;"ొక్క M-18B వేరియంట్‌ను రూపొందించడంలో ఉపయోగించబడింది, ఇది PZL K-9 ఇంజిన్‌తో శక్తితో ఉంది, ఇది మొదట 1993 లో ఎగిరింది. ఈ విమానం ఒక మెటల్ లో-వింగ్ కాంటిలివర్ మోనోప్లేన్, ఇది లేఅవుట్‌లో సాంప్రదాయిక . ఇది మోనోకోక్ ఫ్యూజ్‌లేజ్ కలిగి ఉంది, ఇది డ్యూరాలిమినియాతో కప"&amp;"్పబడి ఉంటుంది. రెక్కలు మూడు భాగాలతో కూడి ఉంటాయి, ఫ్లాప్స్ మరియు స్లాట్లతో అమర్చబడి ఉంటాయి. రెండు-సీట్ల క్యాబిన్ ఉంది (పైలట్ మరియు ఐచ్ఛిక ప్రయాణీకుడు లేదా మెకానిక్, టెన్డంలో), అధికంగా ఉంచబడుతుంది. సింగిల్ రేడియల్ ఇంజిన్‌లో నాలుగు బ్లేడ్ ప్రొపెల్లర్ ఉంది. ఇ"&amp;"ంజిన్ వెనుక రసాయనాలు లేదా నీటి కోసం అంతర్గత 2,700-లీటర్ (590 ఇంప్ గల్; 710 యుఎస్ గాల్) ట్యాంక్ ఉంది. ఇంధన ట్యాంక్ 1,400 లీటర్లు (310 ఇంప్ గల్; 370 యుఎస్ గాల్) కలిగి ఉంది. ఈ విమానం స్ప్రేయింగ్, క్రాప్ డస్టింగ్ లేదా మంటలను ఆర్పే పరికరాల మార్పిడిలను కలిగి ఉం"&amp;"ది. ఇది తోక చక్రంతో సాంప్రదాయ స్థిర ల్యాండింగ్ గేర్‌ను కలిగి ఉంది. జేన్ యొక్క అన్ని ప్రపంచ విమానాల నుండి డేటా 1989-90 [1] సాధారణ లక్షణాల పనితీరు సంబంధిత అభివృద్ధి")</f>
        <v>PZL M-24 డ్రోమాడర్ సూపర్ (A.K.A. సూపర్ డ్రోమెడరీ) అనేది ఒకే ఇంజిన్ వ్యవసాయ విమానం, దీనిని 1980 లలో WSK-MEILEC (తరువాత PZL-MEILEC) PZL- మైలెక్ M-18 డ్రోమాడర్ నుండి అభివృద్ధి చేసింది. ఇది ప్రోటోటైపింగ్ దశకు మించి పురోగతి సాధించలేదు. ఈ విమానం విజయవంతమైన వ్యవసాయ విమానం PZL- మైలెక్ M-18 డ్రోమాడర్ యొక్క పెద్ద మరియు మరింత సమర్థవంతమైన వేరియంట్‌గా అభివృద్ధి చేయబడింది. M-18 యొక్క కొన్ని భాగాలు దాని నిర్మాణాన్ని ఉపయోగించాయి, అయితే ఇది సాధారణంగా పెద్దది మరియు బలంగా ఉంటుంది, మరింత శక్తివంతమైన ఇంజిన్‌తో. రెక్కలు పెద్ద వ్యవధి యొక్క కొత్త కేంద్ర విభాగంతో అమర్చబడ్డాయి. M-24 యొక్క మొదటి నమూనా జూలై 20, 1987 న ప్రయాణించింది మరియు ఇది 736 kW (987 HP) Shvetesov ASH-62IR రేడియల్ ఇంజిన్‌తో శక్తిని పొందింది. రెండవ నమూనా, M-24B గా నియమించబడినది, పోలిష్-రూపొందించిన 890 kW (1,200 HP) PZL-KALISZ K-9AA రేడియల్ ఇంజిన్ మరియు 1988 లో మొదట ప్రయాణించింది. మూడవ నమూనా M-24T, ప్రాట్ &amp; చేత శక్తినిచ్చింది విట్నీ PT6A-45AG టర్బోప్రాప్ ఇంజిన్. నాలుగు ప్రోటోటైప్‌లు నిర్మించబడ్డాయి, కాని ఈ రకం ఉత్పత్తిలోకి ప్రవేశించలేదు. M-24 తో ఉన్న అనుభవం M-18B యొక్క M-18B వేరియంట్‌ను రూపొందించడంలో ఉపయోగించబడింది, ఇది PZL K-9 ఇంజిన్‌తో శక్తితో ఉంది, ఇది మొదట 1993 లో ఎగిరింది. ఈ విమానం ఒక మెటల్ లో-వింగ్ కాంటిలివర్ మోనోప్లేన్, ఇది లేఅవుట్‌లో సాంప్రదాయిక . ఇది మోనోకోక్ ఫ్యూజ్‌లేజ్ కలిగి ఉంది, ఇది డ్యూరాలిమినియాతో కప్పబడి ఉంటుంది. రెక్కలు మూడు భాగాలతో కూడి ఉంటాయి, ఫ్లాప్స్ మరియు స్లాట్లతో అమర్చబడి ఉంటాయి. రెండు-సీట్ల క్యాబిన్ ఉంది (పైలట్ మరియు ఐచ్ఛిక ప్రయాణీకుడు లేదా మెకానిక్, టెన్డంలో), అధికంగా ఉంచబడుతుంది. సింగిల్ రేడియల్ ఇంజిన్‌లో నాలుగు బ్లేడ్ ప్రొపెల్లర్ ఉంది. ఇంజిన్ వెనుక రసాయనాలు లేదా నీటి కోసం అంతర్గత 2,700-లీటర్ (590 ఇంప్ గల్; 710 యుఎస్ గాల్) ట్యాంక్ ఉంది. ఇంధన ట్యాంక్ 1,400 లీటర్లు (310 ఇంప్ గల్; 370 యుఎస్ గాల్) కలిగి ఉంది. ఈ విమానం స్ప్రేయింగ్, క్రాప్ డస్టింగ్ లేదా మంటలను ఆర్పే పరికరాల మార్పిడిలను కలిగి ఉంది. ఇది తోక చక్రంతో సాంప్రదాయ స్థిర ల్యాండింగ్ గేర్‌ను కలిగి ఉంది. జేన్ యొక్క అన్ని ప్రపంచ విమానాల నుండి డేటా 1989-90 [1] సాధారణ లక్షణాల పనితీరు సంబంధిత అభివృద్ధి</v>
      </c>
      <c r="F60" s="1" t="s">
        <v>1225</v>
      </c>
      <c r="G60" s="1" t="str">
        <f>IFERROR(__xludf.DUMMYFUNCTION("GOOGLETRANSLATE(F:F, ""en"", ""te"")"),"వ్యవసాయ విమానం")</f>
        <v>వ్యవసాయ విమానం</v>
      </c>
      <c r="H60" s="1" t="s">
        <v>211</v>
      </c>
      <c r="I60" s="1" t="str">
        <f>IFERROR(__xludf.DUMMYFUNCTION("GOOGLETRANSLATE(H:H, ""en"", ""te"")"),"పోలాండ్")</f>
        <v>పోలాండ్</v>
      </c>
      <c r="J60" s="2" t="s">
        <v>212</v>
      </c>
      <c r="K60" s="1" t="s">
        <v>1226</v>
      </c>
      <c r="L60" s="1"/>
      <c r="M60" s="2" t="s">
        <v>1227</v>
      </c>
      <c r="P60" s="4">
        <v>31978.0</v>
      </c>
      <c r="Q60" s="1" t="s">
        <v>1228</v>
      </c>
      <c r="R60" s="1" t="s">
        <v>1229</v>
      </c>
      <c r="S60" s="1" t="s">
        <v>1230</v>
      </c>
      <c r="T60" s="1" t="s">
        <v>1231</v>
      </c>
      <c r="U60" s="1" t="s">
        <v>1232</v>
      </c>
      <c r="V60" s="1" t="s">
        <v>1233</v>
      </c>
      <c r="X60" s="1" t="s">
        <v>1234</v>
      </c>
      <c r="AA60" s="1" t="s">
        <v>1235</v>
      </c>
      <c r="AB60" s="1" t="s">
        <v>1236</v>
      </c>
      <c r="AH60" s="1" t="s">
        <v>1237</v>
      </c>
      <c r="AI60" s="1" t="s">
        <v>1238</v>
      </c>
      <c r="AJ60" s="1" t="s">
        <v>1239</v>
      </c>
      <c r="AK60" s="1" t="s">
        <v>1240</v>
      </c>
      <c r="AP60" s="1" t="s">
        <v>729</v>
      </c>
      <c r="AQ60" s="1" t="s">
        <v>1241</v>
      </c>
      <c r="AR60" s="1">
        <v>8.8</v>
      </c>
      <c r="AS60" s="1" t="s">
        <v>829</v>
      </c>
      <c r="AT60" s="1" t="s">
        <v>1242</v>
      </c>
      <c r="AY60" s="1" t="s">
        <v>1243</v>
      </c>
      <c r="AZ60" s="1" t="s">
        <v>1244</v>
      </c>
      <c r="BA60" s="1" t="s">
        <v>1245</v>
      </c>
      <c r="BB60" s="1" t="s">
        <v>1246</v>
      </c>
      <c r="BI60" s="1" t="s">
        <v>1247</v>
      </c>
      <c r="DY60" s="1" t="s">
        <v>1248</v>
      </c>
      <c r="DZ60" s="1" t="s">
        <v>1249</v>
      </c>
    </row>
    <row r="61">
      <c r="A61" s="1" t="s">
        <v>1250</v>
      </c>
      <c r="B61" s="1" t="str">
        <f>IFERROR(__xludf.DUMMYFUNCTION("GOOGLETRANSLATE(A:A, ""en"", ""te"")"),"పెగసాస్ క్వాంటం")</f>
        <v>పెగసాస్ క్వాంటం</v>
      </c>
      <c r="C61" s="1" t="s">
        <v>1251</v>
      </c>
      <c r="D61" s="1" t="str">
        <f>IFERROR(__xludf.DUMMYFUNCTION("GOOGLETRANSLATE(C:C, ""en"", ""te"")"),"పెగసాస్ క్వాంటం బ్రిటిష్ రెండు-సీట్ల, అల్ట్రాలైట్ ట్రైక్, దీనిని పెగసాస్ ఏవియేషన్ మరియు తరువాత పి అండ్ ఎమ్ ఏవియేషన్ రూపొందించారు. విమానం పూర్తయిన విమానం వలె సరఫరా చేయబడింది. [1] [2] 2000 ల ప్రారంభంలో పెగసాస్ ఏవియేషన్ ప్రత్యర్థి మెయిన్ ఎయిర్ స్పోర్ట్స్‌తో "&amp;"పి అండ్ ఎమ్ ఏవియేషన్‌లో విలీనం చేయబడింది, మరియు క్వాంటం యొక్క ఉత్పత్తి కొనసాగింది, కాని విల్ట్‌షైర్‌లోని మార్ల్‌బరోలోని పెగసాస్ ప్లాంట్ నుండి రోచ్‌డేల్‌లోని మెయిన్ ఎయిర్ ఫ్యాక్టరీకి మార్చబడింది. సంస్థ రెండు విమాన మార్గాలను హేతుబద్ధం చేయడంతో, క్వాంటం ఉత్పత"&amp;"్తి ముగిసింది. 2012 నాటికి తయారీదారు సూచించాడు, ""ఈ విమానం ఇకపై ఉత్పత్తిలో లేదు ... పూర్తి విడిభాగాలు మరియు మద్దతు ఇప్పటికీ అందుబాటులో ఉన్నాయి మరియు future హించదగిన భవిష్యత్తు కోసం అలాగే ఉంటాయి. పూర్తి విమానాలను ఇప్పటికీ తయారు చేయవచ్చు కానీ ప్రత్యేక అభ్యర"&amp;"్థన ద్వారా మాత్రమే."" [2] [ 3] క్వాంటం సుదూర ఎగిరేందుకు అప్-స్కేల్ టూరింగ్ ట్రైక్‌గా ఉద్దేశించబడింది. వర్గం యొక్క గరిష్ట స్థూల బరువు 450 కిలోల (992 పౌండ్లు) తో సహా, ఫెడెరేషన్ ఏరోనటిక్ ఇంటర్నేషనల్ మైక్రోలైట్ వర్గానికి అనుగుణంగా ఇది రూపొందించబడింది. ఇది UK "&amp;"BCAR విభాగం ""S"" మరియు జర్మన్ DULV మైక్రోలైట్ ధృవీకరణకు అనుగుణంగా ధృవీకరించబడింది. ఈ విమానం గరిష్టంగా స్థూల బరువు 409 కిలోల (902 పౌండ్లు). ఇది కేబుల్-బ్రేస్డ్ హాంగ్ గ్లైడర్-స్టైల్ హై-వింగ్, వెయిట్-షిఫ్ట్ కంట్రోల్స్, రెండు-సీట్ల-టెన్డం, ఓపెన్ కాక్‌పిట్, ట"&amp;"్రైసైకిల్ ల్యాండింగ్ గేర్ మరియు పషర్ కాన్ఫిగరేషన్‌లో ఒకే ఇంజిన్ కలిగి ఉంది. [1] [2] ఈ విమానం బోల్ట్-టుగెథర్ అల్యూమినియం గొట్టాల నుండి తయారవుతుంది, దాని డబుల్-ఉపరితల పెగసాస్ క్యూ 2 వింగ్ డాక్రాన్ సెయిల్‌క్లాత్‌లో కప్పబడి ఉంటుంది. దీని 10.4 మీ (34.1 అడుగులు"&amp;") స్పాన్ వింగ్‌కు ఒకే ట్యూబ్-రకం కింగ్‌పోస్ట్ మద్దతు ఇస్తుంది మరియు ""ఎ"" ఫ్రేమ్ కంట్రోల్ బార్‌ను ఉపయోగిస్తుంది. క్వాంటం లైన్ వివిధ ఎంపికల ప్యాకేజీలు మరియు ఇంజిన్లను కలిగి ఉన్న అనేక నమూనాలను కలిగి ఉంది. [1] [2] ప్రపంచవ్యాప్తంగా మొట్టమొదటి మైక్రోలైట్ ఫ్లైట"&amp;"్ సహా అనేక రికార్డ్ -సెట్టింగ్ విమానాలకు క్వాంటంలు ఉపయోగించబడ్డాయి, బ్రియాన్ మిల్టన్ మరియు కీత్ రేనాల్డ్స్ చేత క్వాంటం 912 గ్లోబల్ ఫ్లైయర్‌లో 14 మార్చి - 21 జూలై 1998 మధ్య. [1] [2] [ 4] రికార్డ్-సర్కింగ్ ఫ్లైట్ కోసం ప్రణాళిక ప్రారంభంలో అతను క్వాంటంను ఎందు"&amp;"కు ఎంచుకున్నాడో మిల్టన్ వివరించాడు: నేను వెంటనే తాజా మరియు బాగా నిరూపితమైన మైక్రోలైట్, పెగాసాస్ క్వాంటం 912 ను ఆదేశించాను. దీనికి ఒక అందమైన ఫ్లయింగ్ వింగ్ ఉంది, దానితో నేను సౌకర్యవంతంగా ఉన్నాను, మరియు దీని ఇంజిన్-రోటాక్స్ 912-నాలుగు-స్ట్రోక్, నాలుగు సిలిం"&amp;"డర్ మరియు అప్పటి వరకు నేను ఎగిరిన రెండు-స్ట్రోక్, రెండు సిలిండర్ ఇంజన్ల కంటే చాలా నమ్మదగినది. ఇది ద్వంద్వ జ్వలన, ప్రతి సిలిండర్‌లో రెండు స్పార్కింగ్-ప్లగ్‌లు, సముద్రపు క్రాసింగ్‌లపై సౌకర్యం కలిగి ఉంది. కీత్ ప్రత్యర్థి మెడ్వే మైక్రోలైట్స్ కోసం టెస్ట్ పైలట్"&amp;"‌గా ఎగిరినప్పటికీ, ఇది చాలా సుందరమైన వింగ్ కలిగి ఉంది, కానీ తక్కువ అధునాతన ట్రైక్, అతను పెగసాస్ 912 ఎంపికకు అనుకూలంగా ఉన్నాడు. [4] ప్రపంచ మైక్రోలైట్ ఛాంపియన్‌షిప్‌లను గెలుచుకోవడానికి క్వాంటం సైమన్ బేకర్ కూడా ఎగురవేయబడింది. [3] బెర్ట్రాండ్ మరియు పి అండ్ ఎమ"&amp;"్ ఏవియేషన్ నుండి డేటా [2] [3] సాధారణ లక్షణాల పనితీరు")</f>
        <v>పెగసాస్ క్వాంటం బ్రిటిష్ రెండు-సీట్ల, అల్ట్రాలైట్ ట్రైక్, దీనిని పెగసాస్ ఏవియేషన్ మరియు తరువాత పి అండ్ ఎమ్ ఏవియేషన్ రూపొందించారు. విమానం పూర్తయిన విమానం వలె సరఫరా చేయబడింది. [1] [2] 2000 ల ప్రారంభంలో పెగసాస్ ఏవియేషన్ ప్రత్యర్థి మెయిన్ ఎయిర్ స్పోర్ట్స్‌తో పి అండ్ ఎమ్ ఏవియేషన్‌లో విలీనం చేయబడింది, మరియు క్వాంటం యొక్క ఉత్పత్తి కొనసాగింది, కాని విల్ట్‌షైర్‌లోని మార్ల్‌బరోలోని పెగసాస్ ప్లాంట్ నుండి రోచ్‌డేల్‌లోని మెయిన్ ఎయిర్ ఫ్యాక్టరీకి మార్చబడింది. సంస్థ రెండు విమాన మార్గాలను హేతుబద్ధం చేయడంతో, క్వాంటం ఉత్పత్తి ముగిసింది. 2012 నాటికి తయారీదారు సూచించాడు, "ఈ విమానం ఇకపై ఉత్పత్తిలో లేదు ... పూర్తి విడిభాగాలు మరియు మద్దతు ఇప్పటికీ అందుబాటులో ఉన్నాయి మరియు future హించదగిన భవిష్యత్తు కోసం అలాగే ఉంటాయి. పూర్తి విమానాలను ఇప్పటికీ తయారు చేయవచ్చు కానీ ప్రత్యేక అభ్యర్థన ద్వారా మాత్రమే." [2] [ 3] క్వాంటం సుదూర ఎగిరేందుకు అప్-స్కేల్ టూరింగ్ ట్రైక్‌గా ఉద్దేశించబడింది. వర్గం యొక్క గరిష్ట స్థూల బరువు 450 కిలోల (992 పౌండ్లు) తో సహా, ఫెడెరేషన్ ఏరోనటిక్ ఇంటర్నేషనల్ మైక్రోలైట్ వర్గానికి అనుగుణంగా ఇది రూపొందించబడింది. ఇది UK BCAR విభాగం "S" మరియు జర్మన్ DULV మైక్రోలైట్ ధృవీకరణకు అనుగుణంగా ధృవీకరించబడింది. ఈ విమానం గరిష్టంగా స్థూల బరువు 409 కిలోల (902 పౌండ్లు). ఇది కేబుల్-బ్రేస్డ్ హాంగ్ గ్లైడర్-స్టైల్ హై-వింగ్, వెయిట్-షిఫ్ట్ కంట్రోల్స్, రెండు-సీట్ల-టెన్డం, ఓపెన్ కాక్‌పిట్, ట్రైసైకిల్ ల్యాండింగ్ గేర్ మరియు పషర్ కాన్ఫిగరేషన్‌లో ఒకే ఇంజిన్ కలిగి ఉంది. [1] [2] ఈ విమానం బోల్ట్-టుగెథర్ అల్యూమినియం గొట్టాల నుండి తయారవుతుంది, దాని డబుల్-ఉపరితల పెగసాస్ క్యూ 2 వింగ్ డాక్రాన్ సెయిల్‌క్లాత్‌లో కప్పబడి ఉంటుంది. దీని 10.4 మీ (34.1 అడుగులు) స్పాన్ వింగ్‌కు ఒకే ట్యూబ్-రకం కింగ్‌పోస్ట్ మద్దతు ఇస్తుంది మరియు "ఎ" ఫ్రేమ్ కంట్రోల్ బార్‌ను ఉపయోగిస్తుంది. క్వాంటం లైన్ వివిధ ఎంపికల ప్యాకేజీలు మరియు ఇంజిన్లను కలిగి ఉన్న అనేక నమూనాలను కలిగి ఉంది. [1] [2] ప్రపంచవ్యాప్తంగా మొట్టమొదటి మైక్రోలైట్ ఫ్లైట్ సహా అనేక రికార్డ్ -సెట్టింగ్ విమానాలకు క్వాంటంలు ఉపయోగించబడ్డాయి, బ్రియాన్ మిల్టన్ మరియు కీత్ రేనాల్డ్స్ చేత క్వాంటం 912 గ్లోబల్ ఫ్లైయర్‌లో 14 మార్చి - 21 జూలై 1998 మధ్య. [1] [2] [ 4] రికార్డ్-సర్కింగ్ ఫ్లైట్ కోసం ప్రణాళిక ప్రారంభంలో అతను క్వాంటంను ఎందుకు ఎంచుకున్నాడో మిల్టన్ వివరించాడు: నేను వెంటనే తాజా మరియు బాగా నిరూపితమైన మైక్రోలైట్, పెగాసాస్ క్వాంటం 912 ను ఆదేశించాను. దీనికి ఒక అందమైన ఫ్లయింగ్ వింగ్ ఉంది, దానితో నేను సౌకర్యవంతంగా ఉన్నాను, మరియు దీని ఇంజిన్-రోటాక్స్ 912-నాలుగు-స్ట్రోక్, నాలుగు సిలిండర్ మరియు అప్పటి వరకు నేను ఎగిరిన రెండు-స్ట్రోక్, రెండు సిలిండర్ ఇంజన్ల కంటే చాలా నమ్మదగినది. ఇది ద్వంద్వ జ్వలన, ప్రతి సిలిండర్‌లో రెండు స్పార్కింగ్-ప్లగ్‌లు, సముద్రపు క్రాసింగ్‌లపై సౌకర్యం కలిగి ఉంది. కీత్ ప్రత్యర్థి మెడ్వే మైక్రోలైట్స్ కోసం టెస్ట్ పైలట్‌గా ఎగిరినప్పటికీ, ఇది చాలా సుందరమైన వింగ్ కలిగి ఉంది, కానీ తక్కువ అధునాతన ట్రైక్, అతను పెగసాస్ 912 ఎంపికకు అనుకూలంగా ఉన్నాడు. [4] ప్రపంచ మైక్రోలైట్ ఛాంపియన్‌షిప్‌లను గెలుచుకోవడానికి క్వాంటం సైమన్ బేకర్ కూడా ఎగురవేయబడింది. [3] బెర్ట్రాండ్ మరియు పి అండ్ ఎమ్ ఏవియేషన్ నుండి డేటా [2] [3] సాధారణ లక్షణాల పనితీరు</v>
      </c>
      <c r="E61" s="1" t="s">
        <v>1252</v>
      </c>
      <c r="F61" s="1" t="s">
        <v>979</v>
      </c>
      <c r="G61" s="1" t="str">
        <f>IFERROR(__xludf.DUMMYFUNCTION("GOOGLETRANSLATE(F:F, ""en"", ""te"")"),"అల్ట్రాలైట్ ట్రైక్")</f>
        <v>అల్ట్రాలైట్ ట్రైక్</v>
      </c>
      <c r="H61" s="1" t="s">
        <v>436</v>
      </c>
      <c r="I61" s="1" t="str">
        <f>IFERROR(__xludf.DUMMYFUNCTION("GOOGLETRANSLATE(H:H, ""en"", ""te"")"),"యునైటెడ్ కింగ్‌డమ్")</f>
        <v>యునైటెడ్ కింగ్‌డమ్</v>
      </c>
      <c r="K61" s="1" t="s">
        <v>1253</v>
      </c>
      <c r="L61" s="1"/>
      <c r="M61" s="1" t="s">
        <v>1254</v>
      </c>
      <c r="Q61" s="1" t="s">
        <v>1255</v>
      </c>
      <c r="R61" s="1" t="s">
        <v>215</v>
      </c>
      <c r="T61" s="1" t="s">
        <v>1256</v>
      </c>
      <c r="V61" s="1" t="s">
        <v>1257</v>
      </c>
      <c r="X61" s="1" t="s">
        <v>1258</v>
      </c>
      <c r="Y61" s="1" t="s">
        <v>1259</v>
      </c>
      <c r="Z61" s="1" t="s">
        <v>1260</v>
      </c>
      <c r="AA61" s="1" t="s">
        <v>1261</v>
      </c>
      <c r="AC61" s="1" t="s">
        <v>1262</v>
      </c>
      <c r="AI61" s="1" t="s">
        <v>791</v>
      </c>
      <c r="AP61" s="1" t="s">
        <v>347</v>
      </c>
      <c r="AQ61" s="1" t="s">
        <v>991</v>
      </c>
      <c r="AS61" s="1" t="s">
        <v>1263</v>
      </c>
      <c r="AT61" s="1" t="s">
        <v>1264</v>
      </c>
      <c r="AU61" s="1">
        <v>1996.0</v>
      </c>
      <c r="BA61" s="1" t="s">
        <v>272</v>
      </c>
      <c r="BG61" s="1" t="s">
        <v>313</v>
      </c>
      <c r="BI61" s="1" t="s">
        <v>1265</v>
      </c>
      <c r="DA61" s="1" t="s">
        <v>1262</v>
      </c>
    </row>
    <row r="62">
      <c r="A62" s="1" t="s">
        <v>1266</v>
      </c>
      <c r="B62" s="1" t="str">
        <f>IFERROR(__xludf.DUMMYFUNCTION("GOOGLETRANSLATE(A:A, ""en"", ""te"")"),"నార్మన్ ఏవియేషన్ నార్డిక్ VI")</f>
        <v>నార్మన్ ఏవియేషన్ నార్డిక్ VI</v>
      </c>
      <c r="C62" s="1" t="s">
        <v>1267</v>
      </c>
      <c r="D62" s="1" t="str">
        <f>IFERROR(__xludf.DUMMYFUNCTION("GOOGLETRANSLATE(C:C, ""en"", ""te"")"),"నార్మన్ ఏవియేషన్ నార్డిక్ VI అనేది కెనడియన్ ఫిక్స్‌డ్ వింగ్ అల్ట్రాలైట్ విమానం, ఇది జాక్వెస్ నార్మన్ రూపొందించారు. [2] [3] [4] [5] నార్డిక్ VI అనేది సైడ్-బై-సైడ్ సీటింగ్‌తో హై-వింగ్ బ్రేస్డ్ క్యాబిన్ మోనోప్లేన్. [2] ఇది ఫాబ్రిక్-కప్పబడిన చెక్క నిర్మాణ రెక"&amp;"్కలు మరియు స్థిర టెయిల్ వీల్ ల్యాండింగ్ గేర్‌తో స్టీల్ ట్యూబ్ ఫ్యూజ్‌లేజ్ కలిగి ఉంది. ప్రధాన ల్యాండింగ్ గేర్ కాళ్ళు టైటానియం. [2] [3] [4] నవంబర్ 2016 లో ట్రాన్స్పోర్ట్ కెనడా సివిల్ ఏవియేషన్ రిజిస్టర్‌లో 21 నార్డిక్ విస్ ఉన్నాయి. [7] ప్రపంచ డైరెక్టరీ ఆఫ్ ల"&amp;"ీజర్ ఏవియేషన్ మరియు నార్మన్ ఏవియేషన్ [2] [6] సాధారణ లక్షణాల పనితీరు")</f>
        <v>నార్మన్ ఏవియేషన్ నార్డిక్ VI అనేది కెనడియన్ ఫిక్స్‌డ్ వింగ్ అల్ట్రాలైట్ విమానం, ఇది జాక్వెస్ నార్మన్ రూపొందించారు. [2] [3] [4] [5] నార్డిక్ VI అనేది సైడ్-బై-సైడ్ సీటింగ్‌తో హై-వింగ్ బ్రేస్డ్ క్యాబిన్ మోనోప్లేన్. [2] ఇది ఫాబ్రిక్-కప్పబడిన చెక్క నిర్మాణ రెక్కలు మరియు స్థిర టెయిల్ వీల్ ల్యాండింగ్ గేర్‌తో స్టీల్ ట్యూబ్ ఫ్యూజ్‌లేజ్ కలిగి ఉంది. ప్రధాన ల్యాండింగ్ గేర్ కాళ్ళు టైటానియం. [2] [3] [4] నవంబర్ 2016 లో ట్రాన్స్పోర్ట్ కెనడా సివిల్ ఏవియేషన్ రిజిస్టర్‌లో 21 నార్డిక్ విస్ ఉన్నాయి. [7] ప్రపంచ డైరెక్టరీ ఆఫ్ లీజర్ ఏవియేషన్ మరియు నార్మన్ ఏవియేషన్ [2] [6] సాధారణ లక్షణాల పనితీరు</v>
      </c>
      <c r="E62" s="1" t="s">
        <v>1268</v>
      </c>
      <c r="F62" s="1" t="s">
        <v>1269</v>
      </c>
      <c r="G62" s="1" t="str">
        <f>IFERROR(__xludf.DUMMYFUNCTION("GOOGLETRANSLATE(F:F, ""en"", ""te"")"),"స్థిర-వింగ్ మైక్రోలైట్")</f>
        <v>స్థిర-వింగ్ మైక్రోలైట్</v>
      </c>
      <c r="H62" s="1" t="s">
        <v>1090</v>
      </c>
      <c r="I62" s="1" t="str">
        <f>IFERROR(__xludf.DUMMYFUNCTION("GOOGLETRANSLATE(H:H, ""en"", ""te"")"),"కెనడా")</f>
        <v>కెనడా</v>
      </c>
      <c r="J62" s="2" t="s">
        <v>1091</v>
      </c>
      <c r="K62" s="1" t="s">
        <v>1092</v>
      </c>
      <c r="L62" s="1"/>
      <c r="M62" s="1" t="s">
        <v>1093</v>
      </c>
      <c r="N62" s="1" t="s">
        <v>1094</v>
      </c>
      <c r="Q62" s="1" t="s">
        <v>1270</v>
      </c>
      <c r="R62" s="1">
        <v>2.0</v>
      </c>
      <c r="S62" s="1" t="s">
        <v>1271</v>
      </c>
      <c r="T62" s="1" t="s">
        <v>1272</v>
      </c>
      <c r="X62" s="1" t="s">
        <v>1273</v>
      </c>
      <c r="Y62" s="1" t="s">
        <v>1100</v>
      </c>
      <c r="AA62" s="1" t="s">
        <v>1274</v>
      </c>
      <c r="AH62" s="1" t="s">
        <v>1106</v>
      </c>
      <c r="AI62" s="1" t="s">
        <v>1275</v>
      </c>
      <c r="AS62" s="1" t="s">
        <v>1070</v>
      </c>
      <c r="AT62" s="1" t="s">
        <v>1276</v>
      </c>
      <c r="BG62" s="1" t="s">
        <v>313</v>
      </c>
    </row>
    <row r="63">
      <c r="A63" s="1" t="s">
        <v>1277</v>
      </c>
      <c r="B63" s="1" t="str">
        <f>IFERROR(__xludf.DUMMYFUNCTION("GOOGLETRANSLATE(A:A, ""en"", ""te"")"),"నార్త్రోప్ సి -19 ఆల్ఫా")</f>
        <v>నార్త్రోప్ సి -19 ఆల్ఫా</v>
      </c>
      <c r="C63" s="1" t="s">
        <v>1278</v>
      </c>
      <c r="D63" s="1" t="str">
        <f>IFERROR(__xludf.DUMMYFUNCTION("GOOGLETRANSLATE(C:C, ""en"", ""te"")"),"నార్త్రోప్ సి -19 ఆల్ఫా 1931 లో యుఎస్ ఆర్మీ ఎయిర్ కార్ప్స్ నార్త్రోప్ నుండి కొనుగోలు చేసిన మూడు విమానాల శ్రేణి. అవి సివిల్ నార్త్రోప్ ఆల్ఫా రకం 2 యొక్క కొద్దిగా సవరించిన సంస్కరణలు. [1] YC-19 విమానం USAAC కి మూల్యాంకనం కోసం సరఫరా చేసిన నార్త్రోప్ ఆల్ఫా 4 ల"&amp;"ు. ఉత్పత్తి ఉత్తర్వులు ఇవ్వబడలేదు. [1] సి -19 లు మరియు ఆల్ఫాస్ మధ్య ఉన్న ప్రధాన వ్యత్యాసం ఏమిటంటే, పౌర వెర్షన్ పైలట్ మరియు ఆరుగురు ప్రయాణీకులను తీసుకువెళ్ళింది, ఆర్మీ వెర్షన్ పైలట్ మరియు నలుగురు ప్రయాణీకులను తీసుకువెళ్ళింది. మార్చి 19, 1933, ఆదివారం, వర్జ"&amp;"ీనియాలోని రిచ్‌మండ్ మరియు పీటర్స్‌బర్గ్ మధ్య కొనుగోలు చేసిన ముగ్గురిలో చివరిది, దాని పైలట్ మరియు ఇద్దరు ప్రయాణీకులను చంపింది. [ప్రస్తావన అవసరం] ఇతర విమానాలను శిక్షణకు పంపే వరకు మరెన్నో సంవత్సరాలు ఉపయోగించబడ్డాయి. నిర్వహణ మరియు మరమ్మత్తు తరగతులకు సబ్జెక్టు"&amp;"లుగా పాఠశాలలు. జేన్స్ నుండి డేటా అన్ని ప్రపంచాల విమానాలు 1931 [4] సాధారణ లక్షణాలు పనితీరు సంబంధిత అభివృద్ధి సంబంధిత జాబితాలు")</f>
        <v>నార్త్రోప్ సి -19 ఆల్ఫా 1931 లో యుఎస్ ఆర్మీ ఎయిర్ కార్ప్స్ నార్త్రోప్ నుండి కొనుగోలు చేసిన మూడు విమానాల శ్రేణి. అవి సివిల్ నార్త్రోప్ ఆల్ఫా రకం 2 యొక్క కొద్దిగా సవరించిన సంస్కరణలు. [1] YC-19 విమానం USAAC కి మూల్యాంకనం కోసం సరఫరా చేసిన నార్త్రోప్ ఆల్ఫా 4 లు. ఉత్పత్తి ఉత్తర్వులు ఇవ్వబడలేదు. [1] సి -19 లు మరియు ఆల్ఫాస్ మధ్య ఉన్న ప్రధాన వ్యత్యాసం ఏమిటంటే, పౌర వెర్షన్ పైలట్ మరియు ఆరుగురు ప్రయాణీకులను తీసుకువెళ్ళింది, ఆర్మీ వెర్షన్ పైలట్ మరియు నలుగురు ప్రయాణీకులను తీసుకువెళ్ళింది. మార్చి 19, 1933, ఆదివారం, వర్జీనియాలోని రిచ్‌మండ్ మరియు పీటర్స్‌బర్గ్ మధ్య కొనుగోలు చేసిన ముగ్గురిలో చివరిది, దాని పైలట్ మరియు ఇద్దరు ప్రయాణీకులను చంపింది. [ప్రస్తావన అవసరం] ఇతర విమానాలను శిక్షణకు పంపే వరకు మరెన్నో సంవత్సరాలు ఉపయోగించబడ్డాయి. నిర్వహణ మరియు మరమ్మత్తు తరగతులకు సబ్జెక్టులుగా పాఠశాలలు. జేన్స్ నుండి డేటా అన్ని ప్రపంచాల విమానాలు 1931 [4] సాధారణ లక్షణాలు పనితీరు సంబంధిత అభివృద్ధి సంబంధిత జాబితాలు</v>
      </c>
      <c r="E63" s="1" t="s">
        <v>1279</v>
      </c>
      <c r="F63" s="1" t="s">
        <v>1280</v>
      </c>
      <c r="G63" s="1" t="str">
        <f>IFERROR(__xludf.DUMMYFUNCTION("GOOGLETRANSLATE(F:F, ""en"", ""te"")"),"రవాణా")</f>
        <v>రవాణా</v>
      </c>
      <c r="K63" s="1" t="s">
        <v>1281</v>
      </c>
      <c r="N63" s="1" t="s">
        <v>1282</v>
      </c>
      <c r="P63" s="1" t="s">
        <v>1283</v>
      </c>
      <c r="Q63" s="1" t="s">
        <v>1284</v>
      </c>
      <c r="R63" s="1">
        <v>1.0</v>
      </c>
      <c r="S63" s="1" t="s">
        <v>1285</v>
      </c>
      <c r="T63" s="1" t="s">
        <v>1286</v>
      </c>
      <c r="U63" s="1" t="s">
        <v>1287</v>
      </c>
      <c r="V63" s="1" t="s">
        <v>1288</v>
      </c>
      <c r="W63" s="1" t="s">
        <v>1289</v>
      </c>
      <c r="X63" s="1" t="s">
        <v>1290</v>
      </c>
      <c r="Y63" s="1" t="s">
        <v>1291</v>
      </c>
      <c r="AA63" s="1" t="s">
        <v>1292</v>
      </c>
      <c r="AB63" s="1" t="s">
        <v>616</v>
      </c>
      <c r="AC63" s="1" t="s">
        <v>1293</v>
      </c>
      <c r="AF63" s="1" t="s">
        <v>1294</v>
      </c>
      <c r="AH63" s="1" t="s">
        <v>1295</v>
      </c>
      <c r="AI63" s="1" t="s">
        <v>1296</v>
      </c>
      <c r="AJ63" s="1" t="s">
        <v>1297</v>
      </c>
      <c r="AK63" s="1" t="s">
        <v>1298</v>
      </c>
      <c r="AS63" s="1" t="s">
        <v>1299</v>
      </c>
      <c r="AT63" s="1" t="s">
        <v>1300</v>
      </c>
      <c r="AU63" s="1">
        <v>1931.0</v>
      </c>
      <c r="AV63" s="1" t="s">
        <v>1301</v>
      </c>
      <c r="AW63" s="1" t="s">
        <v>1302</v>
      </c>
      <c r="AY63" s="1" t="s">
        <v>1303</v>
      </c>
      <c r="AZ63" s="1" t="s">
        <v>1304</v>
      </c>
      <c r="BA63" s="1" t="s">
        <v>1305</v>
      </c>
      <c r="BG63" s="1" t="s">
        <v>313</v>
      </c>
      <c r="DB63" s="1" t="s">
        <v>1306</v>
      </c>
      <c r="EA63" s="1" t="s">
        <v>1307</v>
      </c>
    </row>
    <row r="64">
      <c r="A64" s="1" t="s">
        <v>1308</v>
      </c>
      <c r="B64" s="1" t="str">
        <f>IFERROR(__xludf.DUMMYFUNCTION("GOOGLETRANSLATE(A:A, ""en"", ""te"")"),"ఓస్ప్రే GP-4")</f>
        <v>ఓస్ప్రే GP-4</v>
      </c>
      <c r="C64" s="1" t="s">
        <v>1309</v>
      </c>
      <c r="D64" s="1" t="str">
        <f>IFERROR(__xludf.DUMMYFUNCTION("GOOGLETRANSLATE(C:C, ""en"", ""te"")"),"GP-4 అనేది ఒక ప్రయోగాత్మక విమానం, ఇది ఇద్దరు ప్రయాణీకులతో 1,200 NMI (2,222 కిమీ) 240 mph (386 కిమీ/గం) వద్ద క్రాస్ కంట్రీని ఎగరడానికి రూపొందించబడింది. [1] ఎయిర్క్రాఫ్ట్ స్ప్రూస్ &amp; స్పెషాలిటీ కో విమానం కోసం కిట్లను పంపిణీ చేసే హక్కులను కలిగి ఉంది, అయితే ప్"&amp;"రణాళికలు ఓస్ప్రే విమానం ద్వారా పంపిణీ చేయబడతాయి. [2] [3] [4] [5] GP-4 అనేది డిజైనర్ జార్జ్ పెరీరా నుండి వచ్చిన నాల్గవ విమానం, ఇది కలప నిర్మాణం యొక్క తక్కువ రెక్క పక్కపక్కనే ముడుచుకునే గేర్ విమానం. ఇది +8 నుండి -6 జి లోడింగ్ వరకు ఒకే స్పార్ నొక్కి చెప్పబడి"&amp;"ంది. [2] [3] [6] విమానం యొక్క చెక్క నిర్మాణం శ్రమతో కూడుకున్నది మరియు దానిని నిర్మించడానికి 3000–4000 గంటలు అవసరమని అంచనా. [2] [3] 1984 లో, జిపి -4 గ్రాండ్ ఛాంపియన్ కస్టమ్ నిర్మించిన మరియు విస్కాన్సిన్‌లోని ఓష్కోష్‌లోని ప్రయోగాత్మక ఎయిర్‌క్రాఫ్ట్ అసోసియేష"&amp;"న్ ఎయిర్‌వెంచర్ ఎయిర్‌షోలో అత్యుత్తమ కొత్త డిజైన్ అవార్డులను గెలుచుకుంది. [7] ఓస్ప్రే నుండి డేటా [8] సాధారణ లక్షణాలు పనితీరు సంబంధిత అభివృద్ధి")</f>
        <v>GP-4 అనేది ఒక ప్రయోగాత్మక విమానం, ఇది ఇద్దరు ప్రయాణీకులతో 1,200 NMI (2,222 కిమీ) 240 mph (386 కిమీ/గం) వద్ద క్రాస్ కంట్రీని ఎగరడానికి రూపొందించబడింది. [1] ఎయిర్క్రాఫ్ట్ స్ప్రూస్ &amp; స్పెషాలిటీ కో విమానం కోసం కిట్లను పంపిణీ చేసే హక్కులను కలిగి ఉంది, అయితే ప్రణాళికలు ఓస్ప్రే విమానం ద్వారా పంపిణీ చేయబడతాయి. [2] [3] [4] [5] GP-4 అనేది డిజైనర్ జార్జ్ పెరీరా నుండి వచ్చిన నాల్గవ విమానం, ఇది కలప నిర్మాణం యొక్క తక్కువ రెక్క పక్కపక్కనే ముడుచుకునే గేర్ విమానం. ఇది +8 నుండి -6 జి లోడింగ్ వరకు ఒకే స్పార్ నొక్కి చెప్పబడింది. [2] [3] [6] విమానం యొక్క చెక్క నిర్మాణం శ్రమతో కూడుకున్నది మరియు దానిని నిర్మించడానికి 3000–4000 గంటలు అవసరమని అంచనా. [2] [3] 1984 లో, జిపి -4 గ్రాండ్ ఛాంపియన్ కస్టమ్ నిర్మించిన మరియు విస్కాన్సిన్‌లోని ఓష్కోష్‌లోని ప్రయోగాత్మక ఎయిర్‌క్రాఫ్ట్ అసోసియేషన్ ఎయిర్‌వెంచర్ ఎయిర్‌షోలో అత్యుత్తమ కొత్త డిజైన్ అవార్డులను గెలుచుకుంది. [7] ఓస్ప్రే నుండి డేటా [8] సాధారణ లక్షణాలు పనితీరు సంబంధిత అభివృద్ధి</v>
      </c>
      <c r="E64" s="1" t="s">
        <v>1310</v>
      </c>
      <c r="F64" s="1" t="s">
        <v>1311</v>
      </c>
      <c r="G64" s="1" t="str">
        <f>IFERROR(__xludf.DUMMYFUNCTION("GOOGLETRANSLATE(F:F, ""en"", ""te"")"),"ప్రయోగాత్మక విమానం")</f>
        <v>ప్రయోగాత్మక విమానం</v>
      </c>
      <c r="H64" s="1" t="s">
        <v>452</v>
      </c>
      <c r="I64" s="1" t="str">
        <f>IFERROR(__xludf.DUMMYFUNCTION("GOOGLETRANSLATE(H:H, ""en"", ""te"")"),"అమెరికా")</f>
        <v>అమెరికా</v>
      </c>
      <c r="J64" s="2" t="s">
        <v>925</v>
      </c>
      <c r="K64" s="1" t="s">
        <v>1312</v>
      </c>
      <c r="L64" s="1"/>
      <c r="M64" s="1" t="s">
        <v>1313</v>
      </c>
      <c r="N64" s="1" t="s">
        <v>1314</v>
      </c>
      <c r="P64" s="1">
        <v>1984.0</v>
      </c>
      <c r="R64" s="1" t="s">
        <v>215</v>
      </c>
      <c r="S64" s="1" t="s">
        <v>1315</v>
      </c>
      <c r="T64" s="1" t="s">
        <v>1316</v>
      </c>
      <c r="V64" s="1" t="s">
        <v>768</v>
      </c>
      <c r="W64" s="1" t="s">
        <v>1317</v>
      </c>
      <c r="X64" s="1" t="s">
        <v>1318</v>
      </c>
      <c r="Y64" s="1" t="s">
        <v>1319</v>
      </c>
      <c r="Z64" s="1" t="s">
        <v>1320</v>
      </c>
      <c r="AA64" s="1" t="s">
        <v>1321</v>
      </c>
      <c r="AF64" s="1" t="s">
        <v>1322</v>
      </c>
      <c r="AH64" s="1" t="s">
        <v>1323</v>
      </c>
      <c r="AI64" s="1" t="s">
        <v>1324</v>
      </c>
      <c r="AP64" s="1" t="s">
        <v>1325</v>
      </c>
      <c r="AU64" s="1">
        <v>1984.0</v>
      </c>
      <c r="BA64" s="1" t="s">
        <v>272</v>
      </c>
      <c r="DA64" s="1" t="s">
        <v>1326</v>
      </c>
    </row>
    <row r="65">
      <c r="A65" s="1" t="s">
        <v>1327</v>
      </c>
      <c r="B65" s="1" t="str">
        <f>IFERROR(__xludf.DUMMYFUNCTION("GOOGLETRANSLATE(A:A, ""en"", ""te"")"),"పిసి-ఫ్లైట్ ప్రెట్టీ ఫ్లైట్")</f>
        <v>పిసి-ఫ్లైట్ ప్రెట్టీ ఫ్లైట్</v>
      </c>
      <c r="C65" s="1" t="s">
        <v>1328</v>
      </c>
      <c r="D65" s="1" t="str">
        <f>IFERROR(__xludf.DUMMYFUNCTION("GOOGLETRANSLATE(C:C, ""en"", ""te"")"),"పిసి-ఫ్లైట్ ప్రెట్టీ ఫ్లైట్ అనేది సింగిల్-ఇంజిన్, రెండు-సీట్ల అల్ట్రాలైట్ విమానం, ఇది జర్మనీలో రూపొందించబడింది మరియు 1990 లలో రొమేనియాలో నిర్మించబడింది. కొన్ని నిర్మించబడ్డాయి. 2011 లో ఈ విమానం GM&amp;T ఇంటర్నేషనల్ ప్రెట్టీ ఫ్లైట్ గా ఉత్పత్తిలో జాబితా చేయబడిం"&amp;"ది. [1] [2] అందంగా విమానానికి ఉత్పత్తి హక్కులు అనేక కంపెనీలు జరిగాయి. దీనిని పిటర్ మాడెరిచ్ ఎగిరిన కాలిన్ గోలాన్ మరియు పరీక్ష చేత రూపొందించబడింది, దీని మొదటి అక్షరాలు పిసి-ఫ్లైట్ అనే అసలు కంపెనీ పేరును ఏర్పాటు చేశాయి. ఈ సంస్థ 2005 లో ట్రేడింగ్‌ను నిలిపివే"&amp;"సింది, కాని డిజైన్‌ను మార్కెటింగ్ కొనసాగించడానికి పిసిహెచ్-ఫ్లూగ్జూబౌగా సంస్కరించబడింది. ఉత్పత్తి హక్కులు జర్మనీలోని పిసి-ఎరోకు వెళ్ళాయి, కాని పిసి-ఎరో 2002 లో జిఎం అండ్ టి ఇంటర్నేషనల్ ఆఫ్ రొమేనియాతో ఒక ఒప్పందంపై సంతకం చేసింది. [1] [2] [3] [4] ప్రెట్టీ ఫ్"&amp;"లైట్ అనేది సాంప్రదాయకంగా వేయబడిన, ఆల్-మెటల్ నిర్మాణం యొక్క హై-వింగ్ మోనోప్లేన్, ఒకే ఇంజిన్‌తో అమర్చబడి, రెండు పక్కపక్కనే కూర్చుంటుంది. రెక్క ఇరువైపులా ఒకే, ఫెయిర్‌డ్ లిఫ్ట్ స్ట్రట్‌తో కలుపుతారు. దీని చర్మం ఎక్కువగా రెక్కల వెనుక భాగం మరియు నియంత్రణ ఉపరితలా"&amp;"లు కాకుండా లోహంగా ఉంటుంది. రెక్క చిట్కాలు పైకి లేచి ఫిన్ తుడిచిపెట్టుకుపోయారు. రెక్క పూర్తి స్పాన్ ఫ్లెపరన్లను కలిగి ఉంటుంది, తరువాత సాంప్రదాయిక ఐలెరాన్లు మరియు ఫ్లాప్‌లతో భర్తీ చేయబడింది. ఇది కొమ్ము-సమతుల్య చుక్కాని కలిగి ఉంది. క్యాబిన్ సైడ్-బై-సైడ్ కాన్"&amp;"ఫిగరేషన్‌లో రెండు సీట్లు చేస్తుంది. దీని ట్రైసైకిల్ ల్యాండింగ్ గేర్‌లో కాంటిలివర్ స్ప్రింగ్ ప్రధాన కాళ్ళు మరియు కాంటిలివర్ ముక్కు కాలు ఉన్నాయి, ఫెయిరింగ్‌లలో చక్రాలు ఉన్నాయి. అందంగా విమానంలో బాలిస్టిక్ రికవరీ పారాచూట్ ఉంది. [2] [5] ఇది రోటాక్స్ 912is 100 "&amp;"హెచ్‌పి (75 కిలోవాట్) విమాన ఇంజిన్‌తో నిర్మించబడింది, 2015 లో దీనిని 75 హెచ్‌పి (56 కిలోవాట్) వాల్టర్ మిక్రాన్ III తో కూడా ప్రచారం చేశారు. [2] [5] మొదటి ఫ్లైట్ నవంబర్ 1996 లో జరిగింది. అందంగా విమాన భాగాలను మొదట రొమేనియాకు చెందిన స్టార్ టెక్ ఇంపెక్స్ నిర్మ"&amp;"ించింది మరియు జర్మనీలో నిట్చే ఫ్లగ్జ్యూబౌ చేత సమీకరించబడింది. సెప్టెంబర్ 1998 లో జర్మన్ ధృవీకరణ సాధించినప్పుడు ఒక నమూనా, ఒక ఉత్పత్తి విమానం మరియు మూడు ప్రీ-సిరీస్ విమానాలు నిర్మించబడ్డాయి. నవంబర్ 1998 లో పది ఉత్పత్తి విమానాల బ్యాచ్ స్థాపించబడింది, కాని తర"&amp;"ువాత కనీసం GM &amp; T కి హక్కుల మార్పు వరకు కనీసం సస్పెండ్ చేయబడింది; అందమైన విమానాలు ఎన్ని ఉత్పత్తి పూర్తయ్యాయో తెలియదు. [3] [4] GM &amp; T ప్రదర్శనకారుడు D-MNPF 1996 మొదటి నమూనా. [3] GM &amp; T విమానాలను ఏప్రిల్ 2005 లో ఏరో ఫ్రెడరిచాఫెన్ వద్ద ప్రదర్శించారు, కానీ 20"&amp;"07 లో లేదు. [4] 2010 మధ్య నాటికి జర్మన్ సివిల్ ఏవియేషన్ రిజిస్టర్‌లో 5 అందమైన విమానాలు ఉన్నాయి, కానీ ఐరోపాలో మరెవరూ లేవు. [6] జేన్ యొక్క అన్ని ప్రపంచ విమానాల నుండి డేటా 1999/2000 [5] సాధారణ లక్షణాల పనితీరు")</f>
        <v>పిసి-ఫ్లైట్ ప్రెట్టీ ఫ్లైట్ అనేది సింగిల్-ఇంజిన్, రెండు-సీట్ల అల్ట్రాలైట్ విమానం, ఇది జర్మనీలో రూపొందించబడింది మరియు 1990 లలో రొమేనియాలో నిర్మించబడింది. కొన్ని నిర్మించబడ్డాయి. 2011 లో ఈ విమానం GM&amp;T ఇంటర్నేషనల్ ప్రెట్టీ ఫ్లైట్ గా ఉత్పత్తిలో జాబితా చేయబడింది. [1] [2] అందంగా విమానానికి ఉత్పత్తి హక్కులు అనేక కంపెనీలు జరిగాయి. దీనిని పిటర్ మాడెరిచ్ ఎగిరిన కాలిన్ గోలాన్ మరియు పరీక్ష చేత రూపొందించబడింది, దీని మొదటి అక్షరాలు పిసి-ఫ్లైట్ అనే అసలు కంపెనీ పేరును ఏర్పాటు చేశాయి. ఈ సంస్థ 2005 లో ట్రేడింగ్‌ను నిలిపివేసింది, కాని డిజైన్‌ను మార్కెటింగ్ కొనసాగించడానికి పిసిహెచ్-ఫ్లూగ్జూబౌగా సంస్కరించబడింది. ఉత్పత్తి హక్కులు జర్మనీలోని పిసి-ఎరోకు వెళ్ళాయి, కాని పిసి-ఎరో 2002 లో జిఎం అండ్ టి ఇంటర్నేషనల్ ఆఫ్ రొమేనియాతో ఒక ఒప్పందంపై సంతకం చేసింది. [1] [2] [3] [4] ప్రెట్టీ ఫ్లైట్ అనేది సాంప్రదాయకంగా వేయబడిన, ఆల్-మెటల్ నిర్మాణం యొక్క హై-వింగ్ మోనోప్లేన్, ఒకే ఇంజిన్‌తో అమర్చబడి, రెండు పక్కపక్కనే కూర్చుంటుంది. రెక్క ఇరువైపులా ఒకే, ఫెయిర్‌డ్ లిఫ్ట్ స్ట్రట్‌తో కలుపుతారు. దీని చర్మం ఎక్కువగా రెక్కల వెనుక భాగం మరియు నియంత్రణ ఉపరితలాలు కాకుండా లోహంగా ఉంటుంది. రెక్క చిట్కాలు పైకి లేచి ఫిన్ తుడిచిపెట్టుకుపోయారు. రెక్క పూర్తి స్పాన్ ఫ్లెపరన్లను కలిగి ఉంటుంది, తరువాత సాంప్రదాయిక ఐలెరాన్లు మరియు ఫ్లాప్‌లతో భర్తీ చేయబడింది. ఇది కొమ్ము-సమతుల్య చుక్కాని కలిగి ఉంది. క్యాబిన్ సైడ్-బై-సైడ్ కాన్ఫిగరేషన్‌లో రెండు సీట్లు చేస్తుంది. దీని ట్రైసైకిల్ ల్యాండింగ్ గేర్‌లో కాంటిలివర్ స్ప్రింగ్ ప్రధాన కాళ్ళు మరియు కాంటిలివర్ ముక్కు కాలు ఉన్నాయి, ఫెయిరింగ్‌లలో చక్రాలు ఉన్నాయి. అందంగా విమానంలో బాలిస్టిక్ రికవరీ పారాచూట్ ఉంది. [2] [5] ఇది రోటాక్స్ 912is 100 హెచ్‌పి (75 కిలోవాట్) విమాన ఇంజిన్‌తో నిర్మించబడింది, 2015 లో దీనిని 75 హెచ్‌పి (56 కిలోవాట్) వాల్టర్ మిక్రాన్ III తో కూడా ప్రచారం చేశారు. [2] [5] మొదటి ఫ్లైట్ నవంబర్ 1996 లో జరిగింది. అందంగా విమాన భాగాలను మొదట రొమేనియాకు చెందిన స్టార్ టెక్ ఇంపెక్స్ నిర్మించింది మరియు జర్మనీలో నిట్చే ఫ్లగ్జ్యూబౌ చేత సమీకరించబడింది. సెప్టెంబర్ 1998 లో జర్మన్ ధృవీకరణ సాధించినప్పుడు ఒక నమూనా, ఒక ఉత్పత్తి విమానం మరియు మూడు ప్రీ-సిరీస్ విమానాలు నిర్మించబడ్డాయి. నవంబర్ 1998 లో పది ఉత్పత్తి విమానాల బ్యాచ్ స్థాపించబడింది, కాని తరువాత కనీసం GM &amp; T కి హక్కుల మార్పు వరకు కనీసం సస్పెండ్ చేయబడింది; అందమైన విమానాలు ఎన్ని ఉత్పత్తి పూర్తయ్యాయో తెలియదు. [3] [4] GM &amp; T ప్రదర్శనకారుడు D-MNPF 1996 మొదటి నమూనా. [3] GM &amp; T విమానాలను ఏప్రిల్ 2005 లో ఏరో ఫ్రెడరిచాఫెన్ వద్ద ప్రదర్శించారు, కానీ 2007 లో లేదు. [4] 2010 మధ్య నాటికి జర్మన్ సివిల్ ఏవియేషన్ రిజిస్టర్‌లో 5 అందమైన విమానాలు ఉన్నాయి, కానీ ఐరోపాలో మరెవరూ లేవు. [6] జేన్ యొక్క అన్ని ప్రపంచ విమానాల నుండి డేటా 1999/2000 [5] సాధారణ లక్షణాల పనితీరు</v>
      </c>
      <c r="E65" s="1" t="s">
        <v>1329</v>
      </c>
      <c r="F65" s="1" t="s">
        <v>1330</v>
      </c>
      <c r="G65" s="1" t="str">
        <f>IFERROR(__xludf.DUMMYFUNCTION("GOOGLETRANSLATE(F:F, ""en"", ""te"")"),"రెండు-సీట్ల అల్ట్రాలైట్")</f>
        <v>రెండు-సీట్ల అల్ట్రాలైట్</v>
      </c>
      <c r="H65" s="1" t="s">
        <v>169</v>
      </c>
      <c r="I65" s="1" t="str">
        <f>IFERROR(__xludf.DUMMYFUNCTION("GOOGLETRANSLATE(H:H, ""en"", ""te"")"),"జర్మనీ")</f>
        <v>జర్మనీ</v>
      </c>
      <c r="J65" s="2" t="s">
        <v>170</v>
      </c>
      <c r="K65" s="1" t="s">
        <v>1331</v>
      </c>
      <c r="L65" s="1"/>
      <c r="M65" s="1" t="s">
        <v>1332</v>
      </c>
      <c r="N65" s="1" t="s">
        <v>1333</v>
      </c>
      <c r="P65" s="5">
        <v>35370.0</v>
      </c>
      <c r="Q65" s="1" t="s">
        <v>1334</v>
      </c>
      <c r="S65" s="1" t="s">
        <v>1335</v>
      </c>
      <c r="T65" s="1" t="s">
        <v>1336</v>
      </c>
      <c r="U65" s="1" t="s">
        <v>1337</v>
      </c>
      <c r="V65" s="1" t="s">
        <v>1338</v>
      </c>
      <c r="W65" s="1" t="s">
        <v>1339</v>
      </c>
      <c r="X65" s="1" t="s">
        <v>1340</v>
      </c>
      <c r="Z65" s="1" t="s">
        <v>1341</v>
      </c>
      <c r="AA65" s="1" t="s">
        <v>1342</v>
      </c>
      <c r="AB65" s="1" t="s">
        <v>1343</v>
      </c>
      <c r="AC65" s="1" t="s">
        <v>1344</v>
      </c>
      <c r="AF65" s="1" t="s">
        <v>1345</v>
      </c>
      <c r="AI65" s="1" t="s">
        <v>1346</v>
      </c>
      <c r="AP65" s="1" t="s">
        <v>1347</v>
      </c>
      <c r="AQ65" s="1" t="s">
        <v>1348</v>
      </c>
      <c r="AS65" s="1" t="s">
        <v>1349</v>
      </c>
      <c r="AT65" s="1" t="s">
        <v>1350</v>
      </c>
      <c r="BA65" s="1">
        <v>2.0</v>
      </c>
      <c r="BB65" s="1" t="s">
        <v>261</v>
      </c>
    </row>
    <row r="66">
      <c r="A66" s="1" t="s">
        <v>1351</v>
      </c>
      <c r="B66" s="1" t="str">
        <f>IFERROR(__xludf.DUMMYFUNCTION("GOOGLETRANSLATE(A:A, ""en"", ""te"")"),"మేయర్స్ 200")</f>
        <v>మేయర్స్ 200</v>
      </c>
      <c r="C66" s="1" t="s">
        <v>1352</v>
      </c>
      <c r="D66" s="1" t="str">
        <f>IFERROR(__xludf.DUMMYFUNCTION("GOOGLETRANSLATE(C:C, ""en"", ""te"")"),"మేయర్స్ 200 అనేది 1950 మరియు 1960 లలో అమెరికాలో ఉత్పత్తి చేయబడిన సింగిల్ ఇంజిన్ లైట్ విమానం. ఇది అల్ మేయర్స్ యొక్క ఆలోచన మరియు అతని మేయర్స్ MAC-145 డిజైన్ యొక్క అభివృద్ధి. దాని తరగతిలో అనేక వేగవంతమైన రికార్డులను కలిగి ఉన్న మేయర్స్ 200 దాని శుభ్రమైన రేఖల క"&amp;"ోసం విస్తృతంగా మెచ్చుకోబడింది మరియు దాని అనూహ్యంగా ధృ dy నిర్మాణంగల ఎయిర్ఫ్రేమ్‌కు కూడా ప్రసిద్ది చెందింది. ఈ బలం గొట్టపు 4130 క్రోమ్-మోలీ స్టీల్ ట్రస్ నిర్మాణం నుండి అల్యూమినియం చర్మంతో ఉద్భవించింది, ఇది యజమానులను రక్షిస్తుంది. [1] 1966 లో, అమెరికాలోని త"&amp;"ేలికపాటి విమాన మార్కెట్లో వాటాను స్వాధీనం చేసుకునే వ్యూహంలో భాగంగా నార్త్ అమెరికన్ రాక్వెల్ యొక్క ఏరో కమాండర్ డివిజన్ మేయర్స్ 145 మరియు 200 హక్కులను కొనుగోలు చేసింది. ఈ సమయంలో అది జేమ్స్ బాండ్ ఫిల్మ్‌లో ఉంది మీరు రెండుసార్లు మాత్రమే నివసిస్తున్నారు. ఏరో క"&amp;"మాండర్ 200 గా క్లుప్తంగా పిలువబడే, సంస్థ ఆర్థికంగా డిజైన్‌ను ఉత్పత్తి చేయలేదని త్వరలోనే ఉద్భవించింది. మేయర్స్ సంస్థ ప్రతి విమానాన్ని వాస్తవంగా చేతితో నిర్మిస్తోంది మరియు ఏరో కమాండర్ visied హించిన సామూహిక ఉత్పత్తికి జిగ్స్ లేదా సాధనం లేదు, హక్కులు కొనుగోలు"&amp;" చేసిన సమయంలో కూడా ఉనికిలో ఉంది. కేవలం 3 మిలియన్ డాలర్ల విలువైన ఉత్పత్తిని ఉత్పత్తి చేయడానికి US $ 4 మిలియన్లు ఖర్చు చేసిన తరువాత, ఏరో కమాండర్ 1968 లో ఉత్పత్తిని నిలిపివేసి, ఇంటర్‌సెప్టర్ కార్పొరేషన్‌కు హక్కులను విక్రయించాడు, ఇది టర్బోప్రాప్-శక్తితో పనిచే"&amp;"సే సంస్కరణను ఇంటర్‌సెప్టర్ 400 గా అభివృద్ధి చేసింది. హక్కుల యాజమాన్యం చివరికి ఆసరాకు పంపబడింది -జెట్స్, ఇంక్., తరువాత దీనిని ఇంటర్‌సెప్టర్ ఎయిర్‌క్రాఫ్ట్ కార్పొరేషన్ అని పిలుస్తారు. 2014 లో గ్లోబల్ పార్ట్స్ గ్రూప్, ఇంటర్‌సెప్టర్ ఏవియేషన్ ఇంక్ అని పిలువబడే"&amp;" విడిగా ఏర్పడిన అనుబంధ సంస్థ ద్వారా, మేయర్స్ 200 మరియు ఇంటర్‌సెప్టర్ 400 మోడల్ విమానాలకు సంబంధించిన అన్ని అనుబంధ ఆస్తులు మరియు మేధో సంపత్తితో పాటు హక్కులను కొనుగోలు చేసింది. మేయర్స్ 200 డి ఎన్నడూ విమానంలో నిర్మాణాత్మక వైఫల్యాన్ని కలిగి లేదు మరియు ఎయిర్‌ఫ్"&amp;"రేమ్‌కు వ్యతిరేకంగా జారీ చేసిన FAA తప్పనిసరి ఎయిర్‌వర్త్ డైరెక్టివ్ (AD) ఎప్పుడూ లేదు. 4130 క్రోమ్-మోలీ స్టీల్ ట్యూబ్యులర్ రోల్ కేజ్ మరియు అండర్ స్ట్రక్చర్ క్రాష్ సమయంలో రేస్ కార్ల రక్షణ పంజరం వలె పనిచేస్తాయి. అనేక మేయర్స్ విమానాలు చెట్లు మరియు ఆఫ్ విమానా"&amp;"శ్రయ రన్‌వేలలో బలవంతం చేయబడ్డాయి, చిన్న గాయాలు లేదా విరిగిన ఎముకతో మాత్రమే యజమానులు దూరంగా నడుస్తున్నారని డాక్యుమెంట్ చేసిన సందర్భాలతో. జేన్ యొక్క అన్ని ప్రపంచ విమానాల నుండి డేటా 1967-68 [3] సాధారణ లక్షణాలు పనితీరు సంబంధిత అభివృద్ధి: పోల్చదగిన విమానం:")</f>
        <v>మేయర్స్ 200 అనేది 1950 మరియు 1960 లలో అమెరికాలో ఉత్పత్తి చేయబడిన సింగిల్ ఇంజిన్ లైట్ విమానం. ఇది అల్ మేయర్స్ యొక్క ఆలోచన మరియు అతని మేయర్స్ MAC-145 డిజైన్ యొక్క అభివృద్ధి. దాని తరగతిలో అనేక వేగవంతమైన రికార్డులను కలిగి ఉన్న మేయర్స్ 200 దాని శుభ్రమైన రేఖల కోసం విస్తృతంగా మెచ్చుకోబడింది మరియు దాని అనూహ్యంగా ధృ dy నిర్మాణంగల ఎయిర్ఫ్రేమ్‌కు కూడా ప్రసిద్ది చెందింది. ఈ బలం గొట్టపు 4130 క్రోమ్-మోలీ స్టీల్ ట్రస్ నిర్మాణం నుండి అల్యూమినియం చర్మంతో ఉద్భవించింది, ఇది యజమానులను రక్షిస్తుంది. [1] 1966 లో, అమెరికాలోని తేలికపాటి విమాన మార్కెట్లో వాటాను స్వాధీనం చేసుకునే వ్యూహంలో భాగంగా నార్త్ అమెరికన్ రాక్వెల్ యొక్క ఏరో కమాండర్ డివిజన్ మేయర్స్ 145 మరియు 200 హక్కులను కొనుగోలు చేసింది. ఈ సమయంలో అది జేమ్స్ బాండ్ ఫిల్మ్‌లో ఉంది మీరు రెండుసార్లు మాత్రమే నివసిస్తున్నారు. ఏరో కమాండర్ 200 గా క్లుప్తంగా పిలువబడే, సంస్థ ఆర్థికంగా డిజైన్‌ను ఉత్పత్తి చేయలేదని త్వరలోనే ఉద్భవించింది. మేయర్స్ సంస్థ ప్రతి విమానాన్ని వాస్తవంగా చేతితో నిర్మిస్తోంది మరియు ఏరో కమాండర్ visied హించిన సామూహిక ఉత్పత్తికి జిగ్స్ లేదా సాధనం లేదు, హక్కులు కొనుగోలు చేసిన సమయంలో కూడా ఉనికిలో ఉంది. కేవలం 3 మిలియన్ డాలర్ల విలువైన ఉత్పత్తిని ఉత్పత్తి చేయడానికి US $ 4 మిలియన్లు ఖర్చు చేసిన తరువాత, ఏరో కమాండర్ 1968 లో ఉత్పత్తిని నిలిపివేసి, ఇంటర్‌సెప్టర్ కార్పొరేషన్‌కు హక్కులను విక్రయించాడు, ఇది టర్బోప్రాప్-శక్తితో పనిచేసే సంస్కరణను ఇంటర్‌సెప్టర్ 400 గా అభివృద్ధి చేసింది. హక్కుల యాజమాన్యం చివరికి ఆసరాకు పంపబడింది -జెట్స్, ఇంక్., తరువాత దీనిని ఇంటర్‌సెప్టర్ ఎయిర్‌క్రాఫ్ట్ కార్పొరేషన్ అని పిలుస్తారు. 2014 లో గ్లోబల్ పార్ట్స్ గ్రూప్, ఇంటర్‌సెప్టర్ ఏవియేషన్ ఇంక్ అని పిలువబడే విడిగా ఏర్పడిన అనుబంధ సంస్థ ద్వారా, మేయర్స్ 200 మరియు ఇంటర్‌సెప్టర్ 400 మోడల్ విమానాలకు సంబంధించిన అన్ని అనుబంధ ఆస్తులు మరియు మేధో సంపత్తితో పాటు హక్కులను కొనుగోలు చేసింది. మేయర్స్ 200 డి ఎన్నడూ విమానంలో నిర్మాణాత్మక వైఫల్యాన్ని కలిగి లేదు మరియు ఎయిర్‌ఫ్రేమ్‌కు వ్యతిరేకంగా జారీ చేసిన FAA తప్పనిసరి ఎయిర్‌వర్త్ డైరెక్టివ్ (AD) ఎప్పుడూ లేదు. 4130 క్రోమ్-మోలీ స్టీల్ ట్యూబ్యులర్ రోల్ కేజ్ మరియు అండర్ స్ట్రక్చర్ క్రాష్ సమయంలో రేస్ కార్ల రక్షణ పంజరం వలె పనిచేస్తాయి. అనేక మేయర్స్ విమానాలు చెట్లు మరియు ఆఫ్ విమానాశ్రయ రన్‌వేలలో బలవంతం చేయబడ్డాయి, చిన్న గాయాలు లేదా విరిగిన ఎముకతో మాత్రమే యజమానులు దూరంగా నడుస్తున్నారని డాక్యుమెంట్ చేసిన సందర్భాలతో. జేన్ యొక్క అన్ని ప్రపంచ విమానాల నుండి డేటా 1967-68 [3] సాధారణ లక్షణాలు పనితీరు సంబంధిత అభివృద్ధి: పోల్చదగిన విమానం:</v>
      </c>
      <c r="E66" s="1" t="s">
        <v>1353</v>
      </c>
      <c r="G66" s="1" t="str">
        <f>IFERROR(__xludf.DUMMYFUNCTION("GOOGLETRANSLATE(F:F, ""en"", ""te"")"),"#VALUE!")</f>
        <v>#VALUE!</v>
      </c>
      <c r="H66" s="1" t="s">
        <v>1354</v>
      </c>
      <c r="I66" s="1" t="str">
        <f>IFERROR(__xludf.DUMMYFUNCTION("GOOGLETRANSLATE(H:H, ""en"", ""te"")"),"అమెరికా ఆఫ్ అమెరికా")</f>
        <v>అమెరికా ఆఫ్ అమెరికా</v>
      </c>
      <c r="K66" s="1" t="s">
        <v>1355</v>
      </c>
      <c r="L66" s="1"/>
      <c r="M66" s="1" t="s">
        <v>1356</v>
      </c>
      <c r="R66" s="1">
        <v>1.0</v>
      </c>
      <c r="S66" s="1" t="s">
        <v>1357</v>
      </c>
      <c r="T66" s="1" t="s">
        <v>1358</v>
      </c>
      <c r="U66" s="1" t="s">
        <v>1124</v>
      </c>
      <c r="V66" s="1" t="s">
        <v>1359</v>
      </c>
      <c r="W66" s="1" t="s">
        <v>564</v>
      </c>
      <c r="X66" s="1" t="s">
        <v>1360</v>
      </c>
      <c r="Z66" s="1" t="s">
        <v>1361</v>
      </c>
      <c r="AA66" s="1" t="s">
        <v>1362</v>
      </c>
      <c r="AC66" s="1" t="s">
        <v>1363</v>
      </c>
      <c r="AF66" s="1" t="s">
        <v>1364</v>
      </c>
      <c r="AH66" s="1" t="s">
        <v>1365</v>
      </c>
      <c r="AI66" s="1" t="s">
        <v>1366</v>
      </c>
      <c r="AS66" s="1" t="s">
        <v>1367</v>
      </c>
      <c r="AT66" s="1" t="s">
        <v>1368</v>
      </c>
      <c r="AU66" s="1">
        <v>1955.0</v>
      </c>
      <c r="BA66" s="1" t="s">
        <v>1369</v>
      </c>
      <c r="BB66" s="1" t="s">
        <v>1370</v>
      </c>
      <c r="EB66" s="1" t="s">
        <v>1371</v>
      </c>
      <c r="EC66" s="1" t="s">
        <v>1372</v>
      </c>
    </row>
    <row r="67">
      <c r="A67" s="1" t="s">
        <v>1373</v>
      </c>
      <c r="B67" s="1" t="str">
        <f>IFERROR(__xludf.DUMMYFUNCTION("GOOGLETRANSLATE(A:A, ""en"", ""te"")"),"MIL V-5")</f>
        <v>MIL V-5</v>
      </c>
      <c r="C67" s="1" t="s">
        <v>1374</v>
      </c>
      <c r="D67" s="1" t="str">
        <f>IFERROR(__xludf.DUMMYFUNCTION("GOOGLETRANSLATE(C:C, ""en"", ""te"")"),"MIL V-5 అనేది 1950 ల చివరలో మీడియం సింగిల్-టర్బోషాఫ్ట్ ట్రాన్స్‌పోర్ట్ హెలికాప్టర్ కోసం ఒక ప్రాజెక్ట్, బహుశా MIL MI-2 కు వేరియంట్. [1] ఇంజిన్ 300 కిలోవాట్ల క్లిమోవ్ జిటిడి -350 టర్బోషాఫ్ట్ ఇంజిన్. ఈ ప్రాజెక్ట్ ఎప్పుడూ ఉత్పత్తికి చేరుకోలేదు. 1950 ల విమానంల"&amp;"ో ఈ వ్యాసం ఒక స్టబ్. వికీపీడియా విస్తరించడం ద్వారా మీరు సహాయపడవచ్చు.")</f>
        <v>MIL V-5 అనేది 1950 ల చివరలో మీడియం సింగిల్-టర్బోషాఫ్ట్ ట్రాన్స్‌పోర్ట్ హెలికాప్టర్ కోసం ఒక ప్రాజెక్ట్, బహుశా MIL MI-2 కు వేరియంట్. [1] ఇంజిన్ 300 కిలోవాట్ల క్లిమోవ్ జిటిడి -350 టర్బోషాఫ్ట్ ఇంజిన్. ఈ ప్రాజెక్ట్ ఎప్పుడూ ఉత్పత్తికి చేరుకోలేదు. 1950 ల విమానంలో ఈ వ్యాసం ఒక స్టబ్. వికీపీడియా విస్తరించడం ద్వారా మీరు సహాయపడవచ్చు.</v>
      </c>
      <c r="F67" s="1" t="s">
        <v>1375</v>
      </c>
      <c r="G67" s="1" t="str">
        <f>IFERROR(__xludf.DUMMYFUNCTION("GOOGLETRANSLATE(F:F, ""en"", ""te"")"),"మధ్యస్థ రవాణా హెలికాప్టర్")</f>
        <v>మధ్యస్థ రవాణా హెలికాప్టర్</v>
      </c>
      <c r="H67" s="1" t="s">
        <v>1376</v>
      </c>
      <c r="I67" s="1" t="str">
        <f>IFERROR(__xludf.DUMMYFUNCTION("GOOGLETRANSLATE(H:H, ""en"", ""te"")"),"USSR")</f>
        <v>USSR</v>
      </c>
      <c r="J67" s="2" t="s">
        <v>1377</v>
      </c>
      <c r="K67" s="1" t="s">
        <v>1378</v>
      </c>
      <c r="L67" s="1"/>
      <c r="M67" s="2" t="s">
        <v>1379</v>
      </c>
    </row>
    <row r="68">
      <c r="A68" s="1" t="s">
        <v>1380</v>
      </c>
      <c r="B68" s="1" t="str">
        <f>IFERROR(__xludf.DUMMYFUNCTION("GOOGLETRANSLATE(A:A, ""en"", ""te"")"),"బెర్నార్డ్ 190")</f>
        <v>బెర్నార్డ్ 190</v>
      </c>
      <c r="C68" s="1" t="s">
        <v>1381</v>
      </c>
      <c r="D68" s="1" t="str">
        <f>IFERROR(__xludf.DUMMYFUNCTION("GOOGLETRANSLATE(C:C, ""en"", ""te"")"),"బెర్నార్డ్ 190 లేదా బెర్నార్డ్-హుబెర్ట్ 190 1928 లో ఒక ఫ్రెంచ్ విమానాలు. ఇది బెర్నార్డ్ 18 ఆధారంగా సాంప్రదాయిక కాన్ఫిగరేషన్ యొక్క అధిక-వింగ్ కాంటిలివర్ మోనోప్లేన్. విస్తరించిన క్యాబిన్, మరియు దాని విమాన సిబ్బందికి పూర్తిగా పరివేష్టిత కాక్‌పిట్‌ను అందించిం"&amp;"ది. దాని పూర్వీకుల మాదిరిగానే, బేసిక్ విమానాల నమూనా సుదూర విమానాలను రికార్డు ప్రయత్నాలలో ఉపయోగించటానికి ఆధారాన్ని అందించింది, 191gr (గ్రాండ్ RAID కోసం). ఎనిమిది 190 టిఎస్ 1929 లో సిడ్నాతో సేవలోకి ప్రవేశించింది, వివిధ యూరోపియన్ మార్గాల్లో పనిచేస్తోంది. [1]"&amp;" 190 టి సిడ్నాతో ప్రాచుర్యం పొందలేదు, అతని అధ్యక్షుడు చాలా సంవత్సరాలుగా మరింత సమర్థవంతమైన మరియు ఆర్థిక ఫోకర్ ఎఫ్.విస్ కొనుగోలు చేయడానికి ప్రయత్నిస్తున్నారు. చివరి 190 టి 3 జనవరి 1933 న కాలిపోయింది. [2] మూడు 191 గ్రాముల దోపిడీలకు 190 ఉత్తమంగా గుర్తుంచుకోవా"&amp;"లి. ఆగష్టు 1928 లో నార్త్ అట్లాంటిక్ దాటిన ప్రయత్నంలో నిర్మించిన మొట్టమొదటిని లూయిస్ కూడౌరెట్ ఉపయోగించారు. పారిస్‌లో ఈ విమానం మొదట భూమిని విడిచిపెట్టడానికి నిరాకరించినప్పుడు ఇది విజయవంతం కాలేదు, తరువాత స్పానిష్ అధికారులు విమానాలను అనుమతించడానికి ఇష్టపడలేద"&amp;"ు. 7 జూలై 1929 న, కూడౌరెట్ అంగౌల్మే సమీపంలో ఉన్న విమానాన్ని క్రాష్ చేసి చంపబడ్డాడు. రెండవ ఉదాహరణ ఉత్తర అట్లాంటిక్ యొక్క మొదటి విజయవంతమైన ఫ్రెంచ్ వైమానిక క్రాసింగ్‌లో ఉపయోగించబడింది. ప్రకాశవంతమైన పసుపు మరియు డబ్డ్ ఓయిసౌ కెనారి (""కానరీ బర్డ్"") ఇది జూన్ 13"&amp;", 1929 న ఓల్డ్ ఆర్చర్డ్ బీచ్, మైనే నుండి బయలుదేరింది మరియు జీన్ అసోలెంట్, రెనే లెఫెవ్రే మరియు అర్మాండ్ లోట్టి చేత పైలట్ చేయబడింది, ఇది కాంటాబ్రియా, స్పెయిన్లోని కామిల్లాస్ సమీపంలో ఉన్న ఓయాంబ్రేకు క్రాసింగ్ పూర్తి చేసింది , 29 గంటలలో 52 నిమిషాల్లో, స్టోవావ"&amp;"ే (ఆర్థర్ ష్రెయిబర్) విమానంలో కూడా. ఈ విమానం ఇప్పుడు మ్యూసీ డి ఎల్ ఎయిర్ ఎట్ డి ఎల్ ఎస్పేస్‌లో భద్రపరచబడింది. మూడవ 191GR ను ఆంటోయిన్ పైలార్డ్ రెండు ప్రపంచ ఎయిర్‌స్పీడ్ రికార్డులను, 100 కిమీ (62 మైళ్ళు) కు 2,000 కిలోల (4,400 ఎల్బి) పేలోడ్‌తో, మరియు 1,000 క"&amp;"ిలోల (2,200 ఎల్బి) పేలోడ్‌తో 1,000 కిమీ (620 మైళ్ళు) కు ఉపయోగించారు. జేన్ యొక్క అన్ని ప్రపంచ విమానాల నుండి డేటా 1928. [8] ఏవియాఫ్రాన్స్: బెర్నార్డ్ 190 టి [3] సాధారణ లక్షణాల పనితీరు")</f>
        <v>బెర్నార్డ్ 190 లేదా బెర్నార్డ్-హుబెర్ట్ 190 1928 లో ఒక ఫ్రెంచ్ విమానాలు. ఇది బెర్నార్డ్ 18 ఆధారంగా సాంప్రదాయిక కాన్ఫిగరేషన్ యొక్క అధిక-వింగ్ కాంటిలివర్ మోనోప్లేన్. విస్తరించిన క్యాబిన్, మరియు దాని విమాన సిబ్బందికి పూర్తిగా పరివేష్టిత కాక్‌పిట్‌ను అందించింది. దాని పూర్వీకుల మాదిరిగానే, బేసిక్ విమానాల నమూనా సుదూర విమానాలను రికార్డు ప్రయత్నాలలో ఉపయోగించటానికి ఆధారాన్ని అందించింది, 191gr (గ్రాండ్ RAID కోసం). ఎనిమిది 190 టిఎస్ 1929 లో సిడ్నాతో సేవలోకి ప్రవేశించింది, వివిధ యూరోపియన్ మార్గాల్లో పనిచేస్తోంది. [1] 190 టి సిడ్నాతో ప్రాచుర్యం పొందలేదు, అతని అధ్యక్షుడు చాలా సంవత్సరాలుగా మరింత సమర్థవంతమైన మరియు ఆర్థిక ఫోకర్ ఎఫ్.విస్ కొనుగోలు చేయడానికి ప్రయత్నిస్తున్నారు. చివరి 190 టి 3 జనవరి 1933 న కాలిపోయింది. [2] మూడు 191 గ్రాముల దోపిడీలకు 190 ఉత్తమంగా గుర్తుంచుకోవాలి. ఆగష్టు 1928 లో నార్త్ అట్లాంటిక్ దాటిన ప్రయత్నంలో నిర్మించిన మొట్టమొదటిని లూయిస్ కూడౌరెట్ ఉపయోగించారు. పారిస్‌లో ఈ విమానం మొదట భూమిని విడిచిపెట్టడానికి నిరాకరించినప్పుడు ఇది విజయవంతం కాలేదు, తరువాత స్పానిష్ అధికారులు విమానాలను అనుమతించడానికి ఇష్టపడలేదు. 7 జూలై 1929 న, కూడౌరెట్ అంగౌల్మే సమీపంలో ఉన్న విమానాన్ని క్రాష్ చేసి చంపబడ్డాడు. రెండవ ఉదాహరణ ఉత్తర అట్లాంటిక్ యొక్క మొదటి విజయవంతమైన ఫ్రెంచ్ వైమానిక క్రాసింగ్‌లో ఉపయోగించబడింది. ప్రకాశవంతమైన పసుపు మరియు డబ్డ్ ఓయిసౌ కెనారి ("కానరీ బర్డ్") ఇది జూన్ 13, 1929 న ఓల్డ్ ఆర్చర్డ్ బీచ్, మైనే నుండి బయలుదేరింది మరియు జీన్ అసోలెంట్, రెనే లెఫెవ్రే మరియు అర్మాండ్ లోట్టి చేత పైలట్ చేయబడింది, ఇది కాంటాబ్రియా, స్పెయిన్లోని కామిల్లాస్ సమీపంలో ఉన్న ఓయాంబ్రేకు క్రాసింగ్ పూర్తి చేసింది , 29 గంటలలో 52 నిమిషాల్లో, స్టోవావే (ఆర్థర్ ష్రెయిబర్) విమానంలో కూడా. ఈ విమానం ఇప్పుడు మ్యూసీ డి ఎల్ ఎయిర్ ఎట్ డి ఎల్ ఎస్పేస్‌లో భద్రపరచబడింది. మూడవ 191GR ను ఆంటోయిన్ పైలార్డ్ రెండు ప్రపంచ ఎయిర్‌స్పీడ్ రికార్డులను, 100 కిమీ (62 మైళ్ళు) కు 2,000 కిలోల (4,400 ఎల్బి) పేలోడ్‌తో, మరియు 1,000 కిలోల (2,200 ఎల్బి) పేలోడ్‌తో 1,000 కిమీ (620 మైళ్ళు) కు ఉపయోగించారు. జేన్ యొక్క అన్ని ప్రపంచ విమానాల నుండి డేటా 1928. [8] ఏవియాఫ్రాన్స్: బెర్నార్డ్ 190 టి [3] సాధారణ లక్షణాల పనితీరు</v>
      </c>
      <c r="E68" s="1" t="s">
        <v>1382</v>
      </c>
      <c r="F68" s="1" t="s">
        <v>633</v>
      </c>
      <c r="G68" s="1" t="str">
        <f>IFERROR(__xludf.DUMMYFUNCTION("GOOGLETRANSLATE(F:F, ""en"", ""te"")"),"విమానాల")</f>
        <v>విమానాల</v>
      </c>
      <c r="K68" s="1" t="s">
        <v>1383</v>
      </c>
      <c r="L68" s="1"/>
      <c r="M68" s="2" t="s">
        <v>1384</v>
      </c>
      <c r="N68" s="1" t="s">
        <v>1385</v>
      </c>
      <c r="O68" s="1" t="s">
        <v>1386</v>
      </c>
      <c r="P68" s="1">
        <v>1928.0</v>
      </c>
      <c r="Q68" s="1" t="s">
        <v>1387</v>
      </c>
      <c r="R68" s="1">
        <v>2.0</v>
      </c>
      <c r="S68" s="1" t="s">
        <v>1388</v>
      </c>
      <c r="T68" s="1" t="s">
        <v>1389</v>
      </c>
      <c r="U68" s="1" t="s">
        <v>1390</v>
      </c>
      <c r="V68" s="1" t="s">
        <v>1391</v>
      </c>
      <c r="X68" s="1" t="s">
        <v>1392</v>
      </c>
      <c r="Y68" s="1" t="s">
        <v>1393</v>
      </c>
      <c r="Z68" s="1" t="s">
        <v>856</v>
      </c>
      <c r="AA68" s="1" t="s">
        <v>1394</v>
      </c>
      <c r="AB68" s="1" t="s">
        <v>1395</v>
      </c>
      <c r="AC68" s="1" t="s">
        <v>1396</v>
      </c>
      <c r="AF68" s="1" t="s">
        <v>1397</v>
      </c>
      <c r="AH68" s="1" t="s">
        <v>1398</v>
      </c>
      <c r="AJ68" s="1" t="s">
        <v>1399</v>
      </c>
      <c r="AT68" s="1" t="s">
        <v>850</v>
      </c>
      <c r="AV68" s="1" t="s">
        <v>1400</v>
      </c>
      <c r="AW68" s="2" t="s">
        <v>1401</v>
      </c>
      <c r="BA68" s="1" t="s">
        <v>1402</v>
      </c>
      <c r="BG68" s="1" t="s">
        <v>1403</v>
      </c>
      <c r="BH68" s="1" t="s">
        <v>1404</v>
      </c>
      <c r="DB68" s="2" t="s">
        <v>1405</v>
      </c>
    </row>
    <row r="69">
      <c r="A69" s="1" t="s">
        <v>1406</v>
      </c>
      <c r="B69" s="1" t="str">
        <f>IFERROR(__xludf.DUMMYFUNCTION("GOOGLETRANSLATE(A:A, ""en"", ""te"")"),"గౌర్డౌ-లెసూర్రే జిఎల్ .2")</f>
        <v>గౌర్డౌ-లెసూర్రే జిఎల్ .2</v>
      </c>
      <c r="C69" s="1" t="s">
        <v>1407</v>
      </c>
      <c r="D69" s="1" t="str">
        <f>IFERROR(__xludf.DUMMYFUNCTION("GOOGLETRANSLATE(C:C, ""en"", ""te"")"),"గౌర్డౌ-లెసూర్రే జిఎల్. పరీక్ష కానీ చివరికి వింగ్ యొక్క దృ g త్వం గురించి ఆందోళనల కారణంగా ఇది చివరికి ఏరోనటిక్ మిలీటైర్ తిరస్కరించబడింది. టై టైప్ కొత్త వింగ్ డిజైన్‌ను మాత్రమే కలిగి ఉంది, ఇప్పుడు టైప్ A లో రెండు వైపున రెండు వైపున నాలుగు స్ట్రట్‌లతో కలుపుతా"&amp;"రు, కానీ మెరుగైన దిశాత్మక స్థిరత్వం కోసం సవరించిన ఫిన్ మరియు చుక్కాని కూడా, మరియు అండర్ క్యారేజీని బలోపేతం చేసింది. నవంబర్ 1918 లో ఇరవై ఉదాహరణలు పంపిణీ చేయబడ్డాయి, GL.2C.1 సేవలో నియమించబడ్డాయి, కాని యుద్ధం ముగియడం అంటే అధికారిక ఆసక్తి కోల్పోవడం. గౌర్డౌ-లె"&amp;"సూర్రే ఏమైనప్పటికీ అభివృద్ధిని కొనసాగించాడు మరియు 1920 నాటికి మెరుగైన సంస్కరణను కలిగి ఉంది, ఆ సంవత్సరం పారిస్ సలోన్ డి ఎల్'అరోనటిక్ వద్ద ఎగ్జిబిషన్ కోసం GL.21 లేదా B2 నియమించబడిన మెరుగైన సంస్కరణ ఉంది. ఇది GL.2 నుండి భిన్నంగా ఉంది, ఎక్కువగా సవరించిన ఐలెరాన"&amp;"్లు మరియు ఇరవై బ్యాచ్ను ఏరోనటిక్ మిలీటైర్ కొనుగోలు చేసింది, మరొకటి మూల్యాంకనం కోసం ఫిన్లాండ్ కొనుగోలు చేసింది. రెండు సంవత్సరాల తరువాత, డిజైన్ యొక్క మరింత పునర్విమర్శ GL.22 లేదా B3 గా కనిపించింది. ఇందులో ఎక్కువ కాలం పున es రూపకల్పన చేయబడిన విభాగం మరియు సవర"&amp;"ించిన క్షితిజ సమాంతర స్టెబిలైజర్ మరియు ల్యాండింగ్ గేర్ ఉన్నాయి. గౌర్డౌ-లెసూర్రేకు ఇది ఒక మితమైన విజయం అని నిరూపించబడింది, Aéronautique మారిటైమ్‌కు GL.22C.1 గా, అలాగే 18, 15 ఫిన్లాండ్‌కు, 15 చెకోస్లోవేకియా, 15 ఎస్టోనియాకు, ఒకటి లాట్వియా మరియు యుగోస్లేవియా."&amp;" [1 ] దీని తరువాత GL.22 ను తయారు చేయడానికి ముందు GL.23 లేదా B4 నియమించబడిన ఒక చిన్న పరీక్ష విమానం ఉంది, ఇది అంతర్గతంగా సంస్థకు B5 గా తెలిసిన నిరాయుధ సంస్కరణలో తిరిగి ప్రారంభించబడింది మరియు Aéronauctique మిలిటైర్ మరియు Aéronauctique maritime gl గా కొనుగోలు"&amp;" చేసింది. అధునాతన శిక్షకుడిగా ఉపయోగించడానికి 22et.1 (ఎకోల్ డి ట్రాన్సిషన్). ఈ విమానాలలో ఒకటి విమానం క్యారియర్ బెర్న్‌లోని ట్రయల్స్ కోసం ఉపయోగించబడింది. GL.24 సంస్కరణ 1925 లో వివిధ ట్రయల్ ప్రయోజనాల కోసం తక్కువ సంఖ్యలో ఉత్పత్తి చేయబడింది, వీటిలో ఒక రెండు-సీ"&amp;"ట్ల ట్రైనర్ మార్పిడి, మరియు ఆ సంవత్సరం పారిస్‌లో జరిగిన అంతర్జాతీయ వైద్య సమావేశంలో ఒక ఎయిర్ అంబులెన్స్ (TS-ట్రాన్స్‌పోర్ట్ శానిటైర్) ప్రదర్శించబడింది. GL.2 ను డిస్ప్లే విమానంగా కూడా ఉపయోగించారు, గౌర్డౌ-లెసూర్రే టెస్ట్ పైలట్ ఆండ్రే క్రిస్టియన్ 1923 కూపే మి"&amp;"చెలిన్ లో స్పీడ్ ట్రయల్ గెలవడానికి ఎగురుతూ, మరియు ట్రైకోలర్లో పెయింట్ చేయబడిన రెండు ET.1 లు ఫ్రాన్స్ మరియు ఉత్తర ఆఫ్రికా అంతటా డిస్ప్లేలను ఇస్తున్నాయి. అదే సంవత్సరం. 1930 లలో కూడా, ప్రత్యేకమైన ఏరోబాటిక్ వెర్షన్లు వరుసగా జెరోమ్ కావల్లి మరియు ఫెర్నాండ్ మాలి"&amp;"న్వాడ్ లకు B6 మరియు B7 గా ఉత్పత్తి చేయబడ్డాయి, రెండవ B7 అడ్రియన్ బోలాండ్ కోసం నిర్మించబడింది. సాధారణ లక్షణాలు పనితీరు ఆయుధ సంబంధిత జాబితాలు")</f>
        <v>గౌర్డౌ-లెసూర్రే జిఎల్. పరీక్ష కానీ చివరికి వింగ్ యొక్క దృ g త్వం గురించి ఆందోళనల కారణంగా ఇది చివరికి ఏరోనటిక్ మిలీటైర్ తిరస్కరించబడింది. టై టైప్ కొత్త వింగ్ డిజైన్‌ను మాత్రమే కలిగి ఉంది, ఇప్పుడు టైప్ A లో రెండు వైపున రెండు వైపున నాలుగు స్ట్రట్‌లతో కలుపుతారు, కానీ మెరుగైన దిశాత్మక స్థిరత్వం కోసం సవరించిన ఫిన్ మరియు చుక్కాని కూడా, మరియు అండర్ క్యారేజీని బలోపేతం చేసింది. నవంబర్ 1918 లో ఇరవై ఉదాహరణలు పంపిణీ చేయబడ్డాయి, GL.2C.1 సేవలో నియమించబడ్డాయి, కాని యుద్ధం ముగియడం అంటే అధికారిక ఆసక్తి కోల్పోవడం. గౌర్డౌ-లెసూర్రే ఏమైనప్పటికీ అభివృద్ధిని కొనసాగించాడు మరియు 1920 నాటికి మెరుగైన సంస్కరణను కలిగి ఉంది, ఆ సంవత్సరం పారిస్ సలోన్ డి ఎల్'అరోనటిక్ వద్ద ఎగ్జిబిషన్ కోసం GL.21 లేదా B2 నియమించబడిన మెరుగైన సంస్కరణ ఉంది. ఇది GL.2 నుండి భిన్నంగా ఉంది, ఎక్కువగా సవరించిన ఐలెరాన్లు మరియు ఇరవై బ్యాచ్ను ఏరోనటిక్ మిలీటైర్ కొనుగోలు చేసింది, మరొకటి మూల్యాంకనం కోసం ఫిన్లాండ్ కొనుగోలు చేసింది. రెండు సంవత్సరాల తరువాత, డిజైన్ యొక్క మరింత పునర్విమర్శ GL.22 లేదా B3 గా కనిపించింది. ఇందులో ఎక్కువ కాలం పున es రూపకల్పన చేయబడిన విభాగం మరియు సవరించిన క్షితిజ సమాంతర స్టెబిలైజర్ మరియు ల్యాండింగ్ గేర్ ఉన్నాయి. గౌర్డౌ-లెసూర్రేకు ఇది ఒక మితమైన విజయం అని నిరూపించబడింది, Aéronautique మారిటైమ్‌కు GL.22C.1 గా, అలాగే 18, 15 ఫిన్లాండ్‌కు, 15 చెకోస్లోవేకియా, 15 ఎస్టోనియాకు, ఒకటి లాట్వియా మరియు యుగోస్లేవియా. [1 ] దీని తరువాత GL.22 ను తయారు చేయడానికి ముందు GL.23 లేదా B4 నియమించబడిన ఒక చిన్న పరీక్ష విమానం ఉంది, ఇది అంతర్గతంగా సంస్థకు B5 గా తెలిసిన నిరాయుధ సంస్కరణలో తిరిగి ప్రారంభించబడింది మరియు Aéronauctique మిలిటైర్ మరియు Aéronauctique maritime gl గా కొనుగోలు చేసింది. అధునాతన శిక్షకుడిగా ఉపయోగించడానికి 22et.1 (ఎకోల్ డి ట్రాన్సిషన్). ఈ విమానాలలో ఒకటి విమానం క్యారియర్ బెర్న్‌లోని ట్రయల్స్ కోసం ఉపయోగించబడింది. GL.24 సంస్కరణ 1925 లో వివిధ ట్రయల్ ప్రయోజనాల కోసం తక్కువ సంఖ్యలో ఉత్పత్తి చేయబడింది, వీటిలో ఒక రెండు-సీట్ల ట్రైనర్ మార్పిడి, మరియు ఆ సంవత్సరం పారిస్‌లో జరిగిన అంతర్జాతీయ వైద్య సమావేశంలో ఒక ఎయిర్ అంబులెన్స్ (TS-ట్రాన్స్‌పోర్ట్ శానిటైర్) ప్రదర్శించబడింది. GL.2 ను డిస్ప్లే విమానంగా కూడా ఉపయోగించారు, గౌర్డౌ-లెసూర్రే టెస్ట్ పైలట్ ఆండ్రే క్రిస్టియన్ 1923 కూపే మిచెలిన్ లో స్పీడ్ ట్రయల్ గెలవడానికి ఎగురుతూ, మరియు ట్రైకోలర్లో పెయింట్ చేయబడిన రెండు ET.1 లు ఫ్రాన్స్ మరియు ఉత్తర ఆఫ్రికా అంతటా డిస్ప్లేలను ఇస్తున్నాయి. అదే సంవత్సరం. 1930 లలో కూడా, ప్రత్యేకమైన ఏరోబాటిక్ వెర్షన్లు వరుసగా జెరోమ్ కావల్లి మరియు ఫెర్నాండ్ మాలిన్వాడ్ లకు B6 మరియు B7 గా ఉత్పత్తి చేయబడ్డాయి, రెండవ B7 అడ్రియన్ బోలాండ్ కోసం నిర్మించబడింది. సాధారణ లక్షణాలు పనితీరు ఆయుధ సంబంధిత జాబితాలు</v>
      </c>
      <c r="E69" s="1" t="s">
        <v>1408</v>
      </c>
      <c r="F69" s="1" t="s">
        <v>738</v>
      </c>
      <c r="G69" s="1" t="str">
        <f>IFERROR(__xludf.DUMMYFUNCTION("GOOGLETRANSLATE(F:F, ""en"", ""te"")"),"యుద్ధ")</f>
        <v>యుద్ధ</v>
      </c>
      <c r="K69" s="1" t="s">
        <v>1409</v>
      </c>
      <c r="L69" s="1"/>
      <c r="M69" s="2" t="s">
        <v>1410</v>
      </c>
      <c r="P69" s="1">
        <v>1918.0</v>
      </c>
      <c r="R69" s="1" t="s">
        <v>1411</v>
      </c>
      <c r="S69" s="1" t="s">
        <v>1412</v>
      </c>
      <c r="T69" s="1" t="s">
        <v>1413</v>
      </c>
      <c r="U69" s="1" t="s">
        <v>1414</v>
      </c>
      <c r="V69" s="1" t="s">
        <v>1415</v>
      </c>
      <c r="X69" s="1" t="s">
        <v>1416</v>
      </c>
      <c r="Y69" s="1" t="s">
        <v>1417</v>
      </c>
      <c r="AA69" s="1" t="s">
        <v>1418</v>
      </c>
      <c r="AC69" s="1" t="s">
        <v>1419</v>
      </c>
      <c r="AF69" s="1" t="s">
        <v>1420</v>
      </c>
      <c r="AH69" s="1" t="s">
        <v>1421</v>
      </c>
      <c r="AI69" s="1" t="s">
        <v>1422</v>
      </c>
      <c r="BG69" s="1" t="s">
        <v>1423</v>
      </c>
      <c r="CT69" s="1" t="s">
        <v>1424</v>
      </c>
      <c r="CU69" s="1" t="s">
        <v>1425</v>
      </c>
    </row>
    <row r="70">
      <c r="A70" s="1" t="s">
        <v>1426</v>
      </c>
      <c r="B70" s="1" t="str">
        <f>IFERROR(__xludf.DUMMYFUNCTION("GOOGLETRANSLATE(A:A, ""en"", ""te"")"),"మొరాన్-సాల్నియర్ మోస్ -50")</f>
        <v>మొరాన్-సాల్నియర్ మోస్ -50</v>
      </c>
      <c r="C70" s="1" t="s">
        <v>1427</v>
      </c>
      <c r="D70" s="1" t="str">
        <f>IFERROR(__xludf.DUMMYFUNCTION("GOOGLETRANSLATE(C:C, ""en"", ""te"")"),"మొరాన్-సాల్నియర్ MOS-50 (అలాగే Ms.50) అనేది 1924 లో నిర్మించిన ఒక ఫ్రెంచ్ పారాసోల్ కాన్ఫిగరేషన్ ట్రైనర్ విమానం. జంట-సీట్ల విమానం చెక్క నిర్మాణంలో ఉంది మరియు రోటరీ ఇంజిన్, 97 kW (130 HP) మతాధికారి 9 బి. 1925 లో ఆరు Ms.50C లను ఫిన్లాండ్‌కు విక్రయించారు, అక్"&amp;"కడ వాటిని 1932 వరకు శిక్షకులుగా ఉపయోగించారు. ఇది సేవలో బాగా ప్రాచుర్యం పొందింది. సవరించిన Ms.53 రకం యొక్క ఐదు విమానాలను టర్కీకి విక్రయించారు. ఈ రకమైన సంరక్షించబడిన విమానం సెంట్రల్ ఫిన్లాండ్ యొక్క ఏవియేషన్ మ్యూజియంలో ఉంది. [3] తులినిస్టా హార్నెట్టిన్ నుండి"&amp;" డేటా [4] సాధారణ లక్షణాల పనితీరు సంబంధిత జాబితాలు")</f>
        <v>మొరాన్-సాల్నియర్ MOS-50 (అలాగే Ms.50) అనేది 1924 లో నిర్మించిన ఒక ఫ్రెంచ్ పారాసోల్ కాన్ఫిగరేషన్ ట్రైనర్ విమానం. జంట-సీట్ల విమానం చెక్క నిర్మాణంలో ఉంది మరియు రోటరీ ఇంజిన్, 97 kW (130 HP) మతాధికారి 9 బి. 1925 లో ఆరు Ms.50C లను ఫిన్లాండ్‌కు విక్రయించారు, అక్కడ వాటిని 1932 వరకు శిక్షకులుగా ఉపయోగించారు. ఇది సేవలో బాగా ప్రాచుర్యం పొందింది. సవరించిన Ms.53 రకం యొక్క ఐదు విమానాలను టర్కీకి విక్రయించారు. ఈ రకమైన సంరక్షించబడిన విమానం సెంట్రల్ ఫిన్లాండ్ యొక్క ఏవియేషన్ మ్యూజియంలో ఉంది. [3] తులినిస్టా హార్నెట్టిన్ నుండి డేటా [4] సాధారణ లక్షణాల పనితీరు సంబంధిత జాబితాలు</v>
      </c>
      <c r="E70" s="1" t="s">
        <v>1428</v>
      </c>
      <c r="F70" s="1" t="s">
        <v>1429</v>
      </c>
      <c r="G70" s="1" t="str">
        <f>IFERROR(__xludf.DUMMYFUNCTION("GOOGLETRANSLATE(F:F, ""en"", ""te"")"),"ట్రైనర్ విమానం")</f>
        <v>ట్రైనర్ విమానం</v>
      </c>
      <c r="K70" s="1" t="s">
        <v>1430</v>
      </c>
      <c r="L70" s="1"/>
      <c r="M70" s="2" t="s">
        <v>1431</v>
      </c>
      <c r="R70" s="1">
        <v>2.0</v>
      </c>
      <c r="S70" s="1" t="s">
        <v>896</v>
      </c>
      <c r="T70" s="1" t="s">
        <v>1432</v>
      </c>
      <c r="U70" s="1" t="s">
        <v>1433</v>
      </c>
      <c r="V70" s="1" t="s">
        <v>1434</v>
      </c>
      <c r="AA70" s="1" t="s">
        <v>1435</v>
      </c>
      <c r="AB70" s="1" t="s">
        <v>1436</v>
      </c>
      <c r="AC70" s="1" t="s">
        <v>1437</v>
      </c>
      <c r="AG70" s="1" t="s">
        <v>1438</v>
      </c>
      <c r="AH70" s="1" t="s">
        <v>1439</v>
      </c>
      <c r="AI70" s="1" t="s">
        <v>1440</v>
      </c>
      <c r="AU70" s="1">
        <v>1924.0</v>
      </c>
      <c r="BB70" s="1" t="s">
        <v>1441</v>
      </c>
      <c r="CT70" s="1" t="s">
        <v>1442</v>
      </c>
      <c r="CU70" s="1" t="s">
        <v>1443</v>
      </c>
      <c r="ED70" s="1" t="s">
        <v>1444</v>
      </c>
    </row>
    <row r="71">
      <c r="A71" s="1" t="s">
        <v>1445</v>
      </c>
      <c r="B71" s="1" t="str">
        <f>IFERROR(__xludf.DUMMYFUNCTION("GOOGLETRANSLATE(A:A, ""en"", ""te"")"),"MIL V-16")</f>
        <v>MIL V-16</v>
      </c>
      <c r="C71" s="1" t="s">
        <v>1446</v>
      </c>
      <c r="D71" s="1" t="str">
        <f>IFERROR(__xludf.DUMMYFUNCTION("GOOGLETRANSLATE(C:C, ""en"", ""te"")"),"MIL V-16 1960 ల చివరలో సోవియట్ హెవీ కార్గో/ట్రాన్స్పోర్ట్ హెలికాప్టర్ ప్రాజెక్ట్. MIL V-16 ను మాస్కో హెలికాప్టర్ ప్లాంట్ MIL డిజైన్ బ్యూరో రూపొందించింది. అసలు పథకం రెండు సోలోవీవ్ డి -25vf గ్యాస్ టర్బైన్ ఇంజన్లతో [1] ఆరు-బ్లేడెడ్ రోటర్లతో కూడిన భారీ పక్కపక"&amp;"్కనే జంట-రోటర్ విమానాలను వివరించింది, ఫ్యూజ్‌లేజ్ మరియు ట్రైసైకిల్-టైప్ ల్యాండింగ్ యొక్క ప్రతి వైపు భారీగా మద్దతు ఇచ్చే రెక్కల చిట్కాల వద్ద గేర్, రెండు వెనుక ల్యాండింగ్ చక్రాలతో రెక్కల క్రింద అమర్చబడి, ముందు చక్రం కాక్‌పిట్ క్రింద ఉంది, అలాగే నేరుగా రెక్క"&amp;"ల క్రింద ఉంది. పెద్ద సంఖ్యలో పోరాట యూనిట్లను రవాణా చేసే సామర్థ్యం ఉన్నట్లుగా రూపొందించబడిన V-16 కూడా సోవియట్ సైనిక వాహన రవాణా విమానాగా ఉద్దేశించబడింది. [2] ఈ విమానం యుఎస్‌ఎస్‌ఆర్ దాని నియంత్రణ వ్యవస్థలలో కార్యాచరణ ఆధారిత అల్గారిథమ్‌లను ఉపయోగించడం ప్రారంభి"&amp;"ంచిన మొదటి వాటిలో ఒకటి. [3] సాధారణ లక్షణాలు (ప్రణాళిక): [4] 1960 ల విమానంలో ఈ వ్యాసం ఒక స్టబ్. వికీపీడియా విస్తరించడం ద్వారా మీరు సహాయపడవచ్చు.")</f>
        <v>MIL V-16 1960 ల చివరలో సోవియట్ హెవీ కార్గో/ట్రాన్స్పోర్ట్ హెలికాప్టర్ ప్రాజెక్ట్. MIL V-16 ను మాస్కో హెలికాప్టర్ ప్లాంట్ MIL డిజైన్ బ్యూరో రూపొందించింది. అసలు పథకం రెండు సోలోవీవ్ డి -25vf గ్యాస్ టర్బైన్ ఇంజన్లతో [1] ఆరు-బ్లేడెడ్ రోటర్లతో కూడిన భారీ పక్కపక్కనే జంట-రోటర్ విమానాలను వివరించింది, ఫ్యూజ్‌లేజ్ మరియు ట్రైసైకిల్-టైప్ ల్యాండింగ్ యొక్క ప్రతి వైపు భారీగా మద్దతు ఇచ్చే రెక్కల చిట్కాల వద్ద గేర్, రెండు వెనుక ల్యాండింగ్ చక్రాలతో రెక్కల క్రింద అమర్చబడి, ముందు చక్రం కాక్‌పిట్ క్రింద ఉంది, అలాగే నేరుగా రెక్కల క్రింద ఉంది. పెద్ద సంఖ్యలో పోరాట యూనిట్లను రవాణా చేసే సామర్థ్యం ఉన్నట్లుగా రూపొందించబడిన V-16 కూడా సోవియట్ సైనిక వాహన రవాణా విమానాగా ఉద్దేశించబడింది. [2] ఈ విమానం యుఎస్‌ఎస్‌ఆర్ దాని నియంత్రణ వ్యవస్థలలో కార్యాచరణ ఆధారిత అల్గారిథమ్‌లను ఉపయోగించడం ప్రారంభించిన మొదటి వాటిలో ఒకటి. [3] సాధారణ లక్షణాలు (ప్రణాళిక): [4] 1960 ల విమానంలో ఈ వ్యాసం ఒక స్టబ్. వికీపీడియా విస్తరించడం ద్వారా మీరు సహాయపడవచ్చు.</v>
      </c>
      <c r="F71" s="1" t="s">
        <v>1447</v>
      </c>
      <c r="G71" s="1" t="str">
        <f>IFERROR(__xludf.DUMMYFUNCTION("GOOGLETRANSLATE(F:F, ""en"", ""te"")"),"భారీ రవాణా హెలికాప్టర్ ప్రాజెక్ట్")</f>
        <v>భారీ రవాణా హెలికాప్టర్ ప్రాజెక్ట్</v>
      </c>
      <c r="H71" s="1" t="s">
        <v>1376</v>
      </c>
      <c r="I71" s="1" t="str">
        <f>IFERROR(__xludf.DUMMYFUNCTION("GOOGLETRANSLATE(H:H, ""en"", ""te"")"),"USSR")</f>
        <v>USSR</v>
      </c>
      <c r="J71" s="2" t="s">
        <v>1377</v>
      </c>
      <c r="K71" s="1" t="s">
        <v>1378</v>
      </c>
      <c r="L71" s="1"/>
      <c r="M71" s="2" t="s">
        <v>1379</v>
      </c>
      <c r="S71" s="1" t="s">
        <v>1448</v>
      </c>
      <c r="T71" s="1" t="s">
        <v>1449</v>
      </c>
      <c r="U71" s="1" t="s">
        <v>1450</v>
      </c>
      <c r="AV71" s="1" t="s">
        <v>1376</v>
      </c>
      <c r="AW71" s="2" t="s">
        <v>1377</v>
      </c>
      <c r="AY71" s="1" t="s">
        <v>1451</v>
      </c>
      <c r="AZ71" s="1" t="s">
        <v>1452</v>
      </c>
      <c r="BG71" s="1" t="s">
        <v>313</v>
      </c>
      <c r="EE71" s="1" t="s">
        <v>1453</v>
      </c>
      <c r="EF71" s="1" t="s">
        <v>1454</v>
      </c>
      <c r="EG71" s="1" t="s">
        <v>1455</v>
      </c>
      <c r="EH71" s="1" t="s">
        <v>1456</v>
      </c>
    </row>
    <row r="72">
      <c r="A72" s="1" t="s">
        <v>1457</v>
      </c>
      <c r="B72" s="1" t="str">
        <f>IFERROR(__xludf.DUMMYFUNCTION("GOOGLETRANSLATE(A:A, ""en"", ""te"")"),"Nieuport-Delage nid 42")</f>
        <v>Nieuport-Delage nid 42</v>
      </c>
      <c r="C72" s="1" t="s">
        <v>1458</v>
      </c>
      <c r="D72" s="1" t="str">
        <f>IFERROR(__xludf.DUMMYFUNCTION("GOOGLETRANSLATE(C:C, ""en"", ""te"")"),"న్యూపోర్ట్-డిలేజ్ ఎన్ఐడి 42 1920 ల ప్రారంభంలో ఫ్రాన్స్‌లో నిర్మించిన ఒక యుద్ధ విమానాలు, ఇది ఒక డిజైన్ల కుటుంబంలో మొదటిది, ఇది తరువాతి దశాబ్దంలో ఫ్రెంచ్ ఫైటర్ ఫోర్స్‌కు వెన్నెముకగా ఏర్పడుతుంది. [1] [2] మొదట నిర్మించినట్లుగా, NID 42 మోనోకోక్ ఫ్యూజ్‌లేజ్‌తో "&amp;"అత్యంత క్రమబద్ధమైన పారాసోల్-వింగ్ మోనోప్లేన్ మరియు ఓపెన్ కాక్‌పిట్, వీటిలో ఒకే నమూనా నిర్మించబడింది. త్వరలోనే, ఐస్పోర్ట్-డిలేజ్ 1924 కూపే బ్యూమాంట్ కోసం సవరించిన సంస్కరణ యొక్క రెండు ఉదాహరణలను NID 42S గా నిర్మించింది, [3] [4] దీనిపై ప్రధాన రెక్కలు నేరుగా ఎ"&amp;"గువ ఫ్యూజ్‌లేజ్ వైపులా భుజం స్థానంలో ఒక చిన్నవిగా అమర్చబడ్డాయి అండర్ క్యారేజ్ ఇరుసు చుట్టూ అనుబంధ రెక్కలు అమర్చబడి ఉన్నాయి .. డిజైన్‌ను మరింత క్రమబద్ధీకరించడానికి, రెక్క యొక్క పై ఉపరితలంపై ఉపరితల రేడియేటర్లు వ్యవస్థాపించబడ్డాయి. [5] ఈ విమానంలో ఒకటి జూన్ 2"&amp;"2 రేసులో జోసెఫ్ సాడి-లెకాయింట్ చేత ఎగురవేయబడింది మరియు వాస్తవానికి కోర్సును పూర్తి చేసిన ఐదుగురిలో మాత్రమే ఉన్నారు. [3] [6] [7] నిజమే, 50 కిమీ (31 మైళ్ళు) కోర్సు యొక్క ఆరు ల్యాప్‌లను పూర్తి చేసిన తరువాత, సాడి-లెకాయింట్ మరో నాలుగు ల్యాప్‌లను ఎగిరి 500 కిలో"&amp;"మీటర్ల క్లోజ్డ్-కోర్సులో ప్రపంచ వేగ రికార్డును బద్దలు కొట్టారు. [7] కూపే బ్యూమాంట్ గెలవడంలో అతని సగటు వేగం 311 కిమీ/గం (193 mph; 168 kn) మరియు 500 కిమీ (310 మైళ్ళు) పైగా 306 కిమీ/గం (190 mph; 165 kN), ఇది మునుపటి రికార్డును ఓడించింది. 36 కిమీ/గం (22 mph; "&amp;"19 kn). [7] మరుసటి సంవత్సరం ఫిబ్రవరి 15 న, సాడి లెకోయింటె 375 కిమీ/గం (233 mph; 202 kn) [6] వేగంతో 42 సెకన్లను పెంచింది మరియు 1925 కూపే బ్యూమాంట్‌ను అక్టోబర్ 18 న ఎన్‌ఐడి 42 లతో గెలుచుకుంది [6 ] సగటు వేగంతో 313 కిమీ/గం (194 mph; 169 kN). [8] NID 42 లు ఈ వ"&amp;"్యత్యాసాలను సాధిస్తుండగా, ఫైటర్ వెర్షన్‌లో అభివృద్ధి కొనసాగింది. న్యూపోర్ట్-డిలేజ్ 1924 లో ఇటువంటి మరో రెండు వైవిధ్యాలను రూపొందించింది; సింగిల్-సీటర్ నియమించబడిన NID 42 C.1 మరియు రింగ్ మౌంట్‌లో మెషిన్ గన్‌తో టెయిల్ గన్నర్ కోసం రెండవ కాక్‌పిట్‌తో ఇలాంటి యం"&amp;"త్రం, NID 42 C.2 ను నియమించారు. [2] ప్రత్యామ్నాయ ఇంజిన్ మౌంట్‌ను వివరించడానికి ఆ సంవత్సరం సలోన్ డి ఎల్'అరోన్యుటిక్, ఎన్‌ఐడి 42 సి .1 ముక్కు విభాగంలో ప్రదర్శించబడింది. [9] ఇవి అసలు NID 42 ఫైటర్ నుండి రెండవది, చిన్న రెక్క దిగువ ఫ్యూజ్‌లేజ్‌కు జోడించబడ్డాయి,"&amp;" పారాసోల్ మోనోప్లేన్‌ను సెస్క్విప్లేన్‌గా మారుస్తాయి, ఇది NID 37 [10] నుండి స్వీకరించబడిన డిజైన్ ఫీచర్, ఇది చాలావరకు గుర్తించదగిన లక్షణం అవుతుంది సంస్కరణలు 42 నుండి అభివృద్ధి చెందాయి. రెండు-సీట్ల యొక్క రెండు ఉదాహరణలు మాత్రమే నిర్మించబడ్డాయి, [1] కానీ 1925"&amp;" కాంకోర్స్ డెస్ మోనోప్లేసెస్‌లో న్యూపోర్ట్-డీలేజ్ సింగిల్-సీటర్‌లోకి ప్రవేశించింది, ఇది ఆర్మీ యొక్క సాంకేతిక సేవ యొక్క పోటీని కనుగొనటానికి ఒక పోటీ నిడ్ 29. [10] NID 42 పదకొండు మంది పోటీదారుల క్షేత్రం నుండి ఎంపిక చేయబడింది, మరియు 50 విమానాల కోసం ఒక ఆర్డర్ "&amp;"ఉంచబడింది, [10] వీటిలో 25 చివరికి పంపిణీ చేయబడ్డాయి. [2] ఇది రూపకల్పన చేయబడిన సమయంలో ఆకట్టుకున్నప్పటికీ, టెక్నాలజీ అప్పటికే NID 42 ను 1928 లో సేవలోకి ప్రవేశించినప్పుడు అధిగమించింది, ముఖ్యంగా దాని చెక్క నిర్మాణానికి సంబంధించి, [10] ఫ్లాట్ స్పిన్‌లోకి ప్రవే"&amp;"శించే ధోరణిని నయం చేయండి. ఏదేమైనా, ఇది NID 52 మరియు NID 62 గా మరింత అభివృద్ధికి పునాదిని అందించింది. [11] ""Nieuporpor-Delage nid-42"" [12] సాధారణ లక్షణాల పనితీరు ఆయుధాలు")</f>
        <v>న్యూపోర్ట్-డిలేజ్ ఎన్ఐడి 42 1920 ల ప్రారంభంలో ఫ్రాన్స్‌లో నిర్మించిన ఒక యుద్ధ విమానాలు, ఇది ఒక డిజైన్ల కుటుంబంలో మొదటిది, ఇది తరువాతి దశాబ్దంలో ఫ్రెంచ్ ఫైటర్ ఫోర్స్‌కు వెన్నెముకగా ఏర్పడుతుంది. [1] [2] మొదట నిర్మించినట్లుగా, NID 42 మోనోకోక్ ఫ్యూజ్‌లేజ్‌తో అత్యంత క్రమబద్ధమైన పారాసోల్-వింగ్ మోనోప్లేన్ మరియు ఓపెన్ కాక్‌పిట్, వీటిలో ఒకే నమూనా నిర్మించబడింది. త్వరలోనే, ఐస్పోర్ట్-డిలేజ్ 1924 కూపే బ్యూమాంట్ కోసం సవరించిన సంస్కరణ యొక్క రెండు ఉదాహరణలను NID 42S గా నిర్మించింది, [3] [4] దీనిపై ప్రధాన రెక్కలు నేరుగా ఎగువ ఫ్యూజ్‌లేజ్ వైపులా భుజం స్థానంలో ఒక చిన్నవిగా అమర్చబడ్డాయి అండర్ క్యారేజ్ ఇరుసు చుట్టూ అనుబంధ రెక్కలు అమర్చబడి ఉన్నాయి .. డిజైన్‌ను మరింత క్రమబద్ధీకరించడానికి, రెక్క యొక్క పై ఉపరితలంపై ఉపరితల రేడియేటర్లు వ్యవస్థాపించబడ్డాయి. [5] ఈ విమానంలో ఒకటి జూన్ 22 రేసులో జోసెఫ్ సాడి-లెకాయింట్ చేత ఎగురవేయబడింది మరియు వాస్తవానికి కోర్సును పూర్తి చేసిన ఐదుగురిలో మాత్రమే ఉన్నారు. [3] [6] [7] నిజమే, 50 కిమీ (31 మైళ్ళు) కోర్సు యొక్క ఆరు ల్యాప్‌లను పూర్తి చేసిన తరువాత, సాడి-లెకాయింట్ మరో నాలుగు ల్యాప్‌లను ఎగిరి 500 కిలోమీటర్ల క్లోజ్డ్-కోర్సులో ప్రపంచ వేగ రికార్డును బద్దలు కొట్టారు. [7] కూపే బ్యూమాంట్ గెలవడంలో అతని సగటు వేగం 311 కిమీ/గం (193 mph; 168 kn) మరియు 500 కిమీ (310 మైళ్ళు) పైగా 306 కిమీ/గం (190 mph; 165 kN), ఇది మునుపటి రికార్డును ఓడించింది. 36 కిమీ/గం (22 mph; 19 kn). [7] మరుసటి సంవత్సరం ఫిబ్రవరి 15 న, సాడి లెకోయింటె 375 కిమీ/గం (233 mph; 202 kn) [6] వేగంతో 42 సెకన్లను పెంచింది మరియు 1925 కూపే బ్యూమాంట్‌ను అక్టోబర్ 18 న ఎన్‌ఐడి 42 లతో గెలుచుకుంది [6 ] సగటు వేగంతో 313 కిమీ/గం (194 mph; 169 kN). [8] NID 42 లు ఈ వ్యత్యాసాలను సాధిస్తుండగా, ఫైటర్ వెర్షన్‌లో అభివృద్ధి కొనసాగింది. న్యూపోర్ట్-డిలేజ్ 1924 లో ఇటువంటి మరో రెండు వైవిధ్యాలను రూపొందించింది; సింగిల్-సీటర్ నియమించబడిన NID 42 C.1 మరియు రింగ్ మౌంట్‌లో మెషిన్ గన్‌తో టెయిల్ గన్నర్ కోసం రెండవ కాక్‌పిట్‌తో ఇలాంటి యంత్రం, NID 42 C.2 ను నియమించారు. [2] ప్రత్యామ్నాయ ఇంజిన్ మౌంట్‌ను వివరించడానికి ఆ సంవత్సరం సలోన్ డి ఎల్'అరోన్యుటిక్, ఎన్‌ఐడి 42 సి .1 ముక్కు విభాగంలో ప్రదర్శించబడింది. [9] ఇవి అసలు NID 42 ఫైటర్ నుండి రెండవది, చిన్న రెక్క దిగువ ఫ్యూజ్‌లేజ్‌కు జోడించబడ్డాయి, పారాసోల్ మోనోప్లేన్‌ను సెస్క్విప్లేన్‌గా మారుస్తాయి, ఇది NID 37 [10] నుండి స్వీకరించబడిన డిజైన్ ఫీచర్, ఇది చాలావరకు గుర్తించదగిన లక్షణం అవుతుంది సంస్కరణలు 42 నుండి అభివృద్ధి చెందాయి. రెండు-సీట్ల యొక్క రెండు ఉదాహరణలు మాత్రమే నిర్మించబడ్డాయి, [1] కానీ 1925 కాంకోర్స్ డెస్ మోనోప్లేసెస్‌లో న్యూపోర్ట్-డీలేజ్ సింగిల్-సీటర్‌లోకి ప్రవేశించింది, ఇది ఆర్మీ యొక్క సాంకేతిక సేవ యొక్క పోటీని కనుగొనటానికి ఒక పోటీ నిడ్ 29. [10] NID 42 పదకొండు మంది పోటీదారుల క్షేత్రం నుండి ఎంపిక చేయబడింది, మరియు 50 విమానాల కోసం ఒక ఆర్డర్ ఉంచబడింది, [10] వీటిలో 25 చివరికి పంపిణీ చేయబడ్డాయి. [2] ఇది రూపకల్పన చేయబడిన సమయంలో ఆకట్టుకున్నప్పటికీ, టెక్నాలజీ అప్పటికే NID 42 ను 1928 లో సేవలోకి ప్రవేశించినప్పుడు అధిగమించింది, ముఖ్యంగా దాని చెక్క నిర్మాణానికి సంబంధించి, [10] ఫ్లాట్ స్పిన్‌లోకి ప్రవేశించే ధోరణిని నయం చేయండి. ఏదేమైనా, ఇది NID 52 మరియు NID 62 గా మరింత అభివృద్ధికి పునాదిని అందించింది. [11] "Nieuporpor-Delage nid-42" [12] సాధారణ లక్షణాల పనితీరు ఆయుధాలు</v>
      </c>
      <c r="E72" s="1" t="s">
        <v>1459</v>
      </c>
      <c r="F72" s="1" t="s">
        <v>738</v>
      </c>
      <c r="G72" s="1" t="str">
        <f>IFERROR(__xludf.DUMMYFUNCTION("GOOGLETRANSLATE(F:F, ""en"", ""te"")"),"యుద్ధ")</f>
        <v>యుద్ధ</v>
      </c>
      <c r="H72" s="1" t="s">
        <v>463</v>
      </c>
      <c r="I72" s="1" t="str">
        <f>IFERROR(__xludf.DUMMYFUNCTION("GOOGLETRANSLATE(H:H, ""en"", ""te"")"),"ఫ్రాన్స్")</f>
        <v>ఫ్రాన్స్</v>
      </c>
      <c r="K72" s="1" t="s">
        <v>1460</v>
      </c>
      <c r="L72" s="1"/>
      <c r="M72" s="2" t="s">
        <v>1461</v>
      </c>
      <c r="N72" s="1" t="s">
        <v>1462</v>
      </c>
      <c r="P72" s="1">
        <v>1924.0</v>
      </c>
      <c r="Q72" s="1">
        <v>882.0</v>
      </c>
      <c r="R72" s="1" t="s">
        <v>1411</v>
      </c>
      <c r="S72" s="1" t="s">
        <v>1463</v>
      </c>
      <c r="T72" s="1" t="s">
        <v>1464</v>
      </c>
      <c r="U72" s="1" t="s">
        <v>1465</v>
      </c>
      <c r="V72" s="1" t="s">
        <v>1466</v>
      </c>
      <c r="X72" s="1" t="s">
        <v>1467</v>
      </c>
      <c r="Y72" s="1" t="s">
        <v>1468</v>
      </c>
      <c r="AA72" s="1" t="s">
        <v>1469</v>
      </c>
      <c r="AC72" s="1" t="s">
        <v>1470</v>
      </c>
      <c r="AF72" s="1" t="s">
        <v>904</v>
      </c>
      <c r="AH72" s="1" t="s">
        <v>1471</v>
      </c>
      <c r="AI72" s="1" t="s">
        <v>1472</v>
      </c>
      <c r="AP72" s="1" t="s">
        <v>1473</v>
      </c>
      <c r="AU72" s="1">
        <v>1924.0</v>
      </c>
      <c r="AV72" s="1" t="s">
        <v>548</v>
      </c>
      <c r="AW72" s="1" t="s">
        <v>549</v>
      </c>
      <c r="AY72" s="1" t="s">
        <v>1474</v>
      </c>
      <c r="AZ72" s="1" t="s">
        <v>1475</v>
      </c>
      <c r="BG72" s="1" t="s">
        <v>313</v>
      </c>
      <c r="CZ72" s="1" t="s">
        <v>1476</v>
      </c>
      <c r="ED72" s="1">
        <v>1940.0</v>
      </c>
    </row>
    <row r="73">
      <c r="A73" s="1" t="s">
        <v>1477</v>
      </c>
      <c r="B73" s="1" t="str">
        <f>IFERROR(__xludf.DUMMYFUNCTION("GOOGLETRANSLATE(A:A, ""en"", ""te"")"),"పోలికార్పోవ్ డి -1")</f>
        <v>పోలికార్పోవ్ డి -1</v>
      </c>
      <c r="C73" s="1" t="s">
        <v>1478</v>
      </c>
      <c r="D73" s="1" t="str">
        <f>IFERROR(__xludf.DUMMYFUNCTION("GOOGLETRANSLATE(C:C, ""en"", ""te"")"),"2i-n1, రష్యన్ అని కూడా పిలువబడే పోలికార్పోవ్ DI-1 (DI-DVUKHMESNYY ISTREBITEL-రెండు-సీట్ల ఫైటర్): поликарпов ди-1 (2డియో-గ్రంథం), ఇది 1920 లలో రూపొందించిన ఒక ప్రోటోటైప్ సోవియట్ రెండు-సీట్ల ఫైటర్. ఉత్పాదక లోపాల కారణంగా నిర్మించిన ఏకైక నమూనా దాని తొమ్మిదవ వి"&amp;"మానంలో క్రాష్ అయ్యింది మరియు ప్రోగ్రామ్ రద్దు చేయబడింది. నికోలాయ్ నికోలెవిచ్ పోలికార్పోవ్ ప్రారంభంలో రెండు-సీట్ల ఫైటర్ రూపకల్పనను ప్రారంభించాడు, అక్టోబర్ 1924 లో జావోడ్ (ఫ్యాక్టరీ) ఎన్ఆర్ వద్ద 2i-n1 (రెండు-సీట్ల ఇస్ట్రెబిటెల్ '(ఫైటర్) ఒకే నేపియర్ ఇంజిన్‌త"&amp;"ో). 1 మాస్కోలోని ఖోడిన్కా ఏరోడ్రోమ్ వద్ద. ఇది మొదటి సోవియట్ స్వదేశీ రెండు సీట్ల పోరాట యోధుడు. [1] ఇది సింగిల్-బే బైప్‌లేన్, దాని రెక్కలతో సెస్క్విప్లేన్ కాన్ఫిగరేషన్‌లో అమర్చబడింది. ఓవల్ ఆకారంలో, సెమీ-మోనోకోక్ ఫ్యూజ్‌లేజ్ 'SHPON', అచ్చుపోసిన బిర్చ్ ప్లైవు"&amp;"డ్‌తో తయారు చేయబడింది. రెక్కలు కూడా 'SHPON' తో కప్పబడి ఉన్నాయి. ఎగువ వింగ్‌లో రెండు స్పార్‌లు ఉన్నాయి, కానీ దిగువ వింగ్ ఒకటి మాత్రమే కలిగి ఉంది. అంతర్గత బ్రేసింగ్ వైర్లు రెక్కలలో ఉపయోగించబడలేదు, ఎందుకంటే ఇది ప్లైవుడ్ పక్కటెముకల నుండి పెద్ద మెరుపు రంధ్రాలు"&amp;" మరియు స్ట్రింగర్లతో నిర్మించబడింది. డ్యూరాలిమిన్ నుండి తయారైన V- స్ట్రట్స్ రెక్కలను వేరు చేసి, ఎగువ వింగ్‌ను ఫ్యూజ్‌లేజ్‌తో అనుసంధానించాయి. స్టీల్ బ్రేసింగ్ వైర్లు బాహ్యంగా ఉపయోగించబడ్డాయి. ఒక ఎయిర్ ఫాయిల్ స్థిర అండర్ క్యారేజ్ యొక్క ఇరుసును కలిగి ఉంది మర"&amp;"ియు ఒక చిన్న స్కీ తోక స్కీగా పనిచేస్తుంది. ఇది ఒక మెటల్ కౌలింగ్‌లో జతచేయబడిన 336 కిలోవాట్ (451 హెచ్‌పి) నేపియర్ లయన్ ఇంజిన్‌ను కలిగి ఉంది. ఇది 547 కిలోల (1,206 పౌండ్లు) ఇంధనం మరియు చమురును కలిగి ఉంది. ఈ ఆయుధంలో ఒకే స్థిర 7.62 మిమీ (0.300 అంగుళాలు) సమకాలీక"&amp;"రించబడిన పివి -1 మెషిన్ గన్ మరియు పరిశీలకుడి కాక్‌పిట్‌లో రింగ్‌పై అమర్చిన 7.62 మిమీ డా మెషిన్ గన్ ఉన్నాయి. [1] ప్రోటోటైప్ యొక్క మొదటి ఫ్లైట్ 12 జనవరి 1926 న జరిగింది మరియు డి -1, ఇప్పుడు తెలిసినట్లుగా, అద్భుతమైన పనితీరును ప్రదర్శించింది. పోలికార్పోవ్ స్వ"&amp;"యంగా నాల్గవ మరియు ఎనిమిదవ టెస్ట్ విమానాలలో పరిశీలకుడిగా ఎగిరిపోయాడు. ఏదేమైనా, 31 మార్చి 1926 న తొమ్మిదవ విమానంలో, ఈ విమానం ఖోడిన్కా ఎయిర్‌ఫీల్డ్ వద్ద కొలిచిన కిలోమీటర్‌పై 100 మీటర్ల (328 అడుగులు) ఎత్తులో స్పీడ్ పరుగులు చేస్తుంది చర్మం. కుడి రెక్కలు రెండూ "&amp;"కుప్పకూలిపోయాయి మరియు డి -1 క్రాష్ అయ్యాయి, పైలట్, వి. ఎన్. ఫిలిప్పోవ్, మరియు అబ్జర్వర్, వి. వి. మిఖైలోవ్ రెండింటినీ చంపారు. [2] శిధిలాల పరిశీలనలో రెక్కల చర్మం యొక్క పెద్ద భాగాలు తీవ్రంగా అతుక్కొని ఉన్నాయని మరియు అనేక పక్కటెముక టోపీలు మరియు స్ట్రింగర్లు అ"&amp;"స్సలు అతుక్కొని ఉండవని తేలింది. చాలా ప్యానెల్ పిన్స్ ఈ నిర్మాణానికి అస్సలు అనుసంధానించబడలేదు మరియు రెక్క లోపలి మరియు వెలుపల మధ్య ఒత్తిడిని సమం చేయడానికి అవసరమైన అనేక బ్రాడాల్ రంధ్రాలు పూర్తిగా లేవు. అటువంటి అధునాతన విమానం యొక్క క్రాష్ మొత్తం పరిశ్రమను దిగ"&amp;"్భ్రాంతికి గురిచేసింది మరియు డిజైన్ పనిలో ఆరు నెలల విరామానికి కారణమైంది. పోలికార్పోవ్ దాని నష్టానికి అతిగా స్పందించాడు మరియు అతని తరువాతి విమానాల నిర్మాణాన్ని బలంగా నిర్మించాడు, అందువల్ల, దాని కంటే భారీగా, భారీగా, భారీగా ఉంది. [2] ఈ ప్రాజెక్టుపై అన్ని పను"&amp;"లు క్రాష్ తరువాత వదిలివేయబడ్డాయి, తగిన ఇంజిన్ లేకపోవడంతో నామమాత్రంగా. [1] ISTORIA KONSONGTUKTSKII SAMOLETOV V SSSR DO 1938 [3] సాధారణ లక్షణాల పనితీరు ఆయుధాలు")</f>
        <v>2i-n1, రష్యన్ అని కూడా పిలువబడే పోలికార్పోవ్ DI-1 (DI-DVUKHMESNYY ISTREBITEL-రెండు-సీట్ల ఫైటర్): поликарпов ди-1 (2డియో-గ్రంథం), ఇది 1920 లలో రూపొందించిన ఒక ప్రోటోటైప్ సోవియట్ రెండు-సీట్ల ఫైటర్. ఉత్పాదక లోపాల కారణంగా నిర్మించిన ఏకైక నమూనా దాని తొమ్మిదవ విమానంలో క్రాష్ అయ్యింది మరియు ప్రోగ్రామ్ రద్దు చేయబడింది. నికోలాయ్ నికోలెవిచ్ పోలికార్పోవ్ ప్రారంభంలో రెండు-సీట్ల ఫైటర్ రూపకల్పనను ప్రారంభించాడు, అక్టోబర్ 1924 లో జావోడ్ (ఫ్యాక్టరీ) ఎన్ఆర్ వద్ద 2i-n1 (రెండు-సీట్ల ఇస్ట్రెబిటెల్ '(ఫైటర్) ఒకే నేపియర్ ఇంజిన్‌తో). 1 మాస్కోలోని ఖోడిన్కా ఏరోడ్రోమ్ వద్ద. ఇది మొదటి సోవియట్ స్వదేశీ రెండు సీట్ల పోరాట యోధుడు. [1] ఇది సింగిల్-బే బైప్‌లేన్, దాని రెక్కలతో సెస్క్విప్లేన్ కాన్ఫిగరేషన్‌లో అమర్చబడింది. ఓవల్ ఆకారంలో, సెమీ-మోనోకోక్ ఫ్యూజ్‌లేజ్ 'SHPON', అచ్చుపోసిన బిర్చ్ ప్లైవుడ్‌తో తయారు చేయబడింది. రెక్కలు కూడా 'SHPON' తో కప్పబడి ఉన్నాయి. ఎగువ వింగ్‌లో రెండు స్పార్‌లు ఉన్నాయి, కానీ దిగువ వింగ్ ఒకటి మాత్రమే కలిగి ఉంది. అంతర్గత బ్రేసింగ్ వైర్లు రెక్కలలో ఉపయోగించబడలేదు, ఎందుకంటే ఇది ప్లైవుడ్ పక్కటెముకల నుండి పెద్ద మెరుపు రంధ్రాలు మరియు స్ట్రింగర్లతో నిర్మించబడింది. డ్యూరాలిమిన్ నుండి తయారైన V- స్ట్రట్స్ రెక్కలను వేరు చేసి, ఎగువ వింగ్‌ను ఫ్యూజ్‌లేజ్‌తో అనుసంధానించాయి. స్టీల్ బ్రేసింగ్ వైర్లు బాహ్యంగా ఉపయోగించబడ్డాయి. ఒక ఎయిర్ ఫాయిల్ స్థిర అండర్ క్యారేజ్ యొక్క ఇరుసును కలిగి ఉంది మరియు ఒక చిన్న స్కీ తోక స్కీగా పనిచేస్తుంది. ఇది ఒక మెటల్ కౌలింగ్‌లో జతచేయబడిన 336 కిలోవాట్ (451 హెచ్‌పి) నేపియర్ లయన్ ఇంజిన్‌ను కలిగి ఉంది. ఇది 547 కిలోల (1,206 పౌండ్లు) ఇంధనం మరియు చమురును కలిగి ఉంది. ఈ ఆయుధంలో ఒకే స్థిర 7.62 మిమీ (0.300 అంగుళాలు) సమకాలీకరించబడిన పివి -1 మెషిన్ గన్ మరియు పరిశీలకుడి కాక్‌పిట్‌లో రింగ్‌పై అమర్చిన 7.62 మిమీ డా మెషిన్ గన్ ఉన్నాయి. [1] ప్రోటోటైప్ యొక్క మొదటి ఫ్లైట్ 12 జనవరి 1926 న జరిగింది మరియు డి -1, ఇప్పుడు తెలిసినట్లుగా, అద్భుతమైన పనితీరును ప్రదర్శించింది. పోలికార్పోవ్ స్వయంగా నాల్గవ మరియు ఎనిమిదవ టెస్ట్ విమానాలలో పరిశీలకుడిగా ఎగిరిపోయాడు. ఏదేమైనా, 31 మార్చి 1926 న తొమ్మిదవ విమానంలో, ఈ విమానం ఖోడిన్కా ఎయిర్‌ఫీల్డ్ వద్ద కొలిచిన కిలోమీటర్‌పై 100 మీటర్ల (328 అడుగులు) ఎత్తులో స్పీడ్ పరుగులు చేస్తుంది చర్మం. కుడి రెక్కలు రెండూ కుప్పకూలిపోయాయి మరియు డి -1 క్రాష్ అయ్యాయి, పైలట్, వి. ఎన్. ఫిలిప్పోవ్, మరియు అబ్జర్వర్, వి. వి. మిఖైలోవ్ రెండింటినీ చంపారు. [2] శిధిలాల పరిశీలనలో రెక్కల చర్మం యొక్క పెద్ద భాగాలు తీవ్రంగా అతుక్కొని ఉన్నాయని మరియు అనేక పక్కటెముక టోపీలు మరియు స్ట్రింగర్లు అస్సలు అతుక్కొని ఉండవని తేలింది. చాలా ప్యానెల్ పిన్స్ ఈ నిర్మాణానికి అస్సలు అనుసంధానించబడలేదు మరియు రెక్క లోపలి మరియు వెలుపల మధ్య ఒత్తిడిని సమం చేయడానికి అవసరమైన అనేక బ్రాడాల్ రంధ్రాలు పూర్తిగా లేవు. అటువంటి అధునాతన విమానం యొక్క క్రాష్ మొత్తం పరిశ్రమను దిగ్భ్రాంతికి గురిచేసింది మరియు డిజైన్ పనిలో ఆరు నెలల విరామానికి కారణమైంది. పోలికార్పోవ్ దాని నష్టానికి అతిగా స్పందించాడు మరియు అతని తరువాతి విమానాల నిర్మాణాన్ని బలంగా నిర్మించాడు, అందువల్ల, దాని కంటే భారీగా, భారీగా, భారీగా ఉంది. [2] ఈ ప్రాజెక్టుపై అన్ని పనులు క్రాష్ తరువాత వదిలివేయబడ్డాయి, తగిన ఇంజిన్ లేకపోవడంతో నామమాత్రంగా. [1] ISTORIA KONSONGTUKTSKII SAMOLETOV V SSSR DO 1938 [3] సాధారణ లక్షణాల పనితీరు ఆయుధాలు</v>
      </c>
      <c r="E73" s="1" t="s">
        <v>1479</v>
      </c>
      <c r="F73" s="1" t="s">
        <v>738</v>
      </c>
      <c r="G73" s="1" t="str">
        <f>IFERROR(__xludf.DUMMYFUNCTION("GOOGLETRANSLATE(F:F, ""en"", ""te"")"),"యుద్ధ")</f>
        <v>యుద్ధ</v>
      </c>
      <c r="H73" s="1" t="s">
        <v>1480</v>
      </c>
      <c r="I73" s="1" t="str">
        <f>IFERROR(__xludf.DUMMYFUNCTION("GOOGLETRANSLATE(H:H, ""en"", ""te"")"),"సోవియట్ యూనియన్")</f>
        <v>సోవియట్ యూనియన్</v>
      </c>
      <c r="J73" s="1" t="s">
        <v>1481</v>
      </c>
      <c r="K73" s="1" t="s">
        <v>1482</v>
      </c>
      <c r="L73" s="1"/>
      <c r="M73" s="2" t="s">
        <v>1483</v>
      </c>
      <c r="N73" s="1" t="s">
        <v>1484</v>
      </c>
      <c r="O73" s="1" t="s">
        <v>1485</v>
      </c>
      <c r="P73" s="3">
        <v>9509.0</v>
      </c>
      <c r="Q73" s="1">
        <v>1.0</v>
      </c>
      <c r="R73" s="1">
        <v>2.0</v>
      </c>
      <c r="S73" s="1" t="s">
        <v>1486</v>
      </c>
      <c r="T73" s="1" t="s">
        <v>1487</v>
      </c>
      <c r="V73" s="1" t="s">
        <v>1488</v>
      </c>
      <c r="X73" s="1" t="s">
        <v>1489</v>
      </c>
      <c r="Y73" s="1" t="s">
        <v>1490</v>
      </c>
      <c r="AA73" s="1" t="s">
        <v>1491</v>
      </c>
      <c r="AB73" s="1" t="s">
        <v>616</v>
      </c>
      <c r="AC73" s="1" t="s">
        <v>1492</v>
      </c>
      <c r="AF73" s="1" t="s">
        <v>1493</v>
      </c>
      <c r="AH73" s="1" t="s">
        <v>1494</v>
      </c>
      <c r="AJ73" s="1" t="s">
        <v>1495</v>
      </c>
      <c r="AK73" s="1" t="s">
        <v>1496</v>
      </c>
      <c r="AP73" s="1" t="s">
        <v>576</v>
      </c>
      <c r="BH73" s="1" t="s">
        <v>1497</v>
      </c>
      <c r="BR73" s="1" t="s">
        <v>1498</v>
      </c>
      <c r="EI73" s="1" t="s">
        <v>1499</v>
      </c>
    </row>
    <row r="74">
      <c r="A74" s="1" t="s">
        <v>1500</v>
      </c>
      <c r="B74" s="1" t="str">
        <f>IFERROR(__xludf.DUMMYFUNCTION("GOOGLETRANSLATE(A:A, ""en"", ""te"")"),"మెక్‌డోనెల్ డూడ్‌బగ్")</f>
        <v>మెక్‌డోనెల్ డూడ్‌బగ్</v>
      </c>
      <c r="C74" s="1" t="s">
        <v>1501</v>
      </c>
      <c r="D74" s="1" t="str">
        <f>IFERROR(__xludf.DUMMYFUNCTION("GOOGLETRANSLATE(C:C, ""en"", ""te"")"),"మెక్‌డోనెల్ డూడ్‌బగ్ అనేది తేలికపాటి విమానం, ఇది మెక్‌డోనెల్ ఎయిర్‌క్రాఫ్ట్ వ్యవస్థాపకుడు జేమ్స్ స్మిత్ మెక్‌డోనెల్ 1927 లో భద్రతా పోటీని గెలుచుకోవడానికి నిర్మించబడింది. ఏరోనాటిక్స్ ప్రమోషన్ కోసం డేనియల్ గుగ్గెన్‌హిమ్ ఫండ్ స్పాన్సర్ చేసిన 1927 భద్రతా పోటీ"&amp;"కి ప్రతిస్పందనగా డూడ్‌బగ్ నిర్మించబడింది. ఈ విమానం విస్కాన్సిన్‌లోని మిల్వాకీలోని హామిల్టన్ ఏరో తయారీ కర్మాగారంలో నిర్మించబడింది. [1] l డూడ్‌బగ్ అనేది ఫాబ్రిక్ కప్పబడిన స్టీల్ ట్యూబ్ ఫ్యూజ్‌లేజ్‌తో కూడిన టెన్డం-సీటు తక్కువ వింగ్ టెయిల్‌డ్రాగర్. ల్యాండింగ్"&amp;" గేర్‌లో విస్తృతంగా ఖాళీగా ఉన్న ప్రధాన చక్రాలు ఉన్నాయి. రెక్కలు పూర్తి-నిడివి గల ప్రముఖ ఎడ్జ్ స్లాట్‌లను కలిగి ఉన్నాయి. డూడ్‌బగ్ పోటీ చేయడానికి చాలా ఆలస్యంగా ఉత్పత్తి చేయబడింది, కాని మినహాయింపు లభించింది. న్యూయార్క్‌లోని మిచెల్ ఫీల్డ్‌లో ప్రారంభ ప్రదర్శనల"&amp;"లో విమానం యొక్క తోక పైకి ముడుచుకుంది మరియు నష్టాలను మరమ్మతు చేయడానికి మరిన్ని పొడిగింపులను అనుమతించింది. [2] ఇంజిన్ వైఫల్యం కారణంగా బలవంతపు ల్యాండింగ్ తరువాత, డూడ్‌బగ్ పోటీలో తీర్పు చెప్పే అవకాశాన్ని కోల్పోయాడు. పోటీ విజేత కర్టిస్ టానగేర్. బలవంతపు ల్యాండి"&amp;"ంగ్ మెక్‌డోనెల్‌కు వెన్నునొప్పికి కారణమైంది, కాని అతను గ్రేట్ డిప్రెషన్ ప్రారంభంలో వివిధ ఎయిర్ షోలలో ప్రదర్శించడానికి విమానాన్ని నడిపించాడు. [3] [4] 1931 లో డూడ్‌బగ్‌ను నేషనల్ అడ్వైజరీ కమిటీ ఫర్ ఏరోనాటిక్స్ (NACA) కు ప్రముఖ ఎడ్జ్ స్లాట్‌లకు ప్రదర్శనకారుడి"&amp;"గా విక్రయించారు. [1] సాధారణ లక్షణాల పనితీరు")</f>
        <v>మెక్‌డోనెల్ డూడ్‌బగ్ అనేది తేలికపాటి విమానం, ఇది మెక్‌డోనెల్ ఎయిర్‌క్రాఫ్ట్ వ్యవస్థాపకుడు జేమ్స్ స్మిత్ మెక్‌డోనెల్ 1927 లో భద్రతా పోటీని గెలుచుకోవడానికి నిర్మించబడింది. ఏరోనాటిక్స్ ప్రమోషన్ కోసం డేనియల్ గుగ్గెన్‌హిమ్ ఫండ్ స్పాన్సర్ చేసిన 1927 భద్రతా పోటీకి ప్రతిస్పందనగా డూడ్‌బగ్ నిర్మించబడింది. ఈ విమానం విస్కాన్సిన్‌లోని మిల్వాకీలోని హామిల్టన్ ఏరో తయారీ కర్మాగారంలో నిర్మించబడింది. [1] l డూడ్‌బగ్ అనేది ఫాబ్రిక్ కప్పబడిన స్టీల్ ట్యూబ్ ఫ్యూజ్‌లేజ్‌తో కూడిన టెన్డం-సీటు తక్కువ వింగ్ టెయిల్‌డ్రాగర్. ల్యాండింగ్ గేర్‌లో విస్తృతంగా ఖాళీగా ఉన్న ప్రధాన చక్రాలు ఉన్నాయి. రెక్కలు పూర్తి-నిడివి గల ప్రముఖ ఎడ్జ్ స్లాట్‌లను కలిగి ఉన్నాయి. డూడ్‌బగ్ పోటీ చేయడానికి చాలా ఆలస్యంగా ఉత్పత్తి చేయబడింది, కాని మినహాయింపు లభించింది. న్యూయార్క్‌లోని మిచెల్ ఫీల్డ్‌లో ప్రారంభ ప్రదర్శనలలో విమానం యొక్క తోక పైకి ముడుచుకుంది మరియు నష్టాలను మరమ్మతు చేయడానికి మరిన్ని పొడిగింపులను అనుమతించింది. [2] ఇంజిన్ వైఫల్యం కారణంగా బలవంతపు ల్యాండింగ్ తరువాత, డూడ్‌బగ్ పోటీలో తీర్పు చెప్పే అవకాశాన్ని కోల్పోయాడు. పోటీ విజేత కర్టిస్ టానగేర్. బలవంతపు ల్యాండింగ్ మెక్‌డోనెల్‌కు వెన్నునొప్పికి కారణమైంది, కాని అతను గ్రేట్ డిప్రెషన్ ప్రారంభంలో వివిధ ఎయిర్ షోలలో ప్రదర్శించడానికి విమానాన్ని నడిపించాడు. [3] [4] 1931 లో డూడ్‌బగ్‌ను నేషనల్ అడ్వైజరీ కమిటీ ఫర్ ఏరోనాటిక్స్ (NACA) కు ప్రముఖ ఎడ్జ్ స్లాట్‌లకు ప్రదర్శనకారుడిగా విక్రయించారు. [1] సాధారణ లక్షణాల పనితీరు</v>
      </c>
      <c r="E74" s="1" t="s">
        <v>1502</v>
      </c>
      <c r="G74" s="1" t="str">
        <f>IFERROR(__xludf.DUMMYFUNCTION("GOOGLETRANSLATE(F:F, ""en"", ""te"")"),"#VALUE!")</f>
        <v>#VALUE!</v>
      </c>
      <c r="H74" s="1" t="s">
        <v>1354</v>
      </c>
      <c r="I74" s="1" t="str">
        <f>IFERROR(__xludf.DUMMYFUNCTION("GOOGLETRANSLATE(H:H, ""en"", ""te"")"),"అమెరికా ఆఫ్ అమెరికా")</f>
        <v>అమెరికా ఆఫ్ అమెరికా</v>
      </c>
      <c r="J74" s="1" t="s">
        <v>634</v>
      </c>
      <c r="K74" s="1" t="s">
        <v>1503</v>
      </c>
      <c r="N74" s="1" t="s">
        <v>1504</v>
      </c>
      <c r="O74" s="1" t="s">
        <v>1505</v>
      </c>
      <c r="P74" s="3">
        <v>10912.0</v>
      </c>
      <c r="Q74" s="1">
        <v>1.0</v>
      </c>
      <c r="S74" s="1" t="s">
        <v>1506</v>
      </c>
      <c r="T74" s="1" t="s">
        <v>1507</v>
      </c>
      <c r="V74" s="1" t="s">
        <v>1508</v>
      </c>
      <c r="X74" s="1" t="s">
        <v>1509</v>
      </c>
      <c r="Y74" s="1" t="s">
        <v>1510</v>
      </c>
      <c r="AA74" s="1" t="s">
        <v>1511</v>
      </c>
      <c r="AC74" s="1" t="s">
        <v>1512</v>
      </c>
      <c r="AU74" s="5">
        <v>10867.0</v>
      </c>
      <c r="BA74" s="1">
        <v>2.0</v>
      </c>
    </row>
    <row r="75">
      <c r="A75" s="1" t="s">
        <v>1513</v>
      </c>
      <c r="B75" s="1" t="str">
        <f>IFERROR(__xludf.DUMMYFUNCTION("GOOGLETRANSLATE(A:A, ""en"", ""te"")"),"Nieuport-Delage nid-120")</f>
        <v>Nieuport-Delage nid-120</v>
      </c>
      <c r="C75" s="1" t="s">
        <v>1514</v>
      </c>
      <c r="D75" s="1" t="str">
        <f>IFERROR(__xludf.DUMMYFUNCTION("GOOGLETRANSLATE(C:C, ""en"", ""te"")"),"న్యూపోర్ట్-డిలేజ్ ఎన్ఐడి 120 సిరీస్ 1930 లలో ఫ్రెంచ్ సింగిల్-సీట్ల పారాసోల్ మోనోప్లేన్ ఫైటర్ విమానాల శ్రేణి. ఇది అనేక సంస్కరణల్లో నిర్మించబడింది, వివిధ రకాల ఇంజిన్లతో అమర్చబడి ఉంది, ఆరు విమానాలు NID 123 ను పెరూకు విక్రయించాయి. 1930 లో, ఆర్మీ డి ఎల్ ఎయిర్ "&amp;"(లేదా ఫ్రెంచ్ వైమానిక దళం) సింగిల్-సీట్ ఫైటర్‌ను 650 హెచ్‌పి (485 కిలోవాట్) ఇంజిన్‌తో నడిపించటానికి ఒక స్పెసిఫికేషన్‌ను జారీ చేసింది మరియు 350 కిమీ/గం (217 mph వేగంతో చేరుకోవాలి ) మరియు 9,000 మీ (29,500 అడుగులు) ఎత్తు. [1] ఫ్రీచ్ తయారీదారులు మొత్తం 27 డిజ"&amp;"ైన్లను అందించారు, వీటిలో ఒకటి అభివృద్ధి కోసం ప్రోటోటైప్ స్థితికి ఎంపిక చేయబడింది. న్యూపోర్ట్-అస్త్రా యొక్క రూపకల్పన పారాసోల్ మోనోప్లేన్, వింగ్ చిన్న క్యాబనే స్ట్రట్‌లపై ఫ్యూజ్‌లేజ్ పైన అమర్చబడి ఉంటుంది. పైలట్ యొక్క కాక్‌పిట్ పైన ఉన్న రెక్క నుండి ఒక రంధ్రం"&amp;" కత్తిరించబడింది, పైలట్ తన సీటును పెంచడానికి వీలు కల్పిస్తుంది, తద్వారా అతని తల రెక్క పైన మెరుగైన పైకి చూస్తే. రెక్కలో నిర్మించిన అసాధారణ రేడియేటర్ ఉపయోగించి ఇంజిన్ చల్లబడింది, ఇక్కడ వింగ్ యొక్క ప్రముఖ అంచున ఉన్న స్లాట్ల ద్వారా గాలి పీల్చుకుంది మరియు వెను"&amp;"కంజలో ఉన్న అంచు ద్వారా బహిష్కరించబడింది. స్థిర టెయిల్‌వీల్ అండర్ క్యారేజ్ అమర్చబడింది. రెండు వెర్షన్లు ప్రతిపాదించబడ్డాయి, ఒకటి, లోరైన్-డైట్రిచ్ 12 హెచ్ వాటర్-కూల్డ్ V12 ఇంజిన్ మరియు మరొకటి, NID 122, ఇలాంటి లేఅవుట్ యొక్క హిస్పానో-సుయిజా 12x ఇంజిన్ చేత శక్"&amp;"తినిచ్చే NIEUPORT-DELEAGE NID 121 ప్రతిపాదించబడింది. [2] 23 జూలై 1932 న ఎగరడానికి మొట్టమొదట హిస్పానో-శక్తితో పనిచేసే NID 122, జోసెఫ్ సాడి-లెకాయింట్ చేత పైలట్ చేయబడింది, NID 121 తరువాత 25 నవంబర్ 1932 న. [2] 13 ఏప్రిల్ 1933 న జరిగిన ప్రమాదంలో NID 122 నాశనం "&amp;"చేయబడింది, తీవ్రమైన వింగ్ ఫ్లట్టర్ ఒక ఐలెరాన్ విచ్ఛిన్నం కావడానికి కారణమైంది, అయితే ఫ్రాన్స్ పార్లమెంటు ప్రతినిధుల ముందు విమానం ప్రదర్శించబడుతోంది. [2] జూలై 1933 లో రెండవ ఎన్‌ఐడి 122 ఎగురుతూ పరీక్ష కొనసాగింది. పనితీరు బాగుంది, ఎన్‌ఐడి 121 గంటకు 367 కిమీ/గ"&amp;"ం (226 ఎమ్‌పిహెచ్) కు చేరుకుంది, ఇది బలహీనమైన అండర్ క్యారేజీకి విమర్శించబడింది, అయితే దాని నవల రేడియేటర్ పోరాటంలో దెబ్బతినే అవకాశం ఉంది. , దాడి యొక్క అధిక కోణాలలో పేలవమైన పనితీరును ఇవ్వడం మరియు బదులుగా డ్యూయిటిన్ D.500 ఎంపిక చేయబడింది. [2] [3] NID 121 ను "&amp;"సెప్టెంబర్ 1933 లో పెరూ వైమానిక దళం ప్రతినిధులు పరీక్షించారు, మరియు ఆరు విమానాల కోసం ఒక ఉత్తర్వు ఇవ్వబడింది, వీల్ లేదా ఫ్లోట్‌ప్లేన్ అండర్ క్యారేజీలతో అమర్చవచ్చు. 18 జూలై 1934 న పెరువియన్ ఫైటర్ ఎగురుతున్న నమూనా. [2] తుది సంస్కరణ, NID 125, ఆర్మీ డి ఎల్ ఎయి"&amp;"ర్ చేత మూల్యాంకనం కోసం నిర్మించబడింది, ఇందులో మరింత శక్తివంతమైన హిస్పానో-సూజా 12Y ఇంజిన్ ఉంది, ఇది ప్రొపెల్లర్ హబ్ ద్వారా 20 మిమీ ఫిరంగి కాల్పుల కోసం సదుపాయం, మరియు వింగ్ మౌంటెడ్ రేడియేటర్లతో భర్తీ చేయబడింది మరింత సాంప్రదాయిక రేడియేటర్లు ఫ్యూజ్‌లేజ్ వైపుల"&amp;"ా అమర్చబడి ఉంటాయి. ఏకైక ప్రోటోటైప్ జూన్ 1934 లో ప్రయాణించింది, కానీ మంచి పనితీరు ఉన్నప్పటికీ, డ్యూయిటిన్ D500 యొక్క అదేవిధంగా శక్తితో మరియు సాయుధ సంస్కరణ, D.510 ఉత్పత్తికి ఎంపిక చేయబడింది. [2] పెరూ డేటా పూర్తి బుక్ ఆఫ్ ఫైటర్స్ [2] సాధారణ లక్షణాలు పనితీరు "&amp;"ఆయుధ సంబంధిత జాబితాలు")</f>
        <v>న్యూపోర్ట్-డిలేజ్ ఎన్ఐడి 120 సిరీస్ 1930 లలో ఫ్రెంచ్ సింగిల్-సీట్ల పారాసోల్ మోనోప్లేన్ ఫైటర్ విమానాల శ్రేణి. ఇది అనేక సంస్కరణల్లో నిర్మించబడింది, వివిధ రకాల ఇంజిన్లతో అమర్చబడి ఉంది, ఆరు విమానాలు NID 123 ను పెరూకు విక్రయించాయి. 1930 లో, ఆర్మీ డి ఎల్ ఎయిర్ (లేదా ఫ్రెంచ్ వైమానిక దళం) సింగిల్-సీట్ ఫైటర్‌ను 650 హెచ్‌పి (485 కిలోవాట్) ఇంజిన్‌తో నడిపించటానికి ఒక స్పెసిఫికేషన్‌ను జారీ చేసింది మరియు 350 కిమీ/గం (217 mph వేగంతో చేరుకోవాలి ) మరియు 9,000 మీ (29,500 అడుగులు) ఎత్తు. [1] ఫ్రీచ్ తయారీదారులు మొత్తం 27 డిజైన్లను అందించారు, వీటిలో ఒకటి అభివృద్ధి కోసం ప్రోటోటైప్ స్థితికి ఎంపిక చేయబడింది. న్యూపోర్ట్-అస్త్రా యొక్క రూపకల్పన పారాసోల్ మోనోప్లేన్, వింగ్ చిన్న క్యాబనే స్ట్రట్‌లపై ఫ్యూజ్‌లేజ్ పైన అమర్చబడి ఉంటుంది. పైలట్ యొక్క కాక్‌పిట్ పైన ఉన్న రెక్క నుండి ఒక రంధ్రం కత్తిరించబడింది, పైలట్ తన సీటును పెంచడానికి వీలు కల్పిస్తుంది, తద్వారా అతని తల రెక్క పైన మెరుగైన పైకి చూస్తే. రెక్కలో నిర్మించిన అసాధారణ రేడియేటర్ ఉపయోగించి ఇంజిన్ చల్లబడింది, ఇక్కడ వింగ్ యొక్క ప్రముఖ అంచున ఉన్న స్లాట్ల ద్వారా గాలి పీల్చుకుంది మరియు వెనుకంజలో ఉన్న అంచు ద్వారా బహిష్కరించబడింది. స్థిర టెయిల్‌వీల్ అండర్ క్యారేజ్ అమర్చబడింది. రెండు వెర్షన్లు ప్రతిపాదించబడ్డాయి, ఒకటి, లోరైన్-డైట్రిచ్ 12 హెచ్ వాటర్-కూల్డ్ V12 ఇంజిన్ మరియు మరొకటి, NID 122, ఇలాంటి లేఅవుట్ యొక్క హిస్పానో-సుయిజా 12x ఇంజిన్ చేత శక్తినిచ్చే NIEUPORT-DELEAGE NID 121 ప్రతిపాదించబడింది. [2] 23 జూలై 1932 న ఎగరడానికి మొట్టమొదట హిస్పానో-శక్తితో పనిచేసే NID 122, జోసెఫ్ సాడి-లెకాయింట్ చేత పైలట్ చేయబడింది, NID 121 తరువాత 25 నవంబర్ 1932 న. [2] 13 ఏప్రిల్ 1933 న జరిగిన ప్రమాదంలో NID 122 నాశనం చేయబడింది, తీవ్రమైన వింగ్ ఫ్లట్టర్ ఒక ఐలెరాన్ విచ్ఛిన్నం కావడానికి కారణమైంది, అయితే ఫ్రాన్స్ పార్లమెంటు ప్రతినిధుల ముందు విమానం ప్రదర్శించబడుతోంది. [2] జూలై 1933 లో రెండవ ఎన్‌ఐడి 122 ఎగురుతూ పరీక్ష కొనసాగింది. పనితీరు బాగుంది, ఎన్‌ఐడి 121 గంటకు 367 కిమీ/గం (226 ఎమ్‌పిహెచ్) కు చేరుకుంది, ఇది బలహీనమైన అండర్ క్యారేజీకి విమర్శించబడింది, అయితే దాని నవల రేడియేటర్ పోరాటంలో దెబ్బతినే అవకాశం ఉంది. , దాడి యొక్క అధిక కోణాలలో పేలవమైన పనితీరును ఇవ్వడం మరియు బదులుగా డ్యూయిటిన్ D.500 ఎంపిక చేయబడింది. [2] [3] NID 121 ను సెప్టెంబర్ 1933 లో పెరూ వైమానిక దళం ప్రతినిధులు పరీక్షించారు, మరియు ఆరు విమానాల కోసం ఒక ఉత్తర్వు ఇవ్వబడింది, వీల్ లేదా ఫ్లోట్‌ప్లేన్ అండర్ క్యారేజీలతో అమర్చవచ్చు. 18 జూలై 1934 న పెరువియన్ ఫైటర్ ఎగురుతున్న నమూనా. [2] తుది సంస్కరణ, NID 125, ఆర్మీ డి ఎల్ ఎయిర్ చేత మూల్యాంకనం కోసం నిర్మించబడింది, ఇందులో మరింత శక్తివంతమైన హిస్పానో-సూజా 12Y ఇంజిన్ ఉంది, ఇది ప్రొపెల్లర్ హబ్ ద్వారా 20 మిమీ ఫిరంగి కాల్పుల కోసం సదుపాయం, మరియు వింగ్ మౌంటెడ్ రేడియేటర్లతో భర్తీ చేయబడింది మరింత సాంప్రదాయిక రేడియేటర్లు ఫ్యూజ్‌లేజ్ వైపులా అమర్చబడి ఉంటాయి. ఏకైక ప్రోటోటైప్ జూన్ 1934 లో ప్రయాణించింది, కానీ మంచి పనితీరు ఉన్నప్పటికీ, డ్యూయిటిన్ D500 యొక్క అదేవిధంగా శక్తితో మరియు సాయుధ సంస్కరణ, D.510 ఉత్పత్తికి ఎంపిక చేయబడింది. [2] పెరూ డేటా పూర్తి బుక్ ఆఫ్ ఫైటర్స్ [2] సాధారణ లక్షణాలు పనితీరు ఆయుధ సంబంధిత జాబితాలు</v>
      </c>
      <c r="E75" s="1" t="s">
        <v>1515</v>
      </c>
      <c r="F75" s="1" t="s">
        <v>738</v>
      </c>
      <c r="G75" s="1" t="str">
        <f>IFERROR(__xludf.DUMMYFUNCTION("GOOGLETRANSLATE(F:F, ""en"", ""te"")"),"యుద్ధ")</f>
        <v>యుద్ధ</v>
      </c>
      <c r="H75" s="1" t="s">
        <v>463</v>
      </c>
      <c r="I75" s="1" t="str">
        <f>IFERROR(__xludf.DUMMYFUNCTION("GOOGLETRANSLATE(H:H, ""en"", ""te"")"),"ఫ్రాన్స్")</f>
        <v>ఫ్రాన్స్</v>
      </c>
      <c r="J75" s="2" t="s">
        <v>464</v>
      </c>
      <c r="K75" s="1" t="s">
        <v>1516</v>
      </c>
      <c r="L75" s="1"/>
      <c r="M75" s="2" t="s">
        <v>1517</v>
      </c>
      <c r="P75" s="3">
        <v>11893.0</v>
      </c>
      <c r="Q75" s="1">
        <v>11.0</v>
      </c>
      <c r="R75" s="1" t="s">
        <v>215</v>
      </c>
      <c r="S75" s="1" t="s">
        <v>1518</v>
      </c>
      <c r="T75" s="1" t="s">
        <v>1519</v>
      </c>
      <c r="U75" s="1" t="s">
        <v>1520</v>
      </c>
      <c r="V75" s="1" t="s">
        <v>1521</v>
      </c>
      <c r="X75" s="1" t="s">
        <v>1522</v>
      </c>
      <c r="Y75" s="1" t="s">
        <v>1523</v>
      </c>
      <c r="AA75" s="1" t="s">
        <v>1524</v>
      </c>
      <c r="AC75" s="1" t="s">
        <v>1525</v>
      </c>
      <c r="AF75" s="1" t="s">
        <v>805</v>
      </c>
      <c r="AH75" s="1" t="s">
        <v>1526</v>
      </c>
      <c r="AV75" s="1" t="s">
        <v>1527</v>
      </c>
      <c r="AW75" s="2" t="s">
        <v>1528</v>
      </c>
      <c r="BG75" s="1" t="s">
        <v>1529</v>
      </c>
      <c r="BR75" s="1" t="s">
        <v>1530</v>
      </c>
    </row>
    <row r="76">
      <c r="A76" s="1" t="s">
        <v>1531</v>
      </c>
      <c r="B76" s="1" t="str">
        <f>IFERROR(__xludf.DUMMYFUNCTION("GOOGLETRANSLATE(A:A, ""en"", ""te"")"),"హన్రియోట్ HD.32")</f>
        <v>హన్రియోట్ HD.32</v>
      </c>
      <c r="C76" s="1" t="s">
        <v>1532</v>
      </c>
      <c r="D76" s="1" t="str">
        <f>IFERROR(__xludf.DUMMYFUNCTION("GOOGLETRANSLATE(C:C, ""en"", ""te"")"),"హన్రియోట్ HD.32 అనేది 1920 లలో ఫ్రాన్స్‌లో నిర్మించిన సైనిక ట్రైనర్ విమానం. HD.14 నుండి తీసుకోబడింది మరియు అదే ప్రాథమిక కాన్ఫిగరేషన్‌ను పంచుకోవడం, HD.32 గణనీయంగా సవరించిన డిజైన్, పున es రూపకల్పన చేసిన టెయిల్‌ప్లేన్, అండర్ క్యారేజ్ మరియు తక్కువ వ్యవధి యొక్"&amp;"క రెక్కలతో. HD.14 యొక్క చెక్క నిర్మాణం కొంతవరకు లోహ నిర్మాణంతో భర్తీ చేయబడింది. కొత్త శిక్షకుడిని ఎన్నుకోవటానికి 1924 ఏడానాటిక్ మిలిటైర్ పోటీలో HD.32 హాన్రియోట్ ప్రవేశం, మరియు విజేతగా, HD.32 Ep.2 గా పరిమాణంలో ఆదేశించబడింది. సాల్మ్సన్ 9AC, సిమెన్స్ SH12 లే"&amp;"దా వాల్టర్ NZ-120, ఇంజిన్ ఉపయోగించి జెమున్ లోని ZMAJ విమానం యుగోస్లేవియాలో HD.320 రకాన్ని నిర్మించింది. 1927 లో, పరాగ్వేయన్ మిలిటరీ ఏవియేషన్ స్కూల్ మూడు HD.32 ను పొందింది, వీటిని ప్రాధమిక శిక్షకులుగా తీవ్రంగా ఉపయోగించారు. వారు సీరియల్స్ E.1, E.2 మరియు E.3"&amp;" (ఇ అంటే ఎస్క్యూలా, పాఠశాల) అందుకున్నారు. వాటి స్థానంలో 1931 లో ఐదు కన్సాలిడేటెడ్ ఫ్లీట్ 2 ఉంది మరియు 1932 చివరలో ఉపయోగం నుండి ఉపసంహరించబడింది. సాధారణ లక్షణాల పనితీరు సంబంధిత జాబితాలు")</f>
        <v>హన్రియోట్ HD.32 అనేది 1920 లలో ఫ్రాన్స్‌లో నిర్మించిన సైనిక ట్రైనర్ విమానం. HD.14 నుండి తీసుకోబడింది మరియు అదే ప్రాథమిక కాన్ఫిగరేషన్‌ను పంచుకోవడం, HD.32 గణనీయంగా సవరించిన డిజైన్, పున es రూపకల్పన చేసిన టెయిల్‌ప్లేన్, అండర్ క్యారేజ్ మరియు తక్కువ వ్యవధి యొక్క రెక్కలతో. HD.14 యొక్క చెక్క నిర్మాణం కొంతవరకు లోహ నిర్మాణంతో భర్తీ చేయబడింది. కొత్త శిక్షకుడిని ఎన్నుకోవటానికి 1924 ఏడానాటిక్ మిలిటైర్ పోటీలో HD.32 హాన్రియోట్ ప్రవేశం, మరియు విజేతగా, HD.32 Ep.2 గా పరిమాణంలో ఆదేశించబడింది. సాల్మ్సన్ 9AC, సిమెన్స్ SH12 లేదా వాల్టర్ NZ-120, ఇంజిన్ ఉపయోగించి జెమున్ లోని ZMAJ విమానం యుగోస్లేవియాలో HD.320 రకాన్ని నిర్మించింది. 1927 లో, పరాగ్వేయన్ మిలిటరీ ఏవియేషన్ స్కూల్ మూడు HD.32 ను పొందింది, వీటిని ప్రాధమిక శిక్షకులుగా తీవ్రంగా ఉపయోగించారు. వారు సీరియల్స్ E.1, E.2 మరియు E.3 (ఇ అంటే ఎస్క్యూలా, పాఠశాల) అందుకున్నారు. వాటి స్థానంలో 1931 లో ఐదు కన్సాలిడేటెడ్ ఫ్లీట్ 2 ఉంది మరియు 1932 చివరలో ఉపయోగం నుండి ఉపసంహరించబడింది. సాధారణ లక్షణాల పనితీరు సంబంధిత జాబితాలు</v>
      </c>
      <c r="E76" s="1" t="s">
        <v>1533</v>
      </c>
      <c r="F76" s="1" t="s">
        <v>1534</v>
      </c>
      <c r="G76" s="1" t="str">
        <f>IFERROR(__xludf.DUMMYFUNCTION("GOOGLETRANSLATE(F:F, ""en"", ""te"")"),"మిలిటరీ ట్రైనర్")</f>
        <v>మిలిటరీ ట్రైనర్</v>
      </c>
      <c r="K76" s="1" t="s">
        <v>1535</v>
      </c>
      <c r="L76" s="1"/>
      <c r="M76" s="1" t="s">
        <v>1536</v>
      </c>
      <c r="P76" s="1">
        <v>1924.0</v>
      </c>
      <c r="R76" s="1" t="s">
        <v>1537</v>
      </c>
      <c r="S76" s="1" t="s">
        <v>1538</v>
      </c>
      <c r="T76" s="1" t="s">
        <v>1539</v>
      </c>
      <c r="U76" s="1" t="s">
        <v>1540</v>
      </c>
      <c r="V76" s="1" t="s">
        <v>1541</v>
      </c>
      <c r="X76" s="1" t="s">
        <v>1542</v>
      </c>
      <c r="Y76" s="1" t="s">
        <v>1543</v>
      </c>
      <c r="AA76" s="1" t="s">
        <v>1544</v>
      </c>
      <c r="AC76" s="1" t="s">
        <v>1149</v>
      </c>
      <c r="AF76" s="1" t="s">
        <v>1545</v>
      </c>
      <c r="AH76" s="1" t="s">
        <v>1546</v>
      </c>
      <c r="AV76" s="1" t="s">
        <v>548</v>
      </c>
      <c r="AW76" s="1" t="s">
        <v>549</v>
      </c>
      <c r="BG76" s="1" t="s">
        <v>1547</v>
      </c>
    </row>
    <row r="77">
      <c r="A77" s="1" t="s">
        <v>1548</v>
      </c>
      <c r="B77" s="1" t="str">
        <f>IFERROR(__xludf.DUMMYFUNCTION("GOOGLETRANSLATE(A:A, ""en"", ""te"")"),"మార్టిన్ ఎక్స్‌బి -68")</f>
        <v>మార్టిన్ ఎక్స్‌బి -68</v>
      </c>
      <c r="C77" s="1" t="s">
        <v>1549</v>
      </c>
      <c r="D77" s="1" t="str">
        <f>IFERROR(__xludf.DUMMYFUNCTION("GOOGLETRANSLATE(C:C, ""en"", ""te"")"),"మార్టిన్ ఎక్స్‌బి -68 ఒక సూపర్సోనిక్ మీడియం టాక్టికల్ బాంబర్, ఇది ఇద్దరు సిబ్బందితో 1954 లో అమెరికా వైమానిక దళానికి ప్రతిపాదించబడింది. ఏదేమైనా, ఏదైనా విమానం నిర్మించబడటానికి ముందే ఈ ప్రాజెక్ట్ రద్దు చేయబడింది. గ్లెన్ ఎల్. పోటీ తేదీ గడిచిన తరువాత మరియు స్వ"&amp;"యంచాలకంగా తిరస్కరించబడింది. మార్టిన్ 316 ను 1956 లో విజేతగా ప్రకటించారు మరియు XB-68 హోదాను అందుకున్నారు. 1962-1965 కాలానికి విస్తరణ అంచనా వేయబడింది. స్కేల్-అప్ లాక్‌హీడ్ ఎఫ్ -104 ను కొంతవరకు పోలి ఉండే సాంప్రదాయిక లేఅవుట్‌తో, ఎక్స్‌బి -68 ప్రధానంగా ఉక్కు న"&amp;"ిర్మాణానికి చెందినది, పైలట్-రేడియో ఆపరేటర్ మరియు నావిగేటర్-బొంబార్డియర్ డిఫెన్స్ సిస్టమ్స్ ఆపరేటర్ యొక్క సిబ్బందితో ఒత్తిడితో కూడిన కంపార్ట్‌మెంట్‌లో, ఇంజిన్ల నుండి ఫిల్టర్ చేసిన రక్తస్రావం-గాలి ద్వారా చల్లబరుస్తుంది మరియు అధిక మాక్ సంఖ్యల వద్ద బాష్పీభవన "&amp;"శీతలీకరణ కోసం శీతలీకరణ యూనిట్. B-68 లో స్టబ్బీ డైమండ్-ఆకారపు రెక్కలు మరియు రాక్ చేసిన టి-టెయిల్ ఎంపెనేజ్ ఉండేది. ఇది మీడియం మరియు అధిక ఎత్తులో సూపర్సోనిక్ వేగంతో నిర్వహించడానికి ఉద్దేశించబడింది. జడత్వ మార్గదర్శక బాంబు బాంబు మరియు నావిగేషన్ వ్యవస్థపై ఈ డిజ"&amp;"ైన్ వెంటనే తీవ్రమైన ఇబ్బందుల్లో పడ్డాయి, ఇది బాంబర్ ఉత్పత్తికి ఆమోదించబడి ఉంటే, కనీసం 1963 కి విస్తరణను వెనక్కి నెట్టివేసేది. 1957 లో వైమానిక దళం ప్రధాన కార్యాలయం ఈ ప్రాజెక్టును రద్దు చేసినప్పుడు సమస్యలు చాలా ముఖ్యమైనవి. , కఠినమైన బడ్జెట్ పరిమితులు మరియు "&amp;"ఇతర ఆయుధ వ్యవస్థలకు అధిక ప్రాధాన్యతలను ఉదహరిస్తూ. మీడియం టాక్టికల్ బాంబర్ డిజైన్ ఇంకా చాలా సంవత్సరాల దూరంలో ఉందని గుర్తించి, నేవీ యొక్క డగ్లస్ A3D యొక్క వైమానిక దళ సంస్కరణను ఉపయోగించడం కొనసాగించడానికి బదులుగా ప్రణాళికలు ముందుకు తీసుకువెళ్ళబడ్డాయి, దీనిని "&amp;"B-66 డిస్ట్రాయర్ గా నియమించారు. రెండు ప్రణాళికాబద్ధమైన XB-68 ప్రోటోటైప్స్ మరియు ఒక స్టాటిక్ టెస్ట్ మోడల్ రద్దు చేయబడ్డాయి మరియు ఏదీ నిర్మించబడలేదు. ఎంచుకున్న విద్యుత్ ప్లాంట్ రెండు ప్రాట్ &amp; విట్నీ జె 75 (జెటి 4 బి -21) 27,500 ఎల్బిఎఫ్ (122 కెఎన్) యొక్క యా"&amp;"క్సియల్-ఫ్లో టర్బోజెట్స్, స్టాటిక్ సముద్ర మట్టం ఒక్కొక్కటి ఆఫ్టర్బర్నర్‌తో థ్రస్ట్, గరిష్టంగా 1,588 ఎమ్‌పిహెచ్ (1,380 కెఎన్; 2,556 కిమీ/గం) గరిష్ట శక్తి వద్ద 54,700 అడుగుల (16,700 మీ) ఎత్తు మరియు గరిష్ట శక్తితో 42,200 అడుగుల (12,900 మీ) ఎత్తులో 1,534 mph "&amp;"(1,333 kn; 2,469 కిమీ/గం) పోరాట వేగం వద్ద. పోరాట పరిధిని 1,250 మైళ్ళు (1,090 ఎన్ఎమ్ఐ; 2,010 కిమీ) 3,700 ఎల్బి (1,700 కిలోలు) పేలోడ్ 526 కెఎన్ (974 కిమీ/గం) వద్ద 4.15 గంటల్లో సగటు వేగంతో ప్లాన్ చేశారు. సాధారణ లక్షణాలు పనితీరు ఆయుధ సంబంధిత జాబితాలు")</f>
        <v>మార్టిన్ ఎక్స్‌బి -68 ఒక సూపర్సోనిక్ మీడియం టాక్టికల్ బాంబర్, ఇది ఇద్దరు సిబ్బందితో 1954 లో అమెరికా వైమానిక దళానికి ప్రతిపాదించబడింది. ఏదేమైనా, ఏదైనా విమానం నిర్మించబడటానికి ముందే ఈ ప్రాజెక్ట్ రద్దు చేయబడింది. గ్లెన్ ఎల్. పోటీ తేదీ గడిచిన తరువాత మరియు స్వయంచాలకంగా తిరస్కరించబడింది. మార్టిన్ 316 ను 1956 లో విజేతగా ప్రకటించారు మరియు XB-68 హోదాను అందుకున్నారు. 1962-1965 కాలానికి విస్తరణ అంచనా వేయబడింది. స్కేల్-అప్ లాక్‌హీడ్ ఎఫ్ -104 ను కొంతవరకు పోలి ఉండే సాంప్రదాయిక లేఅవుట్‌తో, ఎక్స్‌బి -68 ప్రధానంగా ఉక్కు నిర్మాణానికి చెందినది, పైలట్-రేడియో ఆపరేటర్ మరియు నావిగేటర్-బొంబార్డియర్ డిఫెన్స్ సిస్టమ్స్ ఆపరేటర్ యొక్క సిబ్బందితో ఒత్తిడితో కూడిన కంపార్ట్‌మెంట్‌లో, ఇంజిన్ల నుండి ఫిల్టర్ చేసిన రక్తస్రావం-గాలి ద్వారా చల్లబరుస్తుంది మరియు అధిక మాక్ సంఖ్యల వద్ద బాష్పీభవన శీతలీకరణ కోసం శీతలీకరణ యూనిట్. B-68 లో స్టబ్బీ డైమండ్-ఆకారపు రెక్కలు మరియు రాక్ చేసిన టి-టెయిల్ ఎంపెనేజ్ ఉండేది. ఇది మీడియం మరియు అధిక ఎత్తులో సూపర్సోనిక్ వేగంతో నిర్వహించడానికి ఉద్దేశించబడింది. జడత్వ మార్గదర్శక బాంబు బాంబు మరియు నావిగేషన్ వ్యవస్థపై ఈ డిజైన్ వెంటనే తీవ్రమైన ఇబ్బందుల్లో పడ్డాయి, ఇది బాంబర్ ఉత్పత్తికి ఆమోదించబడి ఉంటే, కనీసం 1963 కి విస్తరణను వెనక్కి నెట్టివేసేది. 1957 లో వైమానిక దళం ప్రధాన కార్యాలయం ఈ ప్రాజెక్టును రద్దు చేసినప్పుడు సమస్యలు చాలా ముఖ్యమైనవి. , కఠినమైన బడ్జెట్ పరిమితులు మరియు ఇతర ఆయుధ వ్యవస్థలకు అధిక ప్రాధాన్యతలను ఉదహరిస్తూ. మీడియం టాక్టికల్ బాంబర్ డిజైన్ ఇంకా చాలా సంవత్సరాల దూరంలో ఉందని గుర్తించి, నేవీ యొక్క డగ్లస్ A3D యొక్క వైమానిక దళ సంస్కరణను ఉపయోగించడం కొనసాగించడానికి బదులుగా ప్రణాళికలు ముందుకు తీసుకువెళ్ళబడ్డాయి, దీనిని B-66 డిస్ట్రాయర్ గా నియమించారు. రెండు ప్రణాళికాబద్ధమైన XB-68 ప్రోటోటైప్స్ మరియు ఒక స్టాటిక్ టెస్ట్ మోడల్ రద్దు చేయబడ్డాయి మరియు ఏదీ నిర్మించబడలేదు. ఎంచుకున్న విద్యుత్ ప్లాంట్ రెండు ప్రాట్ &amp; విట్నీ జె 75 (జెటి 4 బి -21) 27,500 ఎల్బిఎఫ్ (122 కెఎన్) యొక్క యాక్సియల్-ఫ్లో టర్బోజెట్స్, స్టాటిక్ సముద్ర మట్టం ఒక్కొక్కటి ఆఫ్టర్బర్నర్‌తో థ్రస్ట్, గరిష్టంగా 1,588 ఎమ్‌పిహెచ్ (1,380 కెఎన్; 2,556 కిమీ/గం) గరిష్ట శక్తి వద్ద 54,700 అడుగుల (16,700 మీ) ఎత్తు మరియు గరిష్ట శక్తితో 42,200 అడుగుల (12,900 మీ) ఎత్తులో 1,534 mph (1,333 kn; 2,469 కిమీ/గం) పోరాట వేగం వద్ద. పోరాట పరిధిని 1,250 మైళ్ళు (1,090 ఎన్ఎమ్ఐ; 2,010 కిమీ) 3,700 ఎల్బి (1,700 కిలోలు) పేలోడ్ 526 కెఎన్ (974 కిమీ/గం) వద్ద 4.15 గంటల్లో సగటు వేగంతో ప్లాన్ చేశారు. సాధారణ లక్షణాలు పనితీరు ఆయుధ సంబంధిత జాబితాలు</v>
      </c>
      <c r="F77" s="1" t="s">
        <v>1550</v>
      </c>
      <c r="G77" s="1" t="str">
        <f>IFERROR(__xludf.DUMMYFUNCTION("GOOGLETRANSLATE(F:F, ""en"", ""te"")"),"వ్యూహాత్మక బాంబర్")</f>
        <v>వ్యూహాత్మక బాంబర్</v>
      </c>
      <c r="H77" s="1" t="s">
        <v>452</v>
      </c>
      <c r="I77" s="1" t="str">
        <f>IFERROR(__xludf.DUMMYFUNCTION("GOOGLETRANSLATE(H:H, ""en"", ""te"")"),"అమెరికా")</f>
        <v>అమెరికా</v>
      </c>
      <c r="K77" s="1" t="s">
        <v>1551</v>
      </c>
      <c r="L77" s="1"/>
      <c r="M77" s="1" t="s">
        <v>1552</v>
      </c>
      <c r="Q77" s="1">
        <v>0.0</v>
      </c>
      <c r="R77" s="1" t="s">
        <v>519</v>
      </c>
      <c r="S77" s="1" t="s">
        <v>1553</v>
      </c>
      <c r="T77" s="1" t="s">
        <v>1554</v>
      </c>
      <c r="U77" s="1" t="s">
        <v>1555</v>
      </c>
      <c r="V77" s="1" t="s">
        <v>1556</v>
      </c>
      <c r="X77" s="1" t="s">
        <v>1557</v>
      </c>
      <c r="Y77" s="1" t="s">
        <v>1558</v>
      </c>
      <c r="AA77" s="1" t="s">
        <v>1559</v>
      </c>
      <c r="AC77" s="1" t="s">
        <v>1560</v>
      </c>
      <c r="AF77" s="1" t="s">
        <v>1561</v>
      </c>
      <c r="AH77" s="1" t="s">
        <v>1562</v>
      </c>
      <c r="AI77" s="1" t="s">
        <v>1563</v>
      </c>
      <c r="AJ77" s="1" t="s">
        <v>1564</v>
      </c>
      <c r="AP77" s="1" t="s">
        <v>1565</v>
      </c>
      <c r="BB77" s="1" t="s">
        <v>1566</v>
      </c>
      <c r="BR77" s="1" t="s">
        <v>1567</v>
      </c>
      <c r="BS77" s="1" t="s">
        <v>1568</v>
      </c>
      <c r="DX77" s="1">
        <v>0.74</v>
      </c>
    </row>
    <row r="78">
      <c r="A78" s="1" t="s">
        <v>1569</v>
      </c>
      <c r="B78" s="1" t="str">
        <f>IFERROR(__xludf.DUMMYFUNCTION("GOOGLETRANSLATE(A:A, ""en"", ""te"")"),"మైల్స్ మాస్టర్")</f>
        <v>మైల్స్ మాస్టర్</v>
      </c>
      <c r="C78" s="1" t="s">
        <v>1570</v>
      </c>
      <c r="D78" s="1" t="str">
        <f>IFERROR(__xludf.DUMMYFUNCTION("GOOGLETRANSLATE(C:C, ""en"", ""te"")"),"మైల్స్ M.9 మాస్టర్ ఒక బ్రిటిష్ రెండు-సీట్ల మోనోప్లేన్ అడ్వాన్స్‌డ్ ట్రైనర్, ఏవియేషన్ కంపెనీ మైల్స్ ఎయిర్‌క్రాఫ్ట్ లిమిటెడ్ రూపొందించిన మరియు నిర్మించినది. ఇది రెండవ సమయంలో రాయల్ ఎయిర్ ఫోర్స్ (RAF) మరియు ఫ్లీట్ ఎయిర్ ఆర్మ్ (FAA) రెండింటిలో పెద్ద సంఖ్యలో చే"&amp;"ర్చబడింది ప్రపంచ యుద్ధం. మాస్టర్ దాని మూలాన్ని మునుపటి M.9 కెస్ట్రెల్ ప్రదర్శనకారుడు విమానానికి తిరిగి కనుగొనవచ్చు. ప్రత్యర్థి డి హవిలాండ్ డాన్ సంతృప్తికరమైన శిక్షకుల విమానంగా విఫలమైన తరువాత, 500 M9A మాస్టర్ అడ్వాన్సర్ శిక్షకులను దాని అవసరాలను తీర్చమని RA"&amp;"F ఆదేశించింది. సేవలో ఒకసారి, ఇది వేగవంతమైన, బలమైన మరియు పూర్తిగా ఏరోబాటిక్ విమానాలను అందించింది, ఇది అధిక పనితీరు బ్రిటిష్ ఫైటర్ విమానాలకు అద్భుతమైన పరిచయంగా పనిచేసింది: స్పిట్‌ఫైర్ మరియు హరికేన్. దాని ఉత్పత్తి జీవితమంతా, వేలాది విమానాలు మరియు మాస్టర్ యొక"&amp;"్క వివిధ వైవిధ్యాలు ఉత్పత్తి చేయబడ్డాయి, రెండోది ఇంజిన్ లభ్యత ద్వారా ఎక్కువగా ప్రభావితమవుతుంది. గ్లైడర్ టోస్‌లుగా వారి ఉపయోగాన్ని ప్రారంభించడానికి అనేక మంది మాస్టర్‌లు సవరించబడ్డాయి. మాస్టర్ మైల్స్ మార్టినెట్‌కు ప్రాతిపదికగా పనిచేశారు, ఇది RAF చేత స్వీకరి"&amp;"ంచబడిన అంకితమైన టార్గెట్ టగ్. బహుశా విమానం యొక్క అత్యంత తీవ్రమైన ఉపయోగం M.24 మాస్టర్ ఫైటర్. మెషిన్ గన్లలో ఆరు .303 తో సాయుధమై, ఇది బ్రిటన్ యుద్ధంలో అత్యవసర పోరాట యోధుడిగా పనిచేయడానికి ఉద్దేశించబడింది; ఈ మోడల్ చివరికి పోరాటాన్ని చూడలేదు. సాధారణ ట్రైనర్ మోడ"&amp;"ళ్లను కూడా ఆయుధాలు అమర్చవచ్చు, వీటిలో సింగిల్ .303 విక్కర్స్ మెషిన్ గన్ మరియు ఎనిమిది బాంబులు ఉన్నాయి, అయినప్పటికీ శిక్షణా ప్రయోజనాల కోసం మాత్రమే ఉద్దేశించబడింది. బ్రిటీష్ వైమానిక సేవలకు మించి, ఇతర దేశాలు దక్షిణాఫ్రికా వైమానిక దళం, అమెరికా ఆర్మీ ఎయిర్ ఫోర"&amp;"్స్ (యుఎస్ఎఎఫ్), ఐరిష్ ఎయిర్ కార్ప్స్, రాయల్ ఈజిప్టు వైమానిక దళం, టర్కిష్ వైమానిక దళం మరియు పోర్చుగీస్ వైమానిక దళంతో సహా మాస్టర్‌ను దత్తత తీసుకోవడానికి ఎంచుకున్నాయి. వేలాది మంది మాస్టర్స్ తయారు చేయగా, పూర్తి ఉదాహరణలు సంరక్షించబడలేదు. M.9A మాస్టర్ I జూలై 1"&amp;"937 లో హెండన్ ఎయిర్ షోలో మొదట ప్రదర్శించబడిన M.9 కెస్ట్రెల్ ట్రైనర్ ఆధారంగా ఉంది, అయినప్పటికీ ఈ విమానం ఎప్పుడూ ఉత్పత్తిలోకి ప్రవేశించలేదు. 745 హెచ్‌పి (555 కిలోవాట్) వరకు ఉత్పత్తి చేయగల సింగిల్ రోల్స్ రాయిస్ కెస్ట్రెల్ XVI V-12 ఇంజిన్‌తో నడిచే M.9 కెస్ట్ర"&amp;"ెల్, గరిష్టంగా 296 mph (477 కిమీ/గం) వేగాన్ని పొందగలదు. [2] [[(3] బ్రిటీష్ వైమానిక మంత్రిత్వ శాఖ గతంలో ప్రత్యర్థి డి హవిలాండ్ డాన్‌ను స్పెసిఫికేషన్ T.6/36 ను కలవడానికి ఎంపిక చేసింది, ఇది ఒక అధునాతన శిక్షకుల విమానానికి పిలుపునిచ్చింది; అయితే, ఈ విమానం విఫల"&amp;"మైందని రుజువు చేస్తుంది. DON కోసం ఉద్దేశించిన విధులను నిర్వహించడానికి ఇప్పటికీ ఒక విమానం అవసరం, RAF 11 జూన్ 1938 న కెస్ట్రెల్ యొక్క సవరించిన సంస్కరణ యొక్క 500 ఉదాహరణల కోసం ఒక పెద్ద ఆర్డర్‌ను ఉంచింది, M.9A మాస్టర్, million 2 మిలియన్ల వ్యయంతో నియమించబడింది."&amp;" [సైటేషన్ అవసరం] ఇది ఆ సమయంలో శిక్షణా విమానానికి బ్రిటన్ యొక్క అతిపెద్ద ఒప్పందం అని పేర్కొన్నారు. ఈ ఆర్డర్ అందిన తరువాత, మైల్స్ మాస్టర్ కోసం ప్రతినిధి నమూనాగా M.9 అనే నమూనాను పునర్నిర్మించారు. మార్పులలో తక్కువ శక్తితో కూడిన (715 హెచ్‌పి (535 కిలోవాట్ వెను"&amp;"క ఫ్యూజ్‌లేజ్ మరియు తోక, ముక్కు కింద నుండి రెక్కల సెంటర్ సెక్షన్ యొక్క దిగువ నుండి రేడియేటర్ యొక్క పున osition స్థాపనతో పాటు. ఈ మార్పులు M.9 కంటే గణనీయంగా తగ్గిన గరిష్ట వేగం ఖర్చుతో వచ్చాయి; అయినప్పటికీ, మాస్టర్ సాపేక్షంగా వేగవంతమైన మరియు మనోహరమైన శిక్షకు"&amp;"డు. [3] ఏవియేషన్ పీరియాడికల్ ఫ్లైట్ ప్రకారం, మైల్స్ ఒక సమర్థవంతమైన ట్రైనర్ విమానం యొక్క పనితీరుకు సరిపోయే మరియు ఆనాటి ఫ్రంట్‌లైన్ RAF మోనోప్లేన్ ఫైటర్స్ యొక్క పనితీరుకు సరిపోయే మరియు సారూప్య లక్షణాలను కలిగి ఉన్న వారి దృష్టిని నెరవేర్చడానికి మాస్టర్‌ను రూప"&amp;"ొందించారు, ఇవి సూపర్ మేరైన్ స్పిట్‌ఫైర్ మరియు హాకర్ హరికేన్. [4] 31 మార్చి 1939 న, మొట్టమొదటి నిజమైన ప్రొడక్షన్ మాస్టర్ నేను దాని తొలి విమానాన్ని నిర్వహించాను. [5] [6] ఫ్లైట్ ప్రకారం, మొదటి ఉత్పత్తి ఉదాహరణలు ఆ సంవత్సరం జూలై చివరలో పంపిణీ చేయబడుతున్నాయి. ["&amp;"3] చివరికి రెండవ ప్రపంచ యుద్ధం ప్రారంభానికి ముందు మాస్టర్ RAF సేవలో ప్రవేశించాడు, 900 MK. నేను మరియు Mk. IA మాస్టర్స్ నిర్మించారు. ఈ మొత్తంలో 26 ను M.24 మాస్టర్ ఫైటర్‌గా నిర్మించారు, ఇవి ఒకే-సీట్ల కాన్ఫిగరేషన్‌కు సవరించబడ్డాయి మరియు అత్యవసర ఫైటర్‌గా ఉపయోగ"&amp;"ించడానికి ఆరు .303 మెషిన్ గన్లలో సాయుధమయ్యాయి; ఈ మోడల్ ఏ పోరాట వినియోగాన్ని ఎప్పుడూ చూడలేదు. [సైటేషన్ అవసరం] కెస్ట్రెల్ ఇంజిన్ ఉత్పత్తి ఆగిపోయినప్పుడు, మాస్టర్ యొక్క కొత్త వేరియంట్ రూపకల్పన చేయబడింది, ఇది ఎయిర్-కూల్డ్ బ్రిస్టల్ మెర్క్యురీ XX రేడియల్ ఇంజిన"&amp;"్‌ను ఉపయోగించింది, ఇది 870 HP (650 kW) ను ఉత్పత్తి చేయగలదు, బదులుగా. [7] ఈ విధంగా కాన్ఫిగర్ చేయబడింది, 30 అక్టోబర్ 1939 న, మొదటి M.19 మాస్టర్ II ప్రోటోటైప్ దాని మొదటి విమానంలో చేసింది; చివరికి 1,748 విమానాలు నిర్మించబడ్డాయి. లెండ్-లీజ్ కార్యక్రమం అమెరికా "&amp;"నుండి బ్రిటన్కు ఇంజిన్ల సరఫరాను అందించిన తరువాత, మాస్టర్ యొక్క మూడవ వేరియంట్, M.27 మాస్టర్ III గా నియమించబడింది, ఇది అమెరికన్ నిర్మించిన ప్రాట్ &amp; విట్నీ ట్విన్ కందిరీగ జూనియర్, a 825 హెచ్‌పి (615 కిలోవాట్) ను ఉత్పత్తి చేయగల రెండు-వరుస రేడియల్ ఇంజిన్. మొత్"&amp;"తం 602 మాస్టర్ III లు నిర్మించబడ్డాయి. [8] ఒక సాధారణ ట్రైనర్ కాన్ఫిగరేషన్‌లో, మాస్టర్ ఎనిమిది ప్రాక్టీస్ బాంబులను తీసుకెళ్లడానికి అమర్చారు, అంతేకాకుండా సింగిల్ .303 విక్కర్స్ మెషిన్ గన్‌లో ముందు ఫ్యూజ్‌లేజ్‌లో అమర్చబడింది. 1942 లో, అన్ని వేరియంట్ల రెక్కలన"&amp;"ు మూడు అడుగుల (సి. ఒక మీటర్) కలిగి ఉండాలని నిర్ణయించారు; ఈ మార్పు రెక్కలపై విధించిన ఒత్తిడిని తగ్గించింది, అయితే విమానం యొక్క విన్యాసాన్ని కూడా పెంచుతుంది. [సైటేషన్ అవసరం] మొత్తం 3,249 మంది మాస్టర్‌లను ఫిలిప్స్ మరియు పోవిస్ ఎయిర్‌క్రాఫ్ట్ లిమిటెడ్ బెర్క్‌"&amp;"షైర్‌లోని వుడ్లీ వద్ద నిర్మించారు; సౌత్ మార్స్టన్, స్విండన్, విల్ట్‌షైర్; మరియు డాన్‌కాస్టర్, సౌత్ యార్క్‌షైర్. 1942 లో కొత్త మైళ్ల మార్టినెట్ ఉత్పత్తికి ముందు ఏ మైల్స్ విమాన రకానికి ముందు ఉత్పత్తి చేయబడిన అతిపెద్ద సంఖ్య ఇది. [1] వుడ్లీ వద్ద ఈ విమానం యొక్"&amp;"క భారీ ఉత్పత్తికి అసలు ఫిలిప్స్ &amp; పోవిస్ ఫ్యాక్టరీ యొక్క పెద్ద విస్తరణ అవసరం, దీనిని 27 జనవరి 1939 న ఎయిర్ సెక్రటరీ సర్ కింగ్స్లీ వుడ్ అధికారికంగా ప్రారంభించారు. ఈ సౌకర్యం ఒక మార్గదర్శక కదిలే ట్రాక్ అసెంబ్లీ లైన్‌తో తయారు చేయబడింది, ఇది బ్రిటిష్ విమాన కర్"&amp;"మాగారంలో ఇటువంటి మొట్టమొదటి సౌకర్యం అని నమ్ముతారు. 1940 చివరి నాటికి సౌత్ మార్స్టన్ వద్ద ఉన్న సంస్థ యొక్క షాడో ఫ్యాక్టరీలో కూడా ఇదే విధమైన సౌకర్యం వ్యవస్థాపించబడింది. ప్రారంభ నమూనాలు కెస్ట్రెల్ XXX ఇంజిన్‌ను ఉపయోగించాయి; 745 హెచ్‌పి (555 కిలోవాట్ 1935. [4"&amp;"] మాస్టర్ యొక్క విలోమ గల్-ఆకారపు విభాగం విమానం యొక్క ప్రధాన ప్రత్యేక కారకం మరియు అధిక ఉత్పత్తి ఖర్చులు ఉన్నప్పటికీ, దాని పనితీరు ప్రయోజనాల కారణంగా, ముడుచుకునే అండర్ క్యారేజ్ మరియు ఇంధన ట్యాంకుల నిల్వను అనుమతిస్తుంది; ఈ ఆకృతిని పక్కన పెడితే, రెక్కల రూపకల్ప"&amp;"న ఎక్కువగా సాంప్రదాయ విధానాలకు అనుగుణంగా ఉంటుంది. [9] [10] ఇది దాని వెనుకంజలో ఉన్న అంచున హైడ్రాలిక్-యాక్చుయేటెడ్ స్ప్లిట్ ఫ్లాప్‌లను కలిగి ఉంది, వాటి స్థానం కాక్‌పిట్ యొక్క ఇన్స్ట్రుమెంటేషన్ ప్లానల్‌పై ఎలక్ట్రానిక్‌గా సూచించబడుతుంది. వింగ్ యొక్క సెంటర్-సె"&amp;"క్షన్ కూడా మెషిన్ గన్ కలిగి ఉంటుంది. [11] సమకాలీన శిక్షకుల విమానం కోసం మాస్టర్ సాపేక్షంగా అధునాతన ఏరోడైనమిక్ లక్షణాలను (ఫ్రంట్‌లైన్ ఫైటర్స్‌ను అనుకరించటానికి ఉద్దేశించినది) కలిగి ఉన్నప్పటికీ, ఇది సాంప్రదాయిక నిర్మాణాన్ని ఉపయోగించింది, ఇది ప్లైవుడ్ చర్మంతో"&amp;" కప్పబడిన ఓవల్-సెక్షన్ ఫ్యూజ్‌లేజ్‌ను కలిగి ఉంది, ఇందులో సెమీ-మోనోకోక్ విధానాన్ని కలిగి ఉంటుంది. [3] టెన్డం కాక్‌పిట్స్ ముందుకు, ముక్కు ఒక లోహ పూర్వం ద్వారా బలోపేతం అవుతుంది, ఇది ముక్కు-ఓవర్ల నుండి రక్షణను అందిస్తుంది, 'టెయిల్‌డ్రాగర్' అండర్ క్యారేజ్‌తో వ"&amp;"ిమానాలను ఎగురుతున్నప్పుడు ట్రైనీ పైలట్లలో ఒక సాధారణ సంఘటన. తోక విభాగంలో ఆర్థడాక్స్ కాంటిలివర్ నిర్మాణాన్ని కలిగి ఉంది, టెయిల్‌ప్లేన్ నేరుగా ఫ్యూజ్‌లేజ్ పైన అమర్చబడి ఉంటుంది; ఫ్లైట్ ప్రకారం, టెయిల్ ప్లేన్ యొక్క ఏరోడైనమిక్స్ సులభంగా స్పిన్ రికవరీని సులభతరం "&amp;"చేయడానికి రూపొందించబడింది. [3] కెస్ట్రెల్ ఇంజిన్ గొట్టపు స్టీల్ బేరింగ్‌లపై అమర్చబడింది, ఇది కనెక్ట్ చేసే లీడ్‌లతో పాటు నాలుగు ప్రధాన బోల్ట్‌లను మాత్రమే రద్దు చేయడం ద్వారా నిర్వహణ సౌలభ్యం కోసం ఇంజిన్ తొలగింపును సులభతరం చేయడానికి రూపొందించబడింది. ఇంజిన్ యొ"&amp;"క్క డీరేటింగ్ ద్వారా మరింత నిర్వహణ పొదుపులు జరిగాయి, ఇది ఓవర్‌హాల్స్ మధ్య ఎక్కువ విరామాన్ని అనుమతిస్తుంది. [11] మాస్టర్‌ను స్థిరమైన-స్పీడ్ ప్రొపెల్లర్‌తో అమర్చారు, ఇది రోటోల్ మరియు డి హవిలాండ్ యూనిట్ల మధ్య పరస్పరం మార్చుకోగలదు. [11] ప్రారంభ-నిర్మించిన విమ"&amp;"ానాల కెస్ట్రెల్ ఇంజిన్ వివిధ సహాయక డ్రైవ్‌లను వాక్యూమ్ మరియు హైడ్రాలిక్ పంపులతో పాటు ఎయిర్ కంప్రెసర్ మరియు 500-వాట్ల ఎలక్ట్రికల్ జనరేటర్‌తో పాటుగా చేర్చింది. నీరు మరియు చమురు వ్యవస్థల కోసం శీతలీకరణ ఫ్యూజ్‌లేజ్ కింద నడుస్తున్న వాహిక ద్వారా అందించబడింది. [1"&amp;"1] ఇంధనాన్ని ఒక జత ఇంధన ట్యాంకులలో ఉంచారు, ఒక్కొక్కటి 36 గ్యాలన్ల వరకు, రెక్కల లోపల వసతి కల్పిస్తాయి; ఆయిల్ ట్యాంక్ ఫైర్‌ప్రూఫ్ బల్క్‌హెడ్ వెనుక అమర్చబడి ఉండగా, వాటర్ ట్యాంక్ ఇంజిన్ ముందు అమర్చబడి ఉంటుంది. ముడుచుకునే అండర్ క్యారేజ్ రెండు వేర్వేరు హైడ్రాలి"&amp;"క్ వ్యవస్థల ద్వారా మరియు హ్యాండ్-పంప్‌తో బ్యాకప్‌గా నిర్వహించబడుతుంది; బ్రేక్‌లు కూడా హైడ్రాలిక్-యాక్చువేట్ చేయబడ్డాయి. [12] మాస్టర్ యొక్క కాక్‌పిట్ ట్రైనర్ విమానంగా దాని ఉపయోగాన్ని ఉత్తమంగా సులభతరం చేయడానికి గణనీయమైన శ్రద్ధతో రూపొందించబడింది, వీటిలో వాడు"&amp;"కలో సౌలభ్యం మరియు సౌకర్యం ఉంటుంది. [13] ఇద్దరు ఎగిరే సిబ్బంది, ముందు ఉన్న విద్యార్థి మరియు వెనుక ఉన్న బోధకుడి స్థానాలు అస్థిరమయ్యాయి; బోధకుడికి ఎక్కువ దృశ్యమానతను అందించడానికి వెనుక స్థానం 12-అంగుళాల ఎక్కువ. [14] మిడ్-ఫ్లైట్, ఒక బోధకుడు బ్రేక్‌లు వంటి అనే"&amp;"క విద్యార్థుల పైలట్ నియంత్రణలను డిస్‌కనెక్ట్ చేయగలిగాడు, అందించిన వివిధ కటౌట్‌లను ఉపయోగించి. ఫార్వర్డ్ విండ్‌స్క్రీన్ అచ్చుపోసిన పెర్స్పెక్స్‌తో కూడి ఉంటుంది మరియు రిఫ్లెక్టర్-రకం తుపాకీ దృష్టితో అమర్చబడి ఉంటుంది, ఇది లక్ష్యం యొక్క ఆప్టికల్‌గా-పరిపూర్ణ వీ"&amp;"క్షణను అందిస్తుంది. [13] పేలవమైన వాతావరణ పరిస్థితులలో ఎగురుతున్నప్పుడు దృశ్యమానతకు సహాయపడటానికి రెండు చిన్న ప్యానెల్లను తెరవవచ్చు, సన్ బ్లైండ్స్ కూడా విలీనం చేయబడతాయి. స్లైడింగ్ పందిరికి ఇరువైపులా ఉన్న క్యాచ్‌లు ప్యానెల్‌లను వేగంగా వేరుచేయడానికి అనుమతిస్త"&amp;"ాయి, అత్యవసర సమయంలో వేగంగా బెయిల్‌కు దారితీస్తాయి. [13] ఇతర అత్యవసర పరికరాలలో వెనుక సీటు వెనుక అమర్చిన గ్రావినర్ మంటలు మరియు కాక్‌పిట్‌లో అంతస్తులో అత్యవసర హైడ్రాలిక్ నియంత్రణలు ఉన్నాయి. [15] మాస్టర్ యొక్క సాధారణ సేవా ఉపయోగం ప్రధానంగా (పైలట్) అధునాతన ఫ్లయ"&amp;"ింగ్ యూనిట్ల చుట్టూ తిరుగుతుంది, ఇక్కడ ఫ్రంట్‌లైన్ స్క్వాడ్రన్‌లతో సేవ కోసం ఎయిర్‌క్రూకు శిక్షణ ఇవ్వడానికి వాటిని ఉపయోగించారు. శిక్షణా సిలబస్ యొక్క ఇతర భాగాలలో, పైలట్లు విమానాన్ని ఎగురుతున్నప్పుడు మొదట ఫైటర్ వ్యూహాలకు గురవుతారు. 1942 నాటికి, ప్రతి RAF ఫైట"&amp;"ర్ పైలట్-ఇన్-ట్రైనింగ్ చేత మాస్టర్ ఎగిరినట్లు ప్రకటనలు పేర్కొన్నాయి. [4] అనేక వందల మాస్టర్ II లు గ్లైడర్-టౌయింగ్ పాత్రలో వాటి ఉపయోగాన్ని అనుమతించే కాన్ఫిగరేషన్‌లో పంపిణీ చేయబడ్డాయి, లేదా తరువాత మార్చబడ్డాయి. ఇటువంటి విమానం వారి చుక్కాని యొక్క దిగువ భాగాన్"&amp;"ని కత్తిరించడానికి దూరంగా ఉంటుంది. 1942 నుండి, మైల్స్ మాస్టర్స్ వివిధ గ్లైడర్ శిక్షణా పాఠశాలల్లో సాధారణ విమాన హాట్‌స్పూర్ గ్లైడర్‌ల కోసం టగ్‌లుగా విస్తృతంగా ఉపయోగించారు. బ్రిటిష్ ఆర్మీ యూనిట్లతో అనుసంధాన విమానంగా RAF యొక్క బహుళ యాంటీ-ఎయిర్‌క్రాఫ్ట్ కో-ఆపర"&amp;"ేషన్ యూనిట్ల ద్వారా ఉదాహరణలు నిర్వహించబడ్డాయి. ఫిబ్రవరి మరియు ఆగస్టు 1942 మధ్య, నవంబర్ 1944 నుండి ఫిబ్రవరి 1945 వరకు, [16] మరియు ఆగష్టు 1941 మరియు అక్టోబర్ 1943 మధ్య 613 స్క్వాడ్రన్‌కు 286 వ స్క్వాడ్రన్‌కు తెలిసిన మోహరింపు 287 స్క్వాడ్రన్. సెంట్రల్ గన్నరీ"&amp;" పాఠశాలలో టార్గెట్ టగ్ ప్రయోజనాల కోసం కూడా ఉపయోగించబడింది, ఈ పాఠశాల ఏప్రిల్ 1942 నుండి మార్చి 1944 వరకు RAF సుట్టన్ వంతెనలో ఉంది. ఈ పాత్రలో, వారు పైలట్ గన్నరీ బోధకుల శిక్షణ వద్ద విద్యార్థుల వైమానిక గన్నరీ శిక్షణకు అవసరమైన డ్రోగ్ లక్ష్యాలను లాగారు. వింగ్. "&amp;"మాస్టర్ యొక్క ఉత్పన్నమైన మైల్స్ మార్టినెట్, టార్గెట్ టగ్ గా ప్రత్యేకంగా అభివృద్ధి చేయబడింది మరియు ఈ సామర్థ్యంలో విస్తృతంగా ఉపయోగించడాన్ని చూస్తుంది. [సైటేషన్ అవసరం] మిత్రుల యొక్క అనేక వాయు సేవలకు మద్దతుగా RAF స్టాక్స్ తరచూ మళ్లించబడ్డాయి. ఇటువంటి మళ్లింపు"&amp;"లలో దక్షిణాఫ్రికా వైమానిక దళానికి 426 విమానాలు, 52 ఫ్లీట్ ఎయిర్ ఆర్మ్‌కు, బ్రిటన్ కేంద్రంగా ఉన్న అమెరికా ఆర్మీ ఎయిర్ ఫోర్స్ (యుఎస్ఎఎఫ్) యూనిట్లకు తొమ్మిది, 23 రాయల్ ఈజిప్టు వైమానిక దళం, 23 టర్కీ వైమానిక దళం, రెండు, రెండు నుండి ఉన్నాయి పోర్చుగీస్ వైమానిక ద"&amp;"ళం, మరియు పద్నాలుగు ఐరిష్ ఎయిర్ కార్ప్స్. బ్రిటన్.")</f>
        <v>మైల్స్ M.9 మాస్టర్ ఒక బ్రిటిష్ రెండు-సీట్ల మోనోప్లేన్ అడ్వాన్స్‌డ్ ట్రైనర్, ఏవియేషన్ కంపెనీ మైల్స్ ఎయిర్‌క్రాఫ్ట్ లిమిటెడ్ రూపొందించిన మరియు నిర్మించినది. ఇది రెండవ సమయంలో రాయల్ ఎయిర్ ఫోర్స్ (RAF) మరియు ఫ్లీట్ ఎయిర్ ఆర్మ్ (FAA) రెండింటిలో పెద్ద సంఖ్యలో చేర్చబడింది ప్రపంచ యుద్ధం. మాస్టర్ దాని మూలాన్ని మునుపటి M.9 కెస్ట్రెల్ ప్రదర్శనకారుడు విమానానికి తిరిగి కనుగొనవచ్చు. ప్రత్యర్థి డి హవిలాండ్ డాన్ సంతృప్తికరమైన శిక్షకుల విమానంగా విఫలమైన తరువాత, 500 M9A మాస్టర్ అడ్వాన్సర్ శిక్షకులను దాని అవసరాలను తీర్చమని RAF ఆదేశించింది. సేవలో ఒకసారి, ఇది వేగవంతమైన, బలమైన మరియు పూర్తిగా ఏరోబాటిక్ విమానాలను అందించింది, ఇది అధిక పనితీరు బ్రిటిష్ ఫైటర్ విమానాలకు అద్భుతమైన పరిచయంగా పనిచేసింది: స్పిట్‌ఫైర్ మరియు హరికేన్. దాని ఉత్పత్తి జీవితమంతా, వేలాది విమానాలు మరియు మాస్టర్ యొక్క వివిధ వైవిధ్యాలు ఉత్పత్తి చేయబడ్డాయి, రెండోది ఇంజిన్ లభ్యత ద్వారా ఎక్కువగా ప్రభావితమవుతుంది. గ్లైడర్ టోస్‌లుగా వారి ఉపయోగాన్ని ప్రారంభించడానికి అనేక మంది మాస్టర్‌లు సవరించబడ్డాయి. మాస్టర్ మైల్స్ మార్టినెట్‌కు ప్రాతిపదికగా పనిచేశారు, ఇది RAF చేత స్వీకరించబడిన అంకితమైన టార్గెట్ టగ్. బహుశా విమానం యొక్క అత్యంత తీవ్రమైన ఉపయోగం M.24 మాస్టర్ ఫైటర్. మెషిన్ గన్లలో ఆరు .303 తో సాయుధమై, ఇది బ్రిటన్ యుద్ధంలో అత్యవసర పోరాట యోధుడిగా పనిచేయడానికి ఉద్దేశించబడింది; ఈ మోడల్ చివరికి పోరాటాన్ని చూడలేదు. సాధారణ ట్రైనర్ మోడళ్లను కూడా ఆయుధాలు అమర్చవచ్చు, వీటిలో సింగిల్ .303 విక్కర్స్ మెషిన్ గన్ మరియు ఎనిమిది బాంబులు ఉన్నాయి, అయినప్పటికీ శిక్షణా ప్రయోజనాల కోసం మాత్రమే ఉద్దేశించబడింది. బ్రిటీష్ వైమానిక సేవలకు మించి, ఇతర దేశాలు దక్షిణాఫ్రికా వైమానిక దళం, అమెరికా ఆర్మీ ఎయిర్ ఫోర్స్ (యుఎస్ఎఎఫ్), ఐరిష్ ఎయిర్ కార్ప్స్, రాయల్ ఈజిప్టు వైమానిక దళం, టర్కిష్ వైమానిక దళం మరియు పోర్చుగీస్ వైమానిక దళంతో సహా మాస్టర్‌ను దత్తత తీసుకోవడానికి ఎంచుకున్నాయి. వేలాది మంది మాస్టర్స్ తయారు చేయగా, పూర్తి ఉదాహరణలు సంరక్షించబడలేదు. M.9A మాస్టర్ I జూలై 1937 లో హెండన్ ఎయిర్ షోలో మొదట ప్రదర్శించబడిన M.9 కెస్ట్రెల్ ట్రైనర్ ఆధారంగా ఉంది, అయినప్పటికీ ఈ విమానం ఎప్పుడూ ఉత్పత్తిలోకి ప్రవేశించలేదు. 745 హెచ్‌పి (555 కిలోవాట్) వరకు ఉత్పత్తి చేయగల సింగిల్ రోల్స్ రాయిస్ కెస్ట్రెల్ XVI V-12 ఇంజిన్‌తో నడిచే M.9 కెస్ట్రెల్, గరిష్టంగా 296 mph (477 కిమీ/గం) వేగాన్ని పొందగలదు. [2] [[(3] బ్రిటీష్ వైమానిక మంత్రిత్వ శాఖ గతంలో ప్రత్యర్థి డి హవిలాండ్ డాన్‌ను స్పెసిఫికేషన్ T.6/36 ను కలవడానికి ఎంపిక చేసింది, ఇది ఒక అధునాతన శిక్షకుల విమానానికి పిలుపునిచ్చింది; అయితే, ఈ విమానం విఫలమైందని రుజువు చేస్తుంది. DON కోసం ఉద్దేశించిన విధులను నిర్వహించడానికి ఇప్పటికీ ఒక విమానం అవసరం, RAF 11 జూన్ 1938 న కెస్ట్రెల్ యొక్క సవరించిన సంస్కరణ యొక్క 500 ఉదాహరణల కోసం ఒక పెద్ద ఆర్డర్‌ను ఉంచింది, M.9A మాస్టర్, million 2 మిలియన్ల వ్యయంతో నియమించబడింది. [సైటేషన్ అవసరం] ఇది ఆ సమయంలో శిక్షణా విమానానికి బ్రిటన్ యొక్క అతిపెద్ద ఒప్పందం అని పేర్కొన్నారు. ఈ ఆర్డర్ అందిన తరువాత, మైల్స్ మాస్టర్ కోసం ప్రతినిధి నమూనాగా M.9 అనే నమూనాను పునర్నిర్మించారు. మార్పులలో తక్కువ శక్తితో కూడిన (715 హెచ్‌పి (535 కిలోవాట్ వెనుక ఫ్యూజ్‌లేజ్ మరియు తోక, ముక్కు కింద నుండి రెక్కల సెంటర్ సెక్షన్ యొక్క దిగువ నుండి రేడియేటర్ యొక్క పున osition స్థాపనతో పాటు. ఈ మార్పులు M.9 కంటే గణనీయంగా తగ్గిన గరిష్ట వేగం ఖర్చుతో వచ్చాయి; అయినప్పటికీ, మాస్టర్ సాపేక్షంగా వేగవంతమైన మరియు మనోహరమైన శిక్షకుడు. [3] ఏవియేషన్ పీరియాడికల్ ఫ్లైట్ ప్రకారం, మైల్స్ ఒక సమర్థవంతమైన ట్రైనర్ విమానం యొక్క పనితీరుకు సరిపోయే మరియు ఆనాటి ఫ్రంట్‌లైన్ RAF మోనోప్లేన్ ఫైటర్స్ యొక్క పనితీరుకు సరిపోయే మరియు సారూప్య లక్షణాలను కలిగి ఉన్న వారి దృష్టిని నెరవేర్చడానికి మాస్టర్‌ను రూపొందించారు, ఇవి సూపర్ మేరైన్ స్పిట్‌ఫైర్ మరియు హాకర్ హరికేన్. [4] 31 మార్చి 1939 న, మొట్టమొదటి నిజమైన ప్రొడక్షన్ మాస్టర్ నేను దాని తొలి విమానాన్ని నిర్వహించాను. [5] [6] ఫ్లైట్ ప్రకారం, మొదటి ఉత్పత్తి ఉదాహరణలు ఆ సంవత్సరం జూలై చివరలో పంపిణీ చేయబడుతున్నాయి. [3] చివరికి రెండవ ప్రపంచ యుద్ధం ప్రారంభానికి ముందు మాస్టర్ RAF సేవలో ప్రవేశించాడు, 900 MK. నేను మరియు Mk. IA మాస్టర్స్ నిర్మించారు. ఈ మొత్తంలో 26 ను M.24 మాస్టర్ ఫైటర్‌గా నిర్మించారు, ఇవి ఒకే-సీట్ల కాన్ఫిగరేషన్‌కు సవరించబడ్డాయి మరియు అత్యవసర ఫైటర్‌గా ఉపయోగించడానికి ఆరు .303 మెషిన్ గన్లలో సాయుధమయ్యాయి; ఈ మోడల్ ఏ పోరాట వినియోగాన్ని ఎప్పుడూ చూడలేదు. [సైటేషన్ అవసరం] కెస్ట్రెల్ ఇంజిన్ ఉత్పత్తి ఆగిపోయినప్పుడు, మాస్టర్ యొక్క కొత్త వేరియంట్ రూపకల్పన చేయబడింది, ఇది ఎయిర్-కూల్డ్ బ్రిస్టల్ మెర్క్యురీ XX రేడియల్ ఇంజిన్‌ను ఉపయోగించింది, ఇది 870 HP (650 kW) ను ఉత్పత్తి చేయగలదు, బదులుగా. [7] ఈ విధంగా కాన్ఫిగర్ చేయబడింది, 30 అక్టోబర్ 1939 న, మొదటి M.19 మాస్టర్ II ప్రోటోటైప్ దాని మొదటి విమానంలో చేసింది; చివరికి 1,748 విమానాలు నిర్మించబడ్డాయి. లెండ్-లీజ్ కార్యక్రమం అమెరికా నుండి బ్రిటన్కు ఇంజిన్ల సరఫరాను అందించిన తరువాత, మాస్టర్ యొక్క మూడవ వేరియంట్, M.27 మాస్టర్ III గా నియమించబడింది, ఇది అమెరికన్ నిర్మించిన ప్రాట్ &amp; విట్నీ ట్విన్ కందిరీగ జూనియర్, a 825 హెచ్‌పి (615 కిలోవాట్) ను ఉత్పత్తి చేయగల రెండు-వరుస రేడియల్ ఇంజిన్. మొత్తం 602 మాస్టర్ III లు నిర్మించబడ్డాయి. [8] ఒక సాధారణ ట్రైనర్ కాన్ఫిగరేషన్‌లో, మాస్టర్ ఎనిమిది ప్రాక్టీస్ బాంబులను తీసుకెళ్లడానికి అమర్చారు, అంతేకాకుండా సింగిల్ .303 విక్కర్స్ మెషిన్ గన్‌లో ముందు ఫ్యూజ్‌లేజ్‌లో అమర్చబడింది. 1942 లో, అన్ని వేరియంట్ల రెక్కలను మూడు అడుగుల (సి. ఒక మీటర్) కలిగి ఉండాలని నిర్ణయించారు; ఈ మార్పు రెక్కలపై విధించిన ఒత్తిడిని తగ్గించింది, అయితే విమానం యొక్క విన్యాసాన్ని కూడా పెంచుతుంది. [సైటేషన్ అవసరం] మొత్తం 3,249 మంది మాస్టర్‌లను ఫిలిప్స్ మరియు పోవిస్ ఎయిర్‌క్రాఫ్ట్ లిమిటెడ్ బెర్క్‌షైర్‌లోని వుడ్లీ వద్ద నిర్మించారు; సౌత్ మార్స్టన్, స్విండన్, విల్ట్‌షైర్; మరియు డాన్‌కాస్టర్, సౌత్ యార్క్‌షైర్. 1942 లో కొత్త మైళ్ల మార్టినెట్ ఉత్పత్తికి ముందు ఏ మైల్స్ విమాన రకానికి ముందు ఉత్పత్తి చేయబడిన అతిపెద్ద సంఖ్య ఇది. [1] వుడ్లీ వద్ద ఈ విమానం యొక్క భారీ ఉత్పత్తికి అసలు ఫిలిప్స్ &amp; పోవిస్ ఫ్యాక్టరీ యొక్క పెద్ద విస్తరణ అవసరం, దీనిని 27 జనవరి 1939 న ఎయిర్ సెక్రటరీ సర్ కింగ్స్లీ వుడ్ అధికారికంగా ప్రారంభించారు. ఈ సౌకర్యం ఒక మార్గదర్శక కదిలే ట్రాక్ అసెంబ్లీ లైన్‌తో తయారు చేయబడింది, ఇది బ్రిటిష్ విమాన కర్మాగారంలో ఇటువంటి మొట్టమొదటి సౌకర్యం అని నమ్ముతారు. 1940 చివరి నాటికి సౌత్ మార్స్టన్ వద్ద ఉన్న సంస్థ యొక్క షాడో ఫ్యాక్టరీలో కూడా ఇదే విధమైన సౌకర్యం వ్యవస్థాపించబడింది. ప్రారంభ నమూనాలు కెస్ట్రెల్ XXX ఇంజిన్‌ను ఉపయోగించాయి; 745 హెచ్‌పి (555 కిలోవాట్ 1935. [4] మాస్టర్ యొక్క విలోమ గల్-ఆకారపు విభాగం విమానం యొక్క ప్రధాన ప్రత్యేక కారకం మరియు అధిక ఉత్పత్తి ఖర్చులు ఉన్నప్పటికీ, దాని పనితీరు ప్రయోజనాల కారణంగా, ముడుచుకునే అండర్ క్యారేజ్ మరియు ఇంధన ట్యాంకుల నిల్వను అనుమతిస్తుంది; ఈ ఆకృతిని పక్కన పెడితే, రెక్కల రూపకల్పన ఎక్కువగా సాంప్రదాయ విధానాలకు అనుగుణంగా ఉంటుంది. [9] [10] ఇది దాని వెనుకంజలో ఉన్న అంచున హైడ్రాలిక్-యాక్చుయేటెడ్ స్ప్లిట్ ఫ్లాప్‌లను కలిగి ఉంది, వాటి స్థానం కాక్‌పిట్ యొక్క ఇన్స్ట్రుమెంటేషన్ ప్లానల్‌పై ఎలక్ట్రానిక్‌గా సూచించబడుతుంది. వింగ్ యొక్క సెంటర్-సెక్షన్ కూడా మెషిన్ గన్ కలిగి ఉంటుంది. [11] సమకాలీన శిక్షకుల విమానం కోసం మాస్టర్ సాపేక్షంగా అధునాతన ఏరోడైనమిక్ లక్షణాలను (ఫ్రంట్‌లైన్ ఫైటర్స్‌ను అనుకరించటానికి ఉద్దేశించినది) కలిగి ఉన్నప్పటికీ, ఇది సాంప్రదాయిక నిర్మాణాన్ని ఉపయోగించింది, ఇది ప్లైవుడ్ చర్మంతో కప్పబడిన ఓవల్-సెక్షన్ ఫ్యూజ్‌లేజ్‌ను కలిగి ఉంది, ఇందులో సెమీ-మోనోకోక్ విధానాన్ని కలిగి ఉంటుంది. [3] టెన్డం కాక్‌పిట్స్ ముందుకు, ముక్కు ఒక లోహ పూర్వం ద్వారా బలోపేతం అవుతుంది, ఇది ముక్కు-ఓవర్ల నుండి రక్షణను అందిస్తుంది, 'టెయిల్‌డ్రాగర్' అండర్ క్యారేజ్‌తో విమానాలను ఎగురుతున్నప్పుడు ట్రైనీ పైలట్లలో ఒక సాధారణ సంఘటన. తోక విభాగంలో ఆర్థడాక్స్ కాంటిలివర్ నిర్మాణాన్ని కలిగి ఉంది, టెయిల్‌ప్లేన్ నేరుగా ఫ్యూజ్‌లేజ్ పైన అమర్చబడి ఉంటుంది; ఫ్లైట్ ప్రకారం, టెయిల్ ప్లేన్ యొక్క ఏరోడైనమిక్స్ సులభంగా స్పిన్ రికవరీని సులభతరం చేయడానికి రూపొందించబడింది. [3] కెస్ట్రెల్ ఇంజిన్ గొట్టపు స్టీల్ బేరింగ్‌లపై అమర్చబడింది, ఇది కనెక్ట్ చేసే లీడ్‌లతో పాటు నాలుగు ప్రధాన బోల్ట్‌లను మాత్రమే రద్దు చేయడం ద్వారా నిర్వహణ సౌలభ్యం కోసం ఇంజిన్ తొలగింపును సులభతరం చేయడానికి రూపొందించబడింది. ఇంజిన్ యొక్క డీరేటింగ్ ద్వారా మరింత నిర్వహణ పొదుపులు జరిగాయి, ఇది ఓవర్‌హాల్స్ మధ్య ఎక్కువ విరామాన్ని అనుమతిస్తుంది. [11] మాస్టర్‌ను స్థిరమైన-స్పీడ్ ప్రొపెల్లర్‌తో అమర్చారు, ఇది రోటోల్ మరియు డి హవిలాండ్ యూనిట్ల మధ్య పరస్పరం మార్చుకోగలదు. [11] ప్రారంభ-నిర్మించిన విమానాల కెస్ట్రెల్ ఇంజిన్ వివిధ సహాయక డ్రైవ్‌లను వాక్యూమ్ మరియు హైడ్రాలిక్ పంపులతో పాటు ఎయిర్ కంప్రెసర్ మరియు 500-వాట్ల ఎలక్ట్రికల్ జనరేటర్‌తో పాటుగా చేర్చింది. నీరు మరియు చమురు వ్యవస్థల కోసం శీతలీకరణ ఫ్యూజ్‌లేజ్ కింద నడుస్తున్న వాహిక ద్వారా అందించబడింది. [11] ఇంధనాన్ని ఒక జత ఇంధన ట్యాంకులలో ఉంచారు, ఒక్కొక్కటి 36 గ్యాలన్ల వరకు, రెక్కల లోపల వసతి కల్పిస్తాయి; ఆయిల్ ట్యాంక్ ఫైర్‌ప్రూఫ్ బల్క్‌హెడ్ వెనుక అమర్చబడి ఉండగా, వాటర్ ట్యాంక్ ఇంజిన్ ముందు అమర్చబడి ఉంటుంది. ముడుచుకునే అండర్ క్యారేజ్ రెండు వేర్వేరు హైడ్రాలిక్ వ్యవస్థల ద్వారా మరియు హ్యాండ్-పంప్‌తో బ్యాకప్‌గా నిర్వహించబడుతుంది; బ్రేక్‌లు కూడా హైడ్రాలిక్-యాక్చువేట్ చేయబడ్డాయి. [12] మాస్టర్ యొక్క కాక్‌పిట్ ట్రైనర్ విమానంగా దాని ఉపయోగాన్ని ఉత్తమంగా సులభతరం చేయడానికి గణనీయమైన శ్రద్ధతో రూపొందించబడింది, వీటిలో వాడుకలో సౌలభ్యం మరియు సౌకర్యం ఉంటుంది. [13] ఇద్దరు ఎగిరే సిబ్బంది, ముందు ఉన్న విద్యార్థి మరియు వెనుక ఉన్న బోధకుడి స్థానాలు అస్థిరమయ్యాయి; బోధకుడికి ఎక్కువ దృశ్యమానతను అందించడానికి వెనుక స్థానం 12-అంగుళాల ఎక్కువ. [14] మిడ్-ఫ్లైట్, ఒక బోధకుడు బ్రేక్‌లు వంటి అనేక విద్యార్థుల పైలట్ నియంత్రణలను డిస్‌కనెక్ట్ చేయగలిగాడు, అందించిన వివిధ కటౌట్‌లను ఉపయోగించి. ఫార్వర్డ్ విండ్‌స్క్రీన్ అచ్చుపోసిన పెర్స్పెక్స్‌తో కూడి ఉంటుంది మరియు రిఫ్లెక్టర్-రకం తుపాకీ దృష్టితో అమర్చబడి ఉంటుంది, ఇది లక్ష్యం యొక్క ఆప్టికల్‌గా-పరిపూర్ణ వీక్షణను అందిస్తుంది. [13] పేలవమైన వాతావరణ పరిస్థితులలో ఎగురుతున్నప్పుడు దృశ్యమానతకు సహాయపడటానికి రెండు చిన్న ప్యానెల్లను తెరవవచ్చు, సన్ బ్లైండ్స్ కూడా విలీనం చేయబడతాయి. స్లైడింగ్ పందిరికి ఇరువైపులా ఉన్న క్యాచ్‌లు ప్యానెల్‌లను వేగంగా వేరుచేయడానికి అనుమతిస్తాయి, అత్యవసర సమయంలో వేగంగా బెయిల్‌కు దారితీస్తాయి. [13] ఇతర అత్యవసర పరికరాలలో వెనుక సీటు వెనుక అమర్చిన గ్రావినర్ మంటలు మరియు కాక్‌పిట్‌లో అంతస్తులో అత్యవసర హైడ్రాలిక్ నియంత్రణలు ఉన్నాయి. [15] మాస్టర్ యొక్క సాధారణ సేవా ఉపయోగం ప్రధానంగా (పైలట్) అధునాతన ఫ్లయింగ్ యూనిట్ల చుట్టూ తిరుగుతుంది, ఇక్కడ ఫ్రంట్‌లైన్ స్క్వాడ్రన్‌లతో సేవ కోసం ఎయిర్‌క్రూకు శిక్షణ ఇవ్వడానికి వాటిని ఉపయోగించారు. శిక్షణా సిలబస్ యొక్క ఇతర భాగాలలో, పైలట్లు విమానాన్ని ఎగురుతున్నప్పుడు మొదట ఫైటర్ వ్యూహాలకు గురవుతారు. 1942 నాటికి, ప్రతి RAF ఫైటర్ పైలట్-ఇన్-ట్రైనింగ్ చేత మాస్టర్ ఎగిరినట్లు ప్రకటనలు పేర్కొన్నాయి. [4] అనేక వందల మాస్టర్ II లు గ్లైడర్-టౌయింగ్ పాత్రలో వాటి ఉపయోగాన్ని అనుమతించే కాన్ఫిగరేషన్‌లో పంపిణీ చేయబడ్డాయి, లేదా తరువాత మార్చబడ్డాయి. ఇటువంటి విమానం వారి చుక్కాని యొక్క దిగువ భాగాన్ని కత్తిరించడానికి దూరంగా ఉంటుంది. 1942 నుండి, మైల్స్ మాస్టర్స్ వివిధ గ్లైడర్ శిక్షణా పాఠశాలల్లో సాధారణ విమాన హాట్‌స్పూర్ గ్లైడర్‌ల కోసం టగ్‌లుగా విస్తృతంగా ఉపయోగించారు. బ్రిటిష్ ఆర్మీ యూనిట్లతో అనుసంధాన విమానంగా RAF యొక్క బహుళ యాంటీ-ఎయిర్‌క్రాఫ్ట్ కో-ఆపరేషన్ యూనిట్ల ద్వారా ఉదాహరణలు నిర్వహించబడ్డాయి. ఫిబ్రవరి మరియు ఆగస్టు 1942 మధ్య, నవంబర్ 1944 నుండి ఫిబ్రవరి 1945 వరకు, [16] మరియు ఆగష్టు 1941 మరియు అక్టోబర్ 1943 మధ్య 613 స్క్వాడ్రన్‌కు 286 వ స్క్వాడ్రన్‌కు తెలిసిన మోహరింపు 287 స్క్వాడ్రన్. సెంట్రల్ గన్నరీ పాఠశాలలో టార్గెట్ టగ్ ప్రయోజనాల కోసం కూడా ఉపయోగించబడింది, ఈ పాఠశాల ఏప్రిల్ 1942 నుండి మార్చి 1944 వరకు RAF సుట్టన్ వంతెనలో ఉంది. ఈ పాత్రలో, వారు పైలట్ గన్నరీ బోధకుల శిక్షణ వద్ద విద్యార్థుల వైమానిక గన్నరీ శిక్షణకు అవసరమైన డ్రోగ్ లక్ష్యాలను లాగారు. వింగ్. మాస్టర్ యొక్క ఉత్పన్నమైన మైల్స్ మార్టినెట్, టార్గెట్ టగ్ గా ప్రత్యేకంగా అభివృద్ధి చేయబడింది మరియు ఈ సామర్థ్యంలో విస్తృతంగా ఉపయోగించడాన్ని చూస్తుంది. [సైటేషన్ అవసరం] మిత్రుల యొక్క అనేక వాయు సేవలకు మద్దతుగా RAF స్టాక్స్ తరచూ మళ్లించబడ్డాయి. ఇటువంటి మళ్లింపులలో దక్షిణాఫ్రికా వైమానిక దళానికి 426 విమానాలు, 52 ఫ్లీట్ ఎయిర్ ఆర్మ్‌కు, బ్రిటన్ కేంద్రంగా ఉన్న అమెరికా ఆర్మీ ఎయిర్ ఫోర్స్ (యుఎస్ఎఎఫ్) యూనిట్లకు తొమ్మిది, 23 రాయల్ ఈజిప్టు వైమానిక దళం, 23 టర్కీ వైమానిక దళం, రెండు, రెండు నుండి ఉన్నాయి పోర్చుగీస్ వైమానిక దళం, మరియు పద్నాలుగు ఐరిష్ ఎయిర్ కార్ప్స్. బ్రిటన్.</v>
      </c>
      <c r="E78" s="1" t="s">
        <v>1571</v>
      </c>
      <c r="F78" s="1" t="s">
        <v>1572</v>
      </c>
      <c r="G78" s="1" t="str">
        <f>IFERROR(__xludf.DUMMYFUNCTION("GOOGLETRANSLATE(F:F, ""en"", ""te"")"),"అధునాతన శిక్షకుడు")</f>
        <v>అధునాతన శిక్షకుడు</v>
      </c>
      <c r="K78" s="1" t="s">
        <v>1573</v>
      </c>
      <c r="L78" s="1"/>
      <c r="M78" s="1" t="s">
        <v>1574</v>
      </c>
      <c r="N78" s="1" t="s">
        <v>1575</v>
      </c>
      <c r="O78" s="1" t="s">
        <v>1576</v>
      </c>
      <c r="P78" s="3">
        <v>14335.0</v>
      </c>
      <c r="Q78" s="1" t="s">
        <v>1577</v>
      </c>
      <c r="R78" s="1">
        <v>2.0</v>
      </c>
      <c r="S78" s="1" t="s">
        <v>1578</v>
      </c>
      <c r="T78" s="1" t="s">
        <v>1579</v>
      </c>
      <c r="U78" s="1" t="s">
        <v>1580</v>
      </c>
      <c r="V78" s="1" t="s">
        <v>1581</v>
      </c>
      <c r="W78" s="1" t="s">
        <v>564</v>
      </c>
      <c r="X78" s="1" t="s">
        <v>1582</v>
      </c>
      <c r="Y78" s="1" t="s">
        <v>1583</v>
      </c>
      <c r="Z78" s="1" t="s">
        <v>1584</v>
      </c>
      <c r="AA78" s="1" t="s">
        <v>1585</v>
      </c>
      <c r="AB78" s="1" t="s">
        <v>1586</v>
      </c>
      <c r="AC78" s="1" t="s">
        <v>1587</v>
      </c>
      <c r="AF78" s="1" t="s">
        <v>1588</v>
      </c>
      <c r="AG78" s="1" t="s">
        <v>1589</v>
      </c>
      <c r="AH78" s="1" t="s">
        <v>1590</v>
      </c>
      <c r="AI78" s="1" t="s">
        <v>1591</v>
      </c>
      <c r="AJ78" s="1" t="s">
        <v>1592</v>
      </c>
      <c r="AP78" s="1" t="s">
        <v>1593</v>
      </c>
      <c r="AQ78" s="1" t="s">
        <v>1594</v>
      </c>
      <c r="AR78" s="1">
        <v>6.5</v>
      </c>
      <c r="AT78" s="1" t="s">
        <v>1595</v>
      </c>
      <c r="AU78" s="1">
        <v>1939.0</v>
      </c>
      <c r="BG78" s="1" t="s">
        <v>313</v>
      </c>
      <c r="CT78" s="1" t="s">
        <v>1596</v>
      </c>
      <c r="CU78" s="1" t="s">
        <v>1597</v>
      </c>
      <c r="CZ78" s="1" t="s">
        <v>1598</v>
      </c>
      <c r="DA78" s="1" t="s">
        <v>1599</v>
      </c>
      <c r="EA78" s="1" t="s">
        <v>1600</v>
      </c>
      <c r="EJ78" s="1" t="s">
        <v>1601</v>
      </c>
      <c r="EK78" s="1" t="s">
        <v>1602</v>
      </c>
      <c r="EL78" s="1" t="s">
        <v>1603</v>
      </c>
      <c r="EM78" s="1" t="s">
        <v>1604</v>
      </c>
    </row>
    <row r="79">
      <c r="A79" s="1" t="s">
        <v>1605</v>
      </c>
      <c r="B79" s="1" t="str">
        <f>IFERROR(__xludf.DUMMYFUNCTION("GOOGLETRANSLATE(A:A, ""en"", ""te"")"),"నార్త్రోప్ వైసి -125 రైడర్")</f>
        <v>నార్త్రోప్ వైసి -125 రైడర్</v>
      </c>
      <c r="C79" s="1" t="s">
        <v>1606</v>
      </c>
      <c r="D79" s="1" t="str">
        <f>IFERROR(__xludf.DUMMYFUNCTION("GOOGLETRANSLATE(C:C, ""en"", ""te"")"),"నార్త్రోప్ వైసి -125 రైడర్ 1940 ల అమెరికన్ మూడు ఇంజిన్ స్టోల్ యుటిలిటీ రవాణా, ఇది కాలిఫోర్నియాలోని హౌథ్రోన్లోని నార్త్రోప్ కార్పొరేషన్ నిర్మించింది. నార్త్రోప్ యొక్క మొట్టమొదటి యుద్ధానంతర సివిల్ డిజైన్ మూడు ఇంజిన్ స్టోల్ ప్రయాణీకుడు మరియు నార్త్రోప్ N-23 "&amp;"మార్గదర్శకుడు అనే కార్గో రవాణా. మార్గదర్శకుడు 36 మంది ప్రయాణీకులు లేదా ఐదు టన్నుల సరుకును తీసుకెళ్లగలడు మరియు మొదట 21 డిసెంబర్ 1946 న ప్రయాణించగలడు. ఈ విమానం మంచి పనితీరును కలిగి ఉంది, కానీ చౌక యుద్ధ మిగులు విమానాల లభ్యత కారణంగా చాలా తక్కువ ఆసక్తి ఉంది. 1"&amp;"948 ఫిబ్రవరి 19 న జరిగిన ఘోరమైన ప్రమాదంలో మార్గదర్శకుడు ఓడిపోయాడు. 1948 లో, అమెరికా వైమానిక దళం అదే కాన్ఫిగరేషన్ యొక్క విమానంలో ఆసక్తిని వ్యక్తం చేసింది మరియు 23 విమానాలకు నార్త్రోప్‌తో ఒక ఆర్డర్‌ను ఉంచింది, 13 ట్రూప్ ట్రాన్స్‌పోర్ట్‌లు సి -125 ఎ రైడర్ మర"&amp;"ియు 10 ఆర్కిటిక్ రెస్క్యూ వర్క్ కోసం సి -125 బిగా నియమించబడ్డాయి. కంపెనీ హోదా N-32 రైడర్‌తో మొదటి విమానం 1 ఆగస్టు 1949 న ప్రయాణించింది. ఈ విమానం మూడు 1,200 హెచ్‌పి (890 కిలోవాట్) రైట్ R-1820-99 తుఫాను రేడియల్ ఇంజన్లు. ఈ విమానం జాటో రాకెట్లతో కూడా అమర్చవచ్"&amp;"చు, అది 500 అడుగుల కన్నా తక్కువ (150 మీ) లో బయలుదేరడానికి వీలు కల్పించింది. 13 ట్రూప్ ట్రాన్స్పోర్టర్లను YC-125A ఇన్-సర్వీస్ మరియు ఆర్కిటిక్ రెస్క్యూ వెర్షన్ YC-125B గా నియమించారు. కెనడియన్ సంస్థ కెనడాయిర్ లైసెన్స్ కింద N-23 ను నిర్మించడాన్ని పరిగణించింది"&amp;", కాని కొనసాగలేదు. USAF కి YC-125 యొక్క డెలివరీలు 1950 లో ప్రారంభమయ్యాయి. ఈ విమానాలు వారు బలహీనంగా ఉన్నంత కాలం పనిచేయలేదు మరియు వాటిని త్వరలోనే షెప్పర్డ్ వైమానిక దళం, టెక్సాస్‌కు పంపారు మరియు 1955 లో రిటైర్ అయ్యే వరకు గ్రౌండ్ బోధనా శిక్షకులుగా పంపబడ్డారు "&amp;"మరియు మిగులును ప్రకటించారు. మిగులు విమానాలను చాలావరకు ఫ్రాంక్ అంబ్రోస్ కొనుగోలు చేసి దక్షిణ మరియు మధ్య అమెరికాలోని బుష్ ఆపరేటర్లకు విక్రయించారు. [2] నేషనల్ మ్యూజియం ఆఫ్ ది యుఎస్ ఎయిర్ ఫోర్స్ వైసి -125 బి ఫాక్ట్‌షీట్ [6] సాధారణ లక్షణాల పనితీరు సంబంధిత జాబి"&amp;"తాలు")</f>
        <v>నార్త్రోప్ వైసి -125 రైడర్ 1940 ల అమెరికన్ మూడు ఇంజిన్ స్టోల్ యుటిలిటీ రవాణా, ఇది కాలిఫోర్నియాలోని హౌథ్రోన్లోని నార్త్రోప్ కార్పొరేషన్ నిర్మించింది. నార్త్రోప్ యొక్క మొట్టమొదటి యుద్ధానంతర సివిల్ డిజైన్ మూడు ఇంజిన్ స్టోల్ ప్రయాణీకుడు మరియు నార్త్రోప్ N-23 మార్గదర్శకుడు అనే కార్గో రవాణా. మార్గదర్శకుడు 36 మంది ప్రయాణీకులు లేదా ఐదు టన్నుల సరుకును తీసుకెళ్లగలడు మరియు మొదట 21 డిసెంబర్ 1946 న ప్రయాణించగలడు. ఈ విమానం మంచి పనితీరును కలిగి ఉంది, కానీ చౌక యుద్ధ మిగులు విమానాల లభ్యత కారణంగా చాలా తక్కువ ఆసక్తి ఉంది. 1948 ఫిబ్రవరి 19 న జరిగిన ఘోరమైన ప్రమాదంలో మార్గదర్శకుడు ఓడిపోయాడు. 1948 లో, అమెరికా వైమానిక దళం అదే కాన్ఫిగరేషన్ యొక్క విమానంలో ఆసక్తిని వ్యక్తం చేసింది మరియు 23 విమానాలకు నార్త్రోప్‌తో ఒక ఆర్డర్‌ను ఉంచింది, 13 ట్రూప్ ట్రాన్స్‌పోర్ట్‌లు సి -125 ఎ రైడర్ మరియు 10 ఆర్కిటిక్ రెస్క్యూ వర్క్ కోసం సి -125 బిగా నియమించబడ్డాయి. కంపెనీ హోదా N-32 రైడర్‌తో మొదటి విమానం 1 ఆగస్టు 1949 న ప్రయాణించింది. ఈ విమానం మూడు 1,200 హెచ్‌పి (890 కిలోవాట్) రైట్ R-1820-99 తుఫాను రేడియల్ ఇంజన్లు. ఈ విమానం జాటో రాకెట్లతో కూడా అమర్చవచ్చు, అది 500 అడుగుల కన్నా తక్కువ (150 మీ) లో బయలుదేరడానికి వీలు కల్పించింది. 13 ట్రూప్ ట్రాన్స్పోర్టర్లను YC-125A ఇన్-సర్వీస్ మరియు ఆర్కిటిక్ రెస్క్యూ వెర్షన్ YC-125B గా నియమించారు. కెనడియన్ సంస్థ కెనడాయిర్ లైసెన్స్ కింద N-23 ను నిర్మించడాన్ని పరిగణించింది, కాని కొనసాగలేదు. USAF కి YC-125 యొక్క డెలివరీలు 1950 లో ప్రారంభమయ్యాయి. ఈ విమానాలు వారు బలహీనంగా ఉన్నంత కాలం పనిచేయలేదు మరియు వాటిని త్వరలోనే షెప్పర్డ్ వైమానిక దళం, టెక్సాస్‌కు పంపారు మరియు 1955 లో రిటైర్ అయ్యే వరకు గ్రౌండ్ బోధనా శిక్షకులుగా పంపబడ్డారు మరియు మిగులును ప్రకటించారు. మిగులు విమానాలను చాలావరకు ఫ్రాంక్ అంబ్రోస్ కొనుగోలు చేసి దక్షిణ మరియు మధ్య అమెరికాలోని బుష్ ఆపరేటర్లకు విక్రయించారు. [2] నేషనల్ మ్యూజియం ఆఫ్ ది యుఎస్ ఎయిర్ ఫోర్స్ వైసి -125 బి ఫాక్ట్‌షీట్ [6] సాధారణ లక్షణాల పనితీరు సంబంధిత జాబితాలు</v>
      </c>
      <c r="E79" s="1" t="s">
        <v>1607</v>
      </c>
      <c r="F79" s="1" t="s">
        <v>996</v>
      </c>
      <c r="G79" s="1" t="str">
        <f>IFERROR(__xludf.DUMMYFUNCTION("GOOGLETRANSLATE(F:F, ""en"", ""te"")"),"రవాణా విమానం")</f>
        <v>రవాణా విమానం</v>
      </c>
      <c r="H79" s="1" t="s">
        <v>452</v>
      </c>
      <c r="I79" s="1" t="str">
        <f>IFERROR(__xludf.DUMMYFUNCTION("GOOGLETRANSLATE(H:H, ""en"", ""te"")"),"అమెరికా")</f>
        <v>అమెరికా</v>
      </c>
      <c r="K79" s="1" t="s">
        <v>997</v>
      </c>
      <c r="L79" s="1"/>
      <c r="M79" s="1" t="s">
        <v>998</v>
      </c>
      <c r="P79" s="3">
        <v>18111.0</v>
      </c>
      <c r="Q79" s="1">
        <v>23.0</v>
      </c>
      <c r="R79" s="1">
        <v>4.0</v>
      </c>
      <c r="S79" s="1" t="s">
        <v>1608</v>
      </c>
      <c r="T79" s="1" t="s">
        <v>1609</v>
      </c>
      <c r="U79" s="1" t="s">
        <v>1610</v>
      </c>
      <c r="AA79" s="1" t="s">
        <v>1611</v>
      </c>
      <c r="AB79" s="1" t="s">
        <v>1612</v>
      </c>
      <c r="AC79" s="1" t="s">
        <v>1613</v>
      </c>
      <c r="AF79" s="1" t="s">
        <v>1614</v>
      </c>
      <c r="AH79" s="1" t="s">
        <v>1615</v>
      </c>
      <c r="AS79" s="1" t="s">
        <v>1616</v>
      </c>
      <c r="AU79" s="1">
        <v>1950.0</v>
      </c>
      <c r="AV79" s="1" t="s">
        <v>1617</v>
      </c>
      <c r="AW79" s="1" t="s">
        <v>1618</v>
      </c>
      <c r="AX79" s="1" t="s">
        <v>1619</v>
      </c>
      <c r="BB79" s="1" t="s">
        <v>1620</v>
      </c>
      <c r="BG79" s="1" t="s">
        <v>1621</v>
      </c>
      <c r="ED79" s="1">
        <v>1955.0</v>
      </c>
    </row>
    <row r="80">
      <c r="A80" s="1" t="s">
        <v>1622</v>
      </c>
      <c r="B80" s="1" t="str">
        <f>IFERROR(__xludf.DUMMYFUNCTION("GOOGLETRANSLATE(A:A, ""en"", ""te"")"),"పిట్స్ మోడల్ 12")</f>
        <v>పిట్స్ మోడల్ 12</v>
      </c>
      <c r="C80" s="1" t="s">
        <v>1623</v>
      </c>
      <c r="D80" s="1" t="str">
        <f>IFERROR(__xludf.DUMMYFUNCTION("GOOGLETRANSLATE(C:C, ""en"", ""te"")"),"పిట్స్ మోడల్ 12 (దాని మారుపేర్ల ద్వారా ""బోల్షోయి"", ""మాకో స్టింకర్"", ""పిట్స్ మాన్స్టర్"" [2]) వేదెన్యెవ్ M14P/PF ఇంజిన్ చుట్టూ రూపొందించిన అధిక పనితీరు గల ఏరోబాటిక్ బైప్లేన్. ఈ విమానం ప్రణాళికల నుండి లేదా కిట్‌ప్లేన్‌గా నిర్మించవచ్చు; లేదా కర్మాగారం న"&amp;"ుండి రెడీ-టు-ఫ్లైని కొనుగోలు చేయవచ్చు. [3] పిట్స్ మోడల్ 12 ను 1993 నుండి కర్టిస్ పిట్స్ రూపొందించారు. పిట్స్ తన పూర్తి చేసిన డిజైన్‌ను తన 80 వ పుట్టినరోజున డిసెంబర్ 1995 లో సమర్పించారు. [4] పిట్స్ మోడల్ 12 అనేది ఫ్యూజ్‌లేజ్ కోసం ఫాబ్రిక్ కప్పబడిన వెల్డెడ్"&amp;" స్టీల్ గొట్టాలను ఉపయోగించి నిర్మించిన బిప్‌లేన్, మరియు కలప స్పార్‌లతో ఫాబ్రిక్ కప్పబడిన రెక్కలు. ప్రముఖ అంచు ఏర్పడిన ప్లైవుడ్‌తో తయారు చేయబడింది. ల్యాండింగ్ గేర్ ఘన అల్యూమినియం. డిసెంబర్ 2011 నాటికి [నవీకరణ], 59 ఉదాహరణలు పూర్తయ్యాయి మరియు ఎగిరిపోయాయి. [1"&amp;"] పిట్స్ మోడల్ 12.కామ్ నుండి అనేక మోడల్స్ వేరియంట్ డేటా ఉన్నాయి 12.కామ్ జనరల్ క్యారెక్టరిస్టిక్స్ పెర్ఫార్మెన్స్ మీడియా వికీమీడియా కామన్స్ వద్ద పిట్స్ మోడల్ 12 కు సంబంధించినది")</f>
        <v>పిట్స్ మోడల్ 12 (దాని మారుపేర్ల ద్వారా "బోల్షోయి", "మాకో స్టింకర్", "పిట్స్ మాన్స్టర్" [2]) వేదెన్యెవ్ M14P/PF ఇంజిన్ చుట్టూ రూపొందించిన అధిక పనితీరు గల ఏరోబాటిక్ బైప్లేన్. ఈ విమానం ప్రణాళికల నుండి లేదా కిట్‌ప్లేన్‌గా నిర్మించవచ్చు; లేదా కర్మాగారం నుండి రెడీ-టు-ఫ్లైని కొనుగోలు చేయవచ్చు. [3] పిట్స్ మోడల్ 12 ను 1993 నుండి కర్టిస్ పిట్స్ రూపొందించారు. పిట్స్ తన పూర్తి చేసిన డిజైన్‌ను తన 80 వ పుట్టినరోజున డిసెంబర్ 1995 లో సమర్పించారు. [4] పిట్స్ మోడల్ 12 అనేది ఫ్యూజ్‌లేజ్ కోసం ఫాబ్రిక్ కప్పబడిన వెల్డెడ్ స్టీల్ గొట్టాలను ఉపయోగించి నిర్మించిన బిప్‌లేన్, మరియు కలప స్పార్‌లతో ఫాబ్రిక్ కప్పబడిన రెక్కలు. ప్రముఖ అంచు ఏర్పడిన ప్లైవుడ్‌తో తయారు చేయబడింది. ల్యాండింగ్ గేర్ ఘన అల్యూమినియం. డిసెంబర్ 2011 నాటికి [నవీకరణ], 59 ఉదాహరణలు పూర్తయ్యాయి మరియు ఎగిరిపోయాయి. [1] పిట్స్ మోడల్ 12.కామ్ నుండి అనేక మోడల్స్ వేరియంట్ డేటా ఉన్నాయి 12.కామ్ జనరల్ క్యారెక్టరిస్టిక్స్ పెర్ఫార్మెన్స్ మీడియా వికీమీడియా కామన్స్ వద్ద పిట్స్ మోడల్ 12 కు సంబంధించినది</v>
      </c>
      <c r="E80" s="1" t="s">
        <v>1624</v>
      </c>
      <c r="F80" s="1" t="s">
        <v>1625</v>
      </c>
      <c r="G80" s="1" t="str">
        <f>IFERROR(__xludf.DUMMYFUNCTION("GOOGLETRANSLATE(F:F, ""en"", ""te"")"),"బిప్‌లేన్")</f>
        <v>బిప్‌లేన్</v>
      </c>
      <c r="H80" s="1" t="s">
        <v>452</v>
      </c>
      <c r="I80" s="1" t="str">
        <f>IFERROR(__xludf.DUMMYFUNCTION("GOOGLETRANSLATE(H:H, ""en"", ""te"")"),"అమెరికా")</f>
        <v>అమెరికా</v>
      </c>
      <c r="J80" s="1" t="s">
        <v>634</v>
      </c>
      <c r="K80" s="1" t="s">
        <v>1626</v>
      </c>
      <c r="N80" s="1" t="s">
        <v>1627</v>
      </c>
      <c r="O80" s="1" t="s">
        <v>1628</v>
      </c>
      <c r="P80" s="5">
        <v>35125.0</v>
      </c>
      <c r="Q80" s="1" t="s">
        <v>1629</v>
      </c>
      <c r="S80" s="1" t="s">
        <v>1630</v>
      </c>
      <c r="T80" s="1" t="s">
        <v>1631</v>
      </c>
      <c r="X80" s="1" t="s">
        <v>1632</v>
      </c>
      <c r="Y80" s="1" t="s">
        <v>1633</v>
      </c>
      <c r="Z80" s="1" t="s">
        <v>1634</v>
      </c>
      <c r="AA80" s="1" t="s">
        <v>1635</v>
      </c>
      <c r="AB80" s="1" t="s">
        <v>308</v>
      </c>
      <c r="AF80" s="1" t="s">
        <v>1636</v>
      </c>
      <c r="AI80" s="1" t="s">
        <v>1637</v>
      </c>
      <c r="AQ80" s="2" t="s">
        <v>1638</v>
      </c>
      <c r="AS80" s="1" t="s">
        <v>1639</v>
      </c>
      <c r="AT80" s="1" t="s">
        <v>1640</v>
      </c>
      <c r="BA80" s="1">
        <v>2.0</v>
      </c>
      <c r="BG80" s="1" t="s">
        <v>313</v>
      </c>
    </row>
    <row r="81">
      <c r="A81" s="1" t="s">
        <v>1641</v>
      </c>
      <c r="B81" s="1" t="str">
        <f>IFERROR(__xludf.DUMMYFUNCTION("GOOGLETRANSLATE(A:A, ""en"", ""te"")"),"పోలికోవ్ ఎస్పీబి (డి)")</f>
        <v>పోలికోవ్ ఎస్పీబి (డి)</v>
      </c>
      <c r="C81" s="1" t="s">
        <v>1642</v>
      </c>
      <c r="D81" s="1" t="str">
        <f>IFERROR(__xludf.DUMMYFUNCTION("GOOGLETRANSLATE(C:C, ""en"", ""te"")"),"పోలికార్పోవ్ ఎస్పిబి (డి) (స్కోరోస్ట్‌నోయ్ పికిరుయుష్చి బొంబార్డిరోవ్‌చిక్ (డాల్నోస్ట్)-హై స్పీడ్ డైవ్ బాంబర్ (దూరం)) అనేది సోవియట్ ట్విన్-ఇంజిన్ డైవ్ బాంబర్, ఇది రెండవ ప్రపంచ యుద్ధానికి ముందు రూపొందించబడింది. ఒకే నమూనా మరియు ఐదు ప్రీ-ప్రొడక్షన్ విమానాలు "&amp;"నిర్మించబడ్డాయి, కాని రెండు క్రాష్ అయ్యాయి మరియు ఈ కార్యక్రమం పెట్లియాకోవ్ PE-2 కు అనుకూలంగా రద్దు చేయబడింది. ఎస్పిబి (డి) పోలికార్పోవ్ విట్ -2 ను దగ్గరగా పోలి ఉంటుంది, ఇది డైవ్ బాంబర్‌గా ఉత్పత్తికి సిఫార్సు చేయబడింది, కాని పూర్వం వాస్తవానికి పూర్తిగా కొత"&amp;"్త డిజైన్. ఇది విట్ -2 కంటే చిన్నది మరియు మోనోకోక్ ఫ్యూజ్‌లేజ్ కలిగి ఉంది. సాంప్రదాయిక అండర్ క్యారేజ్ యొక్క ప్రధాన గేర్లు ఇంజిన్ నాసెల్లెస్ వెనుక భాగంలో వెనుకకు ఉపసంహరించబడ్డాయి మరియు తోక చక్రం వెనుక ఫ్యూజ్‌లేజ్‌లోకి ఉపసంహరించబడింది. రెండు 783 kW (1,050 H"&amp;"P) లిక్విడ్-కూల్డ్ క్లిమోవ్ M-105 V12 ఇంజన్లు రెక్కల క్రింద పడిపోయాయి. ఇది దాని పూర్వీకుల యొక్క ప్రముఖ పందిరి మరియు ముక్కు గ్లేజింగ్ నిలుపుకుంది, కాని బాంబార్డియర్/నావిగేటర్ కోసం ఆయుధాన్ని ఒకే 7.62 మిమీ (0.300 అంగుళాలు) ష్కాస్ మెషిన్ గన్ గా తగ్గించింది, వ"&amp;"ెనుక గన్నర్ ముడుచుకునే 12.7 మిమీ (0.50 అంగుళాలు) బెరెజిన్ యుబి డోర్సల్ గన్ మరియు a విమానం యొక్క దిగువ భాగాన్ని రక్షించడానికి వెంట్రల్ ష్కాస్. బాంబు బే అంతర్గతంగా 800 కిలోల (1,764 పౌండ్లు) వరకు మరియు అదనంగా 700 కిలోల (1,543 పౌండ్లు) బాంబులను రెక్కల క్రింద "&amp;"తీసుకెళ్లవచ్చు. [2] SPB (D) ప్రోటోటైప్‌తో పాటు, ప్రోటోటైప్ దాని మొదటి విమానంలో చేయడానికి ముందే ఐదు ప్రీ-ప్రొడక్షన్ యంత్రాలు ఆదేశించబడ్డాయి. బోరిస్ కుద్రిన్ చేత పైలట్ చేయబడిన ఈ ఫ్లైట్, [3] 18 ఫిబ్రవరి 1940 న సురక్షితంగా సంభవించింది, కాని 27 ఏప్రిల్ 1940 న "&amp;"మొదటి నమూనా తెలియని కారణాల కోసం క్రాష్ అయ్యింది, టెస్ట్ పైలట్ పావెల్ గోలోవిన్ ను చంపింది. [3] 2 జూన్ 1940 న టెస్ట్ పైలట్ మిఖాయిల్ లిప్కిన్ మనుగడ సాగించలేదు, ఇంజిన్‌లతో ల్యాండింగ్ చేస్తున్నప్పుడు, అతని ఎస్పిబి (డి) ఆపి ఉంచిన టుపోలెవ్ ఎస్బిని క్లిప్ చేసింది"&amp;". జూన్ 30 న రెండవ ఎస్పిబి (డి) విమానంలో విచ్ఛిన్నమైంది. లిప్కిన్ మరియు ఫ్లైట్ ఇంజనీర్ బలికోవ్, వింగ్ ఫ్లట్టర్‌ను 600-కిమీ/గం (373-mph) డైవింగ్ వేగంతో పరీక్షించమని ఆదేశించారు, ప్రమాదంలో చంపబడ్డారు; విమానం వాస్తవానికి క్షితిజ సమాంతర విమానంలో విచ్ఛిన్నమైంది."&amp;" పరిశోధకులు మొదట పొలికార్పోవ్ యొక్క డిప్యూటీ జెమ్మ్చుజిన్ పై ఈ ప్రమాదాన్ని నిందించారు, అతను బ్యాలెన్స్ బరువులను ఐలెరాన్స్ యొక్క ప్రముఖ అంచులలోకి అమర్చడంలో విఫలమయ్యాడు, అడవి అల్లాడుకు కారణమయ్యారు. [3] తరువాత వారు అప్పటికే చనిపోయిన లిప్కిన్ నిందించారు, నిర్"&amp;"లక్ష్యంగా వేగం పెరిగింది. [3] TSAGI ఇంజనీర్లు మరియు ఎయిర్‌ఫీల్డ్ సిబ్బంది ఇతర అంశాలు పాల్గొనవచ్చనే అనుమానాన్ని వ్యక్తం చేశారు, అయితే వీటిని అస్సలు పరిశీలించలేదు. కుద్రిన్ చేత పైలట్ చేయబడిన మూడవ నమూనా, విమానంలో క్షితిజ సమాంతర ట్రిమ్ టాబ్‌ను కోల్పోయింది; పై"&amp;"లట్ విమానం ల్యాండ్ చేయగలిగాడు, కాని ఇకపై SPB (D) ప్రోటోటైప్‌లపై ప్రయాణించడానికి నిరాకరించాడు. [3] [4] 29 జూలై 1940 న ఈ ప్రాజెక్ట్ రద్దు చేయబడింది; సరైన క్రాష్ పరీక్షకు అవసరమైన పరీక్షలు పూర్తి కాలేదు. సరళీకృత పెట్లియాకోవ్ VI-100 ప్లాట్‌ఫామ్‌లో ట్విన్-ఇంజిన"&amp;"్ డైవ్ బాంబర్లను నిర్మించడానికి ప్రభుత్వం ఇష్టపడింది, [3]-పెట్లియాకోవ్ PE-2 అని పిలువబడే మార్పిడి, మొదట SPB (D) కోసం ఉద్దేశించిన పాత్రలను చేపట్టింది. [4] గన్స్టన్ నుండి డేటా, రష్యన్ విమానాల ఓస్ప్రే ఎన్సైక్లోపీడియా 1875-1995 జనరల్ లక్షణాలు పనితీరు ఆయుధాల వ"&amp;"ిమానం పోల్చదగిన పాత్ర, కాన్ఫిగరేషన్ మరియు యుగం")</f>
        <v>పోలికార్పోవ్ ఎస్పిబి (డి) (స్కోరోస్ట్‌నోయ్ పికిరుయుష్చి బొంబార్డిరోవ్‌చిక్ (డాల్నోస్ట్)-హై స్పీడ్ డైవ్ బాంబర్ (దూరం)) అనేది సోవియట్ ట్విన్-ఇంజిన్ డైవ్ బాంబర్, ఇది రెండవ ప్రపంచ యుద్ధానికి ముందు రూపొందించబడింది. ఒకే నమూనా మరియు ఐదు ప్రీ-ప్రొడక్షన్ విమానాలు నిర్మించబడ్డాయి, కాని రెండు క్రాష్ అయ్యాయి మరియు ఈ కార్యక్రమం పెట్లియాకోవ్ PE-2 కు అనుకూలంగా రద్దు చేయబడింది. ఎస్పిబి (డి) పోలికార్పోవ్ విట్ -2 ను దగ్గరగా పోలి ఉంటుంది, ఇది డైవ్ బాంబర్‌గా ఉత్పత్తికి సిఫార్సు చేయబడింది, కాని పూర్వం వాస్తవానికి పూర్తిగా కొత్త డిజైన్. ఇది విట్ -2 కంటే చిన్నది మరియు మోనోకోక్ ఫ్యూజ్‌లేజ్ కలిగి ఉంది. సాంప్రదాయిక అండర్ క్యారేజ్ యొక్క ప్రధాన గేర్లు ఇంజిన్ నాసెల్లెస్ వెనుక భాగంలో వెనుకకు ఉపసంహరించబడ్డాయి మరియు తోక చక్రం వెనుక ఫ్యూజ్‌లేజ్‌లోకి ఉపసంహరించబడింది. రెండు 783 kW (1,050 HP) లిక్విడ్-కూల్డ్ క్లిమోవ్ M-105 V12 ఇంజన్లు రెక్కల క్రింద పడిపోయాయి. ఇది దాని పూర్వీకుల యొక్క ప్రముఖ పందిరి మరియు ముక్కు గ్లేజింగ్ నిలుపుకుంది, కాని బాంబార్డియర్/నావిగేటర్ కోసం ఆయుధాన్ని ఒకే 7.62 మిమీ (0.300 అంగుళాలు) ష్కాస్ మెషిన్ గన్ గా తగ్గించింది, వెనుక గన్నర్ ముడుచుకునే 12.7 మిమీ (0.50 అంగుళాలు) బెరెజిన్ యుబి డోర్సల్ గన్ మరియు a విమానం యొక్క దిగువ భాగాన్ని రక్షించడానికి వెంట్రల్ ష్కాస్. బాంబు బే అంతర్గతంగా 800 కిలోల (1,764 పౌండ్లు) వరకు మరియు అదనంగా 700 కిలోల (1,543 పౌండ్లు) బాంబులను రెక్కల క్రింద తీసుకెళ్లవచ్చు. [2] SPB (D) ప్రోటోటైప్‌తో పాటు, ప్రోటోటైప్ దాని మొదటి విమానంలో చేయడానికి ముందే ఐదు ప్రీ-ప్రొడక్షన్ యంత్రాలు ఆదేశించబడ్డాయి. బోరిస్ కుద్రిన్ చేత పైలట్ చేయబడిన ఈ ఫ్లైట్, [3] 18 ఫిబ్రవరి 1940 న సురక్షితంగా సంభవించింది, కాని 27 ఏప్రిల్ 1940 న మొదటి నమూనా తెలియని కారణాల కోసం క్రాష్ అయ్యింది, టెస్ట్ పైలట్ పావెల్ గోలోవిన్ ను చంపింది. [3] 2 జూన్ 1940 న టెస్ట్ పైలట్ మిఖాయిల్ లిప్కిన్ మనుగడ సాగించలేదు, ఇంజిన్‌లతో ల్యాండింగ్ చేస్తున్నప్పుడు, అతని ఎస్పిబి (డి) ఆపి ఉంచిన టుపోలెవ్ ఎస్బిని క్లిప్ చేసింది. జూన్ 30 న రెండవ ఎస్పిబి (డి) విమానంలో విచ్ఛిన్నమైంది. లిప్కిన్ మరియు ఫ్లైట్ ఇంజనీర్ బలికోవ్, వింగ్ ఫ్లట్టర్‌ను 600-కిమీ/గం (373-mph) డైవింగ్ వేగంతో పరీక్షించమని ఆదేశించారు, ప్రమాదంలో చంపబడ్డారు; విమానం వాస్తవానికి క్షితిజ సమాంతర విమానంలో విచ్ఛిన్నమైంది. పరిశోధకులు మొదట పొలికార్పోవ్ యొక్క డిప్యూటీ జెమ్మ్చుజిన్ పై ఈ ప్రమాదాన్ని నిందించారు, అతను బ్యాలెన్స్ బరువులను ఐలెరాన్స్ యొక్క ప్రముఖ అంచులలోకి అమర్చడంలో విఫలమయ్యాడు, అడవి అల్లాడుకు కారణమయ్యారు. [3] తరువాత వారు అప్పటికే చనిపోయిన లిప్కిన్ నిందించారు, నిర్లక్ష్యంగా వేగం పెరిగింది. [3] TSAGI ఇంజనీర్లు మరియు ఎయిర్‌ఫీల్డ్ సిబ్బంది ఇతర అంశాలు పాల్గొనవచ్చనే అనుమానాన్ని వ్యక్తం చేశారు, అయితే వీటిని అస్సలు పరిశీలించలేదు. కుద్రిన్ చేత పైలట్ చేయబడిన మూడవ నమూనా, విమానంలో క్షితిజ సమాంతర ట్రిమ్ టాబ్‌ను కోల్పోయింది; పైలట్ విమానం ల్యాండ్ చేయగలిగాడు, కాని ఇకపై SPB (D) ప్రోటోటైప్‌లపై ప్రయాణించడానికి నిరాకరించాడు. [3] [4] 29 జూలై 1940 న ఈ ప్రాజెక్ట్ రద్దు చేయబడింది; సరైన క్రాష్ పరీక్షకు అవసరమైన పరీక్షలు పూర్తి కాలేదు. సరళీకృత పెట్లియాకోవ్ VI-100 ప్లాట్‌ఫామ్‌లో ట్విన్-ఇంజిన్ డైవ్ బాంబర్లను నిర్మించడానికి ప్రభుత్వం ఇష్టపడింది, [3]-పెట్లియాకోవ్ PE-2 అని పిలువబడే మార్పిడి, మొదట SPB (D) కోసం ఉద్దేశించిన పాత్రలను చేపట్టింది. [4] గన్స్టన్ నుండి డేటా, రష్యన్ విమానాల ఓస్ప్రే ఎన్సైక్లోపీడియా 1875-1995 జనరల్ లక్షణాలు పనితీరు ఆయుధాల విమానం పోల్చదగిన పాత్ర, కాన్ఫిగరేషన్ మరియు యుగం</v>
      </c>
      <c r="E81" s="1" t="s">
        <v>1643</v>
      </c>
      <c r="F81" s="1" t="s">
        <v>1644</v>
      </c>
      <c r="G81" s="1" t="str">
        <f>IFERROR(__xludf.DUMMYFUNCTION("GOOGLETRANSLATE(F:F, ""en"", ""te"")"),"డైవ్ బాంబర్")</f>
        <v>డైవ్ బాంబర్</v>
      </c>
      <c r="H81" s="1" t="s">
        <v>1480</v>
      </c>
      <c r="I81" s="1" t="str">
        <f>IFERROR(__xludf.DUMMYFUNCTION("GOOGLETRANSLATE(H:H, ""en"", ""te"")"),"సోవియట్ యూనియన్")</f>
        <v>సోవియట్ యూనియన్</v>
      </c>
      <c r="J81" s="1" t="s">
        <v>1481</v>
      </c>
      <c r="K81" s="1" t="s">
        <v>1482</v>
      </c>
      <c r="L81" s="1"/>
      <c r="M81" s="2" t="s">
        <v>1483</v>
      </c>
      <c r="P81" s="3">
        <v>14659.0</v>
      </c>
      <c r="Q81" s="1">
        <v>6.0</v>
      </c>
      <c r="R81" s="1">
        <v>5.0</v>
      </c>
      <c r="S81" s="1" t="s">
        <v>1645</v>
      </c>
      <c r="T81" s="1" t="s">
        <v>1646</v>
      </c>
      <c r="V81" s="1" t="s">
        <v>1647</v>
      </c>
      <c r="X81" s="1" t="s">
        <v>1648</v>
      </c>
      <c r="Y81" s="1" t="s">
        <v>1649</v>
      </c>
      <c r="AA81" s="1" t="s">
        <v>1650</v>
      </c>
      <c r="AB81" s="1" t="s">
        <v>1651</v>
      </c>
      <c r="AC81" s="1" t="s">
        <v>1652</v>
      </c>
      <c r="AF81" s="1" t="s">
        <v>1653</v>
      </c>
      <c r="AH81" s="1" t="s">
        <v>478</v>
      </c>
      <c r="AP81" s="1" t="s">
        <v>576</v>
      </c>
      <c r="AQ81" s="1" t="s">
        <v>1654</v>
      </c>
      <c r="AY81" s="1" t="s">
        <v>1655</v>
      </c>
      <c r="AZ81" s="1" t="s">
        <v>1656</v>
      </c>
      <c r="BS81" s="1" t="s">
        <v>1657</v>
      </c>
    </row>
    <row r="82">
      <c r="A82" s="1" t="s">
        <v>1658</v>
      </c>
      <c r="B82" s="1" t="str">
        <f>IFERROR(__xludf.DUMMYFUNCTION("GOOGLETRANSLATE(A:A, ""en"", ""te"")"),"ఎవల్యూషన్ రెవో")</f>
        <v>ఎవల్యూషన్ రెవో</v>
      </c>
      <c r="C82" s="1" t="s">
        <v>1659</v>
      </c>
      <c r="D82" s="1" t="str">
        <f>IFERROR(__xludf.DUMMYFUNCTION("GOOGLETRANSLATE(C:C, ""en"", ""te"")"),"ఎవల్యూషన్ రెవో అనేది ఒక అమెరికన్ అల్ట్రాలైట్ ట్రైక్, దీనిని ఫ్లోరిడాలోని జెఫిర్‌హిల్స్ యొక్క పరిణామ ట్రైక్స్ రూపొందించారు. విమానం పూర్తి రెడీ-టు-ఫ్లై-ఎయిర్‌క్రాఫ్ట్‌గా సరఫరా చేయబడుతుంది. [1] రెవో హంగేరియన్ అపోలో రుతుపవనాల నుండి ఉద్భవించింది మరియు మిచిగాన్"&amp;" లోని మిడిల్‌విల్లేకు చెందిన పౌరాచ్యూట్ చేత అమెరికాలో ఉప-కాంట్రాక్ట్ కింద నిర్మించబడింది. ఇది బ్రిటిష్ పెగసాస్ క్విక్‌తో పూర్తి చేయడానికి ప్రత్యేకంగా రూపొందించబడింది. [1] రెవో అమెరికన్ లైట్-స్పోర్ట్ ఎయిర్క్రాఫ్ట్ వర్గానికి అనుగుణంగా రూపొందించబడింది మరియు "&amp;"దీనిని S-LSA గా అంగీకరించారు. [2] ఈ విమానం స్ట్రట్-బ్రేస్డ్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"&amp;"ఉన్నాయి. [[[ 1] రెవో వెల్డెడ్ స్టీల్ గొట్టాల నుండి తయారవుతుంది, దాని డబుల్ ఉపరితల వింగ్ డాక్రాన్ సెయిల్‌క్లాత్‌లో కప్పబడి ఉంటుంది. దాని 30 అడుగుల (9.1 మీ) స్పాన్ నార్త్ వింగ్ రిఫ్లెక్స్ వింగ్‌కు కింగ్‌పోస్ట్ లేదు మరియు ""ఎ"" ఫ్రేమ్ వెయిట్-షిఫ్ట్ కంట్రోల్ "&amp;"బార్‌ను ఉపయోగిస్తుంది. పవర్‌ప్లాంట్ నాలుగు సిలిండర్, ఎయిర్ మరియు లిక్విడ్-కూల్డ్, ఫోర్-స్ట్రోక్, డ్యూయల్-ఇగ్నిషన్ 100 హెచ్‌పి (75 కిలోవాట్) రోటాక్స్ 912ఎల్‌ఎల్ ఇంజిన్ లేదా 80 హెచ్‌పి (60 కిలోవాట్) రోటాక్స్ 912UL. ఈ విమానం ఖాళీ బరువు 530 ఎల్బి (240 కిలోలు)"&amp;" మరియు స్థూల బరువు 1,037 ఎల్బి (470 కిలోలు), ఇది 506 పౌండ్లు (230 కిలోల) ఉపయోగకరమైన లోడ్ ఇస్తుంది. 15 యు.ఎస్. గ్యాలన్ల పూర్తి ఇంధనంతో (57 ఎల్; 12 ఇంప్ గల్) పేలోడ్ 416 ఎల్బి (189 కిలోలు). [1] రిఫ్లెక్స్ 11 మరియు 13 తో సహా అనేక విభిన్న రెక్కలను ప్రాథమిక క్య"&amp;"ారేజీకి అమర్చవచ్చు. [1] బేయర్ల్ నుండి డేటా [1] సాధారణ లక్షణాల పనితీరు")</f>
        <v>ఎవల్యూషన్ రెవో అనేది ఒక అమెరికన్ అల్ట్రాలైట్ ట్రైక్, దీనిని ఫ్లోరిడాలోని జెఫిర్‌హిల్స్ యొక్క పరిణామ ట్రైక్స్ రూపొందించారు. విమానం పూర్తి రెడీ-టు-ఫ్లై-ఎయిర్‌క్రాఫ్ట్‌గా సరఫరా చేయబడుతుంది. [1] రెవో హంగేరియన్ అపోలో రుతుపవనాల నుండి ఉద్భవించింది మరియు మిచిగాన్ లోని మిడిల్‌విల్లేకు చెందిన పౌరాచ్యూట్ చేత అమెరికాలో ఉప-కాంట్రాక్ట్ కింద నిర్మించబడింది. ఇది బ్రిటిష్ పెగసాస్ క్విక్‌తో పూర్తి చేయడానికి ప్రత్యేకంగా రూపొందించబడింది. [1] రెవో అమెరికన్ లైట్-స్పోర్ట్ ఎయిర్క్రాఫ్ట్ వర్గానికి అనుగుణంగా రూపొందించబడింది మరియు దీనిని S-LSA గా అంగీకరించారు. [2] ఈ విమానం స్ట్రట్-బ్రేస్డ్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ఉన్నాయి. [[[ 1] రెవో వెల్డెడ్ స్టీల్ గొట్టాల నుండి తయారవుతుంది, దాని డబుల్ ఉపరితల వింగ్ డాక్రాన్ సెయిల్‌క్లాత్‌లో కప్పబడి ఉంటుంది. దాని 30 అడుగుల (9.1 మీ) స్పాన్ నార్త్ వింగ్ రిఫ్లెక్స్ వింగ్‌కు కింగ్‌పోస్ట్ లేదు మరియు "ఎ" ఫ్రేమ్ వెయిట్-షిఫ్ట్ కంట్రోల్ బార్‌ను ఉపయోగిస్తుంది. పవర్‌ప్లాంట్ నాలుగు సిలిండర్, ఎయిర్ మరియు లిక్విడ్-కూల్డ్, ఫోర్-స్ట్రోక్, డ్యూయల్-ఇగ్నిషన్ 100 హెచ్‌పి (75 కిలోవాట్) రోటాక్స్ 912ఎల్‌ఎల్ ఇంజిన్ లేదా 80 హెచ్‌పి (60 కిలోవాట్) రోటాక్స్ 912UL. ఈ విమానం ఖాళీ బరువు 530 ఎల్బి (240 కిలోలు) మరియు స్థూల బరువు 1,037 ఎల్బి (470 కిలోలు), ఇది 506 పౌండ్లు (230 కిలోల) ఉపయోగకరమైన లోడ్ ఇస్తుంది. 15 యు.ఎస్. గ్యాలన్ల పూర్తి ఇంధనంతో (57 ఎల్; 12 ఇంప్ గల్) పేలోడ్ 416 ఎల్బి (189 కిలోలు). [1] రిఫ్లెక్స్ 11 మరియు 13 తో సహా అనేక విభిన్న రెక్కలను ప్రాథమిక క్యారేజీకి అమర్చవచ్చు. [1] బేయర్ల్ నుండి డేటా [1] సాధారణ లక్షణాల పనితీరు</v>
      </c>
      <c r="E82" s="1" t="s">
        <v>1660</v>
      </c>
      <c r="F82" s="1" t="s">
        <v>979</v>
      </c>
      <c r="G82" s="1" t="str">
        <f>IFERROR(__xludf.DUMMYFUNCTION("GOOGLETRANSLATE(F:F, ""en"", ""te"")"),"అల్ట్రాలైట్ ట్రైక్")</f>
        <v>అల్ట్రాలైట్ ట్రైక్</v>
      </c>
      <c r="H82" s="1" t="s">
        <v>452</v>
      </c>
      <c r="I82" s="1" t="str">
        <f>IFERROR(__xludf.DUMMYFUNCTION("GOOGLETRANSLATE(H:H, ""en"", ""te"")"),"అమెరికా")</f>
        <v>అమెరికా</v>
      </c>
      <c r="J82" s="2" t="s">
        <v>925</v>
      </c>
      <c r="K82" s="1" t="s">
        <v>1661</v>
      </c>
      <c r="L82" s="1"/>
      <c r="M82" s="1" t="s">
        <v>1662</v>
      </c>
      <c r="R82" s="1" t="s">
        <v>215</v>
      </c>
      <c r="T82" s="1" t="s">
        <v>1663</v>
      </c>
      <c r="V82" s="1" t="s">
        <v>1664</v>
      </c>
      <c r="X82" s="1" t="s">
        <v>1665</v>
      </c>
      <c r="Y82" s="1" t="s">
        <v>1666</v>
      </c>
      <c r="Z82" s="1" t="s">
        <v>1667</v>
      </c>
      <c r="AA82" s="1" t="s">
        <v>1668</v>
      </c>
      <c r="AB82" s="1" t="s">
        <v>1669</v>
      </c>
      <c r="AC82" s="1" t="s">
        <v>1670</v>
      </c>
      <c r="AI82" s="1" t="s">
        <v>1671</v>
      </c>
      <c r="AJ82" s="1" t="s">
        <v>1672</v>
      </c>
      <c r="AP82" s="1" t="s">
        <v>792</v>
      </c>
      <c r="AQ82" s="1" t="s">
        <v>991</v>
      </c>
      <c r="AS82" s="1" t="s">
        <v>1673</v>
      </c>
      <c r="AT82" s="1" t="s">
        <v>1674</v>
      </c>
      <c r="AY82" s="1" t="s">
        <v>1675</v>
      </c>
      <c r="AZ82" s="1" t="s">
        <v>1676</v>
      </c>
      <c r="BA82" s="1" t="s">
        <v>272</v>
      </c>
    </row>
    <row r="83">
      <c r="A83" s="1" t="s">
        <v>1677</v>
      </c>
      <c r="B83" s="1" t="str">
        <f>IFERROR(__xludf.DUMMYFUNCTION("GOOGLETRANSLATE(A:A, ""en"", ""te"")"),"బ్రోచెట్ MB.120")</f>
        <v>బ్రోచెట్ MB.120</v>
      </c>
      <c r="C83" s="1" t="s">
        <v>1678</v>
      </c>
      <c r="D83" s="1" t="str">
        <f>IFERROR(__xludf.DUMMYFUNCTION("GOOGLETRANSLATE(C:C, ""en"", ""te"")"),"బ్రోచెట్ MB.120 అనేది 1950 లలో ఫ్రాన్స్‌లో అభివృద్ధి చేయబడిన రెండు సీట్ల తేలికపాటి విమానం. బ్రోచెట్ MB.70 కుటుంబం యొక్క ఉత్పన్నం, MB.80 యొక్క రెక్కను MB.100 సీటింగ్ రెండు యొక్క సవరించిన ఫ్యూజ్‌లేజ్‌తో కలిపి. డిజైన్ ఎప్పుడూ ఒకే నమూనాను దాటలేదు. జేన్ యొక్క "&amp;"అన్ని ప్రపంచ విమానాల నుండి డేటా 1956–57 [1] సాధారణ లక్షణాల పనితీరు")</f>
        <v>బ్రోచెట్ MB.120 అనేది 1950 లలో ఫ్రాన్స్‌లో అభివృద్ధి చేయబడిన రెండు సీట్ల తేలికపాటి విమానం. బ్రోచెట్ MB.70 కుటుంబం యొక్క ఉత్పన్నం, MB.80 యొక్క రెక్కను MB.100 సీటింగ్ రెండు యొక్క సవరించిన ఫ్యూజ్‌లేజ్‌తో కలిపి. డిజైన్ ఎప్పుడూ ఒకే నమూనాను దాటలేదు. జేన్ యొక్క అన్ని ప్రపంచ విమానాల నుండి డేటా 1956–57 [1] సాధారణ లక్షణాల పనితీరు</v>
      </c>
      <c r="F83" s="1" t="s">
        <v>1679</v>
      </c>
      <c r="G83" s="1" t="str">
        <f>IFERROR(__xludf.DUMMYFUNCTION("GOOGLETRANSLATE(F:F, ""en"", ""te"")"),"స్పోర్ట్స్ ప్లేన్")</f>
        <v>స్పోర్ట్స్ ప్లేన్</v>
      </c>
      <c r="K83" s="1" t="s">
        <v>1680</v>
      </c>
      <c r="L83" s="1"/>
      <c r="M83" s="2" t="s">
        <v>1681</v>
      </c>
      <c r="N83" s="1" t="s">
        <v>1682</v>
      </c>
      <c r="O83" s="1" t="s">
        <v>1683</v>
      </c>
      <c r="P83" s="3">
        <v>19819.0</v>
      </c>
      <c r="Q83" s="1">
        <v>1.0</v>
      </c>
      <c r="R83" s="1">
        <v>1.0</v>
      </c>
      <c r="S83" s="1" t="s">
        <v>1412</v>
      </c>
      <c r="T83" s="1" t="s">
        <v>1684</v>
      </c>
      <c r="U83" s="1" t="s">
        <v>1685</v>
      </c>
      <c r="V83" s="1" t="s">
        <v>1686</v>
      </c>
      <c r="X83" s="1" t="s">
        <v>1687</v>
      </c>
      <c r="Y83" s="1" t="s">
        <v>1688</v>
      </c>
      <c r="AA83" s="1" t="s">
        <v>1689</v>
      </c>
      <c r="AC83" s="1" t="s">
        <v>790</v>
      </c>
      <c r="AF83" s="1" t="s">
        <v>1493</v>
      </c>
      <c r="AH83" s="1" t="s">
        <v>620</v>
      </c>
      <c r="AJ83" s="1" t="s">
        <v>1690</v>
      </c>
      <c r="AS83" s="1" t="s">
        <v>1437</v>
      </c>
      <c r="BA83" s="1" t="s">
        <v>375</v>
      </c>
      <c r="DB83" s="1" t="s">
        <v>1691</v>
      </c>
    </row>
    <row r="84">
      <c r="A84" s="1" t="s">
        <v>1692</v>
      </c>
      <c r="B84" s="1" t="str">
        <f>IFERROR(__xludf.DUMMYFUNCTION("GOOGLETRANSLATE(A:A, ""en"", ""te"")"),"హుబెర్టెక్ థర్మిక్")</f>
        <v>హుబెర్టెక్ థర్మిక్</v>
      </c>
      <c r="C84" s="1" t="s">
        <v>1693</v>
      </c>
      <c r="D84" s="1" t="str">
        <f>IFERROR(__xludf.DUMMYFUNCTION("GOOGLETRANSLATE(C:C, ""en"", ""te"")"),"హుబెర్టెక్ థర్మిక్ (ఇంగ్లీష్: థర్మల్) అనేది జర్మన్ అల్ట్రాలైట్ ట్రైక్, ఇది AACH యొక్క హుబెర్టెక్ చేత రూపొందించబడింది మరియు ఉత్పత్తి చేయబడింది, రైన్‌ల్యాండ్-పాలాటినేట్. విమానం పూర్తి రెడీ-టు-ఫ్లై-ఎయిర్‌క్రాఫ్ట్‌గా సరఫరా చేయబడుతుంది. [1] సంస్థ ఒక పారిశ్రామి"&amp;"క ప్రోటోటైపింగ్ మరియు వ్యాయామ యంత్ర నిపుణుడు, ఇది అల్ట్రాలైట్ ట్రైక్ డిజైన్‌ను సైడ్‌లైన్ ప్రాజెక్టుగా రూపొందించాలని నిర్ణయించింది. [1] స్వీయ-లాంచింగ్ మరియు పెరుగుతున్న ఫ్లైట్ కోసం ఉద్దేశించిన థర్మిక్, ఫెడెరేషన్ ఏరోనటిక్ ఇంటర్నేషనల్ మైక్రోలైట్ కేటగిరీ, జర్"&amp;"మన్ 120 కిలోల అల్ట్రాలైట్ క్లాస్ మరియు యుఎస్ ఫార్ 103 అల్ట్రాలైట్ వెహికల్స్ నిబంధనలకు అనుగుణంగా రూపొందించబడింది. [1] థర్మిక్‌లో కేబుల్-బ్రేస్డ్ హాంగ్ గ్లైడర్-స్టైల్ హై-వింగ్, వెయిట్-షిఫ్ట్ కంట్రోల్స్, కాక్‌పిట్ ఫెయిరింగ్ లేకుండా సింగిల్-సీట్ల ఓపెన్ కాక్‌ప"&amp;"ిట్,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దాని 9.6 మీ (31.5 అడుగులు) స్పాన్ బాటెక్ ప"&amp;"ికో రెండు-ప్రదేశ రెక్కలు ఒకే ట్యూబ్-రకం కింగ్‌పోస్ట్ చేత మద్దతు ఇస్తాయి మరియు ""ఎ"" ఫ్రేమ్ వెయిట్-షిఫ్ట్ కంట్రోల్ బార్‌ను ఉపయోగిస్తాయి. పవర్‌ప్లాంట్ ఒకే సిలిండర్, ఎయిర్-కూల్డ్, టూ-స్ట్రోక్, 25 హెచ్‌పి (19 కిలోవాట్) సిమోనిని ఇంజిన్. [1] థర్మిక్ ఖాళీ బరువు "&amp;"48 కిలోల (106 పౌండ్లు) మరియు స్థూల బరువు 200 కిలోల (441 పౌండ్లు), ఇది 152 కిలోల (335 పౌండ్లు) ఉపయోగకరమైన లోడ్‌ను ఇస్తుంది. 15 లీటర్ల పూర్తి ఇంధనంతో (3.3 ఇంప్ గల్; 4.0 యుఎస్ గాల్) పేలోడ్ 141 కిలోలు (311 ఎల్బి). [1] ఈ విమానం 140 కిలోల (309 పౌండ్లు) కు మద్దత"&amp;"ు ఇవ్వగల ఏదైనా హాంగ్ గ్లైడర్ వింగ్‌ను ఉపయోగించుకోవచ్చు, అయినప్పటికీ ప్రోటోటైప్ బౌటెక్ పికో రెండు-ప్రదేశ రెక్కలను ఉపయోగించింది. [1] పారాగ్లైడర్ వింగ్‌కు సరిపోయే ప్రత్యామ్నాయ సంస్కరణ కూడా అందుబాటులో ఉంది, ఇది శక్తితో కూడిన పారాచూట్‌గా ఎగురుతుంది. [1] బేయర్ల"&amp;"్ నుండి డేటా [1] సాధారణ లక్షణాల పనితీరు")</f>
        <v>హుబెర్టెక్ థర్మిక్ (ఇంగ్లీష్: థర్మల్) అనేది జర్మన్ అల్ట్రాలైట్ ట్రైక్, ఇది AACH యొక్క హుబెర్టెక్ చేత రూపొందించబడింది మరియు ఉత్పత్తి చేయబడింది, రైన్‌ల్యాండ్-పాలాటినేట్. విమానం పూర్తి రెడీ-టు-ఫ్లై-ఎయిర్‌క్రాఫ్ట్‌గా సరఫరా చేయబడుతుంది. [1] సంస్థ ఒక పారిశ్రామిక ప్రోటోటైపింగ్ మరియు వ్యాయామ యంత్ర నిపుణుడు, ఇది అల్ట్రాలైట్ ట్రైక్ డిజైన్‌ను సైడ్‌లైన్ ప్రాజెక్టుగా రూపొందించాలని నిర్ణయించింది. [1] స్వీయ-లాంచింగ్ మరియు పెరుగుతున్న ఫ్లైట్ కోసం ఉద్దేశించిన థర్మిక్, ఫెడెరేషన్ ఏరోనటిక్ ఇంటర్నేషనల్ మైక్రోలైట్ కేటగిరీ, జర్మన్ 120 కిలోల అల్ట్రాలైట్ క్లాస్ మరియు యుఎస్ ఫార్ 103 అల్ట్రాలైట్ వెహికల్స్ నిబంధనలకు అనుగుణంగా రూపొందించబడింది. [1] థర్మిక్‌లో కేబుల్-బ్రేస్డ్ హాంగ్ గ్లైడర్-స్టైల్ హై-వింగ్, వెయిట్-షిఫ్ట్ కంట్రోల్స్, కాక్‌పిట్ ఫెయిరింగ్ లేకుండా సింగిల్-సీట్ల ఓపెన్ కాక్‌పిట్,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దాని 9.6 మీ (31.5 అడుగులు) స్పాన్ బాటెక్ పికో రెండు-ప్రదేశ రెక్కలు ఒకే ట్యూబ్-రకం కింగ్‌పోస్ట్ చేత మద్దతు ఇస్తాయి మరియు "ఎ" ఫ్రేమ్ వెయిట్-షిఫ్ట్ కంట్రోల్ బార్‌ను ఉపయోగిస్తాయి. పవర్‌ప్లాంట్ ఒకే సిలిండర్, ఎయిర్-కూల్డ్, టూ-స్ట్రోక్, 25 హెచ్‌పి (19 కిలోవాట్) సిమోనిని ఇంజిన్. [1] థర్మిక్ ఖాళీ బరువు 48 కిలోల (106 పౌండ్లు) మరియు స్థూల బరువు 200 కిలోల (441 పౌండ్లు), ఇది 152 కిలోల (335 పౌండ్లు) ఉపయోగకరమైన లోడ్‌ను ఇస్తుంది. 15 లీటర్ల పూర్తి ఇంధనంతో (3.3 ఇంప్ గల్; 4.0 యుఎస్ గాల్) పేలోడ్ 141 కిలోలు (311 ఎల్బి). [1] ఈ విమానం 140 కిలోల (309 పౌండ్లు) కు మద్దతు ఇవ్వగల ఏదైనా హాంగ్ గ్లైడర్ వింగ్‌ను ఉపయోగించుకోవచ్చు, అయినప్పటికీ ప్రోటోటైప్ బౌటెక్ పికో రెండు-ప్రదేశ రెక్కలను ఉపయోగించింది. [1] పారాగ్లైడర్ వింగ్‌కు సరిపోయే ప్రత్యామ్నాయ సంస్కరణ కూడా అందుబాటులో ఉంది, ఇది శక్తితో కూడిన పారాచూట్‌గా ఎగురుతుంది. [1] బేయర్ల్ నుండి డేటా [1] సాధారణ లక్షణాల పనితీరు</v>
      </c>
      <c r="F84" s="1" t="s">
        <v>1694</v>
      </c>
      <c r="G84" s="1" t="str">
        <f>IFERROR(__xludf.DUMMYFUNCTION("GOOGLETRANSLATE(F:F, ""en"", ""te"")"),"అతి త్రయం")</f>
        <v>అతి త్రయం</v>
      </c>
      <c r="H84" s="1" t="s">
        <v>169</v>
      </c>
      <c r="I84" s="1" t="str">
        <f>IFERROR(__xludf.DUMMYFUNCTION("GOOGLETRANSLATE(H:H, ""en"", ""te"")"),"జర్మనీ")</f>
        <v>జర్మనీ</v>
      </c>
      <c r="J84" s="2" t="s">
        <v>170</v>
      </c>
      <c r="K84" s="1" t="s">
        <v>1695</v>
      </c>
      <c r="L84" s="1"/>
      <c r="M84" s="2" t="s">
        <v>1696</v>
      </c>
      <c r="R84" s="1" t="s">
        <v>215</v>
      </c>
      <c r="T84" s="1" t="s">
        <v>1697</v>
      </c>
      <c r="V84" s="1" t="s">
        <v>1698</v>
      </c>
      <c r="X84" s="1" t="s">
        <v>1699</v>
      </c>
      <c r="Y84" s="1" t="s">
        <v>1700</v>
      </c>
      <c r="Z84" s="1" t="s">
        <v>1701</v>
      </c>
      <c r="AA84" s="1" t="s">
        <v>1702</v>
      </c>
      <c r="AC84" s="1" t="s">
        <v>1703</v>
      </c>
      <c r="AI84" s="1" t="s">
        <v>1704</v>
      </c>
      <c r="AJ84" s="1" t="s">
        <v>1705</v>
      </c>
      <c r="AP84" s="1" t="s">
        <v>792</v>
      </c>
      <c r="AQ84" s="1" t="s">
        <v>1706</v>
      </c>
      <c r="AS84" s="1" t="s">
        <v>344</v>
      </c>
      <c r="AT84" s="1" t="s">
        <v>1707</v>
      </c>
    </row>
    <row r="85">
      <c r="A85" s="1" t="s">
        <v>1708</v>
      </c>
      <c r="B85" s="1" t="str">
        <f>IFERROR(__xludf.DUMMYFUNCTION("GOOGLETRANSLATE(A:A, ""en"", ""te"")"),"విమానం)")</f>
        <v>విమానం)</v>
      </c>
      <c r="C85" s="1" t="s">
        <v>1709</v>
      </c>
      <c r="D85" s="1" t="str">
        <f>IFERROR(__xludf.DUMMYFUNCTION("GOOGLETRANSLATE(C:C, ""en"", ""te"")"),"కోఆర్డినేట్లు: .mw-Parser- అవుట్పుట్ .జియో-డిఫాల్ట్, .mw-Parser-output .gyo-dms, .mw-Parser- అవుట్పుట్ .జియో-డెక్ {display .mw-Parser-అవుట్పుట్ .జియో-మల్టి-పంక్ట్ {డిస్ప్లే: ఏదీ} .mw-Parser-output .longitude, .mw-Parser- అవుట్పుట్ .లేటిట్యూడ్ {వైట్-స్పేస్"&amp;": నౌరాప్} 48 ° 57′59 ″ N 12 ° 07′54 ″ E / 48.96635 ° N 12.13180 ° E / 48.96635; 12.13180 బ్లాక్ క్యాట్ అనేది ఏకీకృత B-24J-1-FO లిబరేటర్ [గమనిక 1] విమానం మరియు రెండవ ప్రపంచ యుద్ధంలో జర్మనీపై కాల్చి చంపబడిన చివరి అమెరికన్ బాంబర్. [2] ఫోర్డ్ మోటార్ కంపెనీ తన"&amp;" విల్లో రన్ ప్రొడక్షన్ ప్లాంట్‌లో ఉత్పత్తి చేసిన వేలాది బి -24 లలో ఇది ఒకటి. ఏప్రిల్ 1945 లో, జనరల్ డ్వైట్ డి. ఐసెన్‌హోవర్ మరియు షేఫ్‌కు హిట్లర్ మరియు ఇతర డై-హార్డ్ నాజీలు బెర్చ్‌టెస్‌గాడెన్ సమీపంలోని ఆల్ప్స్లో చివరి స్టాండ్ చేయాలని యోచిస్తున్నారు. ఇది జర"&amp;"గకుండా నిరోధించడానికి, మరియు యూరోపియన్ వ్యూహాత్మక వైమానిక యుద్ధం ముగిసినందున, మిత్రరాజ్యాల వైమానిక దళాలు జర్మన్లు ​​బవేరియాలో మిగిలిన పురుషులు మరియు సామగ్రిని కేంద్రీకరించకుండా నిరోధించడానికి ప్రయత్నించాయి. [3] 21 ఏప్రిల్ 1945 న సుమారు 0630 వద్ద స్థానిక స"&amp;"మయం వద్ద 466 వ బాంబు సంస్థ నుండి 137 బి -24 బాంబర్లు ఇంగ్లాండ్‌లోని నార్ఫోక్‌లోని తమ వైమానిక దళ స్థావరం నుండి ఆస్ట్రియాలోని సాల్జ్‌బర్గ్‌లోని రైల్వే వంతెనపై బాంబు దాడి చేశారు. నిర్మాణంలో, బ్లాక్ క్యాట్ మూడవ స్క్వాడ్రన్‌కు నాయకత్వం వహించాడు. అయితే నాలుగు గ"&amp;"ంటల తరువాత లక్ష్యాన్ని చేరుకున్న తర్వాత, భారీ మేఘం మరియు ఉరుములతో కూడిన ఈ ప్రాంతాన్ని కప్పి ఉంచడం వల్ల మిషన్ వదిలివేయవలసి వచ్చింది. ప్రధాన విమానం రీజెన్స్బర్గ్ మీదుగా రిటర్న్ కోర్సును ఎగురవేసింది. ఈ నిర్ణయాన్ని అనేక నావిగేటర్లు ఏర్పాటులో ప్రశ్నించారు, ఎంద"&amp;"ుకంటే రెజెన్స్బర్గ్ భారీగా బాంబు దాడి మరియు సమర్థించిన నగరం: ఇది మెసెర్స్చ్మిట్ ఫ్యాక్టరీకి నిలయం, ఇది ఆగస్టు 1943 లో యుద్ధానికి ఎనిమిదవ వైమానిక దళం యొక్క మొదటి ప్రధాన బాంబు లక్ష్యం. [4] రీజెన్స్బర్గ్ పైన 20,000 అడుగుల ఎత్తులో, ఈ నిర్మాణానికి ఎనిమిది పేలు"&amp;"ళ్లు వచ్చాయి. బ్లాక్ క్యాట్ మాత్రమే ప్రమాదమే. ఇది ఎడమ వింగ్ మీద ఉన్న షెల్ చేత కొట్టబడింది, దీనివల్ల విమానం క్రాష్ అవుతుంది. పైలట్, రిచర్డ్ ఫారింగ్‌టన్‌తో సహా పది మంది సిబ్బందిని చంపారు. టెయిల్ గన్నర్, ఆల్బర్ట్ సెరైడారియన్ మరియు బొంబార్డియర్, క్రిస్ మన్నర్"&amp;"స్, ప్రాణాలతో బయటపడ్డారు మరియు కొన్ని వారాల్లోనే జర్మన్ POW శిబిరాల నుండి విముక్తి పొందారు. [5] క్రాష్ సైట్ వద్ద, చనిపోయినవారిని జ్ఞాపకార్థం ఒక ఫలకం ఉన్న ఒక వైఖరి క్రాస్ నిర్మించబడింది. 466 వ బాంబ్ గ్రూపులో బతికిన సభ్యులు యు.ఎస్. పోస్టల్ సేవకు పిటిషన్ వేశ"&amp;"ారు, విమానంలో బ్లాక్ క్యాట్ వర్ణించే తపాలా స్టాంప్‌ను విడుదల చేశారు. స్టాంప్ 2005 లో విడుదలైంది. [6]")</f>
        <v>కోఆర్డినేట్లు: .mw-Parser- అవుట్పుట్ .జియో-డిఫాల్ట్, .mw-Parser-output .gyo-dms, .mw-Parser- అవుట్పుట్ .జియో-డెక్ {display .mw-Parser-అవుట్పుట్ .జియో-మల్టి-పంక్ట్ {డిస్ప్లే: ఏదీ} .mw-Parser-output .longitude, .mw-Parser- అవుట్పుట్ .లేటిట్యూడ్ {వైట్-స్పేస్: నౌరాప్} 48 ° 57′59 ″ N 12 ° 07′54 ″ E / 48.96635 ° N 12.13180 ° E / 48.96635; 12.13180 బ్లాక్ క్యాట్ అనేది ఏకీకృత B-24J-1-FO లిబరేటర్ [గమనిక 1] విమానం మరియు రెండవ ప్రపంచ యుద్ధంలో జర్మనీపై కాల్చి చంపబడిన చివరి అమెరికన్ బాంబర్. [2] ఫోర్డ్ మోటార్ కంపెనీ తన విల్లో రన్ ప్రొడక్షన్ ప్లాంట్‌లో ఉత్పత్తి చేసిన వేలాది బి -24 లలో ఇది ఒకటి. ఏప్రిల్ 1945 లో, జనరల్ డ్వైట్ డి. ఐసెన్‌హోవర్ మరియు షేఫ్‌కు హిట్లర్ మరియు ఇతర డై-హార్డ్ నాజీలు బెర్చ్‌టెస్‌గాడెన్ సమీపంలోని ఆల్ప్స్లో చివరి స్టాండ్ చేయాలని యోచిస్తున్నారు. ఇది జరగకుండా నిరోధించడానికి, మరియు యూరోపియన్ వ్యూహాత్మక వైమానిక యుద్ధం ముగిసినందున, మిత్రరాజ్యాల వైమానిక దళాలు జర్మన్లు ​​బవేరియాలో మిగిలిన పురుషులు మరియు సామగ్రిని కేంద్రీకరించకుండా నిరోధించడానికి ప్రయత్నించాయి. [3] 21 ఏప్రిల్ 1945 న సుమారు 0630 వద్ద స్థానిక సమయం వద్ద 466 వ బాంబు సంస్థ నుండి 137 బి -24 బాంబర్లు ఇంగ్లాండ్‌లోని నార్ఫోక్‌లోని తమ వైమానిక దళ స్థావరం నుండి ఆస్ట్రియాలోని సాల్జ్‌బర్గ్‌లోని రైల్వే వంతెనపై బాంబు దాడి చేశారు. నిర్మాణంలో, బ్లాక్ క్యాట్ మూడవ స్క్వాడ్రన్‌కు నాయకత్వం వహించాడు. అయితే నాలుగు గంటల తరువాత లక్ష్యాన్ని చేరుకున్న తర్వాత, భారీ మేఘం మరియు ఉరుములతో కూడిన ఈ ప్రాంతాన్ని కప్పి ఉంచడం వల్ల మిషన్ వదిలివేయవలసి వచ్చింది. ప్రధాన విమానం రీజెన్స్బర్గ్ మీదుగా రిటర్న్ కోర్సును ఎగురవేసింది. ఈ నిర్ణయాన్ని అనేక నావిగేటర్లు ఏర్పాటులో ప్రశ్నించారు, ఎందుకంటే రెజెన్స్బర్గ్ భారీగా బాంబు దాడి మరియు సమర్థించిన నగరం: ఇది మెసెర్స్చ్మిట్ ఫ్యాక్టరీకి నిలయం, ఇది ఆగస్టు 1943 లో యుద్ధానికి ఎనిమిదవ వైమానిక దళం యొక్క మొదటి ప్రధాన బాంబు లక్ష్యం. [4] రీజెన్స్బర్గ్ పైన 20,000 అడుగుల ఎత్తులో, ఈ నిర్మాణానికి ఎనిమిది పేలుళ్లు వచ్చాయి. బ్లాక్ క్యాట్ మాత్రమే ప్రమాదమే. ఇది ఎడమ వింగ్ మీద ఉన్న షెల్ చేత కొట్టబడింది, దీనివల్ల విమానం క్రాష్ అవుతుంది. పైలట్, రిచర్డ్ ఫారింగ్‌టన్‌తో సహా పది మంది సిబ్బందిని చంపారు. టెయిల్ గన్నర్, ఆల్బర్ట్ సెరైడారియన్ మరియు బొంబార్డియర్, క్రిస్ మన్నర్స్, ప్రాణాలతో బయటపడ్డారు మరియు కొన్ని వారాల్లోనే జర్మన్ POW శిబిరాల నుండి విముక్తి పొందారు. [5] క్రాష్ సైట్ వద్ద, చనిపోయినవారిని జ్ఞాపకార్థం ఒక ఫలకం ఉన్న ఒక వైఖరి క్రాస్ నిర్మించబడింది. 466 వ బాంబ్ గ్రూపులో బతికిన సభ్యులు యు.ఎస్. పోస్టల్ సేవకు పిటిషన్ వేశారు, విమానంలో బ్లాక్ క్యాట్ వర్ణించే తపాలా స్టాంప్‌ను విడుదల చేశారు. స్టాంప్ 2005 లో విడుదలైంది. [6]</v>
      </c>
      <c r="G85" s="1" t="str">
        <f>IFERROR(__xludf.DUMMYFUNCTION("GOOGLETRANSLATE(F:F, ""en"", ""te"")"),"#VALUE!")</f>
        <v>#VALUE!</v>
      </c>
      <c r="K85" s="1" t="s">
        <v>1710</v>
      </c>
      <c r="L85" s="1"/>
      <c r="M85" s="1" t="s">
        <v>1711</v>
      </c>
      <c r="BN85" s="1" t="s">
        <v>1712</v>
      </c>
      <c r="BT85" s="1" t="s">
        <v>1713</v>
      </c>
      <c r="BU85" s="1" t="s">
        <v>1714</v>
      </c>
      <c r="BV85" s="1" t="s">
        <v>1715</v>
      </c>
      <c r="BW85" s="1" t="s">
        <v>1716</v>
      </c>
      <c r="BX85" s="1" t="s">
        <v>1717</v>
      </c>
      <c r="BY85" s="1" t="s">
        <v>1718</v>
      </c>
    </row>
    <row r="86">
      <c r="A86" s="1" t="s">
        <v>1719</v>
      </c>
      <c r="B86" s="1" t="str">
        <f>IFERROR(__xludf.DUMMYFUNCTION("GOOGLETRANSLATE(A:A, ""en"", ""te"")"),"బ్రిస్టల్ ప్రైమరీ ట్రైనర్")</f>
        <v>బ్రిస్టల్ ప్రైమరీ ట్రైనర్</v>
      </c>
      <c r="C86" s="1" t="s">
        <v>1720</v>
      </c>
      <c r="D86" s="1" t="str">
        <f>IFERROR(__xludf.DUMMYFUNCTION("GOOGLETRANSLATE(C:C, ""en"", ""te"")"),"బ్రిస్టల్ టాక్సిప్లేన్ మరియు బ్రిస్టల్ ప్రైమరీ ట్రైనర్ 1920 ల ప్రారంభంలో బ్రిస్టల్ ఎయిర్‌ప్లేన్ కంపెనీ నిర్మించిన బ్రిటిష్ సింగిల్-ఇంజిన్ బిప్‌లేన్ లైట్ విమానాలు. మొత్తం 28 ను నిర్మించారు, దీనిని ప్రధానంగా శిక్షకులుగా ఉపయోగిస్తున్నారు. 1922 లో, బ్రిస్టల్ "&amp;"ఎయిర్‌ప్లేన్ కంపెనీ ఒక జత సంబంధిత లైట్ ఎయిర్‌క్రాఫ్ట్ డిజైన్లను అభివృద్ధి చేసింది, దీనిని బ్రిస్టల్ లూసిఫెర్ త్రీ-సిలిండర్ రేడియల్ ఇంజిన్, టైప్ 73 టాక్సిప్లేన్, మూడు-సీట్ల లైట్ యుటిలిటీ విమానం మరియు టూరర్, మరియు టైప్ 83 ప్రైమరీ ట్రైనర్, ఎ రిజర్వ్ ఫ్లయింగ్"&amp;" పాఠశాలల్లో ప్రాధమిక శిక్షణ కోసం ఉపయోగించడానికి ఉద్దేశించిన రెండు-సీట్ల శిక్షకుడు. [1] టాక్సిప్లేన్ ఫాబ్రిక్ కవరింగ్‌తో కలపతో నిర్మించబడింది మరియు సింగిల్-బే బిప్‌లేన్ రెక్కలతో అమర్చబడింది. ఇది పైలట్ వెనుక ఒక కాక్‌పిట్‌లో ఇద్దరు ప్రయాణీకులను పక్కపక్కనే తీ"&amp;"సుకువెళ్ళింది. మొదటి టాక్సిప్లేన్, రిజిస్టర్డ్ జి-ఎబ్యూ, 13 ఫిబ్రవరి 1923 న ప్రయాణించారు, [1] కానీ రెండు సీటర్లుగా మాత్రమే ధృవీకరించబడవచ్చు, ఇద్దరు ప్రయాణీకులు మరియు పైలట్‌తో అధిక బరువు ఉంది. మరో రెండు టాక్సిప్లేన్లు మాత్రమే నిర్మించబడ్డాయి. [2] ప్రాధమిక "&amp;"శిక్షకుడు, బ్రిస్టల్ లూసిఫెర్ అని కూడా పిలుస్తారు, అదే రెక్కలు, తోక మరియు అండర్ క్యారేజీలను టాక్సిప్లేన్ గా ఉపయోగించాడు, కాని రెండు టెన్డం కాక్‌పిట్‌లను కలిగి ఉన్న కొత్త, ఇరుకైన ఫ్యూజ్‌లేజ్‌తో. ప్రాధమిక శిక్షకుడు దాని సన్నని ఫ్యూజ్‌లేజ్ మరియు తక్కువ బరువు"&amp;" కారణంగా మెరుగైన పనితీరును చూపించాడు మరియు మరింత విజయవంతమయ్యాడు, 24 నిర్మించబడుతున్నాయి. ఐదు సిలిండర్ల బ్రిస్టల్ టైటాన్ రేడియల్ ఇంజిన్ అభివృద్ధికి టెస్ట్‌బెడ్‌గా మరో విమానం, బ్రిస్టల్ టైప్ 83 ఇ నిర్మించబడింది. మొదటి ఆరుగురు ప్రాధమిక శిక్షకులు జూలై 1923 లో"&amp;" ఫిల్టన్‌లోని రిజర్వ్ ఫ్లయింగ్ స్కూల్‌తో సేవలో ప్రవేశించారు, డిసెంబర్ 1931 వరకు డిసెంబర్ 1931 వరకు సేవలో కొనసాగారు, వారి స్థానంలో డి హవిలాండ్ చిమ్మటలు ఉన్నాయి. [1] మిగిలి ఉన్న విమానంలో ఒకటి మూడు సీట్లగా సవరించబడింది మరియు సందర్శనా స్థలానికి ఉపయోగించబడింది"&amp;". ఇది డిసెంబర్ 1933 లో స్క్రాప్ చేయబడింది. మిగిలిన టైప్ 83 లు ఎగుమతి కోసం ఉత్పత్తి చేయబడ్డాయి, పన్నెండు చిలీకి, ఐదు, హంగరీకి మరియు ఒకటి బల్గేరియాకు అమ్ముడయ్యాయి, అన్నీ 1926 లో. [1] 1910 నుండి బ్రిస్టల్ విమానాల నుండి డేటా. [1] సాధారణ లక్షణాల పనితీరు")</f>
        <v>బ్రిస్టల్ టాక్సిప్లేన్ మరియు బ్రిస్టల్ ప్రైమరీ ట్రైనర్ 1920 ల ప్రారంభంలో బ్రిస్టల్ ఎయిర్‌ప్లేన్ కంపెనీ నిర్మించిన బ్రిటిష్ సింగిల్-ఇంజిన్ బిప్‌లేన్ లైట్ విమానాలు. మొత్తం 28 ను నిర్మించారు, దీనిని ప్రధానంగా శిక్షకులుగా ఉపయోగిస్తున్నారు. 1922 లో, బ్రిస్టల్ ఎయిర్‌ప్లేన్ కంపెనీ ఒక జత సంబంధిత లైట్ ఎయిర్‌క్రాఫ్ట్ డిజైన్లను అభివృద్ధి చేసింది, దీనిని బ్రిస్టల్ లూసిఫెర్ త్రీ-సిలిండర్ రేడియల్ ఇంజిన్, టైప్ 73 టాక్సిప్లేన్, మూడు-సీట్ల లైట్ యుటిలిటీ విమానం మరియు టూరర్, మరియు టైప్ 83 ప్రైమరీ ట్రైనర్, ఎ రిజర్వ్ ఫ్లయింగ్ పాఠశాలల్లో ప్రాధమిక శిక్షణ కోసం ఉపయోగించడానికి ఉద్దేశించిన రెండు-సీట్ల శిక్షకుడు. [1] టాక్సిప్లేన్ ఫాబ్రిక్ కవరింగ్‌తో కలపతో నిర్మించబడింది మరియు సింగిల్-బే బిప్‌లేన్ రెక్కలతో అమర్చబడింది. ఇది పైలట్ వెనుక ఒక కాక్‌పిట్‌లో ఇద్దరు ప్రయాణీకులను పక్కపక్కనే తీసుకువెళ్ళింది. మొదటి టాక్సిప్లేన్, రిజిస్టర్డ్ జి-ఎబ్యూ, 13 ఫిబ్రవరి 1923 న ప్రయాణించారు, [1] కానీ రెండు సీటర్లుగా మాత్రమే ధృవీకరించబడవచ్చు, ఇద్దరు ప్రయాణీకులు మరియు పైలట్‌తో అధిక బరువు ఉంది. మరో రెండు టాక్సిప్లేన్లు మాత్రమే నిర్మించబడ్డాయి. [2] ప్రాధమిక శిక్షకుడు, బ్రిస్టల్ లూసిఫెర్ అని కూడా పిలుస్తారు, అదే రెక్కలు, తోక మరియు అండర్ క్యారేజీలను టాక్సిప్లేన్ గా ఉపయోగించాడు, కాని రెండు టెన్డం కాక్‌పిట్‌లను కలిగి ఉన్న కొత్త, ఇరుకైన ఫ్యూజ్‌లేజ్‌తో. ప్రాధమిక శిక్షకుడు దాని సన్నని ఫ్యూజ్‌లేజ్ మరియు తక్కువ బరువు కారణంగా మెరుగైన పనితీరును చూపించాడు మరియు మరింత విజయవంతమయ్యాడు, 24 నిర్మించబడుతున్నాయి. ఐదు సిలిండర్ల బ్రిస్టల్ టైటాన్ రేడియల్ ఇంజిన్ అభివృద్ధికి టెస్ట్‌బెడ్‌గా మరో విమానం, బ్రిస్టల్ టైప్ 83 ఇ నిర్మించబడింది. మొదటి ఆరుగురు ప్రాధమిక శిక్షకులు జూలై 1923 లో ఫిల్టన్‌లోని రిజర్వ్ ఫ్లయింగ్ స్కూల్‌తో సేవలో ప్రవేశించారు, డిసెంబర్ 1931 వరకు డిసెంబర్ 1931 వరకు సేవలో కొనసాగారు, వారి స్థానంలో డి హవిలాండ్ చిమ్మటలు ఉన్నాయి. [1] మిగిలి ఉన్న విమానంలో ఒకటి మూడు సీట్లగా సవరించబడింది మరియు సందర్శనా స్థలానికి ఉపయోగించబడింది. ఇది డిసెంబర్ 1933 లో స్క్రాప్ చేయబడింది. మిగిలిన టైప్ 83 లు ఎగుమతి కోసం ఉత్పత్తి చేయబడ్డాయి, పన్నెండు చిలీకి, ఐదు, హంగరీకి మరియు ఒకటి బల్గేరియాకు అమ్ముడయ్యాయి, అన్నీ 1926 లో. [1] 1910 నుండి బ్రిస్టల్ విమానాల నుండి డేటా. [1] సాధారణ లక్షణాల పనితీరు</v>
      </c>
      <c r="E86" s="1" t="s">
        <v>1721</v>
      </c>
      <c r="F86" s="1" t="s">
        <v>1722</v>
      </c>
      <c r="G86" s="1" t="str">
        <f>IFERROR(__xludf.DUMMYFUNCTION("GOOGLETRANSLATE(F:F, ""en"", ""te"")"),"శిక్షకుడు")</f>
        <v>శిక్షకుడు</v>
      </c>
      <c r="K86" s="1" t="s">
        <v>1723</v>
      </c>
      <c r="L86" s="1"/>
      <c r="M86" s="1" t="s">
        <v>1724</v>
      </c>
      <c r="P86" s="1">
        <v>1923.0</v>
      </c>
      <c r="Q86" s="1">
        <v>28.0</v>
      </c>
      <c r="R86" s="1">
        <v>2.0</v>
      </c>
      <c r="S86" s="1" t="s">
        <v>1357</v>
      </c>
      <c r="T86" s="1" t="s">
        <v>1725</v>
      </c>
      <c r="U86" s="1" t="s">
        <v>1726</v>
      </c>
      <c r="V86" s="1" t="s">
        <v>1727</v>
      </c>
      <c r="X86" s="1" t="s">
        <v>1728</v>
      </c>
      <c r="Y86" s="1" t="s">
        <v>1729</v>
      </c>
      <c r="AA86" s="1" t="s">
        <v>1730</v>
      </c>
      <c r="AB86" s="1" t="s">
        <v>616</v>
      </c>
      <c r="AC86" s="1" t="s">
        <v>1731</v>
      </c>
      <c r="AJ86" s="1" t="s">
        <v>1732</v>
      </c>
      <c r="AU86" s="1">
        <v>1923.0</v>
      </c>
      <c r="BG86" s="1" t="s">
        <v>1733</v>
      </c>
      <c r="CT86" s="1" t="s">
        <v>1734</v>
      </c>
      <c r="CU86" s="1" t="s">
        <v>1735</v>
      </c>
      <c r="DB86" s="2" t="s">
        <v>1736</v>
      </c>
      <c r="ED86" s="1">
        <v>1933.0</v>
      </c>
      <c r="EN86" s="2" t="s">
        <v>1737</v>
      </c>
    </row>
    <row r="87">
      <c r="A87" s="1" t="s">
        <v>1738</v>
      </c>
      <c r="B87" s="1" t="str">
        <f>IFERROR(__xludf.DUMMYFUNCTION("GOOGLETRANSLATE(A:A, ""en"", ""te"")"),"కాస్మిక్ చేజర్")</f>
        <v>కాస్మిక్ చేజర్</v>
      </c>
      <c r="C87" s="1" t="s">
        <v>1739</v>
      </c>
      <c r="D87" s="1" t="str">
        <f>IFERROR(__xludf.DUMMYFUNCTION("GOOGLETRANSLATE(C:C, ""en"", ""te"")"),"కాస్మిక్ చేజర్ అనేది బ్రిటిష్ అల్ట్రాలైట్ ట్రైక్, దీనిని నిగెల్ బీల్ రూపొందించారు మరియు సౌతాం యొక్క కాస్మిక్ ఏవియేషన్ చేత నిర్మించబడింది. విమానం పూర్తి రెడీ-టు-ఫ్లై-ఎయిర్‌క్రాఫ్ట్‌గా సరఫరా చేయబడుతుంది. [1] చేజర్ ఒక పోటీ ట్రెయిక్, ఇది 1990 లలో డజన్ల కొద్దీ"&amp;" అంతర్జాతీయ మ్యాచ్‌లను గెలుచుకుంది మరియు తరువాత UK నిబంధనలు మారినందున ఉత్పత్తి నుండి బయటపడింది. సంస్థ యొక్క మేడ్-టు-ఆర్డర్ మరియు అనాలోచిత ఉత్పత్తిగా నిబంధనలు మళ్లీ మార్చబడినందున ఇది సిర్కా 2010 ను తిరిగి ప్రవేశపెట్టింది. [1] ఈ విమానం అమెరికన్ ఫార్ 103 అల్"&amp;"ట్రాలైట్ వెహికల్స్ నిబంధనలకు కూడా అనుగుణంగా ఉంటుంది, ఇందులో వర్గం యొక్క గరిష్ట ఖాళీ బరువు 254 పౌండ్లు (115 కిలోలు). [1] చేజర్ కేబుల్-బ్రేస్డ్ హాంగ్ గ్లైడర్-స్టైల్ హై-వింగ్, వెయిట్-షిఫ్ట్ కంట్రోల్స్, సింగిల్-సీట్ల ఓపెన్ కాక్‌పిట్, ట్రైసైకిల్ ల్యాండింగ్ గేర"&amp;"్ మరియు పషర్ కాన్ఫిగరేషన్‌లో ఒకే ఇంజిన్ కలిగి ఉంది. [1] ఈ విమానం బోల్ట్-కలిసి అల్యూమినియం గొట్టాల నుండి తయారవుతుంది, దాని రెక్క డాక్రాన్ సెయిల్‌క్లాత్‌లో కప్పబడి ఉంటుంది. దాని 8.1 మీ (26.6 అడుగులు) స్పాన్ వింగ్‌కు ఒకే ట్యూబ్-రకం కింగ్‌పోస్ట్ మద్దతు ఇస్తుం"&amp;"ది మరియు ""ఎ"" ఫ్రేమ్ వెయిట్-షిఫ్ట్ కంట్రోల్ బార్‌ను ఉపయోగిస్తుంది. పవర్‌ప్లాంట్ ఒక జంట సిలిండర్, ఎయిర్-కూల్డ్, టూ-స్ట్రోక్, 40 హెచ్‌పి (30 కిలోవాట్) రోటాక్స్ 447 ఇంజిన్. ఈ విమానం ఖాళీ బరువు 98 కిలోలు (216 ఎల్బి) మరియు ఇంధన ట్యాంక్ 23 లీటర్లు (5.1 ఇంప్ గల"&amp;"్; 6.1 యుఎస్ గాల్) కలిగి ఉంది. [1] సూపర్‌చాజర్ అని పిలువబడే నవీకరించబడిన మోడల్ ప్రతిపాదించబడింది. [1] బేయర్ల్ నుండి డేటా [1] సాధారణ లక్షణాల పనితీరు")</f>
        <v>కాస్మిక్ చేజర్ అనేది బ్రిటిష్ అల్ట్రాలైట్ ట్రైక్, దీనిని నిగెల్ బీల్ రూపొందించారు మరియు సౌతాం యొక్క కాస్మిక్ ఏవియేషన్ చేత నిర్మించబడింది. విమానం పూర్తి రెడీ-టు-ఫ్లై-ఎయిర్‌క్రాఫ్ట్‌గా సరఫరా చేయబడుతుంది. [1] చేజర్ ఒక పోటీ ట్రెయిక్, ఇది 1990 లలో డజన్ల కొద్దీ అంతర్జాతీయ మ్యాచ్‌లను గెలుచుకుంది మరియు తరువాత UK నిబంధనలు మారినందున ఉత్పత్తి నుండి బయటపడింది. సంస్థ యొక్క మేడ్-టు-ఆర్డర్ మరియు అనాలోచిత ఉత్పత్తిగా నిబంధనలు మళ్లీ మార్చబడినందున ఇది సిర్కా 2010 ను తిరిగి ప్రవేశపెట్టింది. [1] ఈ విమానం అమెరికన్ ఫార్ 103 అల్ట్రాలైట్ వెహికల్స్ నిబంధనలకు కూడా అనుగుణంగా ఉంటుంది, ఇందులో వర్గం యొక్క గరిష్ట ఖాళీ బరువు 254 పౌండ్లు (115 కిలోలు). [1] చేజర్ కేబుల్-బ్రేస్డ్ హాంగ్ గ్లైడర్-స్టైల్ హై-వింగ్, వెయిట్-షిఫ్ట్ కంట్రోల్స్, సింగిల్-సీట్ల ఓపెన్ కాక్‌పిట్, ట్రైసైకిల్ ల్యాండింగ్ గేర్ మరియు పషర్ కాన్ఫిగరేషన్‌లో ఒకే ఇంజిన్ కలిగి ఉంది. [1] ఈ విమానం బోల్ట్-కలిసి అల్యూమినియం గొట్టాల నుండి తయారవుతుంది, దాని రెక్క డాక్రాన్ సెయిల్‌క్లాత్‌లో కప్పబడి ఉంటుంది. దాని 8.1 మీ (26.6 అడుగులు) స్పాన్ వింగ్‌కు ఒకే ట్యూబ్-రకం కింగ్‌పోస్ట్ మద్దతు ఇస్తుంది మరియు "ఎ" ఫ్రేమ్ వెయిట్-షిఫ్ట్ కంట్రోల్ బార్‌ను ఉపయోగిస్తుంది. పవర్‌ప్లాంట్ ఒక జంట సిలిండర్, ఎయిర్-కూల్డ్, టూ-స్ట్రోక్, 40 హెచ్‌పి (30 కిలోవాట్) రోటాక్స్ 447 ఇంజిన్. ఈ విమానం ఖాళీ బరువు 98 కిలోలు (216 ఎల్బి) మరియు ఇంధన ట్యాంక్ 23 లీటర్లు (5.1 ఇంప్ గల్; 6.1 యుఎస్ గాల్) కలిగి ఉంది. [1] సూపర్‌చాజర్ అని పిలువబడే నవీకరించబడిన మోడల్ ప్రతిపాదించబడింది. [1] బేయర్ల్ నుండి డేటా [1] సాధారణ లక్షణాల పనితీరు</v>
      </c>
      <c r="F87" s="1" t="s">
        <v>979</v>
      </c>
      <c r="G87" s="1" t="str">
        <f>IFERROR(__xludf.DUMMYFUNCTION("GOOGLETRANSLATE(F:F, ""en"", ""te"")"),"అల్ట్రాలైట్ ట్రైక్")</f>
        <v>అల్ట్రాలైట్ ట్రైక్</v>
      </c>
      <c r="H87" s="1" t="s">
        <v>436</v>
      </c>
      <c r="I87" s="1" t="str">
        <f>IFERROR(__xludf.DUMMYFUNCTION("GOOGLETRANSLATE(H:H, ""en"", ""te"")"),"యునైటెడ్ కింగ్‌డమ్")</f>
        <v>యునైటెడ్ కింగ్‌డమ్</v>
      </c>
      <c r="J87" s="1" t="s">
        <v>437</v>
      </c>
      <c r="K87" s="1" t="s">
        <v>1740</v>
      </c>
      <c r="L87" s="1"/>
      <c r="M87" s="1" t="s">
        <v>1741</v>
      </c>
      <c r="N87" s="1" t="s">
        <v>1742</v>
      </c>
      <c r="R87" s="1" t="s">
        <v>215</v>
      </c>
      <c r="T87" s="1" t="s">
        <v>1743</v>
      </c>
      <c r="V87" s="1" t="s">
        <v>1744</v>
      </c>
      <c r="X87" s="1" t="s">
        <v>1745</v>
      </c>
      <c r="Z87" s="1" t="s">
        <v>1746</v>
      </c>
      <c r="AA87" s="1" t="s">
        <v>1747</v>
      </c>
      <c r="AB87" s="1" t="s">
        <v>1748</v>
      </c>
      <c r="AC87" s="1" t="s">
        <v>1149</v>
      </c>
      <c r="AI87" s="1" t="s">
        <v>1749</v>
      </c>
      <c r="AP87" s="1" t="s">
        <v>1750</v>
      </c>
      <c r="AQ87" s="1" t="s">
        <v>991</v>
      </c>
      <c r="AS87" s="1" t="s">
        <v>1751</v>
      </c>
      <c r="AT87" s="1" t="s">
        <v>1752</v>
      </c>
      <c r="AU87" s="1" t="s">
        <v>1753</v>
      </c>
    </row>
    <row r="88">
      <c r="A88" s="1" t="s">
        <v>1754</v>
      </c>
      <c r="B88" s="1" t="str">
        <f>IFERROR(__xludf.DUMMYFUNCTION("GOOGLETRANSLATE(A:A, ""en"", ""te"")"),"జిన్హై ఎఫ్డి")</f>
        <v>జిన్హై ఎఫ్డి</v>
      </c>
      <c r="C88" s="1" t="s">
        <v>1755</v>
      </c>
      <c r="D88" s="1" t="str">
        <f>IFERROR(__xludf.DUMMYFUNCTION("GOOGLETRANSLATE(C:C, ""en"", ""te"")"),"జిన్హై ఎఫ్డి సిరీస్ యుఎవిలు గ్వాంగ్జౌ జిన్హై (గోల్డెన్ సీ) ఏవియేషన్ టెక్నాలజీ కో. 2013 నాటికి, మొత్తం నలుగురిని ప్రచారం చేశారు. ఖర్చును తగ్గించడానికి, చాలా భాగాలు వాణిజ్య ఆఫ్-ది-షెల్ఫ్ అంశాలు. FD-900Z అనేది మానవరహిత క్వాడ్‌కాప్టర్, ఇది నావిగేషన్ కోసం GPS "&amp;"ను ఉపయోగించుకుంటుంది. ఈ మైక్రో ఎయిర్ వెహికల్ (MAV) కార్బన్ ఫైబర్‌తో నిర్మించబడింది. స్పెసిఫికేషన్: [1] FD-960 అనేది కార్బన్ ఫైబర్‌తో నిర్మించిన హెక్సాకోప్టర్, ఆరు 16-ఇన్ రోటర్లతో. FD-960 XTEND-900M డ్యూప్లెక్స్ డేటా లింక్‌తో అమర్చబడి ఉంటుంది. FD-900Z మాది"&amp;"రిగా, FD-960 కూడా నావిగేషన్ కోసం GPS కలిగి ఉంది. స్పెసిఫికేషన్: [2] FD-6600 అనేది కార్బన్ ఫైబర్‌తో నిర్మించిన హెక్సాకోప్టర్, ఆరు 28.5-ఇన్ రోటర్లతో. ఎఫ్‌డి -6600 జిన్హై చేత విక్రయించబడిన అతిపెద్ద మల్టీరోటర్ (2013 నాటికి). స్పెసిఫికేషన్: [3] FD-2000C అనేది "&amp;"కార్బన్ ఫైబర్‌తో నిర్మించిన క్వాడ్‌కాప్టర్, మరియు ఇది FD-900Z యొక్క పెద్ద బంధువు. FD-2000C వంటి FD-2000C యొక్క అనేక ఉత్పన్నాలు ఉన్నాయి. స్పెసిఫికేషన్: [4] పీపుల్స్ రిపబ్లిక్ ఆఫ్ చైనా యొక్క మానవరహిత వైమానిక వాహనాల జాబితా మానవరహిత వైమానిక వాహనంపై ఈ వ్యాసం ఒ"&amp;"క స్టబ్. వికీపీడియా విస్తరించడం ద్వారా మీరు సహాయపడవచ్చు.")</f>
        <v>జిన్హై ఎఫ్డి సిరీస్ యుఎవిలు గ్వాంగ్జౌ జిన్హై (గోల్డెన్ సీ) ఏవియేషన్ టెక్నాలజీ కో. 2013 నాటికి, మొత్తం నలుగురిని ప్రచారం చేశారు. ఖర్చును తగ్గించడానికి, చాలా భాగాలు వాణిజ్య ఆఫ్-ది-షెల్ఫ్ అంశాలు. FD-900Z అనేది మానవరహిత క్వాడ్‌కాప్టర్, ఇది నావిగేషన్ కోసం GPS ను ఉపయోగించుకుంటుంది. ఈ మైక్రో ఎయిర్ వెహికల్ (MAV) కార్బన్ ఫైబర్‌తో నిర్మించబడింది. స్పెసిఫికేషన్: [1] FD-960 అనేది కార్బన్ ఫైబర్‌తో నిర్మించిన హెక్సాకోప్టర్, ఆరు 16-ఇన్ రోటర్లతో. FD-960 XTEND-900M డ్యూప్లెక్స్ డేటా లింక్‌తో అమర్చబడి ఉంటుంది. FD-900Z మాదిరిగా, FD-960 కూడా నావిగేషన్ కోసం GPS కలిగి ఉంది. స్పెసిఫికేషన్: [2] FD-6600 అనేది కార్బన్ ఫైబర్‌తో నిర్మించిన హెక్సాకోప్టర్, ఆరు 28.5-ఇన్ రోటర్లతో. ఎఫ్‌డి -6600 జిన్హై చేత విక్రయించబడిన అతిపెద్ద మల్టీరోటర్ (2013 నాటికి). స్పెసిఫికేషన్: [3] FD-2000C అనేది కార్బన్ ఫైబర్‌తో నిర్మించిన క్వాడ్‌కాప్టర్, మరియు ఇది FD-900Z యొక్క పెద్ద బంధువు. FD-2000C వంటి FD-2000C యొక్క అనేక ఉత్పన్నాలు ఉన్నాయి. స్పెసిఫికేషన్: [4] పీపుల్స్ రిపబ్లిక్ ఆఫ్ చైనా యొక్క మానవరహిత వైమానిక వాహనాల జాబితా మానవరహిత వైమానిక వాహనంపై ఈ వ్యాసం ఒక స్టబ్. వికీపీడియా విస్తరించడం ద్వారా మీరు సహాయపడవచ్చు.</v>
      </c>
      <c r="F88" s="1" t="s">
        <v>1756</v>
      </c>
      <c r="G88" s="1" t="str">
        <f>IFERROR(__xludf.DUMMYFUNCTION("GOOGLETRANSLATE(F:F, ""en"", ""te"")"),"ఉవ్")</f>
        <v>ఉవ్</v>
      </c>
      <c r="H88" s="1" t="s">
        <v>1757</v>
      </c>
      <c r="I88" s="1" t="str">
        <f>IFERROR(__xludf.DUMMYFUNCTION("GOOGLETRANSLATE(H:H, ""en"", ""te"")"),"చైనా")</f>
        <v>చైనా</v>
      </c>
      <c r="K88" s="1" t="s">
        <v>1758</v>
      </c>
      <c r="Q88" s="1">
        <v>4.0</v>
      </c>
    </row>
    <row r="89">
      <c r="A89" s="1" t="s">
        <v>1759</v>
      </c>
      <c r="B89" s="1" t="str">
        <f>IFERROR(__xludf.DUMMYFUNCTION("GOOGLETRANSLATE(A:A, ""en"", ""te"")"),"ఓరియంటల్ టైటాన్ యుఎవి")</f>
        <v>ఓరియంటల్ టైటాన్ యుఎవి</v>
      </c>
      <c r="C89" s="1" t="s">
        <v>1760</v>
      </c>
      <c r="D89" s="1" t="str">
        <f>IFERROR(__xludf.DUMMYFUNCTION("GOOGLETRANSLATE(C:C, ""en"", ""te"")"),"ఓరియంటల్ టైటాన్ యుఎవిలు బీజింగ్ ఓరియంటల్ టైటాన్ సైన్స్ అండ్ టెక్నాలజీ జెఎస్సి అభివృద్ధి చేసిన చైనీస్ మానవరహిత వైమానిక వాహనాలు. ఓరియంటల్ టైటాన్ యుఎవిలలో రోటరీ మరియు స్థిర వింగ్ మానవరహిత విమానం రెండూ ఉన్నాయి. ఓరియంటల్ టైటాన్ సాంప్రదాయకంగా ఇమేజింగ్ ప్రాసెస్ "&amp;"సిస్టమ్ మరియు సాఫ్ట్‌వేర్ మరియు ఇతర విమానయాన సాఫ్ట్‌వేర్ల కోసం ఇతర చైనీస్ యుఎవి తయారీదారులకు ప్రధాన సరఫరాదారుగా ఉంది మరియు ఇప్పుడు ఇది యుఎవి వ్యాపారంలోకి యుఎవి వ్యాపారంలోకి ప్రవేశించింది. ఎజైల్ (మిన్-జి లేదా మిన్జీ, 敏捷) నేను సాంప్రదాయిక హెలికాప్టర్ లేఅవుట"&amp;"్ యొక్క మానవరహిత హెలికాప్టర్, మరియు ల్యాండింగ్ గేర్ వ్యవస్థలో ఒక జత స్కిడ్లు ఉంటాయి. స్పెసిఫికేషన్: [1] ఎజైల్ II UAV సాంప్రదాయిక హెలికాప్టర్ లేఅవుట్ కలిగిన మానవరహిత హెలికాప్టర్. ఎజైల్ II యొక్క ఫ్యూజ్‌లేజ్ చురుకైన I కన్నా సన్నగా ఉంటుంది, మరియు చురుకైన II య"&amp;"ొక్క స్కిడ్‌లు చురుకైన I కన్నా ఎక్కువ, ఇది ఎజైల్ II ఎక్కువ ఎత్తుతో పేలోడ్‌ను తీసుకెళ్లడానికి అనుమతిస్తుంది. [2] టైటాన్ (తాయ్-టాన్ లేదా టైటాన్, 泰坦) I UAV హై-వింగ్ కాన్ఫిగరేషన్ మరియు ఫ్యూజ్‌లేజ్ మౌంటెడ్ తోకతో సాంప్రదాయిక లేఅవుట్‌లో ఉంది. UAV ఒక ట్రైసైకిల్ ల"&amp;"్యాండింగ్ గేర్ వ్యవస్థను కలిగి ఉంది మరియు ముక్కులో అమర్చిన ట్రాక్టర్ ఇంజిన్ చేత నడపబడే రెండు-బ్లేడ్ ప్రొపెల్లర్ చేత ప్రొపల్షన్ అందించబడుతుంది. [1] టైటాన్ II UAV హై-వింగ్ కాన్ఫిగరేషన్ మరియు ఫ్యూజ్‌లేజ్ మౌంటెడ్ తోకతో సంప్రదాయ లేఅవుట్‌లో ఉంది. UAV ఒక ట్రైసైక"&amp;"ిల్ ల్యాండింగ్ గేర్ వ్యవస్థను కలిగి ఉంది మరియు ముక్కులో అమర్చిన ట్రాక్టర్ ఇంజిన్ చేత నడపబడే రెండు-బ్లేడ్ ప్రొపెల్లర్ చేత ప్రొపల్షన్ అందించబడుతుంది. [1] టైటాన్ III UAV ట్విన్ ఇంజిన్ చైనీస్ యుఎవి అభివృద్ధి చెందిన టైటాన్, ట్విన్-బూమ్ లేఅవుట్. టైటాన్ III UAV "&amp;"గురించి అసాధారణమైన విషయం ఏమిటంటే, రెండు ఇంజన్లు సాధారణ జంట బూమ్ కాన్ఫిగరేషన్ కోసం బూమ్‌లపై అమర్చబడవు, కానీ బదులుగా, రెండు ఇంజన్లు ఫ్యూజ్‌లేజ్‌పై అమర్చబడి ఉంటాయి, ముక్కులో ట్రాక్టర్ ఇంజిన్ మరియు చివరిలో పషర్ ఇంజిన్ . రెండు ఇంజన్లు రెండు-బ్లేడ్ ప్రొపెల్లర్‌"&amp;"తో ఉంటాయి. టైటాన్ III యొక్క ఈ లేఅవుట్ మరో మూడు చైనీస్ UAV లతో సమానంగా ఉంటుంది: UAV సైన్స్-టెక్ టెలిమెట్రీ IV, హంటర్ మరియు జ్విక్స్ YX-3. [1] పెట్రెల్ (హై-యాన్ లేదా హైయాన్, 海燕) యుఎవి అనేది మాడ్యులర్ డిజైన్ యొక్క స్థిర-వింగ్ హ్యాండ్‌హెల్డ్ మైక్రో ఎయిర్ వెహి"&amp;"కల్, ఇది వేగంగా విస్తరించడానికి సాధనాలు లేకుండా చేతితో సమీకరించవచ్చు మరియు విడదీయవచ్చు. MAV సాంప్రదాయిక లేఅవుట్లో ఉంది మరియు ఏడు మాడ్యూళ్ళను కలిగి ఉంటుంది మరియు ముక్కులో అమర్చిన ట్రాక్టర్ ఇంజిన్ చేత నడపబడే ప్రొపెల్లర్ చేత శక్తినిస్తుంది. స్పెసిఫికేషన్: [2"&amp;"]")</f>
        <v>ఓరియంటల్ టైటాన్ యుఎవిలు బీజింగ్ ఓరియంటల్ టైటాన్ సైన్స్ అండ్ టెక్నాలజీ జెఎస్సి అభివృద్ధి చేసిన చైనీస్ మానవరహిత వైమానిక వాహనాలు. ఓరియంటల్ టైటాన్ యుఎవిలలో రోటరీ మరియు స్థిర వింగ్ మానవరహిత విమానం రెండూ ఉన్నాయి. ఓరియంటల్ టైటాన్ సాంప్రదాయకంగా ఇమేజింగ్ ప్రాసెస్ సిస్టమ్ మరియు సాఫ్ట్‌వేర్ మరియు ఇతర విమానయాన సాఫ్ట్‌వేర్ల కోసం ఇతర చైనీస్ యుఎవి తయారీదారులకు ప్రధాన సరఫరాదారుగా ఉంది మరియు ఇప్పుడు ఇది యుఎవి వ్యాపారంలోకి యుఎవి వ్యాపారంలోకి ప్రవేశించింది. ఎజైల్ (మిన్-జి లేదా మిన్జీ, 敏捷) నేను సాంప్రదాయిక హెలికాప్టర్ లేఅవుట్ యొక్క మానవరహిత హెలికాప్టర్, మరియు ల్యాండింగ్ గేర్ వ్యవస్థలో ఒక జత స్కిడ్లు ఉంటాయి. స్పెసిఫికేషన్: [1] ఎజైల్ II UAV సాంప్రదాయిక హెలికాప్టర్ లేఅవుట్ కలిగిన మానవరహిత హెలికాప్టర్. ఎజైల్ II యొక్క ఫ్యూజ్‌లేజ్ చురుకైన I కన్నా సన్నగా ఉంటుంది, మరియు చురుకైన II యొక్క స్కిడ్‌లు చురుకైన I కన్నా ఎక్కువ, ఇది ఎజైల్ II ఎక్కువ ఎత్తుతో పేలోడ్‌ను తీసుకెళ్లడానికి అనుమతిస్తుంది. [2] టైటాన్ (తాయ్-టాన్ లేదా టైటాన్, 泰坦) I UAV హై-వింగ్ కాన్ఫిగరేషన్ మరియు ఫ్యూజ్‌లేజ్ మౌంటెడ్ తోకతో సాంప్రదాయిక లేఅవుట్‌లో ఉంది. UAV ఒక ట్రైసైకిల్ ల్యాండింగ్ గేర్ వ్యవస్థను కలిగి ఉంది మరియు ముక్కులో అమర్చిన ట్రాక్టర్ ఇంజిన్ చేత నడపబడే రెండు-బ్లేడ్ ప్రొపెల్లర్ చేత ప్రొపల్షన్ అందించబడుతుంది. [1] టైటాన్ II UAV హై-వింగ్ కాన్ఫిగరేషన్ మరియు ఫ్యూజ్‌లేజ్ మౌంటెడ్ తోకతో సంప్రదాయ లేఅవుట్‌లో ఉంది. UAV ఒక ట్రైసైకిల్ ల్యాండింగ్ గేర్ వ్యవస్థను కలిగి ఉంది మరియు ముక్కులో అమర్చిన ట్రాక్టర్ ఇంజిన్ చేత నడపబడే రెండు-బ్లేడ్ ప్రొపెల్లర్ చేత ప్రొపల్షన్ అందించబడుతుంది. [1] టైటాన్ III UAV ట్విన్ ఇంజిన్ చైనీస్ యుఎవి అభివృద్ధి చెందిన టైటాన్, ట్విన్-బూమ్ లేఅవుట్. టైటాన్ III UAV గురించి అసాధారణమైన విషయం ఏమిటంటే, రెండు ఇంజన్లు సాధారణ జంట బూమ్ కాన్ఫిగరేషన్ కోసం బూమ్‌లపై అమర్చబడవు, కానీ బదులుగా, రెండు ఇంజన్లు ఫ్యూజ్‌లేజ్‌పై అమర్చబడి ఉంటాయి, ముక్కులో ట్రాక్టర్ ఇంజిన్ మరియు చివరిలో పషర్ ఇంజిన్ . రెండు ఇంజన్లు రెండు-బ్లేడ్ ప్రొపెల్లర్‌తో ఉంటాయి. టైటాన్ III యొక్క ఈ లేఅవుట్ మరో మూడు చైనీస్ UAV లతో సమానంగా ఉంటుంది: UAV సైన్స్-టెక్ టెలిమెట్రీ IV, హంటర్ మరియు జ్విక్స్ YX-3. [1] పెట్రెల్ (హై-యాన్ లేదా హైయాన్, 海燕) యుఎవి అనేది మాడ్యులర్ డిజైన్ యొక్క స్థిర-వింగ్ హ్యాండ్‌హెల్డ్ మైక్రో ఎయిర్ వెహికల్, ఇది వేగంగా విస్తరించడానికి సాధనాలు లేకుండా చేతితో సమీకరించవచ్చు మరియు విడదీయవచ్చు. MAV సాంప్రదాయిక లేఅవుట్లో ఉంది మరియు ఏడు మాడ్యూళ్ళను కలిగి ఉంటుంది మరియు ముక్కులో అమర్చిన ట్రాక్టర్ ఇంజిన్ చేత నడపబడే ప్రొపెల్లర్ చేత శక్తినిస్తుంది. స్పెసిఫికేషన్: [2]</v>
      </c>
      <c r="F89" s="1" t="s">
        <v>1756</v>
      </c>
      <c r="G89" s="1" t="str">
        <f>IFERROR(__xludf.DUMMYFUNCTION("GOOGLETRANSLATE(F:F, ""en"", ""te"")"),"ఉవ్")</f>
        <v>ఉవ్</v>
      </c>
      <c r="H89" s="1" t="s">
        <v>1757</v>
      </c>
      <c r="I89" s="1" t="str">
        <f>IFERROR(__xludf.DUMMYFUNCTION("GOOGLETRANSLATE(H:H, ""en"", ""te"")"),"చైనా")</f>
        <v>చైనా</v>
      </c>
      <c r="K89" s="1" t="s">
        <v>1761</v>
      </c>
      <c r="N89" s="1" t="s">
        <v>1762</v>
      </c>
    </row>
    <row r="90">
      <c r="A90" s="1" t="s">
        <v>1763</v>
      </c>
      <c r="B90" s="1" t="str">
        <f>IFERROR(__xludf.DUMMYFUNCTION("GOOGLETRANSLATE(A:A, ""en"", ""te"")"),"బెర్క్‌మన్స్ స్పీడ్ స్కౌట్")</f>
        <v>బెర్క్‌మన్స్ స్పీడ్ స్కౌట్</v>
      </c>
      <c r="C90" s="1" t="s">
        <v>1764</v>
      </c>
      <c r="D90" s="1" t="str">
        <f>IFERROR(__xludf.DUMMYFUNCTION("GOOGLETRANSLATE(C:C, ""en"", ""te"")"),"బెర్క్‌మన్స్ స్పీడ్ స్కౌట్ అనేది అమెరికా ఆర్మీ ఎయిర్ సర్వీస్ కోసం బెర్క్‌మన్స్ బ్రదర్స్ నిర్మించిన ప్రారంభ అమెరికన్ బిప్‌లేన్ స్కౌట్. ఇది 1918 లో సానుకూల ఫలితాలతో పరీక్షించబడింది, కాని మొదటి ప్రపంచ యుద్ధం ముగిసింది, దీని అర్థం ఉత్పత్తి క్రమం రాలేదు, మరియు"&amp;" ఎక్కువ విమానాలు నిర్మించబడలేదు. ఏంజెకి, 1987 నుండి డేటా. పేజీలు 58. [1] సాధారణ లక్షణాల పనితీరు 1910 ల విమానంలో ఈ వ్యాసం ఒక స్టబ్. వికీపీడియా విస్తరించడం ద్వారా మీరు సహాయపడవచ్చు.")</f>
        <v>బెర్క్‌మన్స్ స్పీడ్ స్కౌట్ అనేది అమెరికా ఆర్మీ ఎయిర్ సర్వీస్ కోసం బెర్క్‌మన్స్ బ్రదర్స్ నిర్మించిన ప్రారంభ అమెరికన్ బిప్‌లేన్ స్కౌట్. ఇది 1918 లో సానుకూల ఫలితాలతో పరీక్షించబడింది, కాని మొదటి ప్రపంచ యుద్ధం ముగిసింది, దీని అర్థం ఉత్పత్తి క్రమం రాలేదు, మరియు ఎక్కువ విమానాలు నిర్మించబడలేదు. ఏంజెకి, 1987 నుండి డేటా. పేజీలు 58. [1] సాధారణ లక్షణాల పనితీరు 1910 ల విమానంలో ఈ వ్యాసం ఒక స్టబ్. వికీపీడియా విస్తరించడం ద్వారా మీరు సహాయపడవచ్చు.</v>
      </c>
      <c r="E90" s="1" t="s">
        <v>1765</v>
      </c>
      <c r="F90" s="1" t="s">
        <v>1766</v>
      </c>
      <c r="G90" s="1" t="str">
        <f>IFERROR(__xludf.DUMMYFUNCTION("GOOGLETRANSLATE(F:F, ""en"", ""te"")"),"స్కౌట్")</f>
        <v>స్కౌట్</v>
      </c>
      <c r="N90" s="1" t="s">
        <v>1767</v>
      </c>
      <c r="O90" s="1" t="s">
        <v>1768</v>
      </c>
      <c r="P90" s="1" t="s">
        <v>1769</v>
      </c>
      <c r="Q90" s="1">
        <v>1.0</v>
      </c>
      <c r="R90" s="1">
        <v>1.0</v>
      </c>
      <c r="S90" s="1" t="s">
        <v>1770</v>
      </c>
      <c r="T90" s="1" t="s">
        <v>1134</v>
      </c>
      <c r="U90" s="1" t="s">
        <v>1771</v>
      </c>
      <c r="X90" s="1" t="s">
        <v>1772</v>
      </c>
      <c r="Y90" s="1" t="s">
        <v>1773</v>
      </c>
      <c r="AA90" s="1" t="s">
        <v>1774</v>
      </c>
      <c r="AC90" s="1" t="s">
        <v>1775</v>
      </c>
      <c r="AG90" s="1" t="s">
        <v>1776</v>
      </c>
      <c r="AH90" s="1" t="s">
        <v>1777</v>
      </c>
      <c r="AI90" s="1" t="s">
        <v>1778</v>
      </c>
    </row>
    <row r="91">
      <c r="A91" s="1" t="s">
        <v>1779</v>
      </c>
      <c r="B91" s="1" t="str">
        <f>IFERROR(__xludf.DUMMYFUNCTION("GOOGLETRANSLATE(A:A, ""en"", ""te"")"),"DTA పరిణామం")</f>
        <v>DTA పరిణామం</v>
      </c>
      <c r="C91" s="1" t="s">
        <v>1780</v>
      </c>
      <c r="D91" s="1" t="str">
        <f>IFERROR(__xludf.DUMMYFUNCTION("GOOGLETRANSLATE(C:C, ""en"", ""te"")"),"DTA ఎవల్యూషన్ అనేది ఫ్రెంచ్ అల్ట్రాలైట్ ట్రైక్, దీనిని మాంటెలిమర్‌కు చెందిన DTA సర్ల్ రూపొందించారు మరియు నిర్మించారు. విమానం పూర్తి రెడీ-టు-ఫ్లై-ఎయిర్‌క్రాఫ్ట్‌గా సరఫరా చేయబడుతుంది. [1] ఈ విమానం ఒక సాధారణ ట్రైక్‌గా, అసాధారణమైన పేలోడ్‌తో రూపొందించబడింది, ఇ"&amp;"ది ఫెడెరేషన్ ఏరోనటిక్ ఇంటర్నేషనల్ మైక్రోలైట్ వర్గానికి అనుగుణంగా ఉంటుంది, వర్గం యొక్క గరిష్ట స్థూల బరువు 450 కిలోల (992 పౌండ్లు) తో సహా. ఈ విమానం గరిష్టంగా స్థూల బరువు 400 కిలోల (882 పౌండ్లు). ఇది కేబుల్-బ్రేస్డ్ హాంగ్ గ్లైడర్-స్టైల్ హై-వింగ్, వెయిట్-షిఫ్"&amp;"ట్ కంట్రోల్స్, కాక్‌పిట్ ఫెయిరింగ్ లేకుండా రెండు-సీట్ల తేమ ఓపెన్ కాక్‌పిట్, వీల్ ప్యాంటుతో ట్రైసైకిల్ ల్యాండింగ్ గేర్ మరియు పషర్ కాన్ఫిగరేషన్‌లో ఒకే ఇంజిన్ ఉన్నాయి. [1 ] ఈ విమానం బోల్ట్-టుగెథర్ అల్యూమినియం గొట్టాల నుండి తయారవుతుంది, దాని సింగిల్ ఉపరితల వి"&amp;"ంగ్ డాక్రాన్ సెయిల్‌క్లాత్‌లో కప్పబడి ఉంటుంది. దాని 10.30 మీ (33.8 అడుగులు) స్పాన్ డిటిఎ ​​డైనమిక్ 16 వింగ్‌కు ఒకే ట్యూబ్-రకం కింగ్‌పోస్ట్ మద్దతు ఇస్తుంది మరియు ""ఎ"" ఫ్రేమ్ వెయిట్-షిఫ్ట్ కంట్రోల్ బార్‌ను ఉపయోగిస్తుంది. పవర్‌ప్లాంట్ ఒక ట్విన్ సిలిండర్, ఎయ"&amp;"ిర్-కూల్డ్, టూ-స్ట్రోక్, డ్యూయల్-ఇగ్నిషన్ 50 హెచ్‌పి (37 కిలోవాట్) రోటాక్స్ 503 ఇంజిన్, ద్రవ చల్లబడిన 64 హెచ్‌పి (48 కిలోవాట్ . రోటాక్స్ 503 మరియు డైనమిక్ 16 వింగ్‌తో, ఈ విమానం ఖాళీ బరువు 166 కిలోల (366 పౌండ్లు) మరియు స్థూల బరువు 400 కిలోల (882 పౌండ్లు), "&amp;"ఇది 234 కిలోల (516 ఎల్బి) ఉపయోగకరమైన లోడ్‌ను ఇస్తుంది. 50 లీటర్ల పూర్తి ఇంధనంతో (11 ఇంప్ గల్; 13 యుఎస్ గాల్) పేలోడ్ 198 కిలోలు (437 ఎల్బి). [1] DTA డైనమిక్, DTA దివా మరియు స్ట్రట్-బ్రేస్డ్ DTA మ్యాజిక్ సహా ప్రాథమిక క్యారేజీకి అనేక విభిన్న రెక్కలను అమర్చవచ"&amp;"్చు. [1] [2] సెప్టెంబర్ 2003 లో, ఒక ఫ్రెంచ్ ఎగిరే బృందం పారిస్ నుండి డాకర్ వరకు ఒక పరిణామాన్ని ఎగిరింది, అవసరమైన అన్ని సామాగ్రిని తీసుకెళ్లడానికి విమానం యొక్క అధిక పేలోడ్‌ను ఉపయోగించుకుంది. [1] బెర్ట్రాండ్ నుండి డేటా [1] సాధారణ లక్షణాల పనితీరు")</f>
        <v>DTA ఎవల్యూషన్ అనేది ఫ్రెంచ్ అల్ట్రాలైట్ ట్రైక్, దీనిని మాంటెలిమర్‌కు చెందిన DTA సర్ల్ రూపొందించారు మరియు నిర్మించారు. విమానం పూర్తి రెడీ-టు-ఫ్లై-ఎయిర్‌క్రాఫ్ట్‌గా సరఫరా చేయబడుతుంది. [1] ఈ విమానం ఒక సాధారణ ట్రైక్‌గా, అసాధారణమైన పేలోడ్‌తో రూపొందించబడింది, ఇది ఫెడెరేషన్ ఏరోనటిక్ ఇంటర్నేషనల్ మైక్రోలైట్ వర్గానికి అనుగుణంగా ఉంటుంది, వర్గం యొక్క గరిష్ట స్థూల బరువు 450 కిలోల (992 పౌండ్లు) తో సహా. ఈ విమానం గరిష్టంగా స్థూల బరువు 400 కిలోల (882 పౌండ్లు). ఇది కేబుల్-బ్రేస్డ్ హాంగ్ గ్లైడర్-స్టైల్ హై-వింగ్, వెయిట్-షిఫ్ట్ కంట్రోల్స్, కాక్‌పిట్ ఫెయిరింగ్ లేకుండా రెండు-సీట్ల తేమ ఓపెన్ కాక్‌పిట్, వీల్ ప్యాంటుతో ట్రైసైకిల్ ల్యాండింగ్ గేర్ మరియు పషర్ కాన్ఫిగరేషన్‌లో ఒకే ఇంజిన్ ఉన్నాయి. [1 ] ఈ విమానం బోల్ట్-టుగెథర్ అల్యూమినియం గొట్టాల నుండి తయారవుతుంది, దాని సింగిల్ ఉపరితల వింగ్ డాక్రాన్ సెయిల్‌క్లాత్‌లో కప్పబడి ఉంటుంది. దాని 10.30 మీ (33.8 అడుగులు) స్పాన్ డిటిఎ ​​డైనమిక్ 16 వింగ్‌కు ఒకే ట్యూబ్-రకం కింగ్‌పోస్ట్ మద్దతు ఇస్తుంది మరియు "ఎ" ఫ్రేమ్ వెయిట్-షిఫ్ట్ కంట్రోల్ బార్‌ను ఉపయోగిస్తుంది. పవర్‌ప్లాంట్ ఒక ట్విన్ సిలిండర్, ఎయిర్-కూల్డ్, టూ-స్ట్రోక్, డ్యూయల్-ఇగ్నిషన్ 50 హెచ్‌పి (37 కిలోవాట్) రోటాక్స్ 503 ఇంజిన్, ద్రవ చల్లబడిన 64 హెచ్‌పి (48 కిలోవాట్ . రోటాక్స్ 503 మరియు డైనమిక్ 16 వింగ్‌తో, ఈ విమానం ఖాళీ బరువు 166 కిలోల (366 పౌండ్లు) మరియు స్థూల బరువు 400 కిలోల (882 పౌండ్లు), ఇది 234 కిలోల (516 ఎల్బి) ఉపయోగకరమైన లోడ్‌ను ఇస్తుంది. 50 లీటర్ల పూర్తి ఇంధనంతో (11 ఇంప్ గల్; 13 యుఎస్ గాల్) పేలోడ్ 198 కిలోలు (437 ఎల్బి). [1] DTA డైనమిక్, DTA దివా మరియు స్ట్రట్-బ్రేస్డ్ DTA మ్యాజిక్ సహా ప్రాథమిక క్యారేజీకి అనేక విభిన్న రెక్కలను అమర్చవచ్చు. [1] [2] సెప్టెంబర్ 2003 లో, ఒక ఫ్రెంచ్ ఎగిరే బృందం పారిస్ నుండి డాకర్ వరకు ఒక పరిణామాన్ని ఎగిరింది, అవసరమైన అన్ని సామాగ్రిని తీసుకెళ్లడానికి విమానం యొక్క అధిక పేలోడ్‌ను ఉపయోగించుకుంది. [1] బెర్ట్రాండ్ నుండి డేటా [1] సాధారణ లక్షణాల పనితీరు</v>
      </c>
      <c r="F91" s="1" t="s">
        <v>979</v>
      </c>
      <c r="G91" s="1" t="str">
        <f>IFERROR(__xludf.DUMMYFUNCTION("GOOGLETRANSLATE(F:F, ""en"", ""te"")"),"అల్ట్రాలైట్ ట్రైక్")</f>
        <v>అల్ట్రాలైట్ ట్రైక్</v>
      </c>
      <c r="H91" s="1" t="s">
        <v>463</v>
      </c>
      <c r="I91" s="1" t="str">
        <f>IFERROR(__xludf.DUMMYFUNCTION("GOOGLETRANSLATE(H:H, ""en"", ""te"")"),"ఫ్రాన్స్")</f>
        <v>ఫ్రాన్స్</v>
      </c>
      <c r="J91" s="2" t="s">
        <v>464</v>
      </c>
      <c r="K91" s="1" t="s">
        <v>1781</v>
      </c>
      <c r="L91" s="1"/>
      <c r="M91" s="1" t="s">
        <v>1782</v>
      </c>
      <c r="R91" s="1" t="s">
        <v>215</v>
      </c>
      <c r="T91" s="1" t="s">
        <v>1783</v>
      </c>
      <c r="V91" s="1" t="s">
        <v>1784</v>
      </c>
      <c r="X91" s="1" t="s">
        <v>1785</v>
      </c>
      <c r="Y91" s="1" t="s">
        <v>1786</v>
      </c>
      <c r="Z91" s="1" t="s">
        <v>1787</v>
      </c>
      <c r="AA91" s="1" t="s">
        <v>1788</v>
      </c>
      <c r="AB91" s="1" t="s">
        <v>934</v>
      </c>
      <c r="AC91" s="1" t="s">
        <v>1789</v>
      </c>
      <c r="AI91" s="1" t="s">
        <v>1790</v>
      </c>
      <c r="AJ91" s="1" t="s">
        <v>1791</v>
      </c>
      <c r="AP91" s="1" t="s">
        <v>792</v>
      </c>
      <c r="AQ91" s="1" t="s">
        <v>991</v>
      </c>
      <c r="AS91" s="1" t="s">
        <v>850</v>
      </c>
      <c r="AT91" s="1" t="s">
        <v>1145</v>
      </c>
      <c r="BA91" s="1" t="s">
        <v>272</v>
      </c>
    </row>
    <row r="92">
      <c r="A92" s="1" t="s">
        <v>1792</v>
      </c>
      <c r="B92" s="1" t="str">
        <f>IFERROR(__xludf.DUMMYFUNCTION("GOOGLETRANSLATE(A:A, ""en"", ""te"")"),"యూరోఫ్లీ వైపర్")</f>
        <v>యూరోఫ్లీ వైపర్</v>
      </c>
      <c r="C92" s="1" t="s">
        <v>1793</v>
      </c>
      <c r="D92" s="1" t="str">
        <f>IFERROR(__xludf.DUMMYFUNCTION("GOOGLETRANSLATE(C:C, ""en"", ""te"")"),"యూరోఫ్లీ వైపర్ ఒక ఇటాలియన్ అల్ట్రాలైట్ ట్రైక్, ఇది గల్లియెరా వెనెటా యొక్క యూరోఫ్లీ SRL చేత రూపొందించబడింది మరియు ఉత్పత్తి చేయబడింది. విమానం పూర్తి రెడీ-టు-ఫ్లై-ఎయిర్‌క్రాఫ్ట్‌గా సరఫరా చేయబడుతుంది. [1] ఈ విమానం ఫెడరేషన్ ఏరోనటిక్ ఇంటర్నేషనల్ మైక్రోలైట్ వర్గ"&amp;"ానికి అనుగుణంగా రూపొందించబడింది, ఇందులో వర్గం యొక్క గరిష్ట స్థూల బరువు 450 కిలోల (992 పౌండ్లు). వైపర్ గరిష్టంగా స్థూల బరువు 450 కిలోలు (992 పౌండ్లు). ఇది కేబుల్-బ్రేస్డ్ హాంగ్ గ్లైడర్-స్టైల్ హై-వింగ్, వెయిట్-షిఫ్ట్ కంట్రోల్స్, రెండు-సీట్ల తేమ ఓపెన్ కాక్‌ప"&amp;"ిట్, వీల్ ప్యాంటుతో ట్రైసైకిల్ ల్యాండింగ్ గేర్ మరియు పషర్ కాన్ఫిగరేషన్‌లో ఒకే ఇంజిన్ కలిగి ఉంది. [1] ఈ విమానం వెల్డెడ్ గొట్టాల నుండి తయారవుతుంది, దాని డబుల్ ఉపరితల వింగ్ డాక్రాన్ సెయిల్‌క్లాత్‌లో కప్పబడి ఉంటుంది. దీని 10.5 మీ (34.4 అడుగులు) స్పాన్ స్కైరైడ"&amp;"ర్ హజార్డ్ 12 వింగ్‌కు ఒకే ట్యూబ్-రకం కింగ్‌పోస్ట్ మద్దతు ఇస్తుంది మరియు ""ఎ"" ఫ్రేమ్ వెయిట్-షిఫ్ట్ కంట్రోల్ బార్‌ను ఉపయోగిస్తుంది. ప్రామాణిక పవర్‌ప్లాంట్ ఒక ట్విన్ సిలిండర్, లిక్విడ్-కూల్డ్, టూ-స్ట్రోక్, డ్యూయల్-ఇగ్నిషన్ 64 హెచ్‌పి (48 కిలోవాట్ ) రోటాక్స"&amp;"్ 503 ఇంజిన్ ఐచ్ఛికం. వైపర్ ఖాళీ బరువు 126 కిలోల (278 పౌండ్లు) మరియు స్థూల బరువు 450 కిలోలు (992 ఎల్బి), 324 కిలోల (714 ఎల్బి) ఉపయోగకరమైన లోడ్‌ను ఇస్తుంది. 65 లీటర్ల పూర్తి ఇంధనంతో (14 ఇంప్ గల్; 17 యుఎస్ గాల్) పేలోడ్ 277 కిలోలు (611 ఎల్బి). [1] స్కైరైడర్ "&amp;"హజార్డ్ 12 మరియు హజార్డ్ 15 తో సహా అనేక విభిన్న రెక్కలను ప్రాథమిక క్యారేజీకి అమర్చవచ్చు. 70 లీటర్లు (15 ఇంప్ గాల్; 18 యుఎస్ గాల్) ఇంధన ట్యాంక్ ఐచ్ఛికం. [1] 50 HP (37 kW) రోటాక్స్ 503 ఇంజిన్ మరియు ఫెయిరింగ్స్ లేకుండా శక్తినిచ్చే విమానం యొక్క ప్రాథమిక వెర్ష"&amp;"న్ కూడా అందించబడుతుంది. [1] బేయర్ల్ నుండి డేటా [1] సాధారణ లక్షణాల పనితీరు")</f>
        <v>యూరోఫ్లీ వైపర్ ఒక ఇటాలియన్ అల్ట్రాలైట్ ట్రైక్, ఇది గల్లియెరా వెనెటా యొక్క యూరోఫ్లీ SRL చేత రూపొందించబడింది మరియు ఉత్పత్తి చేయబడింది. విమానం పూర్తి రెడీ-టు-ఫ్లై-ఎయిర్‌క్రాఫ్ట్‌గా సరఫరా చేయబడుతుంది. [1] ఈ విమానం ఫెడరేషన్ ఏరోనటిక్ ఇంటర్నేషనల్ మైక్రోలైట్ వర్గానికి అనుగుణంగా రూపొందించబడింది, ఇందులో వర్గం యొక్క గరిష్ట స్థూల బరువు 450 కిలోల (992 పౌండ్లు). వైపర్ గరిష్టంగా స్థూల బరువు 450 కిలోలు (992 పౌండ్లు).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 [1] ఈ విమానం వెల్డెడ్ గొట్టాల నుండి తయారవుతుంది, దాని డబుల్ ఉపరితల వింగ్ డాక్రాన్ సెయిల్‌క్లాత్‌లో కప్పబడి ఉంటుంది. దీని 10.5 మీ (34.4 అడుగులు) స్పాన్ స్కైరైడర్ హజార్డ్ 12 వింగ్‌కు ఒకే ట్యూబ్-రకం కింగ్‌పోస్ట్ మద్దతు ఇస్తుంది మరియు "ఎ" ఫ్రేమ్ వెయిట్-షిఫ్ట్ కంట్రోల్ బార్‌ను ఉపయోగిస్తుంది. ప్రామాణిక పవర్‌ప్లాంట్ ఒక ట్విన్ సిలిండర్, లిక్విడ్-కూల్డ్, టూ-స్ట్రోక్, డ్యూయల్-ఇగ్నిషన్ 64 హెచ్‌పి (48 కిలోవాట్ ) రోటాక్స్ 503 ఇంజిన్ ఐచ్ఛికం. వైపర్ ఖాళీ బరువు 126 కిలోల (278 పౌండ్లు) మరియు స్థూల బరువు 450 కిలోలు (992 ఎల్బి), 324 కిలోల (714 ఎల్బి) ఉపయోగకరమైన లోడ్‌ను ఇస్తుంది. 65 లీటర్ల పూర్తి ఇంధనంతో (14 ఇంప్ గల్; 17 యుఎస్ గాల్) పేలోడ్ 277 కిలోలు (611 ఎల్బి). [1] స్కైరైడర్ హజార్డ్ 12 మరియు హజార్డ్ 15 తో సహా అనేక విభిన్న రెక్కలను ప్రాథమిక క్యారేజీకి అమర్చవచ్చు. 70 లీటర్లు (15 ఇంప్ గాల్; 18 యుఎస్ గాల్) ఇంధన ట్యాంక్ ఐచ్ఛికం. [1] 50 HP (37 kW) రోటాక్స్ 503 ఇంజిన్ మరియు ఫెయిరింగ్స్ లేకుండా శక్తినిచ్చే విమానం యొక్క ప్రాథమిక వెర్షన్ కూడా అందించబడుతుంది. [1] బేయర్ల్ నుండి డేటా [1] సాధారణ లక్షణాల పనితీరు</v>
      </c>
      <c r="F92" s="1" t="s">
        <v>979</v>
      </c>
      <c r="G92" s="1" t="str">
        <f>IFERROR(__xludf.DUMMYFUNCTION("GOOGLETRANSLATE(F:F, ""en"", ""te"")"),"అల్ట్రాలైట్ ట్రైక్")</f>
        <v>అల్ట్రాలైట్ ట్రైక్</v>
      </c>
      <c r="H92" s="1" t="s">
        <v>201</v>
      </c>
      <c r="I92" s="1" t="str">
        <f>IFERROR(__xludf.DUMMYFUNCTION("GOOGLETRANSLATE(H:H, ""en"", ""te"")"),"ఇటలీ")</f>
        <v>ఇటలీ</v>
      </c>
      <c r="J92" s="2" t="s">
        <v>202</v>
      </c>
      <c r="K92" s="1" t="s">
        <v>1794</v>
      </c>
      <c r="L92" s="1"/>
      <c r="M92" s="1" t="s">
        <v>1795</v>
      </c>
      <c r="R92" s="1" t="s">
        <v>215</v>
      </c>
      <c r="T92" s="1" t="s">
        <v>1796</v>
      </c>
      <c r="V92" s="1" t="s">
        <v>1797</v>
      </c>
      <c r="X92" s="1" t="s">
        <v>1798</v>
      </c>
      <c r="Y92" s="1" t="s">
        <v>261</v>
      </c>
      <c r="Z92" s="1" t="s">
        <v>1799</v>
      </c>
      <c r="AA92" s="1" t="s">
        <v>880</v>
      </c>
      <c r="AB92" s="1" t="s">
        <v>1748</v>
      </c>
      <c r="AC92" s="1" t="s">
        <v>1800</v>
      </c>
      <c r="AI92" s="1" t="s">
        <v>1801</v>
      </c>
      <c r="AJ92" s="1" t="s">
        <v>1802</v>
      </c>
      <c r="AP92" s="1" t="s">
        <v>792</v>
      </c>
      <c r="AQ92" s="1" t="s">
        <v>991</v>
      </c>
      <c r="AS92" s="1" t="s">
        <v>1803</v>
      </c>
      <c r="AT92" s="1" t="s">
        <v>221</v>
      </c>
      <c r="BA92" s="1" t="s">
        <v>272</v>
      </c>
    </row>
    <row r="93">
      <c r="A93" s="1" t="s">
        <v>1804</v>
      </c>
      <c r="B93" s="1" t="str">
        <f>IFERROR(__xludf.DUMMYFUNCTION("GOOGLETRANSLATE(A:A, ""en"", ""te"")"),"KQ-X")</f>
        <v>KQ-X</v>
      </c>
      <c r="C93" s="1" t="s">
        <v>1805</v>
      </c>
      <c r="D93" s="1" t="str">
        <f>IFERROR(__xludf.DUMMYFUNCTION("GOOGLETRANSLATE(C:C, ""en"", ""te"")"),"KQ-X అనేది జూలై 1, 2010 న నార్త్రోప్ గ్రుమ్మన్‌కు 33 మిలియన్ డాలర్ల DARPA ప్రోగ్రామ్. KQ-X రెండు నాసా గ్లోబల్ హాక్ హై-ఎలిట్యూడ్ లాంగ్ ఎండ్యూరెన్స్ (హేల్) మానవరహిత వైమానిక వాహనాలను (యుఎవి) ఉపయోగించి స్వయంప్రతిపత్తమైన వైమానిక ఇంధనం నింపే పద్ధతులను పరిశోధించ"&amp;"ి అభివృద్ధి చేసింది. 1] నార్త్రోప్ గ్రుమ్మాన్ రెండు హేల్ యుఎవిలను తిరిగి మార్చాడు, తద్వారా ఒక విమానం గొట్టం మరియు డ్రాగ్ రీఫ్యూయలింగ్ వ్యవస్థ ద్వారా విమానంలో ఉన్నప్పుడు మరొక విమానం ఇంధనాన్ని మరొకదానికి పంప్ చేస్తుంది. KQ-X ప్రోగ్రామ్ యొక్క అనేక అంశాలు విప"&amp;"్లవాత్మకమైనవిగా పరిగణించబడ్డాయి: వైమానిక ఇంధనం నింపడం స్వయంప్రతిపత్తి మాత్రమే కాదు, గ్లోబల్ హాక్స్ హేల్ UAVS గా వర్గీకరించబడినందున, రీఫ్యూయలింగ్ పరీక్షలు సాధారణంగా మనుషుల విమానాలను ఉపయోగించి చేసే దానికంటే ఎక్కువ ఎత్తులో సంభవిస్తాయి. పరీక్షలు హేల్ యుఎవిలు "&amp;"ఏర్పడటానికి మొదటిసారి. [2] కాలిఫోర్నియాలోని రాంచో బెర్నార్డోలోని నార్త్రోప్ గ్రుమ్మన్ మానవరహిత సిస్టమ్స్ డెవలప్‌మెంట్ సెంటర్‌లో ఇంజనీరింగ్ పనులు పూర్తయ్యాయి. కాలిఫోర్నియాలోని ఎడ్వర్డ్స్ ఎయిర్ ఫోర్స్ బేస్ వద్ద ఉన్న నాసా ఆర్మ్‌స్ట్రాంగ్ ఫ్లైట్ రీసెర్చ్ సెంట"&amp;"ర్ నుండి నాసా, NOAA, మరియు నార్త్రోప్ గ్రుమ్మన్ నుండి పైలట్లు గ్లోబల్ హాక్స్ నుండి ప్రయాణించారు. సార్జెంట్ ఫ్లెచర్ ఇంక్. మరియు సియెర్రా నెవాడా కార్పొరేషన్ ప్రధాన KQ-X ఉప కాంట్రాక్టర్లు. [2] విమాన ప్రదర్శనలు జనవరి 11, 2012 నుండి మే 30 వరకు జరిగాయి. ఈ ప్రదర"&amp;"్శనలలో, విమానం ఇంధనం నింపే గొట్టాన్ని విస్తరించింది మరియు ఉపసంహరించుకుంది, మాన్యువల్ మరియు ఆటోమేటెడ్ బ్రేక్అవే విన్యాసాలతో ఏర్పడటానికి ఖచ్చితమైన నియంత్రణను ప్రదర్శించింది, 30 అడుగుల (9.1 మీ) కు దగ్గరగా ఎగిరింది, మరియు స్వయంప్రతిపత్తితో 100 అడుగుల (30 మీ) "&amp;"(ఒక వింగ్స్పాన్) లోపల స్వయంప్రతిపత్త నియంత్రణలో 2.5 గంటలకు పైగా ఎగిరింది. [3] సాంప్రదాయ ఇంధనం నింపే పద్ధతుల నుండి బయలుదేరినప్పుడు, ట్యాంకర్ ముక్కుపై ఇంధనం నింపే ప్రోబ్‌తో అమర్చబడి ఉంటుంది, ఇది ఫ్యూజ్‌లేజ్ కింద గొట్టం-డ్రమ్ యూనిట్‌తో అమర్చిన విమానాల వెనుక "&amp;"ఉంది, డ్రోగ్‌లోకి ప్లగ్ చేసి, ఇంధనాన్ని పైకి నెట్టివేస్తుంది. అటానమస్ ఏరియల్ రీఫ్యూయలింగ్ గ్లోబల్ హాక్ యొక్క ఓర్పును 30-35 గంటల నుండి 120–125 గంటలకు విస్తరిస్తుందని భావించారు, ఇది ఇంజిన్ చమురు వినియోగం కంటే పేలోడ్ విశ్వసనీయత ద్వారా సెట్ చేయబడింది. [4] KQ-"&amp;"X కార్యక్రమం రెండు UAV ల మధ్య గాలిలో ఇంధన బదిలీ లేకుండా సెప్టెంబర్ 2012 లో ముగిసింది. ప్రదర్శనలలో ఉపయోగించిన రెండు గ్లోబల్ హాక్స్ నాసా యాజమాన్యంలో ఉన్నాయి మరియు నార్త్రోప్ గ్రుమ్మన్తో సంయుక్తంగా నిర్వహించబడుతున్నాయి. ఫ్లైట్ కంట్రోల్ టెస్టింగ్ తర్వాత జూన్ "&amp;"2012 లో నాసా వాతావరణ సైన్స్ మిషన్ల కోసం రెండు విమానాలు అవసరం మరియు ఆ తరువాత హరికేన్ ట్రాకింగ్ విమానాలను నిర్వహించడానికి వాటిని ధృవీకరించాలి మరియు పునర్నిర్మించాల్సి వచ్చింది. మరిన్ని పరీక్షలు చేయగలిగారు, కాని నాసా గ్లోబల్ హాక్స్ వాడకాన్ని నిలిపివేసింది, న"&amp;"ేవీ ఆపరేటెడ్ వెర్షన్ క్రాష్ అయిన తరువాత జూన్. మే 30 ఫ్లైట్ ఈ కార్యక్రమం యొక్క తొమ్మిదవ మరియు చివరి పరీక్ష, రెండు విమానాలు ఏరోడైనమిక్ మరియు కంట్రోల్ ఇంటరాక్షన్లను కొలవడానికి 44,800 అడుగుల (13,700 మీ) వద్ద 44,800 అడుగుల (13,700 మీ) దగ్గరగా ఎగురుతున్నాయి. వి"&amp;"మానాల నుండి డేటా వర్చువల్ సిమ్యులేషన్స్‌లో ఉంచబడింది, ఇది 60 శాతం స్వయంప్రతిపత్త ఇంధనం నింపే ప్రయత్నాలు రీఫ్యూయలింగ్ ప్రోబ్ మరియు రిసీవర్ డ్రోగ్ మధ్య సంబంధాన్ని కలిగిస్తాయి. నార్త్రోప్ గ్రుమ్మన్ ఎక్స్ -47 బి యుఎవి నుండి సాఫ్ట్‌వేర్‌తో మానవరహిత పోరాట ఎయిర్"&amp;" సిస్టమ్ ప్రదర్శన కార్యక్రమం కింద మానవరహిత ఇంధనం నింపే పరీక్షలు జరిగాయి. [5]")</f>
        <v>KQ-X అనేది జూలై 1, 2010 న నార్త్రోప్ గ్రుమ్మన్‌కు 33 మిలియన్ డాలర్ల DARPA ప్రోగ్రామ్. KQ-X రెండు నాసా గ్లోబల్ హాక్ హై-ఎలిట్యూడ్ లాంగ్ ఎండ్యూరెన్స్ (హేల్) మానవరహిత వైమానిక వాహనాలను (యుఎవి) ఉపయోగించి స్వయంప్రతిపత్తమైన వైమానిక ఇంధనం నింపే పద్ధతులను పరిశోధించి అభివృద్ధి చేసింది. 1] నార్త్రోప్ గ్రుమ్మాన్ రెండు హేల్ యుఎవిలను తిరిగి మార్చాడు, తద్వారా ఒక విమానం గొట్టం మరియు డ్రాగ్ రీఫ్యూయలింగ్ వ్యవస్థ ద్వారా విమానంలో ఉన్నప్పుడు మరొక విమానం ఇంధనాన్ని మరొకదానికి పంప్ చేస్తుంది. KQ-X ప్రోగ్రామ్ యొక్క అనేక అంశాలు విప్లవాత్మకమైనవిగా పరిగణించబడ్డాయి: వైమానిక ఇంధనం నింపడం స్వయంప్రతిపత్తి మాత్రమే కాదు, గ్లోబల్ హాక్స్ హేల్ UAVS గా వర్గీకరించబడినందున, రీఫ్యూయలింగ్ పరీక్షలు సాధారణంగా మనుషుల విమానాలను ఉపయోగించి చేసే దానికంటే ఎక్కువ ఎత్తులో సంభవిస్తాయి. పరీక్షలు హేల్ యుఎవిలు ఏర్పడటానికి మొదటిసారి. [2] కాలిఫోర్నియాలోని రాంచో బెర్నార్డోలోని నార్త్రోప్ గ్రుమ్మన్ మానవరహిత సిస్టమ్స్ డెవలప్‌మెంట్ సెంటర్‌లో ఇంజనీరింగ్ పనులు పూర్తయ్యాయి. కాలిఫోర్నియాలోని ఎడ్వర్డ్స్ ఎయిర్ ఫోర్స్ బేస్ వద్ద ఉన్న నాసా ఆర్మ్‌స్ట్రాంగ్ ఫ్లైట్ రీసెర్చ్ సెంటర్ నుండి నాసా, NOAA, మరియు నార్త్రోప్ గ్రుమ్మన్ నుండి పైలట్లు గ్లోబల్ హాక్స్ నుండి ప్రయాణించారు. సార్జెంట్ ఫ్లెచర్ ఇంక్. మరియు సియెర్రా నెవాడా కార్పొరేషన్ ప్రధాన KQ-X ఉప కాంట్రాక్టర్లు. [2] విమాన ప్రదర్శనలు జనవరి 11, 2012 నుండి మే 30 వరకు జరిగాయి. ఈ ప్రదర్శనలలో, విమానం ఇంధనం నింపే గొట్టాన్ని విస్తరించింది మరియు ఉపసంహరించుకుంది, మాన్యువల్ మరియు ఆటోమేటెడ్ బ్రేక్అవే విన్యాసాలతో ఏర్పడటానికి ఖచ్చితమైన నియంత్రణను ప్రదర్శించింది, 30 అడుగుల (9.1 మీ) కు దగ్గరగా ఎగిరింది, మరియు స్వయంప్రతిపత్తితో 100 అడుగుల (30 మీ) (ఒక వింగ్స్పాన్) లోపల స్వయంప్రతిపత్త నియంత్రణలో 2.5 గంటలకు పైగా ఎగిరింది. [3] సాంప్రదాయ ఇంధనం నింపే పద్ధతుల నుండి బయలుదేరినప్పుడు, ట్యాంకర్ ముక్కుపై ఇంధనం నింపే ప్రోబ్‌తో అమర్చబడి ఉంటుంది, ఇది ఫ్యూజ్‌లేజ్ కింద గొట్టం-డ్రమ్ యూనిట్‌తో అమర్చిన విమానాల వెనుక ఉంది, డ్రోగ్‌లోకి ప్లగ్ చేసి, ఇంధనాన్ని పైకి నెట్టివేస్తుంది. అటానమస్ ఏరియల్ రీఫ్యూయలింగ్ గ్లోబల్ హాక్ యొక్క ఓర్పును 30-35 గంటల నుండి 120–125 గంటలకు విస్తరిస్తుందని భావించారు, ఇది ఇంజిన్ చమురు వినియోగం కంటే పేలోడ్ విశ్వసనీయత ద్వారా సెట్ చేయబడింది. [4] KQ-X కార్యక్రమం రెండు UAV ల మధ్య గాలిలో ఇంధన బదిలీ లేకుండా సెప్టెంబర్ 2012 లో ముగిసింది. ప్రదర్శనలలో ఉపయోగించిన రెండు గ్లోబల్ హాక్స్ నాసా యాజమాన్యంలో ఉన్నాయి మరియు నార్త్రోప్ గ్రుమ్మన్తో సంయుక్తంగా నిర్వహించబడుతున్నాయి. ఫ్లైట్ కంట్రోల్ టెస్టింగ్ తర్వాత జూన్ 2012 లో నాసా వాతావరణ సైన్స్ మిషన్ల కోసం రెండు విమానాలు అవసరం మరియు ఆ తరువాత హరికేన్ ట్రాకింగ్ విమానాలను నిర్వహించడానికి వాటిని ధృవీకరించాలి మరియు పునర్నిర్మించాల్సి వచ్చింది. మరిన్ని పరీక్షలు చేయగలిగారు, కాని నాసా గ్లోబల్ హాక్స్ వాడకాన్ని నిలిపివేసింది, నేవీ ఆపరేటెడ్ వెర్షన్ క్రాష్ అయిన తరువాత జూన్. మే 30 ఫ్లైట్ ఈ కార్యక్రమం యొక్క తొమ్మిదవ మరియు చివరి పరీక్ష, రెండు విమానాలు ఏరోడైనమిక్ మరియు కంట్రోల్ ఇంటరాక్షన్లను కొలవడానికి 44,800 అడుగుల (13,700 మీ) వద్ద 44,800 అడుగుల (13,700 మీ) దగ్గరగా ఎగురుతున్నాయి. విమానాల నుండి డేటా వర్చువల్ సిమ్యులేషన్స్‌లో ఉంచబడింది, ఇది 60 శాతం స్వయంప్రతిపత్త ఇంధనం నింపే ప్రయత్నాలు రీఫ్యూయలింగ్ ప్రోబ్ మరియు రిసీవర్ డ్రోగ్ మధ్య సంబంధాన్ని కలిగిస్తాయి. నార్త్రోప్ గ్రుమ్మన్ ఎక్స్ -47 బి యుఎవి నుండి సాఫ్ట్‌వేర్‌తో మానవరహిత పోరాట ఎయిర్ సిస్టమ్ ప్రదర్శన కార్యక్రమం కింద మానవరహిత ఇంధనం నింపే పరీక్షలు జరిగాయి. [5]</v>
      </c>
      <c r="E93" s="1" t="s">
        <v>1806</v>
      </c>
      <c r="G93" s="1" t="str">
        <f>IFERROR(__xludf.DUMMYFUNCTION("GOOGLETRANSLATE(F:F, ""en"", ""te"")"),"#VALUE!")</f>
        <v>#VALUE!</v>
      </c>
      <c r="EO93" s="1" t="s">
        <v>1807</v>
      </c>
      <c r="EP93" s="1" t="s">
        <v>1808</v>
      </c>
      <c r="EQ93" s="1" t="s">
        <v>1809</v>
      </c>
      <c r="ER93" s="2" t="s">
        <v>1810</v>
      </c>
      <c r="ES93" s="1" t="s">
        <v>1811</v>
      </c>
      <c r="ET93" s="4">
        <v>40360.0</v>
      </c>
      <c r="EU93" s="5">
        <v>41153.0</v>
      </c>
    </row>
    <row r="94">
      <c r="A94" s="1" t="s">
        <v>1812</v>
      </c>
      <c r="B94" s="1" t="str">
        <f>IFERROR(__xludf.DUMMYFUNCTION("GOOGLETRANSLATE(A:A, ""en"", ""te"")"),"లూకాస్ ఎల్ 11")</f>
        <v>లూకాస్ ఎల్ 11</v>
      </c>
      <c r="C94" s="1" t="s">
        <v>1813</v>
      </c>
      <c r="D94" s="1" t="str">
        <f>IFERROR(__xludf.DUMMYFUNCTION("GOOGLETRANSLATE(C:C, ""en"", ""te"")"),"లూకాస్ ఎల్ 11 అనేది ఫ్రెంచ్ అల్ట్రాలైట్ విమానం, దీనిని ఎమిలే లూకాస్ రూపొందించారు. ఈ విమానం te త్సాహిక నిర్మాణం కోసం ప్రణాళికల రూపంలో సరఫరా చేయబడుతుంది. [1] [2] ఈ విమానం ఫెడెరేషన్ ఏరోనటిక్ ఇంటర్నేషనల్ మైక్రోలైట్ నిబంధనలకు అనుగుణంగా రూపొందించబడింది. ఇది కాం"&amp;"టిలివర్ లో-వింగ్, రెండు-సీట్ల-సైడ్-సైడ్-సైడ్ కాన్ఫిగరేషన్ పరివేష్టిత కాక్‌పిట్, స్థిర ట్రైసైకిల్ ల్యాండింగ్ గేర్ మరియు ట్రాక్టర్ కాన్ఫిగరేషన్‌లో ఒకే ఇంజిన్ కలిగి ఉంది. [1] [2] ఈ విమానం షీట్ అల్యూమినియం నుండి దాని విండ్‌షీల్డ్‌తో తయారు చేయబడింది, నిర్మాణ ఖ"&amp;"ర్చులపై డబ్బు ఆదా చేయడానికి ఫ్లాట్ ప్లాస్టిక్ ముక్క నుండి తయారు చేయబడింది. కాక్‌పిట్‌కు ప్రాప్యత గల్-రెక్కల తలుపుల ద్వారా. దీని 8.40 అడుగుల (2.6 మీ) స్పాన్ వింగ్ 9.00 మీ 2 (96.9 చదరపు అడుగులు) విస్తీర్ణంలో ఉంది మరియు ఫ్లాప్‌లను కలిగి ఉంటుంది. ప్రామాణిక సి"&amp;"ఫార్సు చేసిన ఇంజిన్ 85 హెచ్‌పి (63 కిలోవాట్) జబీరు 2200 ఫోర్-స్ట్రోక్ పవర్‌ప్లాంట్. [1] [2] బేయర్ల్ నుండి డేటా [1] సాధారణ లక్షణాల పనితీరు")</f>
        <v>లూకాస్ ఎల్ 11 అనేది ఫ్రెంచ్ అల్ట్రాలైట్ విమానం, దీనిని ఎమిలే లూకాస్ రూపొందించారు. ఈ విమానం te త్సాహిక నిర్మాణం కోసం ప్రణాళికల రూపంలో సరఫరా చేయబడుతుంది. [1] [2] ఈ విమానం ఫెడెరేషన్ ఏరోనటిక్ ఇంటర్నేషనల్ మైక్రోలైట్ నిబంధనలకు అనుగుణంగా రూపొందించబడింది. ఇది కాంటిలివర్ లో-వింగ్, రెండు-సీట్ల-సైడ్-సైడ్-సైడ్ కాన్ఫిగరేషన్ పరివేష్టిత కాక్‌పిట్, స్థిర ట్రైసైకిల్ ల్యాండింగ్ గేర్ మరియు ట్రాక్టర్ కాన్ఫిగరేషన్‌లో ఒకే ఇంజిన్ కలిగి ఉంది. [1] [2] ఈ విమానం షీట్ అల్యూమినియం నుండి దాని విండ్‌షీల్డ్‌తో తయారు చేయబడింది, నిర్మాణ ఖర్చులపై డబ్బు ఆదా చేయడానికి ఫ్లాట్ ప్లాస్టిక్ ముక్క నుండి తయారు చేయబడింది. కాక్‌పిట్‌కు ప్రాప్యత గల్-రెక్కల తలుపుల ద్వారా. దీని 8.40 అడుగుల (2.6 మీ) స్పాన్ వింగ్ 9.00 మీ 2 (96.9 చదరపు అడుగులు) విస్తీర్ణంలో ఉంది మరియు ఫ్లాప్‌లను కలిగి ఉంటుంది. ప్రామాణిక సిఫార్సు చేసిన ఇంజిన్ 85 హెచ్‌పి (63 కిలోవాట్) జబీరు 2200 ఫోర్-స్ట్రోక్ పవర్‌ప్లాంట్. [1] [2] బేయర్ల్ నుండి డేటా [1] సాధారణ లక్షణాల పనితీరు</v>
      </c>
      <c r="F94" s="1" t="s">
        <v>869</v>
      </c>
      <c r="G94" s="1" t="str">
        <f>IFERROR(__xludf.DUMMYFUNCTION("GOOGLETRANSLATE(F:F, ""en"", ""te"")"),"అల్ట్రాలైట్ విమానం")</f>
        <v>అల్ట్రాలైట్ విమానం</v>
      </c>
      <c r="H94" s="1" t="s">
        <v>463</v>
      </c>
      <c r="I94" s="1" t="str">
        <f>IFERROR(__xludf.DUMMYFUNCTION("GOOGLETRANSLATE(H:H, ""en"", ""te"")"),"ఫ్రాన్స్")</f>
        <v>ఫ్రాన్స్</v>
      </c>
      <c r="J94" s="2" t="s">
        <v>464</v>
      </c>
      <c r="N94" s="1" t="s">
        <v>1814</v>
      </c>
      <c r="R94" s="1" t="s">
        <v>215</v>
      </c>
      <c r="T94" s="1" t="s">
        <v>1815</v>
      </c>
      <c r="V94" s="1" t="s">
        <v>1816</v>
      </c>
      <c r="X94" s="1" t="s">
        <v>1817</v>
      </c>
      <c r="Y94" s="1" t="s">
        <v>261</v>
      </c>
      <c r="Z94" s="1" t="s">
        <v>787</v>
      </c>
      <c r="AA94" s="1" t="s">
        <v>1818</v>
      </c>
      <c r="AB94" s="1" t="s">
        <v>1103</v>
      </c>
      <c r="AC94" s="1" t="s">
        <v>1819</v>
      </c>
      <c r="AI94" s="1" t="s">
        <v>791</v>
      </c>
      <c r="AP94" s="1" t="s">
        <v>1820</v>
      </c>
      <c r="AQ94" s="1" t="s">
        <v>885</v>
      </c>
      <c r="AS94" s="1" t="s">
        <v>1821</v>
      </c>
      <c r="AT94" s="1" t="s">
        <v>1050</v>
      </c>
      <c r="BA94" s="1" t="s">
        <v>272</v>
      </c>
      <c r="BG94" s="1" t="s">
        <v>313</v>
      </c>
    </row>
    <row r="95">
      <c r="A95" s="1" t="s">
        <v>1822</v>
      </c>
      <c r="B95" s="1" t="str">
        <f>IFERROR(__xludf.DUMMYFUNCTION("GOOGLETRANSLATE(A:A, ""en"", ""te"")"),"ఘన గాలి డైమంట్ ఎల్పి")</f>
        <v>ఘన గాలి డైమంట్ ఎల్పి</v>
      </c>
      <c r="C95" s="1" t="s">
        <v>1823</v>
      </c>
      <c r="D95" s="1" t="str">
        <f>IFERROR(__xludf.DUMMYFUNCTION("GOOGLETRANSLATE(C:C, ""en"", ""te"")"),"సాలిడ్ ఎయిర్ డైమాంట్ LP (ఇంగ్లీష్: డైమండ్, లైట్ పెర్ఫార్మెన్స్) అనేది జర్మన్ అల్ట్రాలైట్ ట్రైక్, ఇది హుండ్‌హీమ్‌కు చెందిన ఘన గాలి ఉల్-బావు ఫ్రాంజ్ చేత రూపొందించబడింది మరియు ఉత్పత్తి చేయబడింది, రీన్లాండ్-పిఫాల్జ్. విమానం పూర్తి రెడీ-టు-ఫ్లై-ఎయిర్‌క్రాఫ్ట్‌"&amp;"గా సరఫరా చేయబడుతుంది. [1] డైమంట్ ఎల్పి జర్మన్ 120 కిలోల (265 ఎల్బి) మైక్రోలైట్ వర్గానికి అనుగుణంగా రూపొందించబడింది. ఈ విమానం ప్రామాణిక ఖాళీ బరువు 118 కిలోలు (260 పౌండ్లు). ఇది కేబుల్-బ్రేస్డ్ హాంగ్ గ్లైడర్-స్టైల్ హై-వింగ్, వెయిట్-షిఫ్ట్ కంట్రోల్స్, కాక్‌ప"&amp;"ిట్ ఫెయిరింగ్ ఉన్న సింగిల్-సీట్ల ఓపెన్ కాక్‌పిట్, వీల్ ప్యాంటుతో ట్రైసైకిల్ ల్యాండింగ్ గేర్ మరియు పషర్ కాన్ఫిగరేషన్‌లో ఒకే ఇంజిన్ కలిగి ఉంది. [1] విమానం ఫ్యూజ్‌లేజ్ మిశ్రమాల నుండి తయారవుతుంది, దాని డబుల్ ఉపరితల అల్యూమినియం-ఫ్రేమ్డ్ వింగ్ డాక్రాన్ సెయిల్‌క"&amp;"్లాత్‌లో కప్పబడి ఉంటుంది. దాని 9.7 మీ (31.8 అడుగులు) స్పాన్ బౌటెక్ పికో ఎల్ వింగ్‌కు ఒకే ట్యూబ్-రకం కింగ్‌పోస్ట్ మద్దతు ఇస్తుంది మరియు ""ఎ"" ఫ్రేమ్ వెయిట్-షిఫ్ట్ కంట్రోల్ బార్‌ను ఉపయోగిస్తుంది. రెక్కలో రెండు పాయింట్ల మౌంటు వ్యవస్థ ఉంది, ఇది ల్యాండింగ్ కోస"&amp;"ం ఎగిరిపోయేటప్పుడు విమానం యొక్క ముక్కును పెంచడానికి అనుమతిస్తుంది. పైలట్ యొక్క సీటు లెగ్ పొడవు మరియు వెనుక కోణం రెండింటికీ సర్దుబాటు అవుతుంది. ల్యాండింగ్ గేర్‌లో డిస్క్ బ్రేక్‌లు మరియు ఫైబర్గ్లాస్ సస్పెన్షన్ రెండూ ఉన్నాయి. పవర్‌ప్లాంట్ ఒక ట్విన్ సిలిండర్,"&amp;" ఎయిర్-కూల్డ్, టూ-స్ట్రోక్, డ్యూయల్-ఇగ్నిషన్ 50 హెచ్‌పి (37 కిలోవాట్) హిర్త్ ఎఫ్ -23 ఇంజిన్. [1] ఈ విమానం ఖాళీ బరువు 118 కిలోల (260 పౌండ్లు) మరియు స్థూల బరువు 238 కిలోలు (525 పౌండ్లు), ఇది 120 కిలోల (265 ఎల్బి) ఉపయోగకరమైన లోడ్‌ను ఇస్తుంది. [1] బేయర్ల్ నుం"&amp;"డి డేటా [1] సాధారణ లక్షణాల పనితీరు")</f>
        <v>సాలిడ్ ఎయిర్ డైమాంట్ LP (ఇంగ్లీష్: డైమండ్, లైట్ పెర్ఫార్మెన్స్) అనేది జర్మన్ అల్ట్రాలైట్ ట్రైక్, ఇది హుండ్‌హీమ్‌కు చెందిన ఘన గాలి ఉల్-బావు ఫ్రాంజ్ చేత రూపొందించబడింది మరియు ఉత్పత్తి చేయబడింది, రీన్లాండ్-పిఫాల్జ్. విమానం పూర్తి రెడీ-టు-ఫ్లై-ఎయిర్‌క్రాఫ్ట్‌గా సరఫరా చేయబడుతుంది. [1] డైమంట్ ఎల్పి జర్మన్ 120 కిలోల (265 ఎల్బి) మైక్రోలైట్ వర్గానికి అనుగుణంగా రూపొందించబడింది. ఈ విమానం ప్రామాణిక ఖాళీ బరువు 118 కిలోలు (260 పౌండ్లు). ఇది కేబుల్-బ్రేస్డ్ హాంగ్ గ్లైడర్-స్టైల్ హై-వింగ్, వెయిట్-షిఫ్ట్ కంట్రోల్స్, కాక్‌పిట్ ఫెయిరింగ్ ఉన్న సింగిల్-సీట్ల ఓపెన్ కాక్‌పిట్, వీల్ ప్యాంటుతో ట్రైసైకిల్ ల్యాండింగ్ గేర్ మరియు పషర్ కాన్ఫిగరేషన్‌లో ఒకే ఇంజిన్ కలిగి ఉంది. [1] విమానం ఫ్యూజ్‌లేజ్ మిశ్రమాల నుండి తయారవుతుంది, దాని డబుల్ ఉపరితల అల్యూమినియం-ఫ్రేమ్డ్ వింగ్ డాక్రాన్ సెయిల్‌క్లాత్‌లో కప్పబడి ఉంటుంది. దాని 9.7 మీ (31.8 అడుగులు) స్పాన్ బౌటెక్ పికో ఎల్ వింగ్‌కు ఒకే ట్యూబ్-రకం కింగ్‌పోస్ట్ మద్దతు ఇస్తుంది మరియు "ఎ" ఫ్రేమ్ వెయిట్-షిఫ్ట్ కంట్రోల్ బార్‌ను ఉపయోగిస్తుంది. రెక్కలో రెండు పాయింట్ల మౌంటు వ్యవస్థ ఉంది, ఇది ల్యాండింగ్ కోసం ఎగిరిపోయేటప్పుడు విమానం యొక్క ముక్కును పెంచడానికి అనుమతిస్తుంది. పైలట్ యొక్క సీటు లెగ్ పొడవు మరియు వెనుక కోణం రెండింటికీ సర్దుబాటు అవుతుంది. ల్యాండింగ్ గేర్‌లో డిస్క్ బ్రేక్‌లు మరియు ఫైబర్గ్లాస్ సస్పెన్షన్ రెండూ ఉన్నాయి. పవర్‌ప్లాంట్ ఒక ట్విన్ సిలిండర్, ఎయిర్-కూల్డ్, టూ-స్ట్రోక్, డ్యూయల్-ఇగ్నిషన్ 50 హెచ్‌పి (37 కిలోవాట్) హిర్త్ ఎఫ్ -23 ఇంజిన్. [1] ఈ విమానం ఖాళీ బరువు 118 కిలోల (260 పౌండ్లు) మరియు స్థూల బరువు 238 కిలోలు (525 పౌండ్లు), ఇది 120 కిలోల (265 ఎల్బి) ఉపయోగకరమైన లోడ్‌ను ఇస్తుంది. [1] బేయర్ల్ నుండి డేటా [1] సాధారణ లక్షణాల పనితీరు</v>
      </c>
      <c r="E95" s="1" t="s">
        <v>1824</v>
      </c>
      <c r="F95" s="1" t="s">
        <v>979</v>
      </c>
      <c r="G95" s="1" t="str">
        <f>IFERROR(__xludf.DUMMYFUNCTION("GOOGLETRANSLATE(F:F, ""en"", ""te"")"),"అల్ట్రాలైట్ ట్రైక్")</f>
        <v>అల్ట్రాలైట్ ట్రైక్</v>
      </c>
      <c r="H95" s="1" t="s">
        <v>169</v>
      </c>
      <c r="I95" s="1" t="str">
        <f>IFERROR(__xludf.DUMMYFUNCTION("GOOGLETRANSLATE(H:H, ""en"", ""te"")"),"జర్మనీ")</f>
        <v>జర్మనీ</v>
      </c>
      <c r="J95" s="2" t="s">
        <v>170</v>
      </c>
      <c r="K95" s="1" t="s">
        <v>1825</v>
      </c>
      <c r="L95" s="1"/>
      <c r="M95" s="1" t="s">
        <v>1826</v>
      </c>
      <c r="R95" s="1" t="s">
        <v>215</v>
      </c>
      <c r="T95" s="1" t="s">
        <v>609</v>
      </c>
      <c r="V95" s="1" t="s">
        <v>1827</v>
      </c>
      <c r="X95" s="1" t="s">
        <v>1828</v>
      </c>
      <c r="Y95" s="1" t="s">
        <v>900</v>
      </c>
      <c r="AA95" s="1" t="s">
        <v>1829</v>
      </c>
      <c r="AB95" s="1" t="s">
        <v>934</v>
      </c>
      <c r="AC95" s="1" t="s">
        <v>1830</v>
      </c>
      <c r="AI95" s="1" t="s">
        <v>830</v>
      </c>
      <c r="AJ95" s="1" t="s">
        <v>1831</v>
      </c>
      <c r="AP95" s="1" t="s">
        <v>792</v>
      </c>
      <c r="AQ95" s="1" t="s">
        <v>991</v>
      </c>
      <c r="AS95" s="1" t="s">
        <v>431</v>
      </c>
      <c r="AT95" s="1" t="s">
        <v>1832</v>
      </c>
    </row>
    <row r="96">
      <c r="A96" s="1" t="s">
        <v>1833</v>
      </c>
      <c r="B96" s="1" t="str">
        <f>IFERROR(__xludf.DUMMYFUNCTION("GOOGLETRANSLATE(A:A, ""en"", ""te"")"),"ఎగిరే యంత్రాలు FM301 స్ట్రీమ్")</f>
        <v>ఎగిరే యంత్రాలు FM301 స్ట్రీమ్</v>
      </c>
      <c r="C96" s="1" t="s">
        <v>1834</v>
      </c>
      <c r="D96" s="1" t="str">
        <f>IFERROR(__xludf.DUMMYFUNCTION("GOOGLETRANSLATE(C:C, ""en"", ""te"")"),"ఫ్లయింగ్ మెషీన్లు FM301 స్ట్రీమ్, ఇది చెక్ అల్ట్రాలైట్ ట్రైక్, ఇది ఫ్లయింగ్ మెషీన్లచే రూపొందించబడింది మరియు ఉత్పత్తి చేస్తుంది S.R.O. రాసోస్కీ. విమానం పూర్తి రెడీ-టు-ఫ్లై-ఎయిర్‌క్రాఫ్ట్‌గా సరఫరా చేయబడుతుంది. [1] FM301 ఫెడరేషన్ Aéronautique ఇంటర్నేషనల్ మైక"&amp;"్రోలైట్ వర్గానికి అనుగుణంగా రూపొందించబడింది, ఇందులో వర్గం యొక్క గరిష్ట స్థూల బరువు 450 kg (992 lb). ఇది కేబుల్-బ్రేస్డ్ హాంగ్ గ్లైడర్-స్టైల్ హై-వింగ్, వెయిట్-షిఫ్ట్ కంట్రోల్స్, కాక్‌పిట్ ఫెయిరింగ్, ట్రైసైకిల్ ల్యాండింగ్ గేర్ మరియు పషర్ కాన్ఫిగరేషన్‌లో ఒకే"&amp;" ఇంజిన్‌తో రెండు-సీట్ల తేమ ఓపెన్ కాక్‌పిట్ కలిగి ఉంది. [1] ఈ విమానం మోనోకోక్ ఫైబర్గ్లాస్ క్యారేజీతో తయారు చేయబడింది, దాని డబుల్ ఉపరితల వింగ్ డాక్రాన్ సెయిల్‌క్లాత్‌లో కప్పబడి ఉంటుంది. దీని 9.5 మీ (31.2 అడుగులు) స్పాన్ క్వాసార్ వింగ్‌కు ఒకే ట్యూబ్-రకం కింగ"&amp;"్‌పోస్ట్ మద్దతు ఇస్తుంది మరియు ""ఫ్రేమ్ వెయిట్-షిఫ్ట్ కంట్రోల్ బార్‌ను ఉపయోగిస్తుంది. పవర్‌ప్లాంట్ ఒక ట్విన్ సిలిండర్, ఎయిర్-కూల్డ్, ఫోర్-స్ట్రోక్, డ్యూయల్-ఇగ్నిషన్ 60 హెచ్‌పి (45 కిలోవాట్) హెచ్‌కెఎస్ 700 ఇ ఇంజన్, రెండు-స్ట్రోక్ 64 హెచ్‌పి (48 కిలోవాట్ కూ"&amp;"ల్డ్, ఫోర్-స్ట్రోక్, డ్యూయల్-ఇగ్నిషన్ 80 హెచ్‌పి (60 కిలోవాట్) రోటాక్స్ 912UL లేదా 100 హెచ్‌పి (75 కిలోవాట్) రోటాక్స్ 912లు ఇంజన్లు ఐచ్ఛికం. HKS పవర్‌ప్లాంట్‌తో ఈ విమానం ఖాళీ బరువు 175 కిలోలు (386 పౌండ్లు) మరియు స్థూల బరువు 450 కిలోలు (992 పౌండ్లు), ఇది 2"&amp;"75 కిలోల (606 పౌండ్లు) ఉపయోగకరమైన లోడ్‌ను ఇస్తుంది. 42 లీటర్ల పూర్తి ఇంధనంతో (9.2 ఇంప్ గల్; 11 యుఎస్ గాల్) పేలోడ్ 245 కిలోలు (540 ఎల్బి). [1] అసాధారణమైన ఫైబర్‌గ్లాస్ నిర్మాణ నిర్మాణం అంతర్గత ఇంధన ట్యాంకులను అనుమతిస్తుంది మరియు పెద్ద అన్‌స్ట్రక్టెడ్ సామాను"&amp;" ప్రాంతాన్ని కూడా అనుమతిస్తుంది. FM301 లో ప్రత్యేకమైన వింగ్ మాస్ట్ వ్యవస్థ కూడా ఉంది, ఇది రెక్కను సమీకరించి క్యారేజీపై ఒకే చేతితో అమర్చడానికి అనుమతిస్తుంది. [1] బేయర్ల్ మరియు ఫ్లయింగ్ మెషీన్ల నుండి డేటా [1] [2] సాధారణ లక్షణాల పనితీరు")</f>
        <v>ఫ్లయింగ్ మెషీన్లు FM301 స్ట్రీమ్, ఇది చెక్ అల్ట్రాలైట్ ట్రైక్, ఇది ఫ్లయింగ్ మెషీన్లచే రూపొందించబడింది మరియు ఉత్పత్తి చేస్తుంది S.R.O. రాసోస్కీ. విమానం పూర్తి రెడీ-టు-ఫ్లై-ఎయిర్‌క్రాఫ్ట్‌గా సరఫరా చేయబడుతుంది. [1] FM301 ఫెడరేషన్ Aéronautique ఇంటర్నేషనల్ మైక్రోలైట్ వర్గానికి అనుగుణంగా రూపొందించబడింది, ఇందులో వర్గం యొక్క గరిష్ట స్థూల బరువు 450 kg (992 lb). ఇది కేబుల్-బ్రేస్డ్ హాంగ్ గ్లైడర్-స్టైల్ హై-వింగ్, వెయిట్-షిఫ్ట్ కంట్రోల్స్, కాక్‌పిట్ ఫెయిరింగ్, ట్రైసైకిల్ ల్యాండింగ్ గేర్ మరియు పషర్ కాన్ఫిగరేషన్‌లో ఒకే ఇంజిన్‌తో రెండు-సీట్ల తేమ ఓపెన్ కాక్‌పిట్ కలిగి ఉంది. [1] ఈ విమానం మోనోకోక్ ఫైబర్గ్లాస్ క్యారేజీతో తయారు చేయబడింది, దాని డబుల్ ఉపరితల వింగ్ డాక్రాన్ సెయిల్‌క్లాత్‌లో కప్పబడి ఉంటుంది. దీని 9.5 మీ (31.2 అడుగులు) స్పాన్ క్వాసార్ వింగ్‌కు ఒకే ట్యూబ్-రకం కింగ్‌పోస్ట్ మద్దతు ఇస్తుంది మరియు "ఫ్రేమ్ వెయిట్-షిఫ్ట్ కంట్రోల్ బార్‌ను ఉపయోగిస్తుంది. పవర్‌ప్లాంట్ ఒక ట్విన్ సిలిండర్, ఎయిర్-కూల్డ్, ఫోర్-స్ట్రోక్, డ్యూయల్-ఇగ్నిషన్ 60 హెచ్‌పి (45 కిలోవాట్) హెచ్‌కెఎస్ 700 ఇ ఇంజన్, రెండు-స్ట్రోక్ 64 హెచ్‌పి (48 కిలోవాట్ కూల్డ్, ఫోర్-స్ట్రోక్, డ్యూయల్-ఇగ్నిషన్ 80 హెచ్‌పి (60 కిలోవాట్) రోటాక్స్ 912UL లేదా 100 హెచ్‌పి (75 కిలోవాట్) రోటాక్స్ 912లు ఇంజన్లు ఐచ్ఛికం. HKS పవర్‌ప్లాంట్‌తో ఈ విమానం ఖాళీ బరువు 175 కిలోలు (386 పౌండ్లు) మరియు స్థూల బరువు 450 కిలోలు (992 పౌండ్లు), ఇది 275 కిలోల (606 పౌండ్లు) ఉపయోగకరమైన లోడ్‌ను ఇస్తుంది. 42 లీటర్ల పూర్తి ఇంధనంతో (9.2 ఇంప్ గల్; 11 యుఎస్ గాల్) పేలోడ్ 245 కిలోలు (540 ఎల్బి). [1] అసాధారణమైన ఫైబర్‌గ్లాస్ నిర్మాణ నిర్మాణం అంతర్గత ఇంధన ట్యాంకులను అనుమతిస్తుంది మరియు పెద్ద అన్‌స్ట్రక్టెడ్ సామాను ప్రాంతాన్ని కూడా అనుమతిస్తుంది. FM301 లో ప్రత్యేకమైన వింగ్ మాస్ట్ వ్యవస్థ కూడా ఉంది, ఇది రెక్కను సమీకరించి క్యారేజీపై ఒకే చేతితో అమర్చడానికి అనుమతిస్తుంది. [1] బేయర్ల్ మరియు ఫ్లయింగ్ మెషీన్ల నుండి డేటా [1] [2] సాధారణ లక్షణాల పనితీరు</v>
      </c>
      <c r="F96" s="1" t="s">
        <v>979</v>
      </c>
      <c r="G96" s="1" t="str">
        <f>IFERROR(__xludf.DUMMYFUNCTION("GOOGLETRANSLATE(F:F, ""en"", ""te"")"),"అల్ట్రాలైట్ ట్రైక్")</f>
        <v>అల్ట్రాలైట్ ట్రైక్</v>
      </c>
      <c r="H96" s="1" t="s">
        <v>1835</v>
      </c>
      <c r="I96" s="1" t="str">
        <f>IFERROR(__xludf.DUMMYFUNCTION("GOOGLETRANSLATE(H:H, ""en"", ""te"")"),"చెక్ రిపబ్లిక్")</f>
        <v>చెక్ రిపబ్లిక్</v>
      </c>
      <c r="J96" s="1" t="s">
        <v>1836</v>
      </c>
      <c r="K96" s="1" t="s">
        <v>1837</v>
      </c>
      <c r="L96" s="1"/>
      <c r="M96" s="1" t="s">
        <v>1838</v>
      </c>
      <c r="R96" s="1" t="s">
        <v>215</v>
      </c>
      <c r="T96" s="1" t="s">
        <v>1839</v>
      </c>
      <c r="V96" s="1" t="s">
        <v>1840</v>
      </c>
      <c r="X96" s="1" t="s">
        <v>1841</v>
      </c>
      <c r="Y96" s="1" t="s">
        <v>261</v>
      </c>
      <c r="Z96" s="1" t="s">
        <v>1842</v>
      </c>
      <c r="AA96" s="1" t="s">
        <v>1843</v>
      </c>
      <c r="AB96" s="1" t="s">
        <v>934</v>
      </c>
      <c r="AC96" s="1" t="s">
        <v>1844</v>
      </c>
      <c r="AI96" s="1" t="s">
        <v>883</v>
      </c>
      <c r="AJ96" s="1" t="s">
        <v>1845</v>
      </c>
      <c r="AP96" s="1" t="s">
        <v>792</v>
      </c>
      <c r="AQ96" s="1" t="s">
        <v>991</v>
      </c>
      <c r="AS96" s="1" t="s">
        <v>431</v>
      </c>
      <c r="AT96" s="1" t="s">
        <v>323</v>
      </c>
      <c r="BA96" s="1" t="s">
        <v>272</v>
      </c>
      <c r="BJ96" s="1">
        <v>9.0</v>
      </c>
      <c r="DA96" s="1" t="s">
        <v>1846</v>
      </c>
    </row>
    <row r="97">
      <c r="A97" s="1" t="s">
        <v>1847</v>
      </c>
      <c r="B97" s="1" t="str">
        <f>IFERROR(__xludf.DUMMYFUNCTION("GOOGLETRANSLATE(A:A, ""en"", ""te"")"),"ఫుల్ మా 30 గ్రాఫిటీ")</f>
        <v>ఫుల్ మా 30 గ్రాఫిటీ</v>
      </c>
      <c r="C97" s="1" t="s">
        <v>1848</v>
      </c>
      <c r="D97" s="1" t="str">
        <f>IFERROR(__xludf.DUMMYFUNCTION("GOOGLETRANSLATE(C:C, ""en"", ""te"")"),"ఫుల్ మా 30 గ్రాఫిటీ ఒక జర్మన్ అల్ట్రాలైట్ ట్రైక్, ఇది తూరింగియాలోని హార్సెల్బర్గ్-హైనీచ్ యొక్క ఫాచ్స్‌చ్యులే ఫర్ అల్ట్రాలేచ్ట్ యుఎన్‌డి మోటర్‌ఫ్లగ్ (ఇంగ్లీష్: ప్రొఫెషనల్ స్కూల్ ఫర్ అల్ట్రాలైట్స్ అండ్ మోటరైజ్డ్ ఎయిర్‌క్రాఫ్ట్) చేత రూపొందించబడింది మరియు నిర"&amp;"్మించబడింది. విమానం పూర్తి రెడీ-టు-ఫ్లై-ఎయిర్‌క్రాఫ్ట్‌గా సరఫరా చేయబడుతుంది. [1] తయారీదారు ఒక ఎగిరే పాఠశాల మరియు విమాన దిగుమతిదారు, ఇది వారి స్వంత మోడల్ అల్ట్రాలైట్ ట్రైక్‌ను ఉత్పత్తి చేయాలని నిర్ణయించుకుంది. [1] వర్గం యొక్క గరిష్ట స్థూల బరువు 450 కిలోల ("&amp;"992 పౌండ్లు) తో సహా, ఫెడెరేషన్ ఏరోనటిక్ ఇంటర్నేషనల్ మైక్రోలైట్ వర్గానికి అనుగుణంగా గ్రాఫిటీ రూపొందించబడింది. ఈ విమానం గరిష్టంగా స్థూల బరువు 400 కిలోల (882 పౌండ్లు). ఇది కేబుల్-బ్రేస్డ్ హాంగ్ గ్లైడర్-స్టైల్ హై-వింగ్, వెయిట్-షిఫ్ట్ కంట్రోల్స్, కాక్‌పిట్ ఫెయ"&amp;"ిరింగ్ తో రెండు-సీట్ల-టెన్డం ఓపెన్ కాక్‌పిట్, వీల్ ప్యాంటుతో ట్రైసైకిల్ ల్యాండింగ్ గేర్ మరియు పషర్ కాన్ఫిగరేషన్‌లో ఒకే ఇంజిన్ ఉన్నాయి. [1 ] ఈ విమానం టైటానియం ఫిట్టింగులతో కలిసిన బోల్ట్-టుగెథర్ అల్యూమినియం గొట్టాల నుండి తయారవుతుంది, దాని డబుల్ ఉపరితల వింగ్"&amp;" డాక్రాన్ సెయిల్‌క్లాత్‌లో కప్పబడి ఉంటుంది. దీని 10.1 మీ (33.1 అడుగులు) స్పాన్ వింగ్‌కు ఒకే ట్యూబ్-రకం కింగ్‌పోస్ట్ మద్దతు ఇస్తుంది మరియు ""ఎ"" ఫ్రేమ్ వెయిట్-షిఫ్ట్ కంట్రోల్ బార్‌ను ఉపయోగిస్తుంది. ప్రామాణిక పవర్‌ప్లాంట్ ఒక ట్విన్ సిలిండర్, లిక్విడ్-కూల్డ్"&amp;", టూ-స్ట్రోక్, డ్యూయల్-ఇగ్నిషన్ 64 హెచ్‌పి (48 కిలోవాట్) రోటాక్స్ 582 ఇంజిన్, అయితే విస్తృత శ్రేణి ఇంజన్లు అందుబాటులో ఉన్నాయి. రోటాక్స్ 582 పవర్‌ప్లాంట్‌తో ఈ విమానం ఖాళీ బరువు 185 కిలోలు (408 పౌండ్లు) మరియు స్థూల బరువు 400 కిలోల (882 ఎల్బి), ఇది 215 కిలోల"&amp;" (474 ​​ఎల్బి) ఉపయోగకరమైన లోడ్‌ను ఇస్తుంది. 42 లీటర్ల పూర్తి ఇంధనంతో (9.2 ఇంప్ గల్; 11 యుఎస్ గాల్) పేలోడ్ 185 కిలోలు (408 ఎల్బి). [1] ఈ విమానం కొన్ని ప్రత్యేక లక్షణాలను కలిగి ఉంది: సీట్ అసెంబ్లీ మరియు ఇంజిన్ మౌంట్ విలీనం చేయబడ్డాయి మరియు ఇంధన ట్యాంక్ ప్రభ"&amp;"ావం వచ్చినప్పుడు స్వయంచాలకంగా విమానం నుండి బయలుదేరుతుంది. విస్తృత శ్రేణి వేర్వేరు రెక్కలను ప్రాథమిక క్యారేజీకి అమర్చవచ్చు. [1] బేయర్ల్ నుండి డేటా [1] సాధారణ లక్షణాల పనితీరు")</f>
        <v>ఫుల్ మా 30 గ్రాఫిటీ ఒక జర్మన్ అల్ట్రాలైట్ ట్రైక్, ఇది తూరింగియాలోని హార్సెల్బర్గ్-హైనీచ్ యొక్క ఫాచ్స్‌చ్యులే ఫర్ అల్ట్రాలేచ్ట్ యుఎన్‌డి మోటర్‌ఫ్లగ్ (ఇంగ్లీష్: ప్రొఫెషనల్ స్కూల్ ఫర్ అల్ట్రాలైట్స్ అండ్ మోటరైజ్డ్ ఎయిర్‌క్రాఫ్ట్) చేత రూపొందించబడింది మరియు నిర్మించబడింది. విమానం పూర్తి రెడీ-టు-ఫ్లై-ఎయిర్‌క్రాఫ్ట్‌గా సరఫరా చేయబడుతుంది. [1] తయారీదారు ఒక ఎగిరే పాఠశాల మరియు విమాన దిగుమతిదారు, ఇది వారి స్వంత మోడల్ అల్ట్రాలైట్ ట్రైక్‌ను ఉత్పత్తి చేయాలని నిర్ణయించుకుంది. [1] వర్గం యొక్క గరిష్ట స్థూల బరువు 450 కిలోల (992 పౌండ్లు) తో సహా, ఫెడెరేషన్ ఏరోనటిక్ ఇంటర్నేషనల్ మైక్రోలైట్ వర్గానికి అనుగుణంగా గ్రాఫిటీ రూపొందించబడింది. ఈ విమానం గరిష్టంగా స్థూల బరువు 400 కిలోల (882 పౌండ్లు). ఇది కేబుల్-బ్రేస్డ్ హాంగ్ గ్లైడర్-స్టైల్ హై-వింగ్, వెయిట్-షిఫ్ట్ కంట్రోల్స్, కాక్‌పిట్ ఫెయిరింగ్ తో రెండు-సీట్ల-టెన్డం ఓపెన్ కాక్‌పిట్, వీల్ ప్యాంటుతో ట్రైసైకిల్ ల్యాండింగ్ గేర్ మరియు పషర్ కాన్ఫిగరేషన్‌లో ఒకే ఇంజిన్ ఉన్నాయి. [1 ] ఈ విమానం టైటానియం ఫిట్టింగులతో కలిసిన బోల్ట్-టుగెథర్ అల్యూమినియం గొట్టాల నుండి తయారవుతుంది, దాని డబుల్ ఉపరితల వింగ్ డాక్రాన్ సెయిల్‌క్లాత్‌లో కప్పబడి ఉంటుంది. దీని 10.1 మీ (33.1 అడుగులు) స్పాన్ వింగ్‌కు ఒకే ట్యూబ్-రకం కింగ్‌పోస్ట్ మద్దతు ఇస్తుంది మరియు "ఎ" ఫ్రేమ్ వెయిట్-షిఫ్ట్ కంట్రోల్ బార్‌ను ఉపయోగిస్తుంది. ప్రామాణిక పవర్‌ప్లాంట్ ఒక ట్విన్ సిలిండర్, లిక్విడ్-కూల్డ్, టూ-స్ట్రోక్, డ్యూయల్-ఇగ్నిషన్ 64 హెచ్‌పి (48 కిలోవాట్) రోటాక్స్ 582 ఇంజిన్, అయితే విస్తృత శ్రేణి ఇంజన్లు అందుబాటులో ఉన్నాయి. రోటాక్స్ 582 పవర్‌ప్లాంట్‌తో ఈ విమానం ఖాళీ బరువు 185 కిలోలు (408 పౌండ్లు) మరియు స్థూల బరువు 400 కిలోల (882 ఎల్బి), ఇది 215 కిలోల (474 ​​ఎల్బి) ఉపయోగకరమైన లోడ్‌ను ఇస్తుంది. 42 లీటర్ల పూర్తి ఇంధనంతో (9.2 ఇంప్ గల్; 11 యుఎస్ గాల్) పేలోడ్ 185 కిలోలు (408 ఎల్బి). [1] ఈ విమానం కొన్ని ప్రత్యేక లక్షణాలను కలిగి ఉంది: సీట్ అసెంబ్లీ మరియు ఇంజిన్ మౌంట్ విలీనం చేయబడ్డాయి మరియు ఇంధన ట్యాంక్ ప్రభావం వచ్చినప్పుడు స్వయంచాలకంగా విమానం నుండి బయలుదేరుతుంది. విస్తృత శ్రేణి వేర్వేరు రెక్కలను ప్రాథమిక క్యారేజీకి అమర్చవచ్చు. [1] బేయర్ల్ నుండి డేటా [1] సాధారణ లక్షణాల పనితీరు</v>
      </c>
      <c r="F97" s="1" t="s">
        <v>979</v>
      </c>
      <c r="G97" s="1" t="str">
        <f>IFERROR(__xludf.DUMMYFUNCTION("GOOGLETRANSLATE(F:F, ""en"", ""te"")"),"అల్ట్రాలైట్ ట్రైక్")</f>
        <v>అల్ట్రాలైట్ ట్రైక్</v>
      </c>
      <c r="H97" s="1" t="s">
        <v>169</v>
      </c>
      <c r="I97" s="1" t="str">
        <f>IFERROR(__xludf.DUMMYFUNCTION("GOOGLETRANSLATE(H:H, ""en"", ""te"")"),"జర్మనీ")</f>
        <v>జర్మనీ</v>
      </c>
      <c r="J97" s="2" t="s">
        <v>170</v>
      </c>
      <c r="K97" s="1" t="s">
        <v>1849</v>
      </c>
      <c r="L97" s="1"/>
      <c r="M97" s="1" t="s">
        <v>1850</v>
      </c>
      <c r="R97" s="1" t="s">
        <v>215</v>
      </c>
      <c r="T97" s="1" t="s">
        <v>1851</v>
      </c>
      <c r="V97" s="1" t="s">
        <v>1852</v>
      </c>
      <c r="X97" s="1" t="s">
        <v>1853</v>
      </c>
      <c r="Y97" s="1" t="s">
        <v>1786</v>
      </c>
      <c r="Z97" s="1" t="s">
        <v>1842</v>
      </c>
      <c r="AA97" s="1" t="s">
        <v>880</v>
      </c>
      <c r="AB97" s="1" t="s">
        <v>934</v>
      </c>
      <c r="AC97" s="1" t="s">
        <v>1789</v>
      </c>
      <c r="AI97" s="1" t="s">
        <v>791</v>
      </c>
      <c r="AJ97" s="1" t="s">
        <v>1854</v>
      </c>
      <c r="AP97" s="1" t="s">
        <v>792</v>
      </c>
      <c r="AQ97" s="1" t="s">
        <v>991</v>
      </c>
      <c r="AS97" s="1" t="s">
        <v>850</v>
      </c>
      <c r="AT97" s="1" t="s">
        <v>1855</v>
      </c>
      <c r="BA97" s="1" t="s">
        <v>272</v>
      </c>
    </row>
    <row r="98">
      <c r="A98" s="1" t="s">
        <v>1856</v>
      </c>
      <c r="B98" s="1" t="str">
        <f>IFERROR(__xludf.DUMMYFUNCTION("GOOGLETRANSLATE(A:A, ""en"", ""te"")"),"ICARO పిట్-ట్రైక్")</f>
        <v>ICARO పిట్-ట్రైక్</v>
      </c>
      <c r="C98" s="1" t="s">
        <v>1857</v>
      </c>
      <c r="D98" s="1" t="str">
        <f>IFERROR(__xludf.DUMMYFUNCTION("GOOGLETRANSLATE(C:C, ""en"", ""te"")"),"ICARO పిట్-ట్రైక్ అనేది ఇటాలియన్ ఎలక్ట్రిక్-శక్తితో కూడిన అల్ట్రాలైట్ ట్రైక్, ఇది మన్‌ఫ్రెడ్ రుహ్మెర్ చేత రూపొందించబడింది మరియు సాంగియానోకు చెందిన ICARO 2000 చేత ఉత్పత్తి చేయబడింది. విమానం పూర్తి రెడీ-టు-ఫ్లై-ఎయిర్‌క్రాఫ్ట్‌గా సరఫరా చేయబడుతుంది. [1] పిట్-"&amp;"ట్రైక్ ఫెడరేషన్ ఏరోనటిక్ ఇంటర్నేషనల్ మైక్రోలైట్ కేటగిరీ మరియు యుఎస్ ఫార్ 103 అల్ట్రాలైట్ వెహికల్స్ నిబంధనలకు అనుగుణంగా రూపొందించబడింది. ఇది కేబుల్-బ్రేస్డ్ హాంగ్ గ్లైడర్-స్టైల్ హై-వింగ్, వెయిట్-షిఫ్ట్ కంట్రోల్స్, కాక్‌పిట్ ఫెయిరింగ్ లేకుండా సింగిల్-సీట్ల "&amp;"ఓపెన్ కాక్‌పిట్, ట్రైసైకిల్ ల్యాండింగ్ గేర్ మరియు పషర్ కాన్ఫిగరేషన్‌లో ఒకే ఎలక్ట్రిక్ మోటారును కలిగి ఉంది. [1] ఈ విమానం బోల్ట్-టుగెథర్ అల్యూమినియం గొట్టాల నుండి తయారవుతుంది, దాని సింగిల్ లేదా డబుల్ ఉపరితల వింగ్ డాక్రాన్ సెయిల్‌క్లాత్‌లో కప్పబడి ఉంటుంది. ద"&amp;"ీని రెక్కకు ఒకే ట్యూబ్-రకం కింగ్‌పోస్ట్ మద్దతు ఇస్తుంది మరియు ""ఎ"" ఫ్రేమ్ వెయిట్-షిఫ్ట్ కంట్రోల్ బార్‌ను ఉపయోగిస్తుంది. ప్రారంభంలో సిమోనిని మరియు బెయిలీ గ్యాసోలిన్ ఇంజన్లు అందించబడ్డాయి, కాని ప్రస్తుతం ఎలక్ట్రిక్ మోటార్లు మాత్రమే అందుబాటులో ఉన్నాయి. ప్రస"&amp;"్తుత ప్రామాణిక పవర్‌ప్లాంట్ బ్రష్‌లెస్, తిరిగే 10 kW (13 HP) ఫ్లైటెక్ HPD 10 ఎలక్ట్రిక్ మోటారు. ప్రామాణిక 24 AH లిథియం అయాన్ బ్యాటరీ ఓర్పుతో 20 నిమిషాలు. రెండు బ్యాటరీలు సమాంతరంగా అనుసంధానించబడి, 48 AH ను అందిస్తాయి, ఫ్లైట్ ఓర్పు 40 నిమిషాలు. [1] [2] రెండ"&amp;"ు బ్యాటరీలు మరియు సింగిల్ ఉపరితల ICARO RX2 మోడల్ 18 హాంగ్ గ్లైడర్ వింగ్ ఈ విమానం ఖాళీ బరువు 70 కిలోల (154 lb) మరియు స్థూల బరువు 173 కిలోలు (381 పౌండ్లు), ఇది 103 కిలోల (227 పౌండ్లు) ఉపయోగకరమైన లోడ్ ఇస్తుంది. . [[ సింగిల్ ఉపరితలం ICARO RX2 18 లేదా 21 లేదా "&amp;"డబుల్ సర్ఫేస్ ICARO MASTR పెద్ద పరిమాణంతో సహా అనేక విభిన్న రెక్కలను ప్రాథమిక క్యారేజీకి అమర్చవచ్చు. [1] బేయర్ల్ మరియు ఐకారో 2000 నుండి డేటా [1] [2] సాధారణ లక్షణాలు")</f>
        <v>ICARO పిట్-ట్రైక్ అనేది ఇటాలియన్ ఎలక్ట్రిక్-శక్తితో కూడిన అల్ట్రాలైట్ ట్రైక్, ఇది మన్‌ఫ్రెడ్ రుహ్మెర్ చేత రూపొందించబడింది మరియు సాంగియానోకు చెందిన ICARO 2000 చేత ఉత్పత్తి చేయబడింది. విమానం పూర్తి రెడీ-టు-ఫ్లై-ఎయిర్‌క్రాఫ్ట్‌గా సరఫరా చేయబడుతుంది. [1] పిట్-ట్రైక్ ఫెడరేషన్ ఏరోనటిక్ ఇంటర్నేషనల్ మైక్రోలైట్ కేటగిరీ మరియు యుఎస్ ఫార్ 103 అల్ట్రాలైట్ వెహికల్స్ నిబంధనలకు అనుగుణంగా రూపొందించబడింది. ఇది కేబుల్-బ్రేస్డ్ హాంగ్ గ్లైడర్-స్టైల్ హై-వింగ్, వెయిట్-షిఫ్ట్ కంట్రోల్స్, కాక్‌పిట్ ఫెయిరింగ్ లేకుండా సింగిల్-సీట్ల ఓపెన్ కాక్‌పిట్, ట్రైసైకిల్ ల్యాండింగ్ గేర్ మరియు పషర్ కాన్ఫిగరేషన్‌లో ఒకే ఎలక్ట్రిక్ మోటారును కలిగి ఉంది. [1] ఈ విమానం బోల్ట్-టుగెథర్ అల్యూమినియం గొట్టాల నుండి తయారవుతుంది, దాని సింగిల్ లేదా డబుల్ ఉపరితల వింగ్ డాక్రాన్ సెయిల్‌క్లాత్‌లో కప్పబడి ఉంటుంది. దీని రెక్కకు ఒకే ట్యూబ్-రకం కింగ్‌పోస్ట్ మద్దతు ఇస్తుంది మరియు "ఎ" ఫ్రేమ్ వెయిట్-షిఫ్ట్ కంట్రోల్ బార్‌ను ఉపయోగిస్తుంది. ప్రారంభంలో సిమోనిని మరియు బెయిలీ గ్యాసోలిన్ ఇంజన్లు అందించబడ్డాయి, కాని ప్రస్తుతం ఎలక్ట్రిక్ మోటార్లు మాత్రమే అందుబాటులో ఉన్నాయి. ప్రస్తుత ప్రామాణిక పవర్‌ప్లాంట్ బ్రష్‌లెస్, తిరిగే 10 kW (13 HP) ఫ్లైటెక్ HPD 10 ఎలక్ట్రిక్ మోటారు. ప్రామాణిక 24 AH లిథియం అయాన్ బ్యాటరీ ఓర్పుతో 20 నిమిషాలు. రెండు బ్యాటరీలు సమాంతరంగా అనుసంధానించబడి, 48 AH ను అందిస్తాయి, ఫ్లైట్ ఓర్పు 40 నిమిషాలు. [1] [2] రెండు బ్యాటరీలు మరియు సింగిల్ ఉపరితల ICARO RX2 మోడల్ 18 హాంగ్ గ్లైడర్ వింగ్ ఈ విమానం ఖాళీ బరువు 70 కిలోల (154 lb) మరియు స్థూల బరువు 173 కిలోలు (381 పౌండ్లు), ఇది 103 కిలోల (227 పౌండ్లు) ఉపయోగకరమైన లోడ్ ఇస్తుంది. . [[ సింగిల్ ఉపరితలం ICARO RX2 18 లేదా 21 లేదా డబుల్ సర్ఫేస్ ICARO MASTR పెద్ద పరిమాణంతో సహా అనేక విభిన్న రెక్కలను ప్రాథమిక క్యారేజీకి అమర్చవచ్చు. [1] బేయర్ల్ మరియు ఐకారో 2000 నుండి డేటా [1] [2] సాధారణ లక్షణాలు</v>
      </c>
      <c r="F98" s="1" t="s">
        <v>979</v>
      </c>
      <c r="G98" s="1" t="str">
        <f>IFERROR(__xludf.DUMMYFUNCTION("GOOGLETRANSLATE(F:F, ""en"", ""te"")"),"అల్ట్రాలైట్ ట్రైక్")</f>
        <v>అల్ట్రాలైట్ ట్రైక్</v>
      </c>
      <c r="H98" s="1" t="s">
        <v>201</v>
      </c>
      <c r="I98" s="1" t="str">
        <f>IFERROR(__xludf.DUMMYFUNCTION("GOOGLETRANSLATE(H:H, ""en"", ""te"")"),"ఇటలీ")</f>
        <v>ఇటలీ</v>
      </c>
      <c r="J98" s="2" t="s">
        <v>202</v>
      </c>
      <c r="K98" s="1" t="s">
        <v>1858</v>
      </c>
      <c r="L98" s="1"/>
      <c r="M98" s="1" t="s">
        <v>1859</v>
      </c>
      <c r="N98" s="1" t="s">
        <v>1860</v>
      </c>
      <c r="R98" s="1" t="s">
        <v>215</v>
      </c>
      <c r="T98" s="1" t="s">
        <v>1861</v>
      </c>
      <c r="V98" s="1" t="s">
        <v>1862</v>
      </c>
      <c r="X98" s="1" t="s">
        <v>1863</v>
      </c>
      <c r="Y98" s="1" t="s">
        <v>1864</v>
      </c>
      <c r="AA98" s="1" t="s">
        <v>1865</v>
      </c>
      <c r="AB98" s="1" t="s">
        <v>1866</v>
      </c>
      <c r="AP98" s="1" t="s">
        <v>792</v>
      </c>
      <c r="AQ98" s="1" t="s">
        <v>991</v>
      </c>
      <c r="AR98" s="1">
        <v>7.38</v>
      </c>
    </row>
    <row r="99">
      <c r="A99" s="1" t="s">
        <v>1867</v>
      </c>
      <c r="B99" s="1" t="str">
        <f>IFERROR(__xludf.DUMMYFUNCTION("GOOGLETRANSLATE(A:A, ""en"", ""te"")"),"ఏవియన్ పిరాటా")</f>
        <v>ఏవియన్ పిరాటా</v>
      </c>
      <c r="C99" s="1" t="s">
        <v>1868</v>
      </c>
      <c r="D99" s="1" t="str">
        <f>IFERROR(__xludf.DUMMYFUNCTION("GOOGLETRANSLATE(C:C, ""en"", ""te"")"),"ఏవియన్ పిరాటా (పైరేట్ విమానం) అనేది బొలీవియన్లు లాక్‌హీడ్ రాశికి ఇచ్చిన పేరు, ఇది 1961 లో బొలీవియాలోని శాంటా క్రజ్‌లోని ఎల్ ట్రోంపిల్లో విమానాశ్రయంలోకి రహస్యంగా విమానాలను తీసుకువెళ్ళింది. ఈ విమానం 1961 నుండి బొలీవియాలో ఉంది, అది బలవంతంగా భూమిని సాధించింది"&amp;". చేజ్ తర్వాత బొలీవియన్ వైమానిక దళం ఒక వైమానిక దళ కెప్టెన్ ప్రమాదంలో మరణించాడు. ఈ విమానం పర్యాటక ఆకర్షణగా మారింది, యాజమాన్యం యొక్క అనేక మార్పులకు గురైంది మరియు బొలీవియన్లలో కూడా పట్టణ పురాణగా మారింది. ఈ విమానం రిజిస్ట్రేషన్ N2520B తో లాక్‌హీడ్ రాశి, ఈ సంఘ"&amp;"టన సమయంలో ఫ్లోరిడాలోని మయామికి చెందిన లాయిడ్ ఎయిర్‌లైన్స్‌కు నమోదు చేయబడింది (అప్పటి బొలీవియా యొక్క ఫ్లాగ్-క్యారియర్ లాయిడ్ ఎరియో బొలీవియానోతో గందరగోళం చెందకూడదు). ఏరోట్రాన్స్పోర్ట్ డేటా బ్యాంక్ ప్రకారం, విమానం 1958 లో బ్రాండన్ అండర్సన్‌కు విక్రయించబడింది"&amp;". [1] ఈ విమానం గతంలో బ్రానిఫ్ ఇంటర్నేషనల్ ఎయిర్‌వేస్ మరియు ట్రాన్స్ అమెరికన్ ఎయిర్‌లైన్స్ కోసం ఎగిరింది, ఈ సంఘటన జరగడానికి నెలల ముందు, 1960 లో ఎంపైర్ సప్లై కంపెనీ స్వాధీనం చేసుకునే ముందు. ఈ విమానం యొక్క మోడల్ విమానం ఉంది, ఎందుకంటే కార్గి బొమ్మలు బ్రానిఫ్ "&amp;"లివరీ కింద రాశి యొక్క నమూనాను విడుదల చేశాయి. [2] N2520B యొక్క చివరి విమానానికి ముందు కొంత సమయంలో, ఎల్ ట్రోంపిల్లో విమానాశ్రయానికి కాన్స్టెలేషన్స్ నైట్ విమానాలను నిర్వహిస్తున్నాయి. సిగరెట్లు, వస్త్రాలు, విస్కీ, సాక్స్, టెలివిజన్ సెట్లు మరియు నిషేధిత వస్తువ"&amp;"ులు వంటి అమెరికా నుండి ఇతర గమ్యస్థానాలలో, బ్యూనస్ ఎయిర్స్, అర్జెంటీనా మరియు అరికా, చిలీకి ఈ వస్తువులను రవాణా చేసినట్లు స్థానికులు నమ్ముతారు. [3] జూలై 29, 1961, శనివారం, విమానం ఎల్ ట్రోంపిల్లో విమానాశ్రయంలో అడుగుపెట్టింది మరియు జూలై 30 వరకు అక్కడే ఉంది, అద"&amp;"ి దక్షిణ దిశగా బయలుదేరింది. విమానం యొక్క యజమానులు విమాన ప్రణాళికను దాఖలు చేయలేదు; బదులుగా వారు ప్రాక్టీస్-మాత్రమే ఫ్లైట్ తీసుకుంటున్నారని చెప్పారు. టేకాఫ్ అయిన వెంటనే, ట్రోంపిల్లో కంట్రోల్ టవర్ ఫ్యూర్‌జా ఏరియా బొలీవియానాను అప్రమత్తం చేసింది, ఇది పి -51 ము"&amp;"స్తాంగ్ యోధులను వెంబడించడానికి పంపింది. పి -51 పైలట్లు మరియు కంట్రోల్ టవర్ విమానం సిబ్బందిని కోచబాంబకు వెళ్లమని కోరింది, కాని సిబ్బంది అభ్యర్థనను విస్మరించారు. పి -51 లు విమానంలో షూట్ చేయడానికి ముందుకు సాగాయి, ఎల్ ట్రోంపిల్లో విమానాశ్రయంలో కాన్స్టెలేషన్ స"&amp;"ిబ్బంది అత్యవసర ల్యాండింగ్ కోసం ప్రయత్నించారు. విమానం దిగగానే, పి -51 లను తమ ప్రయత్నాన్ని విరమించుకోవడానికి సిబ్బంది తుది ప్రయత్నంలో మునిగిపోయారు, దీనివల్ల కెప్టెన్ అల్బెర్టో పెరెడో సెస్పెడెస్ అనే పైలట్ ప్రాణాంతకంగా క్రాష్ అయ్యారు. ఈ నక్షత్రం ఎల్ ట్రోంపిల"&amp;"్లో వద్దకు వచ్చింది, మరియు సిబ్బందిని సైట్లో అరెస్టు చేశారు. విమానం యొక్క టైర్లు ఎగిరిపోయాయి మరియు స్థానిక సైనిక విమానయాన సంస్థ టామ్, విమానాశ్రయాన్ని గెరిల్లాలను అధిగమించకుండా నిరోధించడానికి కోచబాంబ నుండి సైనికులను ఎగరవేసింది. [4] ఈ సంఘటన తరువాత, బొలీవియన"&amp;"్ ప్రెసిడెంట్ వెక్టర్ పాజ్ ఎస్టెన్సోరో, దర్యాప్తును ఆదేశించారు, ఇది 85 మంది సైనికులను అరెస్టు చేసి 130 మందిని అగౌరవంగా విడుదల చేసింది. పైలట్లు విలియం రాయ్ రాబిన్సన్ మరియు విలియం ఫ్రైడ్మాన్, కో-పైలట్ సాల్వటోర్ హెన్రిక్ రొమానో, ఫ్లైట్ ఇంజనీర్ బెర్ట్రాండ్ వి"&amp;"న్సన్ మరియు రేడియో-మ్యాన్ జీన్ హాకిన్స్ కూడా అరెస్టు చేశారు. ఈ కేసు మరియు దాని పరిశోధన బొలీవియాలో CASO రాశిగా జాతీయంగా ప్రసిద్ది చెందింది. నలుగురు అమెరికన్లు మరియు ఒక బ్రెజిలియన్ (హెన్రిక్ రొమానో) పై నరహత్య, పైరసీ, అంతర్జాతీయ చట్టాల ఉల్లంఘన మరియు నిషేధాలు"&amp;" ఉన్నాయి. పానోప్టికో డి లా పాజ్ జైలులో జైలు శిక్ష అనుభవించిన తరువాత, వారిలో ముగ్గురికి తాత్కాలిక స్వేచ్ఛ ఇవ్వబడింది మరియు ఇద్దరు బొలీవియాలో అమెరికన్ వైస్-కాన్సుల్ పర్యవేక్షణలో స్థానిక ఆసుపత్రిలో ప్రవేశించారు, ఆ సమయంలో శామ్యూల్ కార్ప్. నవంబర్ 1961 లో, విమా"&amp;"నం సిబ్బంది బొలీవియా నుండి తప్పించుకున్నట్లు ప్రకటించారు. వారు హాజరుకానివారిలో విచారించారు, మరియు 1967 లో, కేసు యొక్క ప్రాసిక్యూటర్ ప్రతి సిబ్బందికి పదేళ్ల జైలు శిక్షను కోరారు. అంతిమంగా, విమానంలో ఉన్న ఐదుగురిలో ఎవరూ బొలీవియాకు తిరిగి రాలేదు మరియు వారిలో న"&amp;"లుగురు పెద్దగా ఉన్నారు. పైలట్ విలియం రాయ్ రాబిన్సన్ 1 ఏప్రిల్ 2010 న 90 సంవత్సరాల వయస్సులో మరణించాడు మరియు ఫ్లోరిడాలోని శాన్ మాటియోలోని కుటుంబ స్మశానవాటికలో ఖననం చేయబడ్డాడు. [ప్రస్తావన అవసరం] ఆగస్టు 25, 1961 న, స్థానిక న్యాయమూర్తి బొలీవియన్ వైమానిక దళం కమ"&amp;"ాండర్‌ను విమానం మరియు కీపర్‌గా నియమించారు మరియు విమానం చేజ్ సమయంలో పోగొట్టుకున్న పి -51 కు పరిహారం ఉన్నందున, దాని చివరి విమానంలో ఉన్న విషయాలు. కానీ లా పాజ్ జిల్లా యొక్క కస్టమ్స్ విభాగం వాస్తవానికి ఇది జరగకుండా నిరోధించింది, మరియు విమానం బదులుగా ఫాబ్ యొక్క"&amp;" మిలిటరీ ఏవియేషన్ కాలేజీ యొక్క ఆస్తిగా మారింది. 1979 లో, ఈ విమానం ఎల్ ట్రోంపిల్లో విమానాశ్రయం నుండి శాంటా క్రజ్‌లోని ఉరుగ్వే అవెన్యూలోని బోరిస్ బాన్జెర్ ప్రాడా పార్కుకు తరలించబడింది, ఎందుకంటే ఇది శాంటా క్రజ్ నగర ప్రభుత్వానికి ఇవ్వబడింది, ఇది పార్క్ ఉన్న బ"&amp;"ారియో ఎల్ టావోలో ఉంచాలని నిర్ణయించుకుంది, ఇక్కడ ఉంది. [[[ 5] ఈ విమానం తరువాత లైబ్రరీగా మార్చబడింది, తరువాత దీనిని బాంకో డి క్రోడిటో డి బొలీవియా బ్రాంచ్ [6] గా ఉపయోగించారు, మరమ్మతులు పడిపోయి పునరుద్ధరించబడింది. ఇది పెప్సి [7] మరియు ఏరోసూర్ చేత ప్రకటన ప్రయో"&amp;"జనాల కోసం ఉపయోగించబడింది, ఇప్పుడు పనికిరాని ప్రధాన స్థానిక విమానయాన సంస్థ. [8] ఈ విమానం టెలివిజన్ న్యూస్ షో 2014 చివరలో మరమ్మతులో ఉన్నట్లు నివేదించింది. [9]")</f>
        <v>ఏవియన్ పిరాటా (పైరేట్ విమానం) అనేది బొలీవియన్లు లాక్‌హీడ్ రాశికి ఇచ్చిన పేరు, ఇది 1961 లో బొలీవియాలోని శాంటా క్రజ్‌లోని ఎల్ ట్రోంపిల్లో విమానాశ్రయంలోకి రహస్యంగా విమానాలను తీసుకువెళ్ళింది. ఈ విమానం 1961 నుండి బొలీవియాలో ఉంది, అది బలవంతంగా భూమిని సాధించింది. చేజ్ తర్వాత బొలీవియన్ వైమానిక దళం ఒక వైమానిక దళ కెప్టెన్ ప్రమాదంలో మరణించాడు. ఈ విమానం పర్యాటక ఆకర్షణగా మారింది, యాజమాన్యం యొక్క అనేక మార్పులకు గురైంది మరియు బొలీవియన్లలో కూడా పట్టణ పురాణగా మారింది. ఈ విమానం రిజిస్ట్రేషన్ N2520B తో లాక్‌హీడ్ రాశి, ఈ సంఘటన సమయంలో ఫ్లోరిడాలోని మయామికి చెందిన లాయిడ్ ఎయిర్‌లైన్స్‌కు నమోదు చేయబడింది (అప్పటి బొలీవియా యొక్క ఫ్లాగ్-క్యారియర్ లాయిడ్ ఎరియో బొలీవియానోతో గందరగోళం చెందకూడదు). ఏరోట్రాన్స్పోర్ట్ డేటా బ్యాంక్ ప్రకారం, విమానం 1958 లో బ్రాండన్ అండర్సన్‌కు విక్రయించబడింది. [1] ఈ విమానం గతంలో బ్రానిఫ్ ఇంటర్నేషనల్ ఎయిర్‌వేస్ మరియు ట్రాన్స్ అమెరికన్ ఎయిర్‌లైన్స్ కోసం ఎగిరింది, ఈ సంఘటన జరగడానికి నెలల ముందు, 1960 లో ఎంపైర్ సప్లై కంపెనీ స్వాధీనం చేసుకునే ముందు. ఈ విమానం యొక్క మోడల్ విమానం ఉంది, ఎందుకంటే కార్గి బొమ్మలు బ్రానిఫ్ లివరీ కింద రాశి యొక్క నమూనాను విడుదల చేశాయి. [2] N2520B యొక్క చివరి విమానానికి ముందు కొంత సమయంలో, ఎల్ ట్రోంపిల్లో విమానాశ్రయానికి కాన్స్టెలేషన్స్ నైట్ విమానాలను నిర్వహిస్తున్నాయి. సిగరెట్లు, వస్త్రాలు, విస్కీ, సాక్స్, టెలివిజన్ సెట్లు మరియు నిషేధిత వస్తువులు వంటి అమెరికా నుండి ఇతర గమ్యస్థానాలలో, బ్యూనస్ ఎయిర్స్, అర్జెంటీనా మరియు అరికా, చిలీకి ఈ వస్తువులను రవాణా చేసినట్లు స్థానికులు నమ్ముతారు. [3] జూలై 29, 1961, శనివారం, విమానం ఎల్ ట్రోంపిల్లో విమానాశ్రయంలో అడుగుపెట్టింది మరియు జూలై 30 వరకు అక్కడే ఉంది, అది దక్షిణ దిశగా బయలుదేరింది. విమానం యొక్క యజమానులు విమాన ప్రణాళికను దాఖలు చేయలేదు; బదులుగా వారు ప్రాక్టీస్-మాత్రమే ఫ్లైట్ తీసుకుంటున్నారని చెప్పారు. టేకాఫ్ అయిన వెంటనే, ట్రోంపిల్లో కంట్రోల్ టవర్ ఫ్యూర్‌జా ఏరియా బొలీవియానాను అప్రమత్తం చేసింది, ఇది పి -51 ముస్తాంగ్ యోధులను వెంబడించడానికి పంపింది. పి -51 పైలట్లు మరియు కంట్రోల్ టవర్ విమానం సిబ్బందిని కోచబాంబకు వెళ్లమని కోరింది, కాని సిబ్బంది అభ్యర్థనను విస్మరించారు. పి -51 లు విమానంలో షూట్ చేయడానికి ముందుకు సాగాయి, ఎల్ ట్రోంపిల్లో విమానాశ్రయంలో కాన్స్టెలేషన్ సిబ్బంది అత్యవసర ల్యాండింగ్ కోసం ప్రయత్నించారు. విమానం దిగగానే, పి -51 లను తమ ప్రయత్నాన్ని విరమించుకోవడానికి సిబ్బంది తుది ప్రయత్నంలో మునిగిపోయారు, దీనివల్ల కెప్టెన్ అల్బెర్టో పెరెడో సెస్పెడెస్ అనే పైలట్ ప్రాణాంతకంగా క్రాష్ అయ్యారు. ఈ నక్షత్రం ఎల్ ట్రోంపిల్లో వద్దకు వచ్చింది, మరియు సిబ్బందిని సైట్లో అరెస్టు చేశారు. విమానం యొక్క టైర్లు ఎగిరిపోయాయి మరియు స్థానిక సైనిక విమానయాన సంస్థ టామ్, విమానాశ్రయాన్ని గెరిల్లాలను అధిగమించకుండా నిరోధించడానికి కోచబాంబ నుండి సైనికులను ఎగరవేసింది. [4] ఈ సంఘటన తరువాత, బొలీవియన్ ప్రెసిడెంట్ వెక్టర్ పాజ్ ఎస్టెన్సోరో, దర్యాప్తును ఆదేశించారు, ఇది 85 మంది సైనికులను అరెస్టు చేసి 130 మందిని అగౌరవంగా విడుదల చేసింది. పైలట్లు విలియం రాయ్ రాబిన్సన్ మరియు విలియం ఫ్రైడ్మాన్, కో-పైలట్ సాల్వటోర్ హెన్రిక్ రొమానో, ఫ్లైట్ ఇంజనీర్ బెర్ట్రాండ్ విన్సన్ మరియు రేడియో-మ్యాన్ జీన్ హాకిన్స్ కూడా అరెస్టు చేశారు. ఈ కేసు మరియు దాని పరిశోధన బొలీవియాలో CASO రాశిగా జాతీయంగా ప్రసిద్ది చెందింది. నలుగురు అమెరికన్లు మరియు ఒక బ్రెజిలియన్ (హెన్రిక్ రొమానో) పై నరహత్య, పైరసీ, అంతర్జాతీయ చట్టాల ఉల్లంఘన మరియు నిషేధాలు ఉన్నాయి. పానోప్టికో డి లా పాజ్ జైలులో జైలు శిక్ష అనుభవించిన తరువాత, వారిలో ముగ్గురికి తాత్కాలిక స్వేచ్ఛ ఇవ్వబడింది మరియు ఇద్దరు బొలీవియాలో అమెరికన్ వైస్-కాన్సుల్ పర్యవేక్షణలో స్థానిక ఆసుపత్రిలో ప్రవేశించారు, ఆ సమయంలో శామ్యూల్ కార్ప్. నవంబర్ 1961 లో, విమానం సిబ్బంది బొలీవియా నుండి తప్పించుకున్నట్లు ప్రకటించారు. వారు హాజరుకానివారిలో విచారించారు, మరియు 1967 లో, కేసు యొక్క ప్రాసిక్యూటర్ ప్రతి సిబ్బందికి పదేళ్ల జైలు శిక్షను కోరారు. అంతిమంగా, విమానంలో ఉన్న ఐదుగురిలో ఎవరూ బొలీవియాకు తిరిగి రాలేదు మరియు వారిలో నలుగురు పెద్దగా ఉన్నారు. పైలట్ విలియం రాయ్ రాబిన్సన్ 1 ఏప్రిల్ 2010 న 90 సంవత్సరాల వయస్సులో మరణించాడు మరియు ఫ్లోరిడాలోని శాన్ మాటియోలోని కుటుంబ స్మశానవాటికలో ఖననం చేయబడ్డాడు. [ప్రస్తావన అవసరం] ఆగస్టు 25, 1961 న, స్థానిక న్యాయమూర్తి బొలీవియన్ వైమానిక దళం కమాండర్‌ను విమానం మరియు కీపర్‌గా నియమించారు మరియు విమానం చేజ్ సమయంలో పోగొట్టుకున్న పి -51 కు పరిహారం ఉన్నందున, దాని చివరి విమానంలో ఉన్న విషయాలు. కానీ లా పాజ్ జిల్లా యొక్క కస్టమ్స్ విభాగం వాస్తవానికి ఇది జరగకుండా నిరోధించింది, మరియు విమానం బదులుగా ఫాబ్ యొక్క మిలిటరీ ఏవియేషన్ కాలేజీ యొక్క ఆస్తిగా మారింది. 1979 లో, ఈ విమానం ఎల్ ట్రోంపిల్లో విమానాశ్రయం నుండి శాంటా క్రజ్‌లోని ఉరుగ్వే అవెన్యూలోని బోరిస్ బాన్జెర్ ప్రాడా పార్కుకు తరలించబడింది, ఎందుకంటే ఇది శాంటా క్రజ్ నగర ప్రభుత్వానికి ఇవ్వబడింది, ఇది పార్క్ ఉన్న బారియో ఎల్ టావోలో ఉంచాలని నిర్ణయించుకుంది, ఇక్కడ ఉంది. [[[ 5] ఈ విమానం తరువాత లైబ్రరీగా మార్చబడింది, తరువాత దీనిని బాంకో డి క్రోడిటో డి బొలీవియా బ్రాంచ్ [6] గా ఉపయోగించారు, మరమ్మతులు పడిపోయి పునరుద్ధరించబడింది. ఇది పెప్సి [7] మరియు ఏరోసూర్ చేత ప్రకటన ప్రయోజనాల కోసం ఉపయోగించబడింది, ఇప్పుడు పనికిరాని ప్రధాన స్థానిక విమానయాన సంస్థ. [8] ఈ విమానం టెలివిజన్ న్యూస్ షో 2014 చివరలో మరమ్మతులో ఉన్నట్లు నివేదించింది. [9]</v>
      </c>
      <c r="E99" s="1" t="s">
        <v>1869</v>
      </c>
      <c r="G99" s="1" t="str">
        <f>IFERROR(__xludf.DUMMYFUNCTION("GOOGLETRANSLATE(F:F, ""en"", ""te"")"),"#VALUE!")</f>
        <v>#VALUE!</v>
      </c>
      <c r="K99" s="1" t="s">
        <v>1870</v>
      </c>
      <c r="L99" s="1"/>
      <c r="M99" s="1" t="s">
        <v>1871</v>
      </c>
      <c r="BN99" s="1" t="s">
        <v>1872</v>
      </c>
      <c r="BP99" s="1" t="s">
        <v>1873</v>
      </c>
      <c r="BQ99" s="1" t="s">
        <v>1874</v>
      </c>
      <c r="BT99" s="1" t="s">
        <v>1875</v>
      </c>
      <c r="BU99" s="1" t="s">
        <v>1876</v>
      </c>
      <c r="BW99" s="1" t="s">
        <v>1877</v>
      </c>
      <c r="BX99" s="1" t="s">
        <v>1878</v>
      </c>
      <c r="CJ99" s="1" t="s">
        <v>1879</v>
      </c>
      <c r="DE99" s="3">
        <v>22492.0</v>
      </c>
      <c r="DF99" s="1">
        <v>2081.0</v>
      </c>
    </row>
    <row r="100">
      <c r="A100" s="1" t="s">
        <v>1880</v>
      </c>
      <c r="B100" s="1" t="str">
        <f>IFERROR(__xludf.DUMMYFUNCTION("GOOGLETRANSLATE(A:A, ""en"", ""te"")"),"కర్టిస్ ఓరియోల్")</f>
        <v>కర్టిస్ ఓరియోల్</v>
      </c>
      <c r="C100" s="1" t="s">
        <v>1881</v>
      </c>
      <c r="D100" s="1" t="str">
        <f>IFERROR(__xludf.DUMMYFUNCTION("GOOGLETRANSLATE(C:C, ""en"", ""te"")"),"కర్టిస్ ఓరియోల్ (కర్టిస్ మోడల్ 17) ఒక అమెరికన్ మూడు-సీట్ల సాధారణ-ప్రయోజన బిప్‌లేన్. ఓరియోల్ ఫ్యూజ్‌లేజ్ లామినేటెడ్ కలపను ఉపయోగించి మోనోకోక్ బాడీని ఏర్పరుస్తుంది మరియు కర్టిస్ ఆక్స్ -5 వి -8 లేదా కర్టిస్ కె -6 ఇంజిన్ ద్వారా శక్తినిస్తుంది. ఈ విమానం పైలట్ య"&amp;"ొక్క వీక్షణ రంగంలో స్వీయ-స్టార్టర్ మరియు పొడవైన సన్నని రేడియేటర్ కలిగి ఉంది. [1] [2] మొదటి ఉత్పత్తి పిట్‌కైర్న్ విమానం, పిట్‌కైర్న్ PA-3 ఒరోవింగ్ తయారీకి మిగులు కర్టిస్ ఓరియోల్ రెక్కలను హెరాల్డ్ పిట్‌కైర్న్‌కు విక్రయించారు. నార్త్‌వెస్ట్ ఎయిర్‌లైన్స్ ఆగస్"&amp;"టు 1, 1926 న స్థాపించబడింది, మిన్నియాపాలిస్ నుండి చికాగోకు కామ్ -9 ఎయిర్‌మెయిల్ మార్గంలో కర్టిస్ ఓరియోల్ మరియు థామస్ మోర్స్ బిప్‌లేన్‌ను ఎగురుతుంది. [3] అడ్మిరల్ బైర్డ్ తన ఉత్తర ధ్రువ యాత్రలో తన ఫోకర్ F.VII కోసం కర్టిస్ ఓరియోల్‌ను తన బ్యాకప్ విమానంగా ఎంచు"&amp;"కున్నాడు. ఫోకర్ అందుబాటులో లేనట్లయితే ఒకటి స్టీమర్ చాంటియర్‌పై రవాణా చేయబడింది. [4] అద్దెకు తీసుకున్న కర్టిస్ ఓరియోల్‌ను 1921 లో 109 వ అబ్జర్వేషన్ స్క్వాడ్రన్ మోహరించారు. ఈ విమానం మిన్నెసోటా ఎయిర్ గార్డ్ నిధుల కోసం లాబీ చేయడానికి వాషింగ్టన్ డి.సి.కి తరలిం"&amp;"చారు. [5] ఒక కర్టిస్ ఓరియోల్ 1926 లో బ్రెజిలియన్ నావికాదళ విమానయానంలో విక్రయించబడింది. సిడ్ (చార్లీ సోదరుడు) చాప్లిన్ ఎయిర్ లైన్ 1920 లో ఒక సంవత్సరం ఆపరేషన్ కోసం కర్టిస్ ఓరియోల్ (ల) ను ఉపయోగించింది. ఇగోర్ సికోర్స్కీ దిగువ రెక్కలను చిన్న జతతో భర్తీ చేయడాని"&amp;"కి ఒక కిట్‌ను ఇచ్చాడు తక్కువ డ్రాగ్-ఉత్పత్తి స్ట్రట్స్ మరియు వైర్లతో. ఈ మార్పుతో ఒక ఉదాహరణ మరియు 150 HP హిస్పానో-సుయిజా అప్‌గ్రేడ్, 1927 జాతీయ ఎయిర్ రేసుల్లో ప్రవేశించారు. రేసులకు ముందు, ఇంజిన్ మళ్లీ హిస్పానో-సుయిజా 220 హెచ్‌పి ఇంజిన్‌కు అప్‌గ్రేడ్ చేయబడి"&amp;"ంది, ఇది శీతలీకరణ వ్యవస్థను లోహపు షేవింగ్స్‌తో ముంచెత్తింది, దీనివల్ల విమానం రేసు నుండి తప్పుకుంది. [6] కర్టిస్ విమానం నుండి డేటా 1907-1947 [10] సాధారణ లక్షణాల పనితీరు")</f>
        <v>కర్టిస్ ఓరియోల్ (కర్టిస్ మోడల్ 17) ఒక అమెరికన్ మూడు-సీట్ల సాధారణ-ప్రయోజన బిప్‌లేన్. ఓరియోల్ ఫ్యూజ్‌లేజ్ లామినేటెడ్ కలపను ఉపయోగించి మోనోకోక్ బాడీని ఏర్పరుస్తుంది మరియు కర్టిస్ ఆక్స్ -5 వి -8 లేదా కర్టిస్ కె -6 ఇంజిన్ ద్వారా శక్తినిస్తుంది. ఈ విమానం పైలట్ యొక్క వీక్షణ రంగంలో స్వీయ-స్టార్టర్ మరియు పొడవైన సన్నని రేడియేటర్ కలిగి ఉంది. [1] [2] మొదటి ఉత్పత్తి పిట్‌కైర్న్ విమానం, పిట్‌కైర్న్ PA-3 ఒరోవింగ్ తయారీకి మిగులు కర్టిస్ ఓరియోల్ రెక్కలను హెరాల్డ్ పిట్‌కైర్న్‌కు విక్రయించారు. నార్త్‌వెస్ట్ ఎయిర్‌లైన్స్ ఆగస్టు 1, 1926 న స్థాపించబడింది, మిన్నియాపాలిస్ నుండి చికాగోకు కామ్ -9 ఎయిర్‌మెయిల్ మార్గంలో కర్టిస్ ఓరియోల్ మరియు థామస్ మోర్స్ బిప్‌లేన్‌ను ఎగురుతుంది. [3] అడ్మిరల్ బైర్డ్ తన ఉత్తర ధ్రువ యాత్రలో తన ఫోకర్ F.VII కోసం కర్టిస్ ఓరియోల్‌ను తన బ్యాకప్ విమానంగా ఎంచుకున్నాడు. ఫోకర్ అందుబాటులో లేనట్లయితే ఒకటి స్టీమర్ చాంటియర్‌పై రవాణా చేయబడింది. [4] అద్దెకు తీసుకున్న కర్టిస్ ఓరియోల్‌ను 1921 లో 109 వ అబ్జర్వేషన్ స్క్వాడ్రన్ మోహరించారు. ఈ విమానం మిన్నెసోటా ఎయిర్ గార్డ్ నిధుల కోసం లాబీ చేయడానికి వాషింగ్టన్ డి.సి.కి తరలించారు. [5] ఒక కర్టిస్ ఓరియోల్ 1926 లో బ్రెజిలియన్ నావికాదళ విమానయానంలో విక్రయించబడింది. సిడ్ (చార్లీ సోదరుడు) చాప్లిన్ ఎయిర్ లైన్ 1920 లో ఒక సంవత్సరం ఆపరేషన్ కోసం కర్టిస్ ఓరియోల్ (ల) ను ఉపయోగించింది. ఇగోర్ సికోర్స్కీ దిగువ రెక్కలను చిన్న జతతో భర్తీ చేయడానికి ఒక కిట్‌ను ఇచ్చాడు తక్కువ డ్రాగ్-ఉత్పత్తి స్ట్రట్స్ మరియు వైర్లతో. ఈ మార్పుతో ఒక ఉదాహరణ మరియు 150 HP హిస్పానో-సుయిజా అప్‌గ్రేడ్, 1927 జాతీయ ఎయిర్ రేసుల్లో ప్రవేశించారు. రేసులకు ముందు, ఇంజిన్ మళ్లీ హిస్పానో-సుయిజా 220 హెచ్‌పి ఇంజిన్‌కు అప్‌గ్రేడ్ చేయబడింది, ఇది శీతలీకరణ వ్యవస్థను లోహపు షేవింగ్స్‌తో ముంచెత్తింది, దీనివల్ల విమానం రేసు నుండి తప్పుకుంది. [6] కర్టిస్ విమానం నుండి డేటా 1907-1947 [10] సాధారణ లక్షణాల పనితీరు</v>
      </c>
      <c r="E100" s="1" t="s">
        <v>1882</v>
      </c>
      <c r="F100" s="1" t="s">
        <v>301</v>
      </c>
      <c r="G100" s="1" t="str">
        <f>IFERROR(__xludf.DUMMYFUNCTION("GOOGLETRANSLATE(F:F, ""en"", ""te"")"),"తేలికపాటి విమానం")</f>
        <v>తేలికపాటి విమానం</v>
      </c>
      <c r="H100" s="1" t="s">
        <v>452</v>
      </c>
      <c r="I100" s="1" t="str">
        <f>IFERROR(__xludf.DUMMYFUNCTION("GOOGLETRANSLATE(H:H, ""en"", ""te"")"),"అమెరికా")</f>
        <v>అమెరికా</v>
      </c>
      <c r="K100" s="1" t="s">
        <v>1883</v>
      </c>
      <c r="L100" s="1"/>
      <c r="M100" s="1" t="s">
        <v>1884</v>
      </c>
      <c r="P100" s="1">
        <v>1919.0</v>
      </c>
      <c r="R100" s="1" t="s">
        <v>215</v>
      </c>
      <c r="S100" s="1" t="s">
        <v>766</v>
      </c>
      <c r="T100" s="1" t="s">
        <v>742</v>
      </c>
      <c r="U100" s="1" t="s">
        <v>1003</v>
      </c>
      <c r="V100" s="1" t="s">
        <v>1885</v>
      </c>
      <c r="X100" s="1" t="s">
        <v>1886</v>
      </c>
      <c r="Y100" s="1" t="s">
        <v>1887</v>
      </c>
      <c r="AA100" s="1" t="s">
        <v>1888</v>
      </c>
      <c r="AC100" s="1" t="s">
        <v>1889</v>
      </c>
      <c r="AF100" s="1" t="s">
        <v>1890</v>
      </c>
      <c r="AH100" s="1" t="s">
        <v>1891</v>
      </c>
      <c r="AI100" s="1" t="s">
        <v>1892</v>
      </c>
      <c r="AQ100" s="1" t="s">
        <v>1893</v>
      </c>
      <c r="AS100" s="1" t="s">
        <v>1894</v>
      </c>
      <c r="BA100" s="1" t="s">
        <v>1895</v>
      </c>
      <c r="BG100" s="1" t="s">
        <v>313</v>
      </c>
    </row>
    <row r="101">
      <c r="A101" s="1" t="s">
        <v>1896</v>
      </c>
      <c r="B101" s="1" t="str">
        <f>IFERROR(__xludf.DUMMYFUNCTION("GOOGLETRANSLATE(A:A, ""en"", ""te"")"),"OFW OK-15")</f>
        <v>OFW OK-15</v>
      </c>
      <c r="C101" s="1" t="s">
        <v>1897</v>
      </c>
      <c r="D101" s="1" t="str">
        <f>IFERROR(__xludf.DUMMYFUNCTION("GOOGLETRANSLATE(C:C, ""en"", ""te"")"),"OFW OK-15 1950 ల ఆస్ట్రియన్ రెండు-సీట్ల తేలికపాటి విమానం. ఒట్టో కౌబా చేత రూపొందించబడింది మరియు వీనర్ న్యూస్టాడ్ట్ వద్ద ఓస్టెర్రెచిస్చే ఫ్లూగ్జ్యూగ్వెర్కే Gmbh (OFW) నిర్మించబడింది, ఇది 20 సంవత్సరాలు ఆస్ట్రియాలో రూపొందించబడిన మరియు నిర్మించిన మొదటి విమానం."&amp;" [1] [2] [3] OK-15 అనేది సాంప్రదాయిక రూపకల్పన యొక్క తేలికపాటి స్పోర్ట్స్ మోనోప్లేన్, తక్కువ వింగ్, సైడ్-బై-సైడ్ రెండు-సీట్ల కాక్‌పిట్ మరియు టెయిల్‌వీల్‌తో అండర్ క్యారేజీని కలిగి ఉంది. ఇది లోహ, కలప మరియు బట్టల యొక్క సాంప్రదాయ పదార్థాలను ఉపయోగించి తయారు చేయ"&amp;"బడింది మరియు ఏరోబాటిక్స్ కోసం నొక్కి చెప్పబడింది. ఇది 7.6 మీ (25 అడుగులు) మరియు పొడవు 6.5 మీ (21 అడుగులు) కలిగి ఉంది. ఈ విమానం 105 హార్స్‌పవర్ (78 కిలోవాట్ ఏకైక నమూనా OE-VAM ను నమోదు చేసింది మరియు మొదట 16 జూలై 1956 న ఎగిరింది. తరువాతి పోరాట పరీక్షలు దాని "&amp;"నిర్వహణను సంతృప్తికరంగా లేవని చూపించాయి మరియు అది ఉత్పత్తిలో ఉంచబడలేదు. [5] [4] ఐన్జెల్డార్స్టెల్లంగెన్‌లోని ఓస్టెర్రెయిచ్స్ లుఫ్ట్‌ఫహార్ట్ నుండి వచ్చిన డేటా: ప్రొపెల్లర్-లుఫ్ట్‌ఫహర్జూగ్‌కాన్స్ట్రూక్టూన్ సీట్ 1945, [4] జేన్ యొక్క ప్రపంచ విమానాల 1958-59. ["&amp;"6] సాధారణ లక్షణాల పనితీరు")</f>
        <v>OFW OK-15 1950 ల ఆస్ట్రియన్ రెండు-సీట్ల తేలికపాటి విమానం. ఒట్టో కౌబా చేత రూపొందించబడింది మరియు వీనర్ న్యూస్టాడ్ట్ వద్ద ఓస్టెర్రెచిస్చే ఫ్లూగ్జ్యూగ్వెర్కే Gmbh (OFW) నిర్మించబడింది, ఇది 20 సంవత్సరాలు ఆస్ట్రియాలో రూపొందించబడిన మరియు నిర్మించిన మొదటి విమానం. [1] [2] [3] OK-15 అనేది సాంప్రదాయిక రూపకల్పన యొక్క తేలికపాటి స్పోర్ట్స్ మోనోప్లేన్, తక్కువ వింగ్, సైడ్-బై-సైడ్ రెండు-సీట్ల కాక్‌పిట్ మరియు టెయిల్‌వీల్‌తో అండర్ క్యారేజీని కలిగి ఉంది. ఇది లోహ, కలప మరియు బట్టల యొక్క సాంప్రదాయ పదార్థాలను ఉపయోగించి తయారు చేయబడింది మరియు ఏరోబాటిక్స్ కోసం నొక్కి చెప్పబడింది. ఇది 7.6 మీ (25 అడుగులు) మరియు పొడవు 6.5 మీ (21 అడుగులు) కలిగి ఉంది. ఈ విమానం 105 హార్స్‌పవర్ (78 కిలోవాట్ ఏకైక నమూనా OE-VAM ను నమోదు చేసింది మరియు మొదట 16 జూలై 1956 న ఎగిరింది. తరువాతి పోరాట పరీక్షలు దాని నిర్వహణను సంతృప్తికరంగా లేవని చూపించాయి మరియు అది ఉత్పత్తిలో ఉంచబడలేదు. [5] [4] ఐన్జెల్డార్స్టెల్లంగెన్‌లోని ఓస్టెర్రెయిచ్స్ లుఫ్ట్‌ఫహార్ట్ నుండి వచ్చిన డేటా: ప్రొపెల్లర్-లుఫ్ట్‌ఫహర్జూగ్‌కాన్స్ట్రూక్టూన్ సీట్ 1945, [4] జేన్ యొక్క ప్రపంచ విమానాల 1958-59. [6] సాధారణ లక్షణాల పనితీరు</v>
      </c>
      <c r="F101" s="1" t="s">
        <v>1898</v>
      </c>
      <c r="G101" s="1" t="str">
        <f>IFERROR(__xludf.DUMMYFUNCTION("GOOGLETRANSLATE(F:F, ""en"", ""te"")"),"రెండు-సీట్ల లైట్ మోనోప్లేన్")</f>
        <v>రెండు-సీట్ల లైట్ మోనోప్లేన్</v>
      </c>
      <c r="H101" s="1" t="s">
        <v>1899</v>
      </c>
      <c r="I101" s="1" t="str">
        <f>IFERROR(__xludf.DUMMYFUNCTION("GOOGLETRANSLATE(H:H, ""en"", ""te"")"),"ఆస్ట్రియా")</f>
        <v>ఆస్ట్రియా</v>
      </c>
      <c r="K101" s="1" t="s">
        <v>1900</v>
      </c>
      <c r="N101" s="1" t="s">
        <v>1901</v>
      </c>
      <c r="O101" s="1" t="s">
        <v>1902</v>
      </c>
      <c r="P101" s="3">
        <v>20652.0</v>
      </c>
      <c r="Q101" s="1">
        <v>1.0</v>
      </c>
      <c r="R101" s="1">
        <v>2.0</v>
      </c>
      <c r="S101" s="1" t="s">
        <v>1412</v>
      </c>
      <c r="T101" s="1" t="s">
        <v>1903</v>
      </c>
      <c r="U101" s="1" t="s">
        <v>1904</v>
      </c>
      <c r="V101" s="1" t="s">
        <v>1905</v>
      </c>
      <c r="X101" s="1" t="s">
        <v>1687</v>
      </c>
      <c r="Y101" s="1" t="s">
        <v>1906</v>
      </c>
      <c r="Z101" s="1" t="s">
        <v>1907</v>
      </c>
      <c r="AA101" s="1" t="s">
        <v>1908</v>
      </c>
      <c r="AB101" s="1" t="s">
        <v>1909</v>
      </c>
      <c r="AC101" s="1" t="s">
        <v>1910</v>
      </c>
      <c r="AE101" s="1" t="s">
        <v>1911</v>
      </c>
      <c r="AF101" s="1" t="s">
        <v>1912</v>
      </c>
      <c r="AG101" s="1" t="s">
        <v>1913</v>
      </c>
      <c r="AH101" s="1" t="s">
        <v>1914</v>
      </c>
      <c r="AI101" s="1" t="s">
        <v>1915</v>
      </c>
      <c r="AJ101" s="1" t="s">
        <v>1916</v>
      </c>
      <c r="AK101" s="1" t="s">
        <v>1917</v>
      </c>
      <c r="AR101" s="1">
        <v>5.25</v>
      </c>
      <c r="AS101" s="1" t="s">
        <v>1918</v>
      </c>
      <c r="BH101" s="1" t="s">
        <v>1919</v>
      </c>
      <c r="EJ101" s="1" t="s">
        <v>1920</v>
      </c>
      <c r="EL101" s="1" t="s">
        <v>1921</v>
      </c>
    </row>
    <row r="102">
      <c r="A102" s="1" t="s">
        <v>1922</v>
      </c>
      <c r="B102" s="1" t="str">
        <f>IFERROR(__xludf.DUMMYFUNCTION("GOOGLETRANSLATE(A:A, ""en"", ""te"")"),"ఘన గాలి డైమంట్")</f>
        <v>ఘన గాలి డైమంట్</v>
      </c>
      <c r="C102" s="1" t="s">
        <v>1923</v>
      </c>
      <c r="D102" s="1" t="str">
        <f>IFERROR(__xludf.DUMMYFUNCTION("GOOGLETRANSLATE(C:C, ""en"", ""te"")"),"సాలిడ్ ఎయిర్ డైమంట్ ట్విన్ (ఇంగ్లీష్: డైమండ్) అనేది జర్మన్ అల్ట్రాలైట్ ట్రైక్, ఇది హుండ్‌హీమ్‌కు చెందిన ఘన గాలి ఉల్-బావు ఫ్రాంజ్ చేత రూపొందించబడింది మరియు ఉత్పత్తి చేయబడింది, రీన్లాండ్-పిఫాల్జ్. విమానం పూర్తి రెడీ-టు-ఫ్లై-ఎయిర్‌క్రాఫ్ట్‌గా సరఫరా చేయబడుతుం"&amp;"ది. [1] డైమంట్ ట్విన్ ఫెడరేషన్ Aéronautique ఇంటర్నేషనల్ మైక్రోలైట్ వర్గానికి అనుగుణంగా రూపొందించబడింది, ఇందులో వర్గం యొక్క గరిష్ట స్థూల బరువు 450 కిలోల (992 lb) మరియు వాస్తవానికి, ఈ విమానం గరిష్టంగా 450 kg (992 lb) స్థూల బరువు ఉంటుంది. ఇది కేబుల్-బ్రేస్డ్"&amp;" హాంగ్ గ్లైడర్-స్టైల్ హై-వింగ్, వెయిట్-షిఫ్ట్ కంట్రోల్స్, కాక్‌పిట్ ఫెయిరింగ్ తో రెండు-సీట్ల-సైడ్-సైడ్ కాన్ఫిగరేషన్ ఓపెన్ కాక్‌పిట్, వీల్ ప్యాంటుతో ట్రైసైకిల్ ల్యాండింగ్ గేర్ మరియు ఒకే ఇంజిన్ కలిగి ఉంది పషర్ కాన్ఫిగరేషన్. [1] విమానం ఫ్యూజ్‌లేజ్ ఫైబర్‌గ్లా"&amp;"స్ నుండి తయారవుతుంది, దాని డబుల్ ఉపరితల అల్యూమినియం-ఫ్రేమ్డ్ వింగ్ డాక్రాన్ సెయిల్‌క్లాత్‌లో కప్పబడి ఉంటుంది. అసాధారణంగా ఇంజిన్ ఫైర్‌వాల్ ఫైబ్రేగ్లాస్-లామినేటెడ్ ప్లైవుడ్ నుండి తయారవుతుంది. దీని 10.1 మీ (33.1 అడుగులు) స్పాన్ స్టాండర్డ్ బాటెక్ పికో వింగ్‌క"&amp;"ు ఒకే ట్యూబ్-రకం కింగ్‌పోస్ట్ మద్దతు ఇస్తుంది మరియు ""ఎ"" ఫ్రేమ్ వెయిట్-షిఫ్ట్ కంట్రోల్ బార్‌ను ఉపయోగిస్తుంది. ల్యాండింగ్ గేర్ ఫైబర్గ్లాస్ సస్పెన్షన్ కలిగి ఉంది. పవర్‌ప్లాంట్ అడ్డంగా వ్యతిరేకించిన, నాలుగు సిలిండర్, ఎయిర్-కూల్డ్, టూ-స్ట్రోక్, డ్యూయల్-ఇగ్ని"&amp;"షన్ 83 హెచ్‌పి (62 కిలోవాట్ ఈ విమానం ఖాళీ బరువు 190 కిలోల (419 పౌండ్లు) మరియు స్థూల బరువు 450 కిలోలు (992 పౌండ్లు), ఇది 260 కిలోల (573 ఎల్బి) ఉపయోగకరమైన లోడ్ ఇస్తుంది. 40 లీటర్ల పూర్తి ఇంధనంతో (8.8 ఇంప్ గల్; 11 యుఎస్ గాల్) పేలోడ్ 231 కిలోలు (509 ఎల్బి). ["&amp;"1] బౌటెక్ పికో మరియు లా మౌట్ దెయ్యం 12 మరియు 14 తో సహా ప్రాథమిక క్యారేజీకి అనేక విభిన్న రెక్కలను అమర్చవచ్చు. [1] బేయర్ల్ నుండి డేటా [1] సాధారణ లక్షణాల పనితీరు")</f>
        <v>సాలిడ్ ఎయిర్ డైమంట్ ట్విన్ (ఇంగ్లీష్: డైమండ్) అనేది జర్మన్ అల్ట్రాలైట్ ట్రైక్, ఇది హుండ్‌హీమ్‌కు చెందిన ఘన గాలి ఉల్-బావు ఫ్రాంజ్ చేత రూపొందించబడింది మరియు ఉత్పత్తి చేయబడింది, రీన్లాండ్-పిఫాల్జ్. విమానం పూర్తి రెడీ-టు-ఫ్లై-ఎయిర్‌క్రాఫ్ట్‌గా సరఫరా చేయబడుతుంది. [1] డైమంట్ ట్విన్ ఫెడరేషన్ Aéronautique ఇంటర్నేషనల్ మైక్రోలైట్ వర్గానికి అనుగుణంగా రూపొందించబడింది, ఇందులో వర్గం యొక్క గరిష్ట స్థూల బరువు 450 కిలోల (992 lb) మరియు వాస్తవానికి, ఈ విమానం గరిష్టంగా 450 kg (992 lb) స్థూల బరువు ఉంటుంది. ఇది కేబుల్-బ్రేస్డ్ హాంగ్ గ్లైడర్-స్టైల్ హై-వింగ్, వెయిట్-షిఫ్ట్ కంట్రోల్స్, కాక్‌పిట్ ఫెయిరింగ్ తో రెండు-సీట్ల-సైడ్-సైడ్ కాన్ఫిగరేషన్ ఓపెన్ కాక్‌పిట్, వీల్ ప్యాంటుతో ట్రైసైకిల్ ల్యాండింగ్ గేర్ మరియు ఒకే ఇంజిన్ కలిగి ఉంది పషర్ కాన్ఫిగరేషన్. [1] విమానం ఫ్యూజ్‌లేజ్ ఫైబర్‌గ్లాస్ నుండి తయారవుతుంది, దాని డబుల్ ఉపరితల అల్యూమినియం-ఫ్రేమ్డ్ వింగ్ డాక్రాన్ సెయిల్‌క్లాత్‌లో కప్పబడి ఉంటుంది. అసాధారణంగా ఇంజిన్ ఫైర్‌వాల్ ఫైబ్రేగ్లాస్-లామినేటెడ్ ప్లైవుడ్ నుండి తయారవుతుంది. దీని 10.1 మీ (33.1 అడుగులు) స్పాన్ స్టాండర్డ్ బాటెక్ పికో వింగ్‌కు ఒకే ట్యూబ్-రకం కింగ్‌పోస్ట్ మద్దతు ఇస్తుంది మరియు "ఎ" ఫ్రేమ్ వెయిట్-షిఫ్ట్ కంట్రోల్ బార్‌ను ఉపయోగిస్తుంది. ల్యాండింగ్ గేర్ ఫైబర్గ్లాస్ సస్పెన్షన్ కలిగి ఉంది. పవర్‌ప్లాంట్ అడ్డంగా వ్యతిరేకించిన, నాలుగు సిలిండర్, ఎయిర్-కూల్డ్, టూ-స్ట్రోక్, డ్యూయల్-ఇగ్నిషన్ 83 హెచ్‌పి (62 కిలోవాట్ ఈ విమానం ఖాళీ బరువు 190 కిలోల (419 పౌండ్లు) మరియు స్థూల బరువు 450 కిలోలు (992 పౌండ్లు), ఇది 260 కిలోల (573 ఎల్బి) ఉపయోగకరమైన లోడ్ ఇస్తుంది. 40 లీటర్ల పూర్తి ఇంధనంతో (8.8 ఇంప్ గల్; 11 యుఎస్ గాల్) పేలోడ్ 231 కిలోలు (509 ఎల్బి). [1] బౌటెక్ పికో మరియు లా మౌట్ దెయ్యం 12 మరియు 14 తో సహా ప్రాథమిక క్యారేజీకి అనేక విభిన్న రెక్కలను అమర్చవచ్చు. [1] బేయర్ల్ నుండి డేటా [1] సాధారణ లక్షణాల పనితీరు</v>
      </c>
      <c r="F102" s="1" t="s">
        <v>979</v>
      </c>
      <c r="G102" s="1" t="str">
        <f>IFERROR(__xludf.DUMMYFUNCTION("GOOGLETRANSLATE(F:F, ""en"", ""te"")"),"అల్ట్రాలైట్ ట్రైక్")</f>
        <v>అల్ట్రాలైట్ ట్రైక్</v>
      </c>
      <c r="H102" s="1" t="s">
        <v>169</v>
      </c>
      <c r="I102" s="1" t="str">
        <f>IFERROR(__xludf.DUMMYFUNCTION("GOOGLETRANSLATE(H:H, ""en"", ""te"")"),"జర్మనీ")</f>
        <v>జర్మనీ</v>
      </c>
      <c r="J102" s="2" t="s">
        <v>170</v>
      </c>
      <c r="K102" s="1" t="s">
        <v>1825</v>
      </c>
      <c r="L102" s="1"/>
      <c r="M102" s="1" t="s">
        <v>1826</v>
      </c>
      <c r="R102" s="1" t="s">
        <v>215</v>
      </c>
      <c r="T102" s="1" t="s">
        <v>1851</v>
      </c>
      <c r="V102" s="1" t="s">
        <v>1852</v>
      </c>
      <c r="X102" s="1" t="s">
        <v>877</v>
      </c>
      <c r="Y102" s="1" t="s">
        <v>261</v>
      </c>
      <c r="Z102" s="1" t="s">
        <v>341</v>
      </c>
      <c r="AA102" s="1" t="s">
        <v>1924</v>
      </c>
      <c r="AB102" s="1" t="s">
        <v>934</v>
      </c>
      <c r="AC102" s="1" t="s">
        <v>427</v>
      </c>
      <c r="AI102" s="1" t="s">
        <v>830</v>
      </c>
      <c r="AJ102" s="1" t="s">
        <v>1925</v>
      </c>
      <c r="AP102" s="1" t="s">
        <v>792</v>
      </c>
      <c r="AQ102" s="1" t="s">
        <v>991</v>
      </c>
      <c r="AS102" s="1" t="s">
        <v>1926</v>
      </c>
      <c r="AT102" s="1" t="s">
        <v>344</v>
      </c>
      <c r="BA102" s="1" t="s">
        <v>272</v>
      </c>
    </row>
    <row r="103">
      <c r="A103" s="1" t="s">
        <v>1927</v>
      </c>
      <c r="B103" s="1" t="str">
        <f>IFERROR(__xludf.DUMMYFUNCTION("GOOGLETRANSLATE(A:A, ""en"", ""te"")"),"తాయ్ మార్టి")</f>
        <v>తాయ్ మార్టి</v>
      </c>
      <c r="C103" s="1" t="s">
        <v>1928</v>
      </c>
      <c r="D103" s="1" t="str">
        <f>IFERROR(__xludf.DUMMYFUNCTION("GOOGLETRANSLATE(C:C, ""en"", ""te"")"),"తాయ్ మార్టా అనేది రేడియో-నియంత్రిత నిఘా మానవరహిత డ్రోన్, ఇది 2003 లో టర్కిష్ ఏరోస్పేస్ ఇండస్ట్రీస్ (TAI) చేత అభివృద్ధి చేయబడిన, అభివృద్ధి చేయబడింది మరియు నిర్మించబడింది. [1] మార్టా ""సీగల్"" కోసం టర్కిష్ పదం. తాయ్ పక్షుల పేరున్న ఇతర యుఎవిలను ఉత్పత్తి చేస్"&amp;"తుంది. భుజం-రెక్కల UAV అన్ని మిశ్రమ పదార్థాల ఎయిర్‌ఫ్రేమ్‌ను కలిగి ఉంది. డ్రోన్ 2-సిలిండర్ 2-స్ట్రోక్ గ్యాసోలిన్ ఇంజిన్ ద్వారా టైప్ OS మాక్స్ 46 ఎఫ్ఎక్స్ఐ జర్మన్ కంపెనీ గ్రాప్నర్ GMBH చేత 1.7 HP (1.3 kW) శక్తితో [2] లేదా జెనోహ్ G38 జపాన్ నుండి 2.2 HP (1.6"&amp;" kW) [3 ] ట్రాక్టర్ కాన్ఫిగరేషన్‌లో. డ్రోన్ రెండు-యాక్సిస్ గింబెల్డ్ EO/IR కెమెరాను కలిగి ఉంటుంది, ఇది దాని వీడియోను రియల్ టైమ్ టెలిమెట్రీలో ప్రసారం చేస్తుంది. INS/GPS ఇంటిగ్రేటెడ్ వే పాయింట్ పాయింట్ నావిగేషన్ సిస్టమ్ ఆధారంగా దీని మార్గదర్శకత్వం/ట్రాకింగ్"&amp;" పూర్తిగా స్వయంప్రతిపత్తి జరుగుతుంది. డ్రోన్ నుండి టేకాఫ్ వీల్స్ పై సాంప్రదాయిక మార్గంలో లేదా కాటాపుల్ట్ మరియు చక్రాలపై లేదా పారాచూట్ ద్వారా కోలుకోవచ్చు. [1] తాయ్ మార్టి మొదట పైలట్ శిక్షణ కోసం ఉత్పత్తి చేయబడింది మరియు ఇది 2003 నుండి సేవలో ఉంది. [4] ఏరియల్"&amp;"-ఫోటోగ్రాఫిక్ కెమెరా అభివృద్ధి మరియు డిజిటల్ ఇమేజ్ అనాలిసిస్ మరియు రిట్రీవల్ కోసం అధ్యయనాలు శాస్త్రీయ మరియు సాంకేతిక పరిశోధన కౌన్సిల్ ఆఫ్ టర్కీ (Tübitak) సహకారంతో జరిగాయి. 2004 లో, తాయ్ మార్టి మెర్సిన్‌లో వైమానిక ఇమేజ్ రిట్రీవల్ మరియు కాల్పులలో పరీక్షను వ"&amp;"ిజయవంతంగా పూర్తి చేశాడు, ఇది పాత రిట్రీవల్ సిస్టమ్‌ను బెలూన్లతో భర్తీ చేయడానికి దారితీసింది. [1] టిఆర్ డిఫెన్స్ నుండి డేటా [1] సాధారణ లక్షణాల పనితీరు మానవరహిత వైమానిక వాహనంపై ఈ వ్యాసం ఒక స్టబ్. మీరు వికీపీడియాను విస్తరించడం ద్వారా సహాయపడవచ్చు. 2000 ల విమా"&amp;"నంలో ఈ వ్యాసం ఒక స్టబ్. వికీపీడియా విస్తరించడం ద్వారా మీరు సహాయపడవచ్చు.")</f>
        <v>తాయ్ మార్టా అనేది రేడియో-నియంత్రిత నిఘా మానవరహిత డ్రోన్, ఇది 2003 లో టర్కిష్ ఏరోస్పేస్ ఇండస్ట్రీస్ (TAI) చేత అభివృద్ధి చేయబడిన, అభివృద్ధి చేయబడింది మరియు నిర్మించబడింది. [1] మార్టా "సీగల్" కోసం టర్కిష్ పదం. తాయ్ పక్షుల పేరున్న ఇతర యుఎవిలను ఉత్పత్తి చేస్తుంది. భుజం-రెక్కల UAV అన్ని మిశ్రమ పదార్థాల ఎయిర్‌ఫ్రేమ్‌ను కలిగి ఉంది. డ్రోన్ 2-సిలిండర్ 2-స్ట్రోక్ గ్యాసోలిన్ ఇంజిన్ ద్వారా టైప్ OS మాక్స్ 46 ఎఫ్ఎక్స్ఐ జర్మన్ కంపెనీ గ్రాప్నర్ GMBH చేత 1.7 HP (1.3 kW) శక్తితో [2] లేదా జెనోహ్ G38 జపాన్ నుండి 2.2 HP (1.6 kW) [3 ] ట్రాక్టర్ కాన్ఫిగరేషన్‌లో. డ్రోన్ రెండు-యాక్సిస్ గింబెల్డ్ EO/IR కెమెరాను కలిగి ఉంటుంది, ఇది దాని వీడియోను రియల్ టైమ్ టెలిమెట్రీలో ప్రసారం చేస్తుంది. INS/GPS ఇంటిగ్రేటెడ్ వే పాయింట్ పాయింట్ నావిగేషన్ సిస్టమ్ ఆధారంగా దీని మార్గదర్శకత్వం/ట్రాకింగ్ పూర్తిగా స్వయంప్రతిపత్తి జరుగుతుంది. డ్రోన్ నుండి టేకాఫ్ వీల్స్ పై సాంప్రదాయిక మార్గంలో లేదా కాటాపుల్ట్ మరియు చక్రాలపై లేదా పారాచూట్ ద్వారా కోలుకోవచ్చు. [1] తాయ్ మార్టి మొదట పైలట్ శిక్షణ కోసం ఉత్పత్తి చేయబడింది మరియు ఇది 2003 నుండి సేవలో ఉంది. [4] ఏరియల్-ఫోటోగ్రాఫిక్ కెమెరా అభివృద్ధి మరియు డిజిటల్ ఇమేజ్ అనాలిసిస్ మరియు రిట్రీవల్ కోసం అధ్యయనాలు శాస్త్రీయ మరియు సాంకేతిక పరిశోధన కౌన్సిల్ ఆఫ్ టర్కీ (Tübitak) సహకారంతో జరిగాయి. 2004 లో, తాయ్ మార్టి మెర్సిన్‌లో వైమానిక ఇమేజ్ రిట్రీవల్ మరియు కాల్పులలో పరీక్షను విజయవంతంగా పూర్తి చేశాడు, ఇది పాత రిట్రీవల్ సిస్టమ్‌ను బెలూన్లతో భర్తీ చేయడానికి దారితీసింది. [1] టిఆర్ డిఫెన్స్ నుండి డేటా [1] సాధారణ లక్షణాల పనితీరు మానవరహిత వైమానిక వాహనంపై ఈ వ్యాసం ఒక స్టబ్. మీరు వికీపీడియాను విస్తరించడం ద్వారా సహాయపడవచ్చు. 2000 ల విమానంలో ఈ వ్యాసం ఒక స్టబ్. వికీపీడియా విస్తరించడం ద్వారా మీరు సహాయపడవచ్చు.</v>
      </c>
      <c r="F103" s="1" t="s">
        <v>1929</v>
      </c>
      <c r="G103" s="1" t="str">
        <f>IFERROR(__xludf.DUMMYFUNCTION("GOOGLETRANSLATE(F:F, ""en"", ""te"")"),"మానవరహిత డ్రోన్ నిఘా")</f>
        <v>మానవరహిత డ్రోన్ నిఘా</v>
      </c>
      <c r="K103" s="1" t="s">
        <v>1930</v>
      </c>
      <c r="L103" s="1"/>
      <c r="M103" s="1" t="s">
        <v>1931</v>
      </c>
      <c r="R103" s="1">
        <v>0.0</v>
      </c>
      <c r="S103" s="1" t="s">
        <v>1932</v>
      </c>
      <c r="T103" s="1" t="s">
        <v>1933</v>
      </c>
      <c r="X103" s="1" t="s">
        <v>1934</v>
      </c>
      <c r="AA103" s="1" t="s">
        <v>1935</v>
      </c>
      <c r="AC103" s="1" t="s">
        <v>431</v>
      </c>
      <c r="AG103" s="1" t="s">
        <v>1936</v>
      </c>
      <c r="AH103" s="1" t="s">
        <v>1937</v>
      </c>
      <c r="AP103" s="1" t="s">
        <v>1938</v>
      </c>
      <c r="AQ103" s="1" t="s">
        <v>1939</v>
      </c>
      <c r="AU103" s="1">
        <v>2003.0</v>
      </c>
      <c r="BB103" s="1" t="s">
        <v>1940</v>
      </c>
    </row>
    <row r="104">
      <c r="A104" s="1" t="s">
        <v>1941</v>
      </c>
      <c r="B104" s="1" t="str">
        <f>IFERROR(__xludf.DUMMYFUNCTION("GOOGLETRANSLATE(A:A, ""en"", ""te"")"),"BB మైక్రోలైట్ 103")</f>
        <v>BB మైక్రోలైట్ 103</v>
      </c>
      <c r="C104" s="1" t="s">
        <v>1942</v>
      </c>
      <c r="D104" s="1" t="str">
        <f>IFERROR(__xludf.DUMMYFUNCTION("GOOGLETRANSLATE(C:C, ""en"", ""te"")"),"BB మైక్రోలైట్ 103 అనేది హంగేరియన్ అల్ట్రాలైట్ ట్రైక్, ఇది హంగరీలోని బాజాకు చెందిన BB మైక్రోలైట్ చేత రూపొందించబడింది మరియు ఉత్పత్తి చేయబడింది. విమానం పూర్తి రెడీ-టు-ఫ్లై-ఎయిర్‌క్రాఫ్ట్‌గా సరఫరా చేయబడుతుంది. [1] వర్గం యొక్క గరిష్ట ఖాళీ బరువు 254 పౌండ్లు (11"&amp;"5 కిలోలు) తో సహా యుఎస్ ఫార్ 103 అల్ట్రాలైట్ వెహికల్స్ నిబంధనలకు అనుగుణంగా ఈ విమానం రూపొందించబడింది. ఈ విమానం ప్రామాణిక ఖాళీ బరువు 249 పౌండ్లు (113 కిలోలు). ఇది కేబుల్-బ్రేస్డ్ హాంగ్ గ్లైడర్-స్టైల్ హై-వింగ్, వెయిట్-షిఫ్ట్ కంట్రోల్స్, సింగిల్-సీట్ ఓపెన్ కాక"&amp;"్‌పిట్, వీల్ ప్యాంటుతో ట్రైసైకిల్ ల్యాండింగ్ గేర్ మరియు పషర్ కాన్ఫిగరేషన్‌లో ఒకే ఇంజిన్ కలిగి ఉంది. [1] ఈ విమానం బోల్ట్-కలిసి అల్యూమినియం గొట్టాల నుండి తయారవుతుంది, దాని రెక్క డాక్రాన్ సెయిల్‌క్లాత్‌లో కప్పబడి ఉంటుంది. దీని 7.9 మీ (25.9 అడుగులు) స్పాన్ వి"&amp;"ంగ్‌కు ఒకే ట్యూబ్-రకం కింగ్‌పోస్ట్ మద్దతు ఇస్తుంది మరియు ""ఎ"" ఫ్రేమ్ వెయిట్-షిఫ్ట్ కంట్రోల్ బార్‌ను ఉపయోగిస్తుంది. పవర్‌ప్లాంట్ ఒక ట్విన్ సిలిండర్, ఎయిర్-కూల్డ్, టూ-స్ట్రోక్, డ్యూయల్-ఇగ్నిషన్ 40 హెచ్‌పి (30 కిలోవాట్) రోటాక్స్ 447 ఇంజిన్. ఈ విమానం ఖాళీ బర"&amp;"ువు 113 కిలోల (249 పౌండ్లు) మరియు స్థూల బరువు 294 కిలోలు (648 పౌండ్లు), ఇది 181 కిలోల (399 పౌండ్లు) ఉపయోగకరమైన లోడ్ ఇస్తుంది. 30 లీటర్ల పూర్తి ఇంధనంతో (6.6 ఇంప్ గల్; 7.9 యుఎస్ గాల్) పేలోడ్ 159 కిలోలు (351 ఎల్బి). [1] క్యారేజ్ బ్రేక్‌లు, పూర్తి సస్పెన్షన్ "&amp;"మరియు కాక్‌పిట్ ఫెయిరింగ్‌తో వస్తుంది, కానీ ఫెయిరింగ్‌లు లేకుండా నానోట్రైక్ రూపంలో కూడా లభిస్తుంది. [1] BB మైక్రోలైట్ BB-03 TRYA మరియు US- తయారుచేసిన 40% డబుల్ సర్ఫేస్ మాంటా rst తో సహా అనేక విభిన్న రెక్కలను ప్రాథమిక క్యారేజీకి అమర్చవచ్చు. మాంటా rst నాలుగు"&amp;" పరిమాణాలలో వస్తుంది, ఇది రెక్క ప్రాంతం ద్వారా గ్రేడ్ చేయబడింది: 12.5 మీ 2 (135 చదరపు అడుగులు), 15.5 మీ 2 (167 చదరపు అడుగులు), 17 మీ 2 (180 చదరపు అడుగులు) మరియు 19 మీ 2 (200 చదరపు అడుగులు). [1] అమెరికాలో ఈ విమానం మాంటా విమానాల ద్వారా దిగుమతి అవుతుంది మరియ"&amp;"ు మాంటా rst వింగ్‌తో అమర్చబడుతుంది. [1] బేయర్ల్ నుండి డేటా [1] సాధారణ లక్షణాల పనితీరు")</f>
        <v>BB మైక్రోలైట్ 103 అనేది హంగేరియన్ అల్ట్రాలైట్ ట్రైక్, ఇది హంగరీలోని బాజాకు చెందిన BB మైక్రోలైట్ చేత రూపొందించబడింది మరియు ఉత్పత్తి చేయబడింది. విమానం పూర్తి రెడీ-టు-ఫ్లై-ఎయిర్‌క్రాఫ్ట్‌గా సరఫరా చేయబడుతుంది. [1] వర్గం యొక్క గరిష్ట ఖాళీ బరువు 254 పౌండ్లు (115 కిలోలు) తో సహా యుఎస్ ఫార్ 103 అల్ట్రాలైట్ వెహికల్స్ నిబంధనలకు అనుగుణంగా ఈ విమానం రూపొందించబడింది. ఈ విమానం ప్రామాణిక ఖాళీ బరువు 249 పౌండ్లు (113 కిలోలు). ఇది కేబుల్-బ్రేస్డ్ హాంగ్ గ్లైడర్-స్టైల్ హై-వింగ్, వెయిట్-షిఫ్ట్ కంట్రోల్స్, సింగిల్-సీట్ ఓపెన్ కాక్‌పిట్, వీల్ ప్యాంటుతో ట్రైసైకిల్ ల్యాండింగ్ గేర్ మరియు పషర్ కాన్ఫిగరేషన్‌లో ఒకే ఇంజిన్ కలిగి ఉంది. [1] ఈ విమానం బోల్ట్-కలిసి అల్యూమినియం గొట్టాల నుండి తయారవుతుంది, దాని రెక్క డాక్రాన్ సెయిల్‌క్లాత్‌లో కప్పబడి ఉంటుంది. దీని 7.9 మీ (25.9 అడుగులు) స్పాన్ వింగ్‌కు ఒకే ట్యూబ్-రకం కింగ్‌పోస్ట్ మద్దతు ఇస్తుంది మరియు "ఎ" ఫ్రేమ్ వెయిట్-షిఫ్ట్ కంట్రోల్ బార్‌ను ఉపయోగిస్తుంది. పవర్‌ప్లాంట్ ఒక ట్విన్ సిలిండర్, ఎయిర్-కూల్డ్, టూ-స్ట్రోక్, డ్యూయల్-ఇగ్నిషన్ 40 హెచ్‌పి (30 కిలోవాట్) రోటాక్స్ 447 ఇంజిన్. ఈ విమానం ఖాళీ బరువు 113 కిలోల (249 పౌండ్లు) మరియు స్థూల బరువు 294 కిలోలు (648 పౌండ్లు), ఇది 181 కిలోల (399 పౌండ్లు) ఉపయోగకరమైన లోడ్ ఇస్తుంది. 30 లీటర్ల పూర్తి ఇంధనంతో (6.6 ఇంప్ గల్; 7.9 యుఎస్ గాల్) పేలోడ్ 159 కిలోలు (351 ఎల్బి). [1] క్యారేజ్ బ్రేక్‌లు, పూర్తి సస్పెన్షన్ మరియు కాక్‌పిట్ ఫెయిరింగ్‌తో వస్తుంది, కానీ ఫెయిరింగ్‌లు లేకుండా నానోట్రైక్ రూపంలో కూడా లభిస్తుంది. [1] BB మైక్రోలైట్ BB-03 TRYA మరియు US- తయారుచేసిన 40% డబుల్ సర్ఫేస్ మాంటా rst తో సహా అనేక విభిన్న రెక్కలను ప్రాథమిక క్యారేజీకి అమర్చవచ్చు. మాంటా rst నాలుగు పరిమాణాలలో వస్తుంది, ఇది రెక్క ప్రాంతం ద్వారా గ్రేడ్ చేయబడింది: 12.5 మీ 2 (135 చదరపు అడుగులు), 15.5 మీ 2 (167 చదరపు అడుగులు), 17 మీ 2 (180 చదరపు అడుగులు) మరియు 19 మీ 2 (200 చదరపు అడుగులు). [1] అమెరికాలో ఈ విమానం మాంటా విమానాల ద్వారా దిగుమతి అవుతుంది మరియు మాంటా rst వింగ్‌తో అమర్చబడుతుంది. [1] బేయర్ల్ నుండి డేటా [1] సాధారణ లక్షణాల పనితీరు</v>
      </c>
      <c r="F104" s="1" t="s">
        <v>979</v>
      </c>
      <c r="G104" s="1" t="str">
        <f>IFERROR(__xludf.DUMMYFUNCTION("GOOGLETRANSLATE(F:F, ""en"", ""te"")"),"అల్ట్రాలైట్ ట్రైక్")</f>
        <v>అల్ట్రాలైట్ ట్రైక్</v>
      </c>
      <c r="H104" s="1" t="s">
        <v>1943</v>
      </c>
      <c r="I104" s="1" t="str">
        <f>IFERROR(__xludf.DUMMYFUNCTION("GOOGLETRANSLATE(H:H, ""en"", ""te"")"),"హంగరీ")</f>
        <v>హంగరీ</v>
      </c>
      <c r="J104" s="2" t="s">
        <v>1944</v>
      </c>
      <c r="K104" s="1" t="s">
        <v>1945</v>
      </c>
      <c r="L104" s="1"/>
      <c r="M104" s="1" t="s">
        <v>1946</v>
      </c>
      <c r="R104" s="1" t="s">
        <v>215</v>
      </c>
      <c r="T104" s="1" t="s">
        <v>1947</v>
      </c>
      <c r="V104" s="1" t="s">
        <v>1948</v>
      </c>
      <c r="X104" s="1" t="s">
        <v>1949</v>
      </c>
      <c r="Y104" s="1" t="s">
        <v>1950</v>
      </c>
      <c r="Z104" s="1" t="s">
        <v>320</v>
      </c>
      <c r="AA104" s="1" t="s">
        <v>1747</v>
      </c>
      <c r="AB104" s="1" t="s">
        <v>1748</v>
      </c>
      <c r="AC104" s="1" t="s">
        <v>431</v>
      </c>
      <c r="AJ104" s="1" t="s">
        <v>1951</v>
      </c>
      <c r="AP104" s="1" t="s">
        <v>792</v>
      </c>
      <c r="AQ104" s="1" t="s">
        <v>991</v>
      </c>
      <c r="AS104" s="1" t="s">
        <v>1703</v>
      </c>
      <c r="AT104" s="1" t="s">
        <v>1952</v>
      </c>
    </row>
    <row r="105">
      <c r="A105" s="1" t="s">
        <v>1953</v>
      </c>
      <c r="B105" s="1" t="str">
        <f>IFERROR(__xludf.DUMMYFUNCTION("GOOGLETRANSLATE(A:A, ""en"", ""te"")"),"డ్రాచెన్ స్టూడియో కెకూర్ రాయల్ 912")</f>
        <v>డ్రాచెన్ స్టూడియో కెకూర్ రాయల్ 912</v>
      </c>
      <c r="C105" s="1" t="s">
        <v>1954</v>
      </c>
      <c r="D105" s="1" t="str">
        <f>IFERROR(__xludf.DUMMYFUNCTION("GOOGLETRANSLATE(C:C, ""en"", ""te"")"),"డ్రాచెన్ స్టూడియో కెకూర్ రాయల్ 912 అనేది జర్మన్ అల్ట్రాలైట్ ట్రైక్, దీనిని మెట్ట్మాన్ యొక్క డ్రాచెన్ స్టూడియో కెకూర్ రూపొందించారు మరియు నిర్మించారు. విమానం పూర్తి రెడీ-టు-ఫ్లై-ఎయిర్‌క్రాఫ్ట్‌గా సరఫరా చేయబడుతుంది. [1] రాయల్ 912 ఫెడరేషన్ ఏరోనటిక్ ఇంటర్నేషనల"&amp;"్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రెండు-సీ"&amp;"ట్ల తేమ ఓపెన్ కాక్‌పిట్, వీల్ ప్యాంటుతో ట్రైసైకిల్ ల్యాండింగ్ గేర్ మరియు పషర్ కాన్ఫిగరేషన్‌లో ఒకే ఇంజిన్ కలిగి ఉంది. [1] ఈ విమానం బోల్ట్-టుగెథర్ అల్యూమినియం గొట్టాల నుండి తయారవుతుంది, దాని సింగిల్ ఉపరితల వింగ్ డాక్రాన్ సెయిల్‌క్లాత్‌లో కప్పబడి ఉంటుంది. దీ"&amp;"ని 10.48 మీ (34.4 అడుగులు) స్పాన్ వింగ్‌కు ఒకే ట్యూబ్-రకం కింగ్‌పోస్ట్ మద్దతు ఇస్తుంది మరియు ""ఎ"" ఫ్రేమ్ వెయిట్-షిఫ్ట్ కంట్రోల్ బార్‌ను ఉపయోగిస్తుంది. పవర్‌ప్లాంట్ నాలుగు సిలిండర్, ఎయిర్ మరియు లిక్విడ్-కూల్డ్, ఫోర్-స్ట్రోక్, డ్యూయల్-ఇగ్నిషన్ 80 హెచ్‌పి ("&amp;"60 కిలోవాట్) రోటాక్స్ 912 లేదా 100 హెచ్‌పి (75 కిలోవాట్) రోటాక్స్ 912 ఎస్ ఇంజిన్. ఈ విమానం ఖాళీ బరువు 230 కిలోలు (507 పౌండ్లు) మరియు స్థూల బరువు 450 కిలోలు (992 పౌండ్లు), ఇది 220 కిలోల (485 ఎల్బి) ఉపయోగకరమైన లోడ్‌ను ఇస్తుంది. 55 లీటర్ల పూర్తి ఇంధనంతో (12 "&amp;"ఇంప్ గల్; 15 యుఎస్ గాల్) పేలోడ్ 180 కిలోలు (397 ఎల్బి). [1] విమానం క్యారేజీని స్లోవేనియాలో ఉప కాంట్రాక్ట్ కింద తయారు చేస్తారు. అనేక విభిన్న రెక్కలను ప్రాథమిక క్యారేజీకి అమర్చవచ్చు, కాని ప్రామాణిక వింగ్ డ్రాచెన్ స్టూడియో కెకూర్ EOS 15, వింగ్ ఏరియా 15 m2 (1"&amp;"60 చదరపు అడుగులు) మరియు ఇది స్పాయిలర్లతో అమర్చబడి ఉంటుంది. [1] బేయర్ల్ నుండి డేటా [1] సాధారణ లక్షణాల పనితీరు")</f>
        <v>డ్రాచెన్ స్టూడియో కెకూర్ రాయల్ 912 అనేది జర్మన్ అల్ట్రాలైట్ ట్రైక్, దీనిని మెట్ట్మాన్ యొక్క డ్రాచెన్ స్టూడియో కెకూర్ రూపొందించారు మరియు నిర్మించారు. విమానం పూర్తి రెడీ-టు-ఫ్లై-ఎయిర్‌క్రాఫ్ట్‌గా సరఫరా చేయబడుతుంది. [1] రాయల్ 912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రెండు-సీట్ల తేమ ఓపెన్ కాక్‌పిట్, వీల్ ప్యాంటుతో ట్రైసైకిల్ ల్యాండింగ్ గేర్ మరియు పషర్ కాన్ఫిగరేషన్‌లో ఒకే ఇంజిన్ కలిగి ఉంది. [1] ఈ విమానం బోల్ట్-టుగెథర్ అల్యూమినియం గొట్టాల నుండి తయారవుతుంది, దాని సింగిల్ ఉపరితల వింగ్ డాక్రాన్ సెయిల్‌క్లాత్‌లో కప్పబడి ఉంటుంది. దీని 10.48 మీ (34.4 అడుగులు) స్పాన్ వింగ్‌కు ఒకే ట్యూబ్-రకం కింగ్‌పోస్ట్ మద్దతు ఇస్తుంది మరియు "ఎ" ఫ్రేమ్ వెయిట్-షిఫ్ట్ కంట్రోల్ బార్‌ను ఉపయోగిస్తుంది. పవర్‌ప్లాంట్ నాలుగు సిలిండర్, ఎయిర్ మరియు లిక్విడ్-కూల్డ్, ఫోర్-స్ట్రోక్, డ్యూయల్-ఇగ్నిషన్ 80 హెచ్‌పి (60 కిలోవాట్) రోటాక్స్ 912 లేదా 100 హెచ్‌పి (75 కిలోవాట్) రోటాక్స్ 912 ఎస్ ఇంజిన్. ఈ విమానం ఖాళీ బరువు 230 కిలోలు (507 పౌండ్లు) మరియు స్థూల బరువు 450 కిలోలు (992 పౌండ్లు), ఇది 220 కిలోల (485 ఎల్బి) ఉపయోగకరమైన లోడ్‌ను ఇస్తుంది. 55 లీటర్ల పూర్తి ఇంధనంతో (12 ఇంప్ గల్; 15 యుఎస్ గాల్) పేలోడ్ 180 కిలోలు (397 ఎల్బి). [1] విమానం క్యారేజీని స్లోవేనియాలో ఉప కాంట్రాక్ట్ కింద తయారు చేస్తారు. అనేక విభిన్న రెక్కలను ప్రాథమిక క్యారేజీకి అమర్చవచ్చు, కాని ప్రామాణిక వింగ్ డ్రాచెన్ స్టూడియో కెకూర్ EOS 15, వింగ్ ఏరియా 15 m2 (160 చదరపు అడుగులు) మరియు ఇది స్పాయిలర్లతో అమర్చబడి ఉంటుంది. [1] బేయర్ల్ నుండి డేటా [1] సాధారణ లక్షణాల పనితీరు</v>
      </c>
      <c r="F105" s="1" t="s">
        <v>979</v>
      </c>
      <c r="G105" s="1" t="str">
        <f>IFERROR(__xludf.DUMMYFUNCTION("GOOGLETRANSLATE(F:F, ""en"", ""te"")"),"అల్ట్రాలైట్ ట్రైక్")</f>
        <v>అల్ట్రాలైట్ ట్రైక్</v>
      </c>
      <c r="H105" s="1" t="s">
        <v>169</v>
      </c>
      <c r="I105" s="1" t="str">
        <f>IFERROR(__xludf.DUMMYFUNCTION("GOOGLETRANSLATE(H:H, ""en"", ""te"")"),"జర్మనీ")</f>
        <v>జర్మనీ</v>
      </c>
      <c r="J105" s="2" t="s">
        <v>170</v>
      </c>
      <c r="K105" s="1" t="s">
        <v>1955</v>
      </c>
      <c r="L105" s="1"/>
      <c r="M105" s="1" t="s">
        <v>1956</v>
      </c>
      <c r="R105" s="1" t="s">
        <v>215</v>
      </c>
      <c r="T105" s="1" t="s">
        <v>1861</v>
      </c>
      <c r="V105" s="1" t="s">
        <v>1079</v>
      </c>
      <c r="X105" s="1" t="s">
        <v>1957</v>
      </c>
      <c r="Y105" s="1" t="s">
        <v>261</v>
      </c>
      <c r="Z105" s="1" t="s">
        <v>1958</v>
      </c>
      <c r="AA105" s="1" t="s">
        <v>1959</v>
      </c>
      <c r="AB105" s="1" t="s">
        <v>934</v>
      </c>
      <c r="AC105" s="1" t="s">
        <v>427</v>
      </c>
      <c r="AI105" s="1" t="s">
        <v>1960</v>
      </c>
      <c r="AJ105" s="1" t="s">
        <v>1961</v>
      </c>
      <c r="AP105" s="1" t="s">
        <v>792</v>
      </c>
      <c r="AQ105" s="1" t="s">
        <v>991</v>
      </c>
      <c r="AS105" s="1" t="s">
        <v>1789</v>
      </c>
      <c r="AT105" s="1" t="s">
        <v>1962</v>
      </c>
      <c r="BA105" s="1" t="s">
        <v>272</v>
      </c>
    </row>
    <row r="106">
      <c r="A106" s="1" t="s">
        <v>1963</v>
      </c>
      <c r="B106" s="1" t="str">
        <f>IFERROR(__xludf.DUMMYFUNCTION("GOOGLETRANSLATE(A:A, ""en"", ""te"")"),"కీటెక్ స్ట్రీమర్")</f>
        <v>కీటెక్ స్ట్రీమర్</v>
      </c>
      <c r="C106" s="1" t="s">
        <v>1964</v>
      </c>
      <c r="D106" s="1" t="str">
        <f>IFERROR(__xludf.DUMMYFUNCTION("GOOGLETRANSLATE(C:C, ""en"", ""te"")"),"కీటెక్ స్ట్రీమర్ ఒక ఇటాలియన్ అల్ట్రాలైట్ ట్రైక్, దీనిని రెమాన్జాకోకు చెందిన కీటెక్ రూపొందించారు మరియు నిర్మించారు. విమానం పూర్తి రెడీ-టు-ఫ్లై-ఎయిర్‌క్రాఫ్ట్‌గా సరఫరా చేయబడుతుంది. [1] ఈ విమానం ఫెడరేషన్ ఏరోనటిక్ ఇంటర్నేషనల్ మైక్రోలైట్ వర్గానికి అనుగుణంగా రూ"&amp;"పొందించబడింది, ఇందులో వర్గం యొక్క గరిష్ట స్థూల బరువు 450 కిలోల (992 పౌండ్లు). ఈ విమానం గరిష్టంగా స్థూల బరువు 450 కిలోలు (992 పౌండ్లు). ఇది స్ట్రట్-బ్రేస్డ్ ""టాప్‌లెస్"" హజార్డ్ 12 లు లేదా 15 ఎస్ హాంగ్ గ్లైడర్-స్టైల్ హై-వింగ్, వెయిట్-షిఫ్ట్ కంట్రోల్స్, కా"&amp;"క్‌పిట్ ఫెయిరింగ్ తో రెండు-సీట్ల తేమ ఓపెన్ కాక్‌పిట్, వీల్ ప్యాంటుతో ట్రైసైకిల్ ల్యాండింగ్ గేర్ మరియు సింగిల్ ఉన్నాయి పషర్ కాన్ఫిగరేషన్‌లో ఇంజిన్. [1] స్ట్రీమర్‌లో డాక్రాన్ సెయిల్‌క్లాత్‌లో డబుల్ ఉపరితల రెక్క ఉంది. ప్రమాద 12S 9.8 M (32.2 అడుగులు) స్పాన్ వ"&amp;"ింగ్ మద్దతును కలిగి ఉంది మరియు ""A"" ఫ్రేమ్ వెయిట్-షిఫ్ట్ కంట్రోల్ బార్‌ను ఉపయోగిస్తుంది. పవర్‌ప్లాంట్ నాలుగు సిలిండర్, ఎయిర్ మరియు లిక్విడ్-కూల్డ్, ఫోర్-స్ట్రోక్, డ్యూయల్-ఇగ్నిషన్ 80 హెచ్‌పి (60 కిలోవాట్) రోటాక్స్ 912UL ఇంజిన్. ఇంధన ట్యాంక్‌లో అంతర్గత అడ"&amp;"్డుపడటం మరియు ఇంజిన్ ఆయిల్ ట్యాంక్ ఫ్యూజ్‌లేజ్ లోపల జతచేయబడుతుంది. [1] ప్రమాద 12S రెక్కలతో, విమానం ఖాళీ బరువు 185 కిలోల (408 పౌండ్లు) మరియు స్థూల బరువు 450 కిలోల (992 పౌండ్లు), ఇది 265 కిలోల (584 పౌండ్లు) ఉపయోగకరమైన లోడ్ ఇస్తుంది. 64 లీటర్ల పూర్తి ఇంధనంతో"&amp;" (14 ఇంప్ గల్; 17 యుఎస్ గాల్) పేలోడ్ 219 కిలోలు (483 ఎల్బి). [1] హజార్డ్ 12 ఎస్ వింగ్ 12 మీ 2 (130 చదరపు అడుగులు) విస్తీర్ణంలో ఉంది మరియు ఇది అనుభవజ్ఞులైన పైలట్ల కోసం ఉద్దేశించబడింది, అయితే ప్రమాద 15 ఎస్ వింగ్ 15 మీ 2 (160 చదరపు అడుగులు) రెక్కల విస్తీర్ణం"&amp;"లో ఉంది మరియు పాఠశాల మరియు విద్యార్థుల శిక్షణా వింగ్ అని vision హించబడింది. ప్రమాద 12S రెక్కలు 15S వింగ్ కంటే 30 కిమీ/గం (19 mph) వేగంగా ఉన్న క్రూజింగ్ వేగాన్ని ఇస్తుంది. [1] బేయర్ల్ నుండి డేటా [1] సాధారణ లక్షణాల పనితీరు")</f>
        <v>కీటెక్ స్ట్రీమర్ ఒక ఇటాలియన్ అల్ట్రాలైట్ ట్రైక్, దీనిని రెమాన్జాకోకు చెందిన కీటెక్ రూపొందించారు మరియు నిర్మించారు. విమానం పూర్తి రెడీ-టు-ఫ్లై-ఎయిర్‌క్రాఫ్ట్‌గా సరఫరా చేయబడుతుంది. [1]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స్ట్రట్-బ్రేస్డ్ "టాప్‌లెస్" హజార్డ్ 12 లు లేదా 15 ఎస్ హాంగ్ గ్లైడర్-స్టైల్ హై-వింగ్, వెయిట్-షిఫ్ట్ కంట్రోల్స్, కాక్‌పిట్ ఫెయిరింగ్ తో రెండు-సీట్ల తేమ ఓపెన్ కాక్‌పిట్, వీల్ ప్యాంటుతో ట్రైసైకిల్ ల్యాండింగ్ గేర్ మరియు సింగిల్ ఉన్నాయి పషర్ కాన్ఫిగరేషన్‌లో ఇంజిన్. [1] స్ట్రీమర్‌లో డాక్రాన్ సెయిల్‌క్లాత్‌లో డబుల్ ఉపరితల రెక్క ఉంది. ప్రమాద 12S 9.8 M (32.2 అడుగులు) స్పాన్ వింగ్ మద్దతును కలిగి ఉంది మరియు "A" ఫ్రేమ్ వెయిట్-షిఫ్ట్ కంట్రోల్ బార్‌ను ఉపయోగిస్తుంది. పవర్‌ప్లాంట్ నాలుగు సిలిండర్, ఎయిర్ మరియు లిక్విడ్-కూల్డ్, ఫోర్-స్ట్రోక్, డ్యూయల్-ఇగ్నిషన్ 80 హెచ్‌పి (60 కిలోవాట్) రోటాక్స్ 912UL ఇంజిన్. ఇంధన ట్యాంక్‌లో అంతర్గత అడ్డుపడటం మరియు ఇంజిన్ ఆయిల్ ట్యాంక్ ఫ్యూజ్‌లేజ్ లోపల జతచేయబడుతుంది. [1] ప్రమాద 12S రెక్కలతో, విమానం ఖాళీ బరువు 185 కిలోల (408 పౌండ్లు) మరియు స్థూల బరువు 450 కిలోల (992 పౌండ్లు), ఇది 265 కిలోల (584 పౌండ్లు) ఉపయోగకరమైన లోడ్ ఇస్తుంది. 64 లీటర్ల పూర్తి ఇంధనంతో (14 ఇంప్ గల్; 17 యుఎస్ గాల్) పేలోడ్ 219 కిలోలు (483 ఎల్బి). [1] హజార్డ్ 12 ఎస్ వింగ్ 12 మీ 2 (130 చదరపు అడుగులు) విస్తీర్ణంలో ఉంది మరియు ఇది అనుభవజ్ఞులైన పైలట్ల కోసం ఉద్దేశించబడింది, అయితే ప్రమాద 15 ఎస్ వింగ్ 15 మీ 2 (160 చదరపు అడుగులు) రెక్కల విస్తీర్ణంలో ఉంది మరియు పాఠశాల మరియు విద్యార్థుల శిక్షణా వింగ్ అని vision హించబడింది. ప్రమాద 12S రెక్కలు 15S వింగ్ కంటే 30 కిమీ/గం (19 mph) వేగంగా ఉన్న క్రూజింగ్ వేగాన్ని ఇస్తుంది. [1] బేయర్ల్ నుండి డేటా [1] సాధారణ లక్షణాల పనితీరు</v>
      </c>
      <c r="F106" s="1" t="s">
        <v>979</v>
      </c>
      <c r="G106" s="1" t="str">
        <f>IFERROR(__xludf.DUMMYFUNCTION("GOOGLETRANSLATE(F:F, ""en"", ""te"")"),"అల్ట్రాలైట్ ట్రైక్")</f>
        <v>అల్ట్రాలైట్ ట్రైక్</v>
      </c>
      <c r="H106" s="1" t="s">
        <v>201</v>
      </c>
      <c r="I106" s="1" t="str">
        <f>IFERROR(__xludf.DUMMYFUNCTION("GOOGLETRANSLATE(H:H, ""en"", ""te"")"),"ఇటలీ")</f>
        <v>ఇటలీ</v>
      </c>
      <c r="J106" s="2" t="s">
        <v>202</v>
      </c>
      <c r="K106" s="1" t="s">
        <v>1965</v>
      </c>
      <c r="L106" s="1"/>
      <c r="M106" s="2" t="s">
        <v>1966</v>
      </c>
      <c r="R106" s="1" t="s">
        <v>215</v>
      </c>
      <c r="T106" s="1" t="s">
        <v>1967</v>
      </c>
      <c r="V106" s="1" t="s">
        <v>1797</v>
      </c>
      <c r="X106" s="1" t="s">
        <v>1853</v>
      </c>
      <c r="Y106" s="1" t="s">
        <v>261</v>
      </c>
      <c r="Z106" s="1" t="s">
        <v>1968</v>
      </c>
      <c r="AA106" s="1" t="s">
        <v>1969</v>
      </c>
      <c r="AB106" s="1" t="s">
        <v>934</v>
      </c>
      <c r="AJ106" s="1" t="s">
        <v>1802</v>
      </c>
      <c r="AP106" s="1" t="s">
        <v>792</v>
      </c>
      <c r="AQ106" s="1" t="s">
        <v>991</v>
      </c>
      <c r="AS106" s="1" t="s">
        <v>1800</v>
      </c>
      <c r="AT106" s="1" t="s">
        <v>1050</v>
      </c>
      <c r="BA106" s="1" t="s">
        <v>272</v>
      </c>
    </row>
    <row r="107">
      <c r="A107" s="1" t="s">
        <v>1970</v>
      </c>
      <c r="B107" s="1" t="str">
        <f>IFERROR(__xludf.DUMMYFUNCTION("GOOGLETRANSLATE(A:A, ""en"", ""te"")"),"అమాక్స్ విక్సెన్ 105")</f>
        <v>అమాక్స్ విక్సెన్ 105</v>
      </c>
      <c r="C107" s="1" t="s">
        <v>1971</v>
      </c>
      <c r="D107" s="1" t="str">
        <f>IFERROR(__xludf.DUMMYFUNCTION("GOOGLETRANSLATE(C:C, ""en"", ""te"")"),"అమాక్స్ విక్సెన్ 105 ఒక ఆస్ట్రేలియన్ హోమ్‌బిల్ట్ విమానం, దీనిని విక్టోరియాలోని డోన్‌వాలే యొక్క అమాక్స్ ఇంజనీరింగ్ రూపొందించి నిర్మించింది. ఇది అందుబాటులో ఉన్నప్పుడు విమానం te త్సాహిక నిర్మాణానికి కిట్‌గా సరఫరా చేయబడింది. [1] Vixen 105 లో స్ట్రట్-బ్రెస్డ్ "&amp;"హై-వింగ్, రెండు-సీట్ల-సైడ్-సైడ్-సైడ్ కాన్ఫిగరేషన్ కంక్ల్స్‌క్డ్ క్యాబిన్, తలుపులు, స్థిర ట్రైసైకిల్ ల్యాండింగ్ గేర్ లేదా ఐచ్ఛికంగా సాంప్రదాయిక ల్యాండింగ్ గేర్ మరియు ట్రాక్టర్ కాన్ఫిగరేషన్‌లో ఒకే ఇంజిన్ ఉన్నాయి. [1] విమానం మిశ్రమాల నుండి తయారవుతుంది. దాని "&amp;"28.50 అడుగుల (8.7 మీ) స్పాన్ వింగ్ ఐచ్ఛిక ఫ్లాప్స్ మరియు వింగ్ ఏరియా 128.00 చదరపు అడుగులు (11.892 మీ 2) కలిగి ఉంది. ఉపయోగించిన ప్రామాణిక ఇంజిన్ 105 HP (78 kW) సుబారు EA81 ఆటోమోటివ్ మార్పిడి పవర్‌ప్లాంట్. [1] ఐచ్ఛిక పరికరాలు కర్మాగారం ద్వారా కిట్ సరఫరా చేస"&amp;"ినప్పుడు వింగ్ ఫ్లాప్స్, లాంగ్ రేంజ్ ఫ్యూయల్ ట్యాంకులు, వీల్ ప్యాంటు మరియు మొలకెత్తిన స్టీల్ మెయిన్ ల్యాండింగ్ గేర్ ఉన్నాయి. [1] విక్సెన్ 105 ఖాళీ బరువు 500 ఎల్బి (230 కిలోలు) మరియు స్థూల బరువు 1,200 ఎల్బి (540 కిలోలు), ఇది 700 ఎల్బి (320 కిలోల) ఉపయోగకరమై"&amp;"న లోడ్‌ను ఇస్తుంది. 16 యు.ఎస్. గ్యాలన్ల పూర్తి ఇంధనంతో (61 ఎల్; 13 ఇంప్ గల్) పేలోడ్ 604 ఎల్బి (274 కిలోలు). [1] తయారీదారు సరఫరా చేసిన కిట్ నుండి నిర్మాణ సమయాన్ని 300 గంటలుగా అంచనా వేస్తాడు. [1] ఏరోక్రాఫ్టర్ నుండి డేటా [1] సాధారణ లక్షణాల పనితీరు")</f>
        <v>అమాక్స్ విక్సెన్ 105 ఒక ఆస్ట్రేలియన్ హోమ్‌బిల్ట్ విమానం, దీనిని విక్టోరియాలోని డోన్‌వాలే యొక్క అమాక్స్ ఇంజనీరింగ్ రూపొందించి నిర్మించింది. ఇది అందుబాటులో ఉన్నప్పుడు విమానం te త్సాహిక నిర్మాణానికి కిట్‌గా సరఫరా చేయబడింది. [1] Vixen 105 లో స్ట్రట్-బ్రెస్డ్ హై-వింగ్, రెండు-సీట్ల-సైడ్-సైడ్-సైడ్ కాన్ఫిగరేషన్ కంక్ల్స్‌క్డ్ క్యాబిన్, తలుపులు, స్థిర ట్రైసైకిల్ ల్యాండింగ్ గేర్ లేదా ఐచ్ఛికంగా సాంప్రదాయిక ల్యాండింగ్ గేర్ మరియు ట్రాక్టర్ కాన్ఫిగరేషన్‌లో ఒకే ఇంజిన్ ఉన్నాయి. [1] విమానం మిశ్రమాల నుండి తయారవుతుంది. దాని 28.50 అడుగుల (8.7 మీ) స్పాన్ వింగ్ ఐచ్ఛిక ఫ్లాప్స్ మరియు వింగ్ ఏరియా 128.00 చదరపు అడుగులు (11.892 మీ 2) కలిగి ఉంది. ఉపయోగించిన ప్రామాణిక ఇంజిన్ 105 HP (78 kW) సుబారు EA81 ఆటోమోటివ్ మార్పిడి పవర్‌ప్లాంట్. [1] ఐచ్ఛిక పరికరాలు కర్మాగారం ద్వారా కిట్ సరఫరా చేసినప్పుడు వింగ్ ఫ్లాప్స్, లాంగ్ రేంజ్ ఫ్యూయల్ ట్యాంకులు, వీల్ ప్యాంటు మరియు మొలకెత్తిన స్టీల్ మెయిన్ ల్యాండింగ్ గేర్ ఉన్నాయి. [1] విక్సెన్ 105 ఖాళీ బరువు 500 ఎల్బి (230 కిలోలు) మరియు స్థూల బరువు 1,200 ఎల్బి (540 కిలోలు), ఇది 700 ఎల్బి (320 కిలోల) ఉపయోగకరమైన లోడ్‌ను ఇస్తుంది. 16 యు.ఎస్. గ్యాలన్ల పూర్తి ఇంధనంతో (61 ఎల్; 13 ఇంప్ గల్) పేలోడ్ 604 ఎల్బి (274 కిలోలు). [1] తయారీదారు సరఫరా చేసిన కిట్ నుండి నిర్మాణ సమయాన్ని 300 గంటలుగా అంచనా వేస్తాడు. [1] ఏరోక్రాఫ్టర్ నుండి డేటా [1] సాధారణ లక్షణాల పనితీరు</v>
      </c>
      <c r="F107" s="1" t="s">
        <v>1972</v>
      </c>
      <c r="G107" s="1" t="str">
        <f>IFERROR(__xludf.DUMMYFUNCTION("GOOGLETRANSLATE(F:F, ""en"", ""te"")"),"హోమ్‌బిల్ట్ విమానం")</f>
        <v>హోమ్‌బిల్ట్ విమానం</v>
      </c>
      <c r="H107" s="1" t="s">
        <v>1973</v>
      </c>
      <c r="I107" s="1" t="str">
        <f>IFERROR(__xludf.DUMMYFUNCTION("GOOGLETRANSLATE(H:H, ""en"", ""te"")"),"ఆస్ట్రేలియా")</f>
        <v>ఆస్ట్రేలియా</v>
      </c>
      <c r="J107" s="2" t="s">
        <v>1974</v>
      </c>
      <c r="K107" s="1" t="s">
        <v>1975</v>
      </c>
      <c r="L107" s="1"/>
      <c r="M107" s="1" t="s">
        <v>1976</v>
      </c>
      <c r="Q107" s="1" t="s">
        <v>1977</v>
      </c>
      <c r="R107" s="1" t="s">
        <v>215</v>
      </c>
      <c r="S107" s="1" t="s">
        <v>1978</v>
      </c>
      <c r="T107" s="1" t="s">
        <v>1979</v>
      </c>
      <c r="V107" s="1" t="s">
        <v>1980</v>
      </c>
      <c r="X107" s="1" t="s">
        <v>1981</v>
      </c>
      <c r="Y107" s="1" t="s">
        <v>1982</v>
      </c>
      <c r="Z107" s="1" t="s">
        <v>1983</v>
      </c>
      <c r="AA107" s="1" t="s">
        <v>1984</v>
      </c>
      <c r="AB107" s="1" t="s">
        <v>934</v>
      </c>
      <c r="AC107" s="1" t="s">
        <v>1985</v>
      </c>
      <c r="AF107" s="1" t="s">
        <v>1105</v>
      </c>
      <c r="AH107" s="1" t="s">
        <v>1986</v>
      </c>
      <c r="AI107" s="1" t="s">
        <v>673</v>
      </c>
      <c r="AJ107" s="1" t="s">
        <v>1987</v>
      </c>
      <c r="AP107" s="1" t="s">
        <v>347</v>
      </c>
      <c r="AQ107" s="1" t="s">
        <v>1988</v>
      </c>
      <c r="AS107" s="1" t="s">
        <v>1104</v>
      </c>
      <c r="AT107" s="1" t="s">
        <v>1071</v>
      </c>
      <c r="BA107" s="1" t="s">
        <v>272</v>
      </c>
    </row>
    <row r="108">
      <c r="A108" s="1" t="s">
        <v>1989</v>
      </c>
      <c r="B108" s="1" t="str">
        <f>IFERROR(__xludf.DUMMYFUNCTION("GOOGLETRANSLATE(A:A, ""en"", ""te"")"),"ఫ్లయింగ్ ఫాక్స్ యుఎవి")</f>
        <v>ఫ్లయింగ్ ఫాక్స్ యుఎవి</v>
      </c>
      <c r="C108" s="1" t="s">
        <v>1990</v>
      </c>
      <c r="D108" s="1" t="str">
        <f>IFERROR(__xludf.DUMMYFUNCTION("GOOGLETRANSLATE(C:C, ""en"", ""te"")"),"ఫ్లయింగ్ ఫాక్స్ (ఫీ హు లేదా ఫీహు, 飞狐) యుఎవి అనేది తేనెగూడు నిర్మాణం యొక్క ప్రొపెల్లర్-నడిచే చైనీస్ సూక్ష్మ యుఎవి, మరియు స్థూపాకార ఫ్యూజ్‌లేజ్‌తో ఉన్న ఈ సాంప్రదాయిక లేఅవుట్ యుఎవి దాని అనువర్తనాలను పవర్ లైన్ తనిఖీ, ఫైర్ పెట్రోలింగ్ మరియు నిఘా వంటి మిషన్లలో "&amp;"కలిగి ఉంది. విమానం ట్విన్-టెయిల్ కాన్ఫిగరేషన్‌తో సాంప్రదాయిక లేఅవుట్. స్పెసిఫికేషన్: [1] మానవరహిత వైమానిక వాహనంపై ఈ వ్యాసం ఒక స్టబ్. వికీపీడియా విస్తరించడం ద్వారా మీరు సహాయపడవచ్చు.")</f>
        <v>ఫ్లయింగ్ ఫాక్స్ (ఫీ హు లేదా ఫీహు, 飞狐) యుఎవి అనేది తేనెగూడు నిర్మాణం యొక్క ప్రొపెల్లర్-నడిచే చైనీస్ సూక్ష్మ యుఎవి, మరియు స్థూపాకార ఫ్యూజ్‌లేజ్‌తో ఉన్న ఈ సాంప్రదాయిక లేఅవుట్ యుఎవి దాని అనువర్తనాలను పవర్ లైన్ తనిఖీ, ఫైర్ పెట్రోలింగ్ మరియు నిఘా వంటి మిషన్లలో కలిగి ఉంది. విమానం ట్విన్-టెయిల్ కాన్ఫిగరేషన్‌తో సాంప్రదాయిక లేఅవుట్. స్పెసిఫికేషన్: [1] మానవరహిత వైమానిక వాహనంపై ఈ వ్యాసం ఒక స్టబ్. వికీపీడియా విస్తరించడం ద్వారా మీరు సహాయపడవచ్చు.</v>
      </c>
      <c r="F108" s="1" t="s">
        <v>1756</v>
      </c>
      <c r="G108" s="1" t="str">
        <f>IFERROR(__xludf.DUMMYFUNCTION("GOOGLETRANSLATE(F:F, ""en"", ""te"")"),"ఉవ్")</f>
        <v>ఉవ్</v>
      </c>
      <c r="H108" s="1" t="s">
        <v>1757</v>
      </c>
      <c r="I108" s="1" t="str">
        <f>IFERROR(__xludf.DUMMYFUNCTION("GOOGLETRANSLATE(H:H, ""en"", ""te"")"),"చైనా")</f>
        <v>చైనా</v>
      </c>
    </row>
    <row r="109">
      <c r="A109" s="1" t="s">
        <v>1991</v>
      </c>
      <c r="B109" s="1" t="str">
        <f>IFERROR(__xludf.DUMMYFUNCTION("GOOGLETRANSLATE(A:A, ""en"", ""te"")"),"Gzrsi gy")</f>
        <v>Gzrsi gy</v>
      </c>
      <c r="C109" s="1" t="s">
        <v>1992</v>
      </c>
      <c r="D109" s="1" t="str">
        <f>IFERROR(__xludf.DUMMYFUNCTION("GOOGLETRANSLATE(C:C, ""en"", ""te"")"),"GZRSI UAV లు గ్వాంగ్జౌ గ్వాంగ్జౌ రిమోట్ సెన్సింగ్ ఇన్ఫర్మేషన్ టెక్నాలజీ కో, లిమిటెడ్ (GZRSI, 广州 遥感 科技 有限 公司) చే అభివృద్ధి చేయబడిన చైనీస్ UAV లు. 2013 నాటికి, మొత్తం నలుగురిని ప్రచారం చేశారు. GY-E1 UAV అనేది విలోమ V- తోకతో ట్విన్-బూమ్ లేఅవుట్ యొక్క విద్యుత"&amp;"్ శక్తితో పనిచేసే మైక్రో ఎయిర్ వెహికల్ (MAV). ఫ్యూజ్‌లేజ్ వెనుక చివరలో ఇన్‌స్టాల్ చేయబడిన పషర్ ఇంజిన్ చేత నడపబడే రెండు-బ్లేడ్ ప్రొపెల్లర్ ద్వారా ప్రొపల్షన్ అందించబడుతుంది. స్పెసిఫికేషన్: [1] GY-X1 అనేది GZRSI చే అభివృద్ధి చేయబడిన మల్టీరోటర్ UAV, మొత్తం ఎన"&amp;"ిమిది రెండు-బ్లేడ్ రోటర్లు నాలుగు జతలలో అమర్చబడి ఉంటాయి. ప్రతి జత కోసం, ఒక రోటర్ చేయి పైన అమర్చబడి ఉంటుంది, మరొకటి చేయి క్రింద. [2] GY-Y1 అనేది సాంప్రదాయిక లేఅవుట్‌తో గ్యాసోలిన్-శక్తితో పనిచేసే UAV. ముక్కులో అమర్చిన ట్రాక్టర్ ఇంజిన్ చేత నడపబడే రెండు-బ్లేడ"&amp;"్ ప్రొపెల్లర్ ద్వారా ప్రొపల్షన్ అందించబడుతుంది మరియు ల్యాండింగ్ గేర్ వ్యవస్థలో ఒక జత స్కిడ్లు ఉంటాయి. స్పెసిఫికేషన్: [3] GY-Y1 అనేది సాంప్రదాయిక లేఅవుట్‌తో గ్యాసోలిన్-శక్తితో పనిచేసే UAV, మరియు ఇది GY-Y1 యొక్క పెద్ద బంధువు. దాని చిన్న కజిన్ Gy-Y1 మాదిరిగా"&amp;"నే, GY-Y2 కోసం ప్రొపల్షన్ ముక్కులో అమర్చిన ట్రాక్టర్ ఇంజిన్ చేత నడపబడే రెండు-బ్లేడ్ ప్రొపెల్లర్ చేత అందించబడుతుంది మరియు ల్యాండింగ్ గేర్ వ్యవస్థలో ఒక జత స్కిడ్లు ఉంటాయి. స్పెసిఫికేషన్: [4] పీపుల్స్ రిపబ్లిక్ ఆఫ్ చైనా యొక్క మానవరహిత వైమానిక వాహనాల జాబితా")</f>
        <v>GZRSI UAV లు గ్వాంగ్జౌ గ్వాంగ్జౌ రిమోట్ సెన్సింగ్ ఇన్ఫర్మేషన్ టెక్నాలజీ కో, లిమిటెడ్ (GZRSI, 广州 遥感 科技 有限 公司) చే అభివృద్ధి చేయబడిన చైనీస్ UAV లు. 2013 నాటికి, మొత్తం నలుగురిని ప్రచారం చేశారు. GY-E1 UAV అనేది విలోమ V- తోకతో ట్విన్-బూమ్ లేఅవుట్ యొక్క విద్యుత్ శక్తితో పనిచేసే మైక్రో ఎయిర్ వెహికల్ (MAV). ఫ్యూజ్‌లేజ్ వెనుక చివరలో ఇన్‌స్టాల్ చేయబడిన పషర్ ఇంజిన్ చేత నడపబడే రెండు-బ్లేడ్ ప్రొపెల్లర్ ద్వారా ప్రొపల్షన్ అందించబడుతుంది. స్పెసిఫికేషన్: [1] GY-X1 అనేది GZRSI చే అభివృద్ధి చేయబడిన మల్టీరోటర్ UAV, మొత్తం ఎనిమిది రెండు-బ్లేడ్ రోటర్లు నాలుగు జతలలో అమర్చబడి ఉంటాయి. ప్రతి జత కోసం, ఒక రోటర్ చేయి పైన అమర్చబడి ఉంటుంది, మరొకటి చేయి క్రింద. [2] GY-Y1 అనేది సాంప్రదాయిక లేఅవుట్‌తో గ్యాసోలిన్-శక్తితో పనిచేసే UAV. ముక్కులో అమర్చిన ట్రాక్టర్ ఇంజిన్ చేత నడపబడే రెండు-బ్లేడ్ ప్రొపెల్లర్ ద్వారా ప్రొపల్షన్ అందించబడుతుంది మరియు ల్యాండింగ్ గేర్ వ్యవస్థలో ఒక జత స్కిడ్లు ఉంటాయి. స్పెసిఫికేషన్: [3] GY-Y1 అనేది సాంప్రదాయిక లేఅవుట్‌తో గ్యాసోలిన్-శక్తితో పనిచేసే UAV, మరియు ఇది GY-Y1 యొక్క పెద్ద బంధువు. దాని చిన్న కజిన్ Gy-Y1 మాదిరిగానే, GY-Y2 కోసం ప్రొపల్షన్ ముక్కులో అమర్చిన ట్రాక్టర్ ఇంజిన్ చేత నడపబడే రెండు-బ్లేడ్ ప్రొపెల్లర్ చేత అందించబడుతుంది మరియు ల్యాండింగ్ గేర్ వ్యవస్థలో ఒక జత స్కిడ్లు ఉంటాయి. స్పెసిఫికేషన్: [4] పీపుల్స్ రిపబ్లిక్ ఆఫ్ చైనా యొక్క మానవరహిత వైమానిక వాహనాల జాబితా</v>
      </c>
      <c r="F109" s="1" t="s">
        <v>1756</v>
      </c>
      <c r="G109" s="1" t="str">
        <f>IFERROR(__xludf.DUMMYFUNCTION("GOOGLETRANSLATE(F:F, ""en"", ""te"")"),"ఉవ్")</f>
        <v>ఉవ్</v>
      </c>
      <c r="H109" s="1" t="s">
        <v>1757</v>
      </c>
      <c r="I109" s="1" t="str">
        <f>IFERROR(__xludf.DUMMYFUNCTION("GOOGLETRANSLATE(H:H, ""en"", ""te"")"),"చైనా")</f>
        <v>చైనా</v>
      </c>
      <c r="N109" s="1" t="s">
        <v>1993</v>
      </c>
      <c r="Q109" s="1">
        <v>4.0</v>
      </c>
    </row>
    <row r="110">
      <c r="A110" s="1" t="s">
        <v>1994</v>
      </c>
      <c r="B110" s="1" t="str">
        <f>IFERROR(__xludf.DUMMYFUNCTION("GOOGLETRANSLATE(A:A, ""en"", ""te"")"),"నవ్ ఉవ్స్")</f>
        <v>నవ్ ఉవ్స్</v>
      </c>
      <c r="C110" s="1" t="s">
        <v>1995</v>
      </c>
      <c r="D110" s="1" t="str">
        <f>IFERROR(__xludf.DUMMYFUNCTION("GOOGLETRANSLATE(C:C, ""en"", ""te"")"),"నవ్ యుఎవిలు బీజింగ్ నావ్ టెక్నాలజీ కో, లిమిటెడ్ (నవ్, 北京 时代 科技 有限 公司 公司 公司 公司 公司) చే అభివృద్ధి చేయబడిన చైనీస్ యుఎవిలు, ఒక చైనా సంస్థ జడత్వం మరియు ఉపగ్రహ నావిగేషనల్ సిస్టమ్స్, అలాగే ఈ ప్రాంతంలో సంబంధిత మైక్రోచిప్‌లలో ప్రత్యేకత కలిగి ఉంది. ఇటీవల, సంస్థ యుఎవ"&amp;"ి అరేనాలోకి ప్రవేశించింది, ఇది చాలా కాలంగా పైన వివరించిన ఉపవ్యవస్థల యొక్క ప్రధాన సరఫరాదారుగా ఉంది. NAV ఒకే కాన్ఫిగరేషన్‌ను పంచుకునే రెండు స్టీల్త్ యుఎవిలను రూపొందించింది మరియు ప్రొపల్షన్‌లో ఒకదానికొకటి మాత్రమే భిన్నంగా ఉంటుంది. UAV మిశ్రమ పదార్థంతో తయారు "&amp;"చేయబడింది మరియు ప్రాథమిక రూపకల్పనలో రాడార్ క్రాస్ సెక్షన్ 0.01 M2 కన్నా తక్కువ ఉంది మరియు కానార్డ్ కాన్ఫిగరేషన్‌ను అవలంబిస్తుంది. [1] రెండు-బ్లేడ్ ప్రొపెల్లర్-నడిచే సంస్కరణ ప్రధానంగా డ్రోన్‌గా బాంబర్ల యొక్క పెద్ద రవాణా విమానాల ద్వారా గాలి ప్రారంభించబడింది"&amp;", తద్వారా ల్యాండింగ్ గేర్లు లేవు, మరియు రెండు స్ట్రోక్ గ్యాసోలిన్-శక్తితో కూడిన ఇంజిన్ ఒక పషర్ కాన్ఫిగరేషన్‌లో ఎంపెనేజ్ యొక్క ముగింపు, మరియు ఇంజిన్ FADEC వ్యవస్థను కలిగి ఉంది, ఇది నిఘా మరియు నిఘా వంటి ఇతర అనువర్తనాల కోసం ఇతర జెట్-శక్తితో కూడిన సంస్కరణను క"&amp;"ూడా కలిగి ఉంటుంది. [2] దాని పేరు సూచించినట్లుగా, WF170 టోమాహాక్ సిమ్యులేషన్ డ్రోన్ టోమాహాక్ క్రూయిజ్ క్షిపణిని అనుకరించడానికి NAV ప్రత్యేకంగా రూపొందించిన డ్రోన్. వాయు రక్షణ దళాలకు శిక్షణ ఇవ్వడానికి రూపొందించబడిన, WF170 తోమాహాక్ క్షిపణిని దగ్గరగా పోలి ఉంటు"&amp;"ంది, ఒక ప్రధాన దృశ్య వ్యత్యాసం తప్ప: WF170 యొక్క ఇన్లెట్ ఫ్యూజ్‌లేజ్ పైన ఉంది, నిజమైన క్షిపణి ఫ్యూజ్‌లేజ్ క్రింద ఉంది. WF170 యొక్క వేగం 180 m/s. [3] పీపుల్స్ రిపబ్లిక్ ఆఫ్ చైనా యొక్క మానవరహిత వైమానిక వాహనాల జాబితా మానవరహిత వైమానిక వాహనంపై ఈ వ్యాసం ఒక స్టబ"&amp;"్. వికీపీడియా విస్తరించడం ద్వారా మీరు సహాయపడవచ్చు.")</f>
        <v>నవ్ యుఎవిలు బీజింగ్ నావ్ టెక్నాలజీ కో, లిమిటెడ్ (నవ్, 北京 时代 科技 有限 公司 公司 公司 公司 公司) చే అభివృద్ధి చేయబడిన చైనీస్ యుఎవిలు, ఒక చైనా సంస్థ జడత్వం మరియు ఉపగ్రహ నావిగేషనల్ సిస్టమ్స్, అలాగే ఈ ప్రాంతంలో సంబంధిత మైక్రోచిప్‌లలో ప్రత్యేకత కలిగి ఉంది. ఇటీవల, సంస్థ యుఎవి అరేనాలోకి ప్రవేశించింది, ఇది చాలా కాలంగా పైన వివరించిన ఉపవ్యవస్థల యొక్క ప్రధాన సరఫరాదారుగా ఉంది. NAV ఒకే కాన్ఫిగరేషన్‌ను పంచుకునే రెండు స్టీల్త్ యుఎవిలను రూపొందించింది మరియు ప్రొపల్షన్‌లో ఒకదానికొకటి మాత్రమే భిన్నంగా ఉంటుంది. UAV మిశ్రమ పదార్థంతో తయారు చేయబడింది మరియు ప్రాథమిక రూపకల్పనలో రాడార్ క్రాస్ సెక్షన్ 0.01 M2 కన్నా తక్కువ ఉంది మరియు కానార్డ్ కాన్ఫిగరేషన్‌ను అవలంబిస్తుంది. [1] రెండు-బ్లేడ్ ప్రొపెల్లర్-నడిచే సంస్కరణ ప్రధానంగా డ్రోన్‌గా బాంబర్ల యొక్క పెద్ద రవాణా విమానాల ద్వారా గాలి ప్రారంభించబడింది, తద్వారా ల్యాండింగ్ గేర్లు లేవు, మరియు రెండు స్ట్రోక్ గ్యాసోలిన్-శక్తితో కూడిన ఇంజిన్ ఒక పషర్ కాన్ఫిగరేషన్‌లో ఎంపెనేజ్ యొక్క ముగింపు, మరియు ఇంజిన్ FADEC వ్యవస్థను కలిగి ఉంది, ఇది నిఘా మరియు నిఘా వంటి ఇతర అనువర్తనాల కోసం ఇతర జెట్-శక్తితో కూడిన సంస్కరణను కూడా కలిగి ఉంటుంది. [2] దాని పేరు సూచించినట్లుగా, WF170 టోమాహాక్ సిమ్యులేషన్ డ్రోన్ టోమాహాక్ క్రూయిజ్ క్షిపణిని అనుకరించడానికి NAV ప్రత్యేకంగా రూపొందించిన డ్రోన్. వాయు రక్షణ దళాలకు శిక్షణ ఇవ్వడానికి రూపొందించబడిన, WF170 తోమాహాక్ క్షిపణిని దగ్గరగా పోలి ఉంటుంది, ఒక ప్రధాన దృశ్య వ్యత్యాసం తప్ప: WF170 యొక్క ఇన్లెట్ ఫ్యూజ్‌లేజ్ పైన ఉంది, నిజమైన క్షిపణి ఫ్యూజ్‌లేజ్ క్రింద ఉంది. WF170 యొక్క వేగం 180 m/s. [3] పీపుల్స్ రిపబ్లిక్ ఆఫ్ చైనా యొక్క మానవరహిత వైమానిక వాహనాల జాబితా మానవరహిత వైమానిక వాహనంపై ఈ వ్యాసం ఒక స్టబ్. వికీపీడియా విస్తరించడం ద్వారా మీరు సహాయపడవచ్చు.</v>
      </c>
      <c r="F110" s="1" t="s">
        <v>1756</v>
      </c>
      <c r="G110" s="1" t="str">
        <f>IFERROR(__xludf.DUMMYFUNCTION("GOOGLETRANSLATE(F:F, ""en"", ""te"")"),"ఉవ్")</f>
        <v>ఉవ్</v>
      </c>
      <c r="H110" s="1" t="s">
        <v>1757</v>
      </c>
      <c r="I110" s="1" t="str">
        <f>IFERROR(__xludf.DUMMYFUNCTION("GOOGLETRANSLATE(H:H, ""en"", ""te"")"),"చైనా")</f>
        <v>చైనా</v>
      </c>
      <c r="K110" s="1" t="s">
        <v>1996</v>
      </c>
    </row>
    <row r="111">
      <c r="A111" s="1" t="s">
        <v>1997</v>
      </c>
      <c r="B111" s="1" t="str">
        <f>IFERROR(__xludf.DUMMYFUNCTION("GOOGLETRANSLATE(A:A, ""en"", ""te"")"),"ఉవ్ ఉంచండి")</f>
        <v>ఉవ్ ఉంచండి</v>
      </c>
      <c r="C111" s="1" t="s">
        <v>1998</v>
      </c>
      <c r="D111" s="1" t="str">
        <f>IFERROR(__xludf.DUMMYFUNCTION("GOOGLETRANSLATE(C:C, ""en"", ""te"")"),"పుట్ యుఎవిలు బీజింగ్ పైలట్‌లెస్ యుఎవి టెక్నాలజీ కో, లిమిటెడ్ అభివృద్ధి చేసిన చైనీస్ యుఎవిలు (పుట్, 北京 普洛特 无 人 飞行器 有限 有限 公司 公司 公司), అసలు పరికరాల తయారీదారు (OEM) ఇది సాంప్రదాయకంగా UAV డిజైన్లను తయారుచేసే వ్యాపారంలో ఉంది ఇతర చైనీస్ యుఎవి డెవలపర్, మరియు ఈ ఇతర"&amp;" చైనీస్ యుఎవి డెవలపర్‌లకు ఉపవ్యవస్థలను అందిస్తుంది. పుట్ ఇటీవల యుఎవి అరేనాలో తన వ్యాపారాన్ని యుఎవిలను అభివృద్ధి చేయడం ద్వారా విస్తరించింది, ఇవి పిఎల్‌టి బ్రాండ్ కింద విక్రయించబడ్డాయి. పిఎల్‌టి సిరీస్ యుఎఎవి యొక్క మొదటి సభ్యుడు పిఎల్‌టి 01 యుఎవి పుట్ అభివృ"&amp;"ద్ధి చేసిన మొదటి సభ్యుడు. [1] PLT02 అనేది UAV, ఇది విలోమ V- తోక మరియు ట్రైసైకిల్ ల్యాండింగ్ గేర్‌తో ట్విన్-బూమ్ డిజైన్‌తో ఉంటుంది, మరియు ఫ్యూజ్‌లేజ్ వెనుక భాగంలో అమర్చిన పషర్ ఇంజిన్ చేత నడపబడే రెండు-బ్లేడ్ ప్రొపెల్లర్ చేత ప్రొపల్షన్ అందించబడుతుంది. [1] స్"&amp;"పెసిఫికేషన్: [2] PLT03 అనేది హై-వింగ్ కాన్ఫిగరేషన్ మరియు ల్యాండింగ్ గేర్ సిస్టమ్‌తో కూడిన సాంప్రదాయిక రూపకల్పన యొక్క UAV, మరియు ముక్కులో అమర్చిన ట్రాక్టర్ ఇంజిన్ చేత నడపబడే రెండు-బ్లేడ్ ప్రొపెల్లర్ చేత ప్రొపల్షన్ అందించబడుతుంది. [1 ] స్పెసిఫికేషన్: [3] PL"&amp;"T04 అనేది హై-వింగ్ కాన్ఫిగరేషన్ మరియు ట్రైసైకిల్ ల్యాండింగ్ గేర్‌తో సాంప్రదాయిక రూపకల్పన యొక్క UAV, మరియు ముక్కులో అమర్చిన ట్రాక్టర్ ఇంజిన్ చేత నడపబడే రెండు-బ్లేడ్ ప్రొపెల్లర్ చేత ప్రొపల్షన్ అందించబడుతుంది. [1] స్పెసిఫికేషన్: [4] PLT05 అనేది అధిక వింగ్ కా"&amp;"న్ఫిగరేషన్‌తో సాంప్రదాయిక లేఅవుట్‌లో చేతితో పట్టుకున్న విద్యుత్తుతో నడిచే మైక్రో ఎయిర్ వెహికల్ (MAV). రెక్క వెనుక అమర్చిన పషర్ ఇంజిన్ చేత నడపబడే రెండు-బ్లేడ్ ప్రొపెల్లర్ చేత ప్రొపల్షన్ అందించబడుతుంది. [1] స్పెసిఫికేషన్: [5] PLT06 అనేది విలోమ V- తోక మరియు "&amp;"ట్రైసైకిల్ ల్యాండింగ్ గేర్‌తో ట్విన్-బూమ్ డిజైన్‌తో కూడిన UAV, మరియు ఫ్యూజ్‌లేజ్ వెనుక భాగంలో అమర్చిన పషర్ ఇంజిన్ చేత నడపబడే మూడు-బ్లేడ్ ప్రొపెల్లర్ చేత ప్రొపల్షన్ అందించబడుతుంది. PLT06 UAV గురించి ప్రత్యేకత ఏమిటంటే, జంట బూమ్ చాలా జంట బూమ్ డిజైన్లలో వలె ర"&amp;"ెక్కతో జతచేయబడదు, కానీ బదులుగా, అవి ఫ్యూజ్‌లేజ్ నుండి పెంచబడతాయి. [1] స్పెసిఫికేషన్: [6] వైట్ బర్డ్ (BAI-NIAO, 白鸟) 1A అనేది PUT చే అభివృద్ధి చేయబడిన విద్యుత్ శక్తితో పనిచేసే స్థిర వింగ్ మైక్రో ఎయిర్ వెహికల్ (MAV) మరియు ఇది టెయిల్‌ప్లేన్లు లేకుండా సాంప్రదా"&amp;"యిక లేఅవుట్‌లో ఉంటుంది. ముక్కులో అమర్చిన రెండు-బ్లేడ్ ప్రొపెల్లర్ నడిచే ట్రాక్టర్ ఇంజిన్ ద్వారా ప్రొపల్షన్ అందించబడుతుంది. స్పెసిఫికేషన్: [1]")</f>
        <v>పుట్ యుఎవిలు బీజింగ్ పైలట్‌లెస్ యుఎవి టెక్నాలజీ కో, లిమిటెడ్ అభివృద్ధి చేసిన చైనీస్ యుఎవిలు (పుట్, 北京 普洛特 无 人 飞行器 有限 有限 公司 公司 公司), అసలు పరికరాల తయారీదారు (OEM) ఇది సాంప్రదాయకంగా UAV డిజైన్లను తయారుచేసే వ్యాపారంలో ఉంది ఇతర చైనీస్ యుఎవి డెవలపర్, మరియు ఈ ఇతర చైనీస్ యుఎవి డెవలపర్‌లకు ఉపవ్యవస్థలను అందిస్తుంది. పుట్ ఇటీవల యుఎవి అరేనాలో తన వ్యాపారాన్ని యుఎవిలను అభివృద్ధి చేయడం ద్వారా విస్తరించింది, ఇవి పిఎల్‌టి బ్రాండ్ కింద విక్రయించబడ్డాయి. పిఎల్‌టి సిరీస్ యుఎఎవి యొక్క మొదటి సభ్యుడు పిఎల్‌టి 01 యుఎవి పుట్ అభివృద్ధి చేసిన మొదటి సభ్యుడు. [1] PLT02 అనేది UAV, ఇది విలోమ V- తోక మరియు ట్రైసైకిల్ ల్యాండింగ్ గేర్‌తో ట్విన్-బూమ్ డిజైన్‌తో ఉంటుంది, మరియు ఫ్యూజ్‌లేజ్ వెనుక భాగంలో అమర్చిన పషర్ ఇంజిన్ చేత నడపబడే రెండు-బ్లేడ్ ప్రొపెల్లర్ చేత ప్రొపల్షన్ అందించబడుతుంది. [1] స్పెసిఫికేషన్: [2] PLT03 అనేది హై-వింగ్ కాన్ఫిగరేషన్ మరియు ల్యాండింగ్ గేర్ సిస్టమ్‌తో కూడిన సాంప్రదాయిక రూపకల్పన యొక్క UAV, మరియు ముక్కులో అమర్చిన ట్రాక్టర్ ఇంజిన్ చేత నడపబడే రెండు-బ్లేడ్ ప్రొపెల్లర్ చేత ప్రొపల్షన్ అందించబడుతుంది. [1 ] స్పెసిఫికేషన్: [3] PLT04 అనేది హై-వింగ్ కాన్ఫిగరేషన్ మరియు ట్రైసైకిల్ ల్యాండింగ్ గేర్‌తో సాంప్రదాయిక రూపకల్పన యొక్క UAV, మరియు ముక్కులో అమర్చిన ట్రాక్టర్ ఇంజిన్ చేత నడపబడే రెండు-బ్లేడ్ ప్రొపెల్లర్ చేత ప్రొపల్షన్ అందించబడుతుంది. [1] స్పెసిఫికేషన్: [4] PLT05 అనేది అధిక వింగ్ కాన్ఫిగరేషన్‌తో సాంప్రదాయిక లేఅవుట్‌లో చేతితో పట్టుకున్న విద్యుత్తుతో నడిచే మైక్రో ఎయిర్ వెహికల్ (MAV). రెక్క వెనుక అమర్చిన పషర్ ఇంజిన్ చేత నడపబడే రెండు-బ్లేడ్ ప్రొపెల్లర్ చేత ప్రొపల్షన్ అందించబడుతుంది. [1] స్పెసిఫికేషన్: [5] PLT06 అనేది విలోమ V- తోక మరియు ట్రైసైకిల్ ల్యాండింగ్ గేర్‌తో ట్విన్-బూమ్ డిజైన్‌తో కూడిన UAV, మరియు ఫ్యూజ్‌లేజ్ వెనుక భాగంలో అమర్చిన పషర్ ఇంజిన్ చేత నడపబడే మూడు-బ్లేడ్ ప్రొపెల్లర్ చేత ప్రొపల్షన్ అందించబడుతుంది. PLT06 UAV గురించి ప్రత్యేకత ఏమిటంటే, జంట బూమ్ చాలా జంట బూమ్ డిజైన్లలో వలె రెక్కతో జతచేయబడదు, కానీ బదులుగా, అవి ఫ్యూజ్‌లేజ్ నుండి పెంచబడతాయి. [1] స్పెసిఫికేషన్: [6] వైట్ బర్డ్ (BAI-NIAO, 白鸟) 1A అనేది PUT చే అభివృద్ధి చేయబడిన విద్యుత్ శక్తితో పనిచేసే స్థిర వింగ్ మైక్రో ఎయిర్ వెహికల్ (MAV) మరియు ఇది టెయిల్‌ప్లేన్లు లేకుండా సాంప్రదాయిక లేఅవుట్‌లో ఉంటుంది. ముక్కులో అమర్చిన రెండు-బ్లేడ్ ప్రొపెల్లర్ నడిచే ట్రాక్టర్ ఇంజిన్ ద్వారా ప్రొపల్షన్ అందించబడుతుంది. స్పెసిఫికేషన్: [1]</v>
      </c>
      <c r="F111" s="1" t="s">
        <v>1756</v>
      </c>
      <c r="G111" s="1" t="str">
        <f>IFERROR(__xludf.DUMMYFUNCTION("GOOGLETRANSLATE(F:F, ""en"", ""te"")"),"ఉవ్")</f>
        <v>ఉవ్</v>
      </c>
      <c r="H111" s="1" t="s">
        <v>1757</v>
      </c>
      <c r="I111" s="1" t="str">
        <f>IFERROR(__xludf.DUMMYFUNCTION("GOOGLETRANSLATE(H:H, ""en"", ""te"")"),"చైనా")</f>
        <v>చైనా</v>
      </c>
      <c r="K111" s="1" t="s">
        <v>1999</v>
      </c>
    </row>
    <row r="112">
      <c r="A112" s="1" t="s">
        <v>2000</v>
      </c>
      <c r="B112" s="1" t="str">
        <f>IFERROR(__xludf.DUMMYFUNCTION("GOOGLETRANSLATE(A:A, ""en"", ""te"")"),"బ్రిస్టల్ మోనోప్లేన్")</f>
        <v>బ్రిస్టల్ మోనోప్లేన్</v>
      </c>
      <c r="C112" s="1" t="s">
        <v>2001</v>
      </c>
      <c r="D112" s="1" t="str">
        <f>IFERROR(__xludf.DUMMYFUNCTION("GOOGLETRANSLATE(C:C, ""en"", ""te"")"),"బ్రిస్టల్ మోనోప్లేన్ (కొన్నిసార్లు 1911 మోనోప్లేన్ అని పిలుస్తారు) బ్రిటిష్ మరియు వలసరాజ్యాల విమాన సంస్థ రూపొందించిన మరియు నిర్మించిన మొట్టమొదటి మోనోప్లేన్. [1] సింగిల్-సీట్ మోనోప్లేన్‌ను 1911 లో జార్జ్ ఛాలెంజర్ మరియు ఆర్కిబాల్డ్ లో రూపొందించారు మరియు రెం"&amp;"డు ఫిబ్రవరి 1911 లో ఫిల్టన్ వద్ద నిర్మించబడ్డాయి. ఇది బ్లెరియోట్ (వార్పింగ్ వింగ్స్) మరియు యాంటియోనెట్ (త్రిభుజాకార-సెక్షన్ ఫ్యూజ్‌లేజ్) డిజైన్ల నుండి లక్షణాలను ఉపయోగించింది. మోనోప్లేన్ 50 హెచ్‌పి గ్నోమ్ ఇంజిన్‌తో రెండు-బ్లేడెడ్ ప్రొపెల్లర్‌తో శక్తినిచ్చి"&amp;"ంది, ల్యాండింగ్ గేర్ తరువాత దీనిని టెయిల్-స్కిడ్‌తో సాంప్రదాయ ల్యాండింగ్ గేర్ అని పిలుస్తారు. [1] మార్చి 1911 లో ఒలింపియాలో ప్రదర్శించబడటానికి ముందు 35 వ సంఖ్యను పరీక్ష కోసం లార్క్‌హిల్‌కు పంపారు. ఏప్రిల్ 1911 లో సెయింట్ పీటర్స్‌బర్గ్‌లో నం 36 ను ప్రదర్శి"&amp;"ంచారు. లార్క్‌హిల్ వద్ద 35 వ స్థానంలో నిలిచింది, అది టేకాఫ్ చేయడంలో విఫలమైనప్పుడు మరియు మరమ్మతులు చేయబడలేదు. [[పట్టు కుములి 1910 నుండి బ్రిస్టల్ విమానాల నుండి డేటా [1] సాధారణ లక్షణాల పనితీరు")</f>
        <v>బ్రిస్టల్ మోనోప్లేన్ (కొన్నిసార్లు 1911 మోనోప్లేన్ అని పిలుస్తారు) బ్రిటిష్ మరియు వలసరాజ్యాల విమాన సంస్థ రూపొందించిన మరియు నిర్మించిన మొట్టమొదటి మోనోప్లేన్. [1] సింగిల్-సీట్ మోనోప్లేన్‌ను 1911 లో జార్జ్ ఛాలెంజర్ మరియు ఆర్కిబాల్డ్ లో రూపొందించారు మరియు రెండు ఫిబ్రవరి 1911 లో ఫిల్టన్ వద్ద నిర్మించబడ్డాయి. ఇది బ్లెరియోట్ (వార్పింగ్ వింగ్స్) మరియు యాంటియోనెట్ (త్రిభుజాకార-సెక్షన్ ఫ్యూజ్‌లేజ్) డిజైన్ల నుండి లక్షణాలను ఉపయోగించింది. మోనోప్లేన్ 50 హెచ్‌పి గ్నోమ్ ఇంజిన్‌తో రెండు-బ్లేడెడ్ ప్రొపెల్లర్‌తో శక్తినిచ్చింది, ల్యాండింగ్ గేర్ తరువాత దీనిని టెయిల్-స్కిడ్‌తో సాంప్రదాయ ల్యాండింగ్ గేర్ అని పిలుస్తారు. [1] మార్చి 1911 లో ఒలింపియాలో ప్రదర్శించబడటానికి ముందు 35 వ సంఖ్యను పరీక్ష కోసం లార్క్‌హిల్‌కు పంపారు. ఏప్రిల్ 1911 లో సెయింట్ పీటర్స్‌బర్గ్‌లో నం 36 ను ప్రదర్శించారు. లార్క్‌హిల్ వద్ద 35 వ స్థానంలో నిలిచింది, అది టేకాఫ్ చేయడంలో విఫలమైనప్పుడు మరియు మరమ్మతులు చేయబడలేదు. [[పట్టు కుములి 1910 నుండి బ్రిస్టల్ విమానాల నుండి డేటా [1] సాధారణ లక్షణాల పనితీరు</v>
      </c>
      <c r="F112" s="1" t="s">
        <v>2002</v>
      </c>
      <c r="G112" s="1" t="str">
        <f>IFERROR(__xludf.DUMMYFUNCTION("GOOGLETRANSLATE(F:F, ""en"", ""te"")"),"ప్రయోగాత్మక మోనోప్లేన్")</f>
        <v>ప్రయోగాత్మక మోనోప్లేన్</v>
      </c>
      <c r="H112" s="1" t="s">
        <v>436</v>
      </c>
      <c r="I112" s="1" t="str">
        <f>IFERROR(__xludf.DUMMYFUNCTION("GOOGLETRANSLATE(H:H, ""en"", ""te"")"),"యునైటెడ్ కింగ్‌డమ్")</f>
        <v>యునైటెడ్ కింగ్‌డమ్</v>
      </c>
      <c r="K112" s="1" t="s">
        <v>1723</v>
      </c>
      <c r="L112" s="1"/>
      <c r="M112" s="1" t="s">
        <v>1724</v>
      </c>
      <c r="P112" s="1">
        <v>1911.0</v>
      </c>
      <c r="Q112" s="1">
        <v>2.0</v>
      </c>
      <c r="R112" s="1">
        <v>1.0</v>
      </c>
      <c r="S112" s="1" t="s">
        <v>984</v>
      </c>
      <c r="T112" s="1" t="s">
        <v>2003</v>
      </c>
      <c r="V112" s="1" t="s">
        <v>2004</v>
      </c>
      <c r="X112" s="1" t="s">
        <v>2005</v>
      </c>
      <c r="Y112" s="1" t="s">
        <v>2006</v>
      </c>
      <c r="AA112" s="1" t="s">
        <v>2007</v>
      </c>
      <c r="AB112" s="1" t="s">
        <v>1436</v>
      </c>
      <c r="AC112" s="1" t="s">
        <v>2008</v>
      </c>
    </row>
    <row r="113">
      <c r="A113" s="1" t="s">
        <v>2009</v>
      </c>
      <c r="B113" s="1" t="str">
        <f>IFERROR(__xludf.DUMMYFUNCTION("GOOGLETRANSLATE(A:A, ""en"", ""te"")"),"చెర్నోవ్ CHE-24")</f>
        <v>చెర్నోవ్ CHE-24</v>
      </c>
      <c r="C113" s="1" t="s">
        <v>2010</v>
      </c>
      <c r="D113" s="1" t="str">
        <f>IFERROR(__xludf.DUMMYFUNCTION("GOOGLETRANSLATE(C:C, ""en"", ""te"")"),"గిడ్రోసమ్లెట్ CHE-24, 26 మరియు 29 2010 నుండి రష్యాలో రూపొందించిన మరియు నిర్మించిన దగ్గరి సంబంధం ఉన్న లైట్ ఫ్లయింగ్ బోట్లు. CH-24, CHE-26 మరియు CHE-29 బ్రేస్డ్, పారాసోల్ వింగ్ మోనోప్లేన్ ఫ్లయింగ్ బోట్లు, ఇవి సంఖ్యలో విభిన్నంగా ఉన్నాయి మరియు ఇంజిన్ల రకం మరి"&amp;"యు వారి సీటు సంఖ్యలలో. రెక్కలు ఒకేలా ఉంటాయి, ట్రాపెజోయిడల్, పైకి లేచిన చిట్కాలకు స్వీప్ మరియు స్థిరమైన తీగలు లేవు. పూర్తి వ్యవధి, స్లాట్డ్ ఫ్లాపెరాన్లు అమర్చబడి ఉంటాయి. ప్రతి వైపు రెండు స్ట్రీమ్‌లైన్డ్ బ్రేసింగ్ స్ట్రట్‌లు ఉన్నాయి, ఒకటి మధ్య-ఫ్యూజ్‌లేజ్ న"&amp;"ుండి ఒక మూడవ వ్యవధి వరకు మరియు ఒక చిన్నది, ఫ్యూజ్‌లేజ్‌లో ఉన్నత నుండి మరింత నిలువుగా ఉంటుంది. క్యాబిన్ పైకప్పు ద్వారా వింగ్ సెంటర్ విభాగం వెనుక భాగాన్ని బ్రేసింగ్ చేసే మరింత తేలికపాటి స్ట్రట్స్ ద్వారా వీటికి సహాయపడుతుంది. ఇంజిన్లు, ఒకటి CH-24 పై కేంద్రంగా"&amp;" మరియు ఇతర వేరియంట్లలో రెండు వింగ్ లీడింగ్ ఎడ్జ్ పైన మరియు ముందుకు అమర్చబడి ఉంటాయి. ఫిన్, ఫ్యూజ్‌లేజ్‌తో సమగ్రమైనది మరియు సమతుల్య చుక్కాని తుడుచుకుంటారు, దెబ్బతిన్న మరియు ఉదారంగా ఉంటాయి. టెయిల్‌ప్లేన్ ఫిన్ పైకి మిడ్ వే అమర్చబడి ఉంటుంది, బాహ్యంగా క్రింద ను"&amp;"ండి కలుపుతారు. చుక్కాని మరియు ఎలివేటర్లు రెండూ విద్యుత్తుతో నడిచే ట్రిమ్ ట్యాబ్‌లను కలిగి ఉన్నాయి. [1] ఫ్యూజ్‌లేజ్, రెండు దశల హల్ డిజైన్, అన్ని మోడళ్లపై ఫైబర్గ్లాస్ నిర్మాణం, ఇది వింగ్ అండర్ సైడ్ క్రింద మెరుస్తున్న క్యాబిన్. రెండు సీట్ల CHE-24 మరియు CHE-2"&amp;"6 ఒకే పొడవు, ప్రక్క సీట్లు మరియు పైకి ఓపెనింగ్ తలుపులు కలిగి ఉంటాయి. CHE-29 400 మిమీ (15.7 అంగుళాలు) పొడవుగా ఉంది మరియు మొదటి వెనుక రెండవ జత సీట్లు ఉన్నాయి. స్థిర వింగ్ చిట్కా తేలుతుంది, ప్రతి ఒక్కటి సమాంతర జతల స్ట్రట్‌లపై అమర్చబడి, నీటిపై స్థిరత్వాన్ని అ"&amp;"ందిస్తుంది, ఇక్కడ ఫిన్ కింద నీటి చుక్కాని యుక్తి కోసం ఉపయోగించబడుతుంది. అన్ని రకాలు ఉభయచర సాంప్రదాయిక అండర్ క్యారేజ్ యొక్క ఎంపికను కలిగి ఉంటాయి; చిన్న మెయిన్‌వీల్స్ చిన్న కాంటిలివర్ కాళ్ళపై ఉన్నాయి, వీటిని నీటి నుండి పైకి తిప్పవచ్చు. [1] జేన్ యొక్క అన్ని "&amp;"ప్రపంచ విమానాల నుండి డేటా 2013-4 పేజీలు 522–4 [1] జేన్ యొక్క అన్ని ప్రపంచ విమానాల నుండి డేటా 2013-4 pp.522-4 [1] సాధారణ లక్షణాల పనితీరు")</f>
        <v>గిడ్రోసమ్లెట్ CHE-24, 26 మరియు 29 2010 నుండి రష్యాలో రూపొందించిన మరియు నిర్మించిన దగ్గరి సంబంధం ఉన్న లైట్ ఫ్లయింగ్ బోట్లు. CH-24, CHE-26 మరియు CHE-29 బ్రేస్డ్, పారాసోల్ వింగ్ మోనోప్లేన్ ఫ్లయింగ్ బోట్లు, ఇవి సంఖ్యలో విభిన్నంగా ఉన్నాయి మరియు ఇంజిన్ల రకం మరియు వారి సీటు సంఖ్యలలో. రెక్కలు ఒకేలా ఉంటాయి, ట్రాపెజోయిడల్, పైకి లేచిన చిట్కాలకు స్వీప్ మరియు స్థిరమైన తీగలు లేవు. పూర్తి వ్యవధి, స్లాట్డ్ ఫ్లాపెరాన్లు అమర్చబడి ఉంటాయి. ప్రతి వైపు రెండు స్ట్రీమ్‌లైన్డ్ బ్రేసింగ్ స్ట్రట్‌లు ఉన్నాయి, ఒకటి మధ్య-ఫ్యూజ్‌లేజ్ నుండి ఒక మూడవ వ్యవధి వరకు మరియు ఒక చిన్నది, ఫ్యూజ్‌లేజ్‌లో ఉన్నత నుండి మరింత నిలువుగా ఉంటుంది. క్యాబిన్ పైకప్పు ద్వారా వింగ్ సెంటర్ విభాగం వెనుక భాగాన్ని బ్రేసింగ్ చేసే మరింత తేలికపాటి స్ట్రట్స్ ద్వారా వీటికి సహాయపడుతుంది. ఇంజిన్లు, ఒకటి CH-24 పై కేంద్రంగా మరియు ఇతర వేరియంట్లలో రెండు వింగ్ లీడింగ్ ఎడ్జ్ పైన మరియు ముందుకు అమర్చబడి ఉంటాయి. ఫిన్, ఫ్యూజ్‌లేజ్‌తో సమగ్రమైనది మరియు సమతుల్య చుక్కాని తుడుచుకుంటారు, దెబ్బతిన్న మరియు ఉదారంగా ఉంటాయి. టెయిల్‌ప్లేన్ ఫిన్ పైకి మిడ్ వే అమర్చబడి ఉంటుంది, బాహ్యంగా క్రింద నుండి కలుపుతారు. చుక్కాని మరియు ఎలివేటర్లు రెండూ విద్యుత్తుతో నడిచే ట్రిమ్ ట్యాబ్‌లను కలిగి ఉన్నాయి. [1] ఫ్యూజ్‌లేజ్, రెండు దశల హల్ డిజైన్, అన్ని మోడళ్లపై ఫైబర్గ్లాస్ నిర్మాణం, ఇది వింగ్ అండర్ సైడ్ క్రింద మెరుస్తున్న క్యాబిన్. రెండు సీట్ల CHE-24 మరియు CHE-26 ఒకే పొడవు, ప్రక్క సీట్లు మరియు పైకి ఓపెనింగ్ తలుపులు కలిగి ఉంటాయి. CHE-29 400 మిమీ (15.7 అంగుళాలు) పొడవుగా ఉంది మరియు మొదటి వెనుక రెండవ జత సీట్లు ఉన్నాయి. స్థిర వింగ్ చిట్కా తేలుతుంది, ప్రతి ఒక్కటి సమాంతర జతల స్ట్రట్‌లపై అమర్చబడి, నీటిపై స్థిరత్వాన్ని అందిస్తుంది, ఇక్కడ ఫిన్ కింద నీటి చుక్కాని యుక్తి కోసం ఉపయోగించబడుతుంది. అన్ని రకాలు ఉభయచర సాంప్రదాయిక అండర్ క్యారేజ్ యొక్క ఎంపికను కలిగి ఉంటాయి; చిన్న మెయిన్‌వీల్స్ చిన్న కాంటిలివర్ కాళ్ళపై ఉన్నాయి, వీటిని నీటి నుండి పైకి తిప్పవచ్చు. [1] జేన్ యొక్క అన్ని ప్రపంచ విమానాల నుండి డేటా 2013-4 పేజీలు 522–4 [1] జేన్ యొక్క అన్ని ప్రపంచ విమానాల నుండి డేటా 2013-4 pp.522-4 [1] సాధారణ లక్షణాల పనితీరు</v>
      </c>
      <c r="F113" s="1" t="s">
        <v>2011</v>
      </c>
      <c r="G113" s="1" t="str">
        <f>IFERROR(__xludf.DUMMYFUNCTION("GOOGLETRANSLATE(F:F, ""en"", ""te"")"),"సింగిల్ ఇంజిన్ లైట్ ఫ్లయింగ్ బోట్")</f>
        <v>సింగిల్ ఇంజిన్ లైట్ ఫ్లయింగ్ బోట్</v>
      </c>
      <c r="H113" s="1" t="s">
        <v>1138</v>
      </c>
      <c r="I113" s="1" t="str">
        <f>IFERROR(__xludf.DUMMYFUNCTION("GOOGLETRANSLATE(H:H, ""en"", ""te"")"),"రష్యా")</f>
        <v>రష్యా</v>
      </c>
      <c r="J113" s="2" t="s">
        <v>1139</v>
      </c>
      <c r="K113" s="1" t="s">
        <v>2012</v>
      </c>
      <c r="N113" s="1" t="s">
        <v>2013</v>
      </c>
      <c r="P113" s="3">
        <v>40470.0</v>
      </c>
      <c r="S113" s="1" t="s">
        <v>1463</v>
      </c>
      <c r="T113" s="1" t="s">
        <v>2014</v>
      </c>
      <c r="U113" s="1" t="s">
        <v>2015</v>
      </c>
      <c r="W113" s="1" t="s">
        <v>2016</v>
      </c>
      <c r="X113" s="1" t="s">
        <v>2017</v>
      </c>
      <c r="Y113" s="1" t="s">
        <v>2018</v>
      </c>
      <c r="Z113" s="1" t="s">
        <v>2019</v>
      </c>
      <c r="AA113" s="1" t="s">
        <v>2020</v>
      </c>
      <c r="AB113" s="1" t="s">
        <v>2021</v>
      </c>
      <c r="AC113" s="1" t="s">
        <v>1800</v>
      </c>
      <c r="AF113" s="1" t="s">
        <v>2022</v>
      </c>
      <c r="AH113" s="1" t="s">
        <v>2023</v>
      </c>
      <c r="AI113" s="1" t="s">
        <v>2024</v>
      </c>
      <c r="AK113" s="1" t="s">
        <v>2025</v>
      </c>
      <c r="AQ113" s="1" t="s">
        <v>2026</v>
      </c>
      <c r="AS113" s="1" t="s">
        <v>2027</v>
      </c>
      <c r="BA113" s="1" t="s">
        <v>637</v>
      </c>
      <c r="BG113" s="1" t="s">
        <v>2028</v>
      </c>
      <c r="DA113" s="1" t="s">
        <v>2029</v>
      </c>
      <c r="EV113" s="1" t="s">
        <v>2030</v>
      </c>
    </row>
    <row r="114">
      <c r="A114" s="1" t="s">
        <v>2031</v>
      </c>
      <c r="B114" s="1" t="str">
        <f>IFERROR(__xludf.DUMMYFUNCTION("GOOGLETRANSLATE(A:A, ""en"", ""te"")"),"DTA కాంబో")</f>
        <v>DTA కాంబో</v>
      </c>
      <c r="C114" s="1" t="s">
        <v>2032</v>
      </c>
      <c r="D114" s="1" t="str">
        <f>IFERROR(__xludf.DUMMYFUNCTION("GOOGLETRANSLATE(C:C, ""en"", ""te"")"),"DTA కాంబో అనేది ఫ్రెంచ్ అల్ట్రాలైట్ ట్రైక్, ఇది డొమినిక్ కొరిరా చేత రూపొందించబడింది మరియు మాంటెలిమర్ యొక్క DTA సర్ల్ నిర్మించింది. విమానం పూర్తి మరియు రెడీ టు-ఫ్లై సరఫరా చేయబడుతుంది. [1] కాంబో ఫెడరేషన్ Aéronautique ఇంటర్నేషనల్ మైక్రోలైట్ వర్గానికి అనుగుణం"&amp;"గా రూపొందించబడింది. ఇది కేబుల్-బ్రేస్డ్ లేదా స్ట్రట్-బ్రేస్డ్ హాంగ్ గ్లైడర్-స్టైల్ హై-వింగ్, వెయిట్-షిఫ్ట్ కంట్రోల్స్, పూర్తి కాక్‌పిట్ ఫెయిరింగ్ మరియు విండ్‌షీల్డ్, ట్రైసైకిల్ ల్యాండింగ్ గేర్ మరియు వీల్ ప్యాంటుతో రెండు-సీట్ల-టాన్నేమ్ ఓపెన్ కాక్‌పిట్ మరియ"&amp;"ు సింగిల్ కలిగి ఉంది పషర్ కాన్ఫిగరేషన్‌లో ఇంజిన్. [1] ఈ విమానం వెల్డెడ్ 4130 స్టీల్ గొట్టాల నుండి తయారు చేయబడింది, జిక్రాల్ అల్లాయ్ సస్పెన్షన్. దీని డబుల్ ఉపరితల వింగ్ డాక్రాన్ సెయిల్‌క్లాత్‌లో కప్పబడి ఉంది. అనేక వైవిధ్యాలను సృష్టించడానికి అనేక విభిన్న రె"&amp;"క్కలు మరియు ఇంజిన్‌లను అమర్చవచ్చు. [1] బేయర్ల్ నుండి డేటా [1] సాధారణ లక్షణాల పనితీరు")</f>
        <v>DTA కాంబో అనేది ఫ్రెంచ్ అల్ట్రాలైట్ ట్రైక్, ఇది డొమినిక్ కొరిరా చేత రూపొందించబడింది మరియు మాంటెలిమర్ యొక్క DTA సర్ల్ నిర్మించింది. విమానం పూర్తి మరియు రెడీ టు-ఫ్లై సరఫరా చేయబడుతుంది. [1] కాంబో ఫెడరేషన్ Aéronautique ఇంటర్నేషనల్ మైక్రోలైట్ వర్గానికి అనుగుణంగా రూపొందించబడింది. ఇది కేబుల్-బ్రేస్డ్ లేదా స్ట్రట్-బ్రేస్డ్ హాంగ్ గ్లైడర్-స్టైల్ హై-వింగ్, వెయిట్-షిఫ్ట్ కంట్రోల్స్, పూర్తి కాక్‌పిట్ ఫెయిరింగ్ మరియు విండ్‌షీల్డ్, ట్రైసైకిల్ ల్యాండింగ్ గేర్ మరియు వీల్ ప్యాంటుతో రెండు-సీట్ల-టాన్నేమ్ ఓపెన్ కాక్‌పిట్ మరియు సింగిల్ కలిగి ఉంది పషర్ కాన్ఫిగరేషన్‌లో ఇంజిన్. [1] ఈ విమానం వెల్డెడ్ 4130 స్టీల్ గొట్టాల నుండి తయారు చేయబడింది, జిక్రాల్ అల్లాయ్ సస్పెన్షన్. దీని డబుల్ ఉపరితల వింగ్ డాక్రాన్ సెయిల్‌క్లాత్‌లో కప్పబడి ఉంది. అనేక వైవిధ్యాలను సృష్టించడానికి అనేక విభిన్న రెక్కలు మరియు ఇంజిన్‌లను అమర్చవచ్చు. [1] బేయర్ల్ నుండి డేటా [1] సాధారణ లక్షణాల పనితీరు</v>
      </c>
      <c r="E114" s="1" t="s">
        <v>2033</v>
      </c>
      <c r="F114" s="1" t="s">
        <v>979</v>
      </c>
      <c r="G114" s="1" t="str">
        <f>IFERROR(__xludf.DUMMYFUNCTION("GOOGLETRANSLATE(F:F, ""en"", ""te"")"),"అల్ట్రాలైట్ ట్రైక్")</f>
        <v>అల్ట్రాలైట్ ట్రైక్</v>
      </c>
      <c r="H114" s="1" t="s">
        <v>463</v>
      </c>
      <c r="I114" s="1" t="str">
        <f>IFERROR(__xludf.DUMMYFUNCTION("GOOGLETRANSLATE(H:H, ""en"", ""te"")"),"ఫ్రాన్స్")</f>
        <v>ఫ్రాన్స్</v>
      </c>
      <c r="J114" s="2" t="s">
        <v>464</v>
      </c>
      <c r="K114" s="1" t="s">
        <v>1781</v>
      </c>
      <c r="L114" s="1"/>
      <c r="M114" s="1" t="s">
        <v>1782</v>
      </c>
      <c r="N114" s="1" t="s">
        <v>2034</v>
      </c>
      <c r="R114" s="1" t="s">
        <v>215</v>
      </c>
      <c r="T114" s="1" t="s">
        <v>2035</v>
      </c>
      <c r="V114" s="1" t="s">
        <v>2036</v>
      </c>
      <c r="X114" s="1" t="s">
        <v>2037</v>
      </c>
      <c r="Y114" s="1" t="s">
        <v>2038</v>
      </c>
      <c r="Z114" s="1" t="s">
        <v>2039</v>
      </c>
      <c r="AA114" s="1" t="s">
        <v>828</v>
      </c>
      <c r="AB114" s="1" t="s">
        <v>934</v>
      </c>
      <c r="AC114" s="1" t="s">
        <v>1800</v>
      </c>
      <c r="AI114" s="1" t="s">
        <v>2040</v>
      </c>
      <c r="AJ114" s="1" t="s">
        <v>2041</v>
      </c>
      <c r="AP114" s="1" t="s">
        <v>792</v>
      </c>
      <c r="AQ114" s="1" t="s">
        <v>991</v>
      </c>
      <c r="AS114" s="1" t="s">
        <v>1830</v>
      </c>
      <c r="AT114" s="1" t="s">
        <v>834</v>
      </c>
      <c r="BA114" s="1" t="s">
        <v>272</v>
      </c>
      <c r="BG114" s="1" t="s">
        <v>313</v>
      </c>
      <c r="BJ114" s="1">
        <v>10.0</v>
      </c>
    </row>
    <row r="115">
      <c r="A115" s="1" t="s">
        <v>2042</v>
      </c>
      <c r="B115" s="1" t="str">
        <f>IFERROR(__xludf.DUMMYFUNCTION("GOOGLETRANSLATE(A:A, ""en"", ""te"")"),"హార్డ్ ట్రైక్స్ స్కైసైకిల్")</f>
        <v>హార్డ్ ట్రైక్స్ స్కైసైకిల్</v>
      </c>
      <c r="C115" s="1" t="s">
        <v>2043</v>
      </c>
      <c r="D115" s="1" t="str">
        <f>IFERROR(__xludf.DUMMYFUNCTION("GOOGLETRANSLATE(C:C, ""en"", ""te"")"),"ఫ్లై హార్డ్ ట్రైక్స్ స్కైసైకిల్ ఒక అమెరికన్ అల్ట్రాలైట్ ట్రైక్, ఇది మైక్ నీక్ చేత రూపొందించబడింది మరియు జార్జియాలోని వైల్డ్‌వుడ్ యొక్క ఫ్లై హార్డ్ ట్రైక్‌లచే నిర్మించబడింది. ఈ విమానం పూర్తి రెడీ-టు-ఫ్లై-ఎయిర్‌క్రాఫ్ట్‌గా సరఫరా చేయబడుతుంది మరియు అనేక వందలు"&amp;" పూర్తయ్యాయి మరియు ఎగిరిపోయాయి. [1] స్కైసైకిల్ యుఎస్ ఫార్ 103 అల్ట్రాలైట్ వెహికల్స్ నిబంధనలను పాటించేలా రూపొందించబడింది, ఇందులో వర్గం యొక్క గరిష్ట ఖాళీ బరువు 254 పౌండ్లు (115 కిలోలు). ఈ విమానం దాని ""ఎస్"" మోడల్‌లో ప్రామాణిక ఖాళీ బరువు 205 ఎల్బి (93 కిలోల"&amp;"ు) కలిగి ఉంది. ఇది కేబుల్-బ్రేస్డ్ లేదా ఐచ్ఛికంగా స్ట్రట్-బ్రేస్డ్ హాంగ్ గ్లైడర్-స్టైల్ హై-వింగ్, వెయిట్-షిఫ్ట్ కంట్రోల్స్, చిన్న కాక్‌పిట్ ఫెయిరింగ్, ట్రైసైకిల్ ల్యాండింగ్ గేర్ మరియు పషర్ కాన్ఫిగరేషన్‌లో సింగిల్ ఇంజిన్‌తో సింగిల్-సీట్ల ఓపెన్ కాక్‌పిట్ కల"&amp;"ిగి ఉంది. [1 ] ఈ విమానం బోల్ట్-టుగెథర్ అల్యూమినియం గొట్టాల నుండి తయారవుతుంది, దాని సింగిల్ ఉపరితల వింగ్ డాక్రాన్ సెయిల్‌క్లాత్‌లో కప్పబడి ఉంటుంది. దీని 32.9 అడుగుల (10.0 మీ) స్పాన్ వింగ్ ""ఎ"" ఫ్రేమ్ వెయిట్-షిఫ్ట్ కంట్రోల్ బార్‌ను ఉపయోగిస్తుంది. పవర్‌ప్లా"&amp;"ంట్ ఒక ట్విన్ సిలిండర్, ఎయిర్-కూల్డ్, టూ-స్ట్రోక్, సింగిల్-ఇగ్నిషన్ 40 హెచ్‌పి (30 కిలోవాట్) రోటాక్స్ 447 ఇంజిన్ లేదా ట్విన్-సిలిండర్, ఇన్-లైన్, టూ-స్ట్రోక్ 32 హెచ్‌పి (24 కిలోవాట్ కవాసాకి 340 ఇంజిన్ ఈ విమానం ఖాళీ బరువు 205 ఎల్బి (93 కిలోలు) మరియు స్థూల బ"&amp;"రువు 400 ఎల్బి (181 కిలోలు), ఇది 195 పౌండ్లు (88 కిలోల) ఉపయోగకరమైన లోడ్ ఇస్తుంది. 5 యు.ఎస్. గ్యాలన్ల పూర్తి ఇంధనంతో (19 ఎల్; 4.2 ఇంప్ గల్) పేలోడ్ 165 ఎల్బి (75 కిలోలు). [1] స్ట్రట్-బ్రెస్డ్ నార్త్ వింగ్ మావెరిక్ III మరియు ఎయిర్బోర్న్ స్టింగ్ 175 తో సహా ప్"&amp;"రాథమిక క్యారేజీకి అనేక విభిన్న రెక్కలను అమర్చవచ్చు. [1] [2] ఎలక్ట్రిక్-శక్తితో కూడిన సంస్కరణ 2011 లో అభివృద్ధిలో ఉంది. [1] ఈ విమానం అనేక అవార్డులను గెలుచుకుంది, 2007 సన్ యొక్క ఫన్ బెస్ట్ టైప్ ట్రైక్ అల్ట్రాలైట్, 2008 సన్ 'ఎన్ ఫన్ అత్యుత్తమ వెయిట్ షిఫ్ట్ అ"&amp;"ల్ట్రాలైట్, 2009 సన్ యొక్క ఫన్ గ్రాండ్ ఛాంపియన్ మరియు బెస్ట్ కమర్షియల్ అల్ట్రాలైట్, 2010 సన్' ఎన్ ఫన్ బెస్ట్ టైప్ ట్రైక్ అల్ట్రాలైట్ మరియు ఉత్తమ వాణిజ్య అల్ట్రాలైట్, 2011 సన్ ఎన్ ఫన్ బెస్ట్ టైప్ ట్రైక్ అల్ట్రాలైట్ మరియు 2012 సన్ ఎన్ ఫన్ గ్రాండ్ ఛాంపియన్. "&amp;"[1] [2] బేయర్ల్ నుండి డేటా [1] అదే పేరుతో సాధారణ లక్షణాల పనితీరు విమానం:")</f>
        <v>ఫ్లై హార్డ్ ట్రైక్స్ స్కైసైకిల్ ఒక అమెరికన్ అల్ట్రాలైట్ ట్రైక్, ఇది మైక్ నీక్ చేత రూపొందించబడింది మరియు జార్జియాలోని వైల్డ్‌వుడ్ యొక్క ఫ్లై హార్డ్ ట్రైక్‌లచే నిర్మించబడింది. ఈ విమానం పూర్తి రెడీ-టు-ఫ్లై-ఎయిర్‌క్రాఫ్ట్‌గా సరఫరా చేయబడుతుంది మరియు అనేక వందలు పూర్తయ్యాయి మరియు ఎగిరిపోయాయి. [1] స్కైసైకిల్ యుఎస్ ఫార్ 103 అల్ట్రాలైట్ వెహికల్స్ నిబంధనలను పాటించేలా రూపొందించబడింది, ఇందులో వర్గం యొక్క గరిష్ట ఖాళీ బరువు 254 పౌండ్లు (115 కిలోలు). ఈ విమానం దాని "ఎస్" మోడల్‌లో ప్రామాణిక ఖాళీ బరువు 205 ఎల్బి (93 కిలోలు) కలిగి ఉంది. ఇది కేబుల్-బ్రేస్డ్ లేదా ఐచ్ఛికంగా స్ట్రట్-బ్రేస్డ్ హాంగ్ గ్లైడర్-స్టైల్ హై-వింగ్, వెయిట్-షిఫ్ట్ కంట్రోల్స్, చిన్న కాక్‌పిట్ ఫెయిరింగ్, ట్రైసైకిల్ ల్యాండింగ్ గేర్ మరియు పషర్ కాన్ఫిగరేషన్‌లో సింగిల్ ఇంజిన్‌తో సింగిల్-సీట్ల ఓపెన్ కాక్‌పిట్ కలిగి ఉంది. [1 ] ఈ విమానం బోల్ట్-టుగెథర్ అల్యూమినియం గొట్టాల నుండి తయారవుతుంది, దాని సింగిల్ ఉపరితల వింగ్ డాక్రాన్ సెయిల్‌క్లాత్‌లో కప్పబడి ఉంటుంది. దీని 32.9 అడుగుల (10.0 మీ) స్పాన్ వింగ్ "ఎ" ఫ్రేమ్ వెయిట్-షిఫ్ట్ కంట్రోల్ బార్‌ను ఉపయోగిస్తుంది. పవర్‌ప్లాంట్ ఒక ట్విన్ సిలిండర్, ఎయిర్-కూల్డ్, టూ-స్ట్రోక్, సింగిల్-ఇగ్నిషన్ 40 హెచ్‌పి (30 కిలోవాట్) రోటాక్స్ 447 ఇంజిన్ లేదా ట్విన్-సిలిండర్, ఇన్-లైన్, టూ-స్ట్రోక్ 32 హెచ్‌పి (24 కిలోవాట్ కవాసాకి 340 ఇంజిన్ ఈ విమానం ఖాళీ బరువు 205 ఎల్బి (93 కిలోలు) మరియు స్థూల బరువు 400 ఎల్బి (181 కిలోలు), ఇది 195 పౌండ్లు (88 కిలోల) ఉపయోగకరమైన లోడ్ ఇస్తుంది. 5 యు.ఎస్. గ్యాలన్ల పూర్తి ఇంధనంతో (19 ఎల్; 4.2 ఇంప్ గల్) పేలోడ్ 165 ఎల్బి (75 కిలోలు). [1] స్ట్రట్-బ్రెస్డ్ నార్త్ వింగ్ మావెరిక్ III మరియు ఎయిర్బోర్న్ స్టింగ్ 175 తో సహా ప్రాథమిక క్యారేజీకి అనేక విభిన్న రెక్కలను అమర్చవచ్చు. [1] [2] ఎలక్ట్రిక్-శక్తితో కూడిన సంస్కరణ 2011 లో అభివృద్ధిలో ఉంది. [1] ఈ విమానం అనేక అవార్డులను గెలుచుకుంది, 2007 సన్ యొక్క ఫన్ బెస్ట్ టైప్ ట్రైక్ అల్ట్రాలైట్, 2008 సన్ 'ఎన్ ఫన్ అత్యుత్తమ వెయిట్ షిఫ్ట్ అల్ట్రాలైట్, 2009 సన్ యొక్క ఫన్ గ్రాండ్ ఛాంపియన్ మరియు బెస్ట్ కమర్షియల్ అల్ట్రాలైట్, 2010 సన్' ఎన్ ఫన్ బెస్ట్ టైప్ ట్రైక్ అల్ట్రాలైట్ మరియు ఉత్తమ వాణిజ్య అల్ట్రాలైట్, 2011 సన్ ఎన్ ఫన్ బెస్ట్ టైప్ ట్రైక్ అల్ట్రాలైట్ మరియు 2012 సన్ ఎన్ ఫన్ గ్రాండ్ ఛాంపియన్. [1] [2] బేయర్ల్ నుండి డేటా [1] అదే పేరుతో సాధారణ లక్షణాల పనితీరు విమానం:</v>
      </c>
      <c r="F115" s="1" t="s">
        <v>979</v>
      </c>
      <c r="G115" s="1" t="str">
        <f>IFERROR(__xludf.DUMMYFUNCTION("GOOGLETRANSLATE(F:F, ""en"", ""te"")"),"అల్ట్రాలైట్ ట్రైక్")</f>
        <v>అల్ట్రాలైట్ ట్రైక్</v>
      </c>
      <c r="H115" s="1" t="s">
        <v>452</v>
      </c>
      <c r="I115" s="1" t="str">
        <f>IFERROR(__xludf.DUMMYFUNCTION("GOOGLETRANSLATE(H:H, ""en"", ""te"")"),"అమెరికా")</f>
        <v>అమెరికా</v>
      </c>
      <c r="J115" s="2" t="s">
        <v>925</v>
      </c>
      <c r="K115" s="1" t="s">
        <v>2044</v>
      </c>
      <c r="L115" s="1"/>
      <c r="M115" s="1" t="s">
        <v>2045</v>
      </c>
      <c r="N115" s="1" t="s">
        <v>2046</v>
      </c>
      <c r="Q115" s="1" t="s">
        <v>2047</v>
      </c>
      <c r="R115" s="1" t="s">
        <v>215</v>
      </c>
      <c r="T115" s="1" t="s">
        <v>2048</v>
      </c>
      <c r="V115" s="1" t="s">
        <v>2049</v>
      </c>
      <c r="X115" s="1" t="s">
        <v>2050</v>
      </c>
      <c r="Y115" s="1" t="s">
        <v>2051</v>
      </c>
      <c r="Z115" s="1" t="s">
        <v>988</v>
      </c>
      <c r="AA115" s="1" t="s">
        <v>2052</v>
      </c>
      <c r="AB115" s="1" t="s">
        <v>934</v>
      </c>
      <c r="AC115" s="1" t="s">
        <v>2053</v>
      </c>
      <c r="AI115" s="1" t="s">
        <v>2054</v>
      </c>
      <c r="AJ115" s="1" t="s">
        <v>2055</v>
      </c>
      <c r="AP115" s="1" t="s">
        <v>792</v>
      </c>
      <c r="AQ115" s="1" t="s">
        <v>991</v>
      </c>
      <c r="AT115" s="1" t="s">
        <v>2056</v>
      </c>
      <c r="BG115" s="1" t="s">
        <v>313</v>
      </c>
    </row>
    <row r="116">
      <c r="A116" s="1" t="s">
        <v>2057</v>
      </c>
      <c r="B116" s="1" t="str">
        <f>IFERROR(__xludf.DUMMYFUNCTION("GOOGLETRANSLATE(A:A, ""en"", ""te"")"),"IPT FMS-280 CLAIRVOYANCE")</f>
        <v>IPT FMS-280 CLAIRVOYANCE</v>
      </c>
      <c r="C116" s="1" t="s">
        <v>2058</v>
      </c>
      <c r="D116" s="1" t="str">
        <f>IFERROR(__xludf.DUMMYFUNCTION("GOOGLETRANSLATE(C:C, ""en"", ""te"")"),"FMS-280 క్లైర్‌వోయెన్స్ (కియాన్-లి-యాన్, లేదా కియాన్లియన్, 千里 千里 千里 眼 眼 眼) అనేది చైనా కంపెనీ వినూత్న ప్రొపల్షన్ టెక్నాలజీస్ (北京 动力 技术 有限 有限 公司 公司 公司 公司 公司 公司 公司 公司 公司 公司 公司 公司 公司 公司 公司 公司 公司 公司 公司 公司) చేత అభివృద్ధి చేయబడిన మానవరహిత వైమానిక వాహనాల శ్రేణి. "&amp;"పోలీసు పరికరాలు మరియు ఉగ్రవాద వ్యతిరేక సాంకేతిక పరిజ్ఞానం మరియు పరికరాలపై 2 వ చైనా (బీజింగ్) అంతర్జాతీయ ప్రదర్శన మరియు సింపోజియంలో మొదట వెల్లడించింది, లేదా సిపేట్ 2007, 第二 中国 （北京） 国际 国际 警用 及 反恐 技术 装备 装备 装备 装备 装备 装备) మే 2007 లో జరిగింది. ఇది తేలికపాటి స్థి"&amp;"ర-వింగ్ మానవరహిత వైమానిక వాహనం. స్పెసిఫికేషన్: [1] పీపుల్స్ రిపబ్లిక్ ఆఫ్ చైనా యొక్క మానవరహిత వైమానిక వాహనాల జాబితా మానవరహిత వైమానిక వాహనంపై ఈ వ్యాసం ఒక స్టబ్. వికీపీడియా విస్తరించడం ద్వారా మీరు సహాయపడవచ్చు.")</f>
        <v>FMS-280 క్లైర్‌వోయెన్స్ (కియాన్-లి-యాన్, లేదా కియాన్లియన్, 千里 千里 千里 眼 眼 眼) అనేది చైనా కంపెనీ వినూత్న ప్రొపల్షన్ టెక్నాలజీస్ (北京 动力 技术 有限 有限 公司 公司 公司 公司 公司 公司 公司 公司 公司 公司 公司 公司 公司 公司 公司 公司 公司 公司 公司 公司) చేత అభివృద్ధి చేయబడిన మానవరహిత వైమానిక వాహనాల శ్రేణి. పోలీసు పరికరాలు మరియు ఉగ్రవాద వ్యతిరేక సాంకేతిక పరిజ్ఞానం మరియు పరికరాలపై 2 వ చైనా (బీజింగ్) అంతర్జాతీయ ప్రదర్శన మరియు సింపోజియంలో మొదట వెల్లడించింది, లేదా సిపేట్ 2007, 第二 中国 （北京） 国际 国际 警用 及 反恐 技术 装备 装备 装备 装备 装备 装备) మే 2007 లో జరిగింది. ఇది తేలికపాటి స్థిర-వింగ్ మానవరహిత వైమానిక వాహనం. స్పెసిఫికేషన్: [1] పీపుల్స్ రిపబ్లిక్ ఆఫ్ చైనా యొక్క మానవరహిత వైమానిక వాహనాల జాబితా మానవరహిత వైమానిక వాహనంపై ఈ వ్యాసం ఒక స్టబ్. వికీపీడియా విస్తరించడం ద్వారా మీరు సహాయపడవచ్చు.</v>
      </c>
      <c r="F116" s="1" t="s">
        <v>1756</v>
      </c>
      <c r="G116" s="1" t="str">
        <f>IFERROR(__xludf.DUMMYFUNCTION("GOOGLETRANSLATE(F:F, ""en"", ""te"")"),"ఉవ్")</f>
        <v>ఉవ్</v>
      </c>
      <c r="H116" s="1" t="s">
        <v>1757</v>
      </c>
      <c r="I116" s="1" t="str">
        <f>IFERROR(__xludf.DUMMYFUNCTION("GOOGLETRANSLATE(H:H, ""en"", ""te"")"),"చైనా")</f>
        <v>చైనా</v>
      </c>
      <c r="K116" s="1" t="s">
        <v>2059</v>
      </c>
      <c r="AU116" s="5">
        <v>39203.0</v>
      </c>
    </row>
    <row r="117">
      <c r="A117" s="1" t="s">
        <v>2060</v>
      </c>
      <c r="B117" s="1" t="str">
        <f>IFERROR(__xludf.DUMMYFUNCTION("GOOGLETRANSLATE(A:A, ""en"", ""te"")"),"నక్షత్ర ఆస్ట్రా")</f>
        <v>నక్షత్ర ఆస్ట్రా</v>
      </c>
      <c r="C117" s="1" t="s">
        <v>2061</v>
      </c>
      <c r="D117" s="1" t="str">
        <f>IFERROR(__xludf.DUMMYFUNCTION("GOOGLETRANSLATE(C:C, ""en"", ""te"")"),"నక్షత్ర ఆస్ట్రా అనేది ఒక అమెరికన్ అల్ట్రాలైట్ ట్రైక్, దీనిని అల్లిస్టెయిర్ విల్సన్ రూపొందించారు మరియు ఇండియానాలోని బ్లూమ్‌ఫీల్డ్‌కు చెందిన స్టెల్లార్ ఎయిర్‌క్రాఫ్ట్ నిర్మించింది. ఇది అందుబాటులో ఉన్నప్పుడు విమానం పూర్తి రెడీ-టు-ఫ్లై-ఎయిర్‌క్రాఫ్ట్‌గా సరఫరా"&amp;" చేయబడింది. 2013 నాటికి కంపెనీ వ్యాపారం మరియు ఉత్పత్తి పూర్తయినట్లు కనిపిస్తుంది. [1] ఆస్ట్రా పి అండ్ ఎమ్ ఏవియేషన్ ట్రైక్ డిజైన్ నుండి తీసుకోబడింది మరియు యుఎస్ లైట్-స్పోర్ట్ ఎయిర్క్రాఫ్ట్ వర్గానికి అనుగుణంగా ఉండటానికి ఉద్దేశించబడింది, అయినప్పటికీ ఇది ఫెడర"&amp;"ల్ ఏవియేషన్ అడ్మినిస్ట్రేషన్ యొక్క అంగీకరించిన ఎల్‌ఎస్‌ఏ జాబితాలో కనిపించదు. [2] [3] ఆస్ట్రాలో కేబుల్-బ్రేస్డ్ హాంగ్ గ్లైడర్-స్టైల్ హై-వింగ్, వెయిట్-షిఫ్ట్ కంట్రోల్స్, కాక్‌పిట్ ఫెయిరింగ్ ఉన్న రెండు-సీట్ల తేమ ఓపెన్ కాక్‌పిట్, వీల్ ప్యాంటుతో ట్రైసైకిల్ ల్య"&amp;"ాండింగ్ గేర్ మరియు పషర్ కాన్ఫిగరేషన్‌లో ఒకే ఇంజిన్ ఉన్నాయి. [[[ 1] ఈ విమానం బోల్ట్-టుగెథర్ అల్యూమినియం గొట్టాల నుండి తయారవుతుంది, దాని డబుల్ ఉపరితల వింగ్ డాక్రాన్ సెయిల్‌క్లాత్‌లో కప్పబడి ఉంటుంది. దీని 34.4 అడుగుల (10.5 మీ) స్పాన్ వింగ్‌కు ఒకే ట్యూబ్-రకం "&amp;"కింగ్‌పోస్ట్ మద్దతు ఇస్తుంది మరియు ""ఎ"" ఫ్రేమ్ వెయిట్-షిఫ్ట్ కంట్రోల్ బార్‌ను ఉపయోగిస్తుంది. ఫ్యాక్టరీ అందుబాటులో ఉన్న పవర్‌ప్లాంట్లు ట్విన్ సిలిండర్, ఎయిర్-కూల్డ్, టూ-స్ట్రోక్, డ్యూయల్-ఇగ్నిషన్ 50 హెచ్‌పి (37 కిలోవాట్ 60 kW) రోటాక్స్ 912UL మరియు 100 HP "&amp;"(75 kW) రోటాక్స్ 912లు మరియు ట్విన్ సిలిండర్, ఎయిర్-కూల్డ్, ఫోర్-స్ట్రోక్, డ్యూయల్-ఇగ్నిషన్ 60 హెచ్‌పి (45 kW) HKS 700E ఇంజిన్. HKS పవర్‌ప్లాంట్‌తో ఈ విమానం ఖాళీ బరువు 485 lb (220 kg) మరియు స్థూల బరువు 960 lb (435 kg), ఇది 475 lb (215 kg) ఉపయోగకరమైన లోడ్‌"&amp;"ను ఇస్తుంది. [1] ఈ విమానం అల్బాట్రాస్ ఫ్లయింగ్ సిస్టమ్స్ చేత భారతదేశంలోని నక్షత్ర విమానాల కోసం కాంట్రాక్ట్ కింద ఉత్పత్తి చేయబడింది, వారు ఆసియాలో డిజైన్‌ను క్రూయిజర్‌గా విక్రయించారు. [1] బేయర్ల్ నుండి డేటా [1] సాధారణ లక్షణాల పనితీరు")</f>
        <v>నక్షత్ర ఆస్ట్రా అనేది ఒక అమెరికన్ అల్ట్రాలైట్ ట్రైక్, దీనిని అల్లిస్టెయిర్ విల్సన్ రూపొందించారు మరియు ఇండియానాలోని బ్లూమ్‌ఫీల్డ్‌కు చెందిన స్టెల్లార్ ఎయిర్‌క్రాఫ్ట్ నిర్మించింది. ఇది అందుబాటులో ఉన్నప్పుడు విమానం పూర్తి రెడీ-టు-ఫ్లై-ఎయిర్‌క్రాఫ్ట్‌గా సరఫరా చేయబడింది. 2013 నాటికి కంపెనీ వ్యాపారం మరియు ఉత్పత్తి పూర్తయినట్లు కనిపిస్తుంది. [1] ఆస్ట్రా పి అండ్ ఎమ్ ఏవియేషన్ ట్రైక్ డిజైన్ నుండి తీసుకోబడింది మరియు యుఎస్ లైట్-స్పోర్ట్ ఎయిర్క్రాఫ్ట్ వర్గానికి అనుగుణంగా ఉండటానికి ఉద్దేశించబడింది, అయినప్పటికీ ఇది ఫెడరల్ ఏవియేషన్ అడ్మినిస్ట్రేషన్ యొక్క అంగీకరించిన ఎల్‌ఎస్‌ఏ జాబితాలో కనిపించదు. [2] [3] ఆస్ట్రాలో కేబుల్-బ్రేస్డ్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ఉన్నాయి. [[[ 1] ఈ విమానం బోల్ట్-టుగెథర్ అల్యూమినియం గొట్టాల నుండి తయారవుతుంది, దాని డబుల్ ఉపరితల వింగ్ డాక్రాన్ సెయిల్‌క్లాత్‌లో కప్పబడి ఉంటుంది. దీని 34.4 అడుగుల (10.5 మీ) స్పాన్ వింగ్‌కు ఒకే ట్యూబ్-రకం కింగ్‌పోస్ట్ మద్దతు ఇస్తుంది మరియు "ఎ" ఫ్రేమ్ వెయిట్-షిఫ్ట్ కంట్రోల్ బార్‌ను ఉపయోగిస్తుంది. ఫ్యాక్టరీ అందుబాటులో ఉన్న పవర్‌ప్లాంట్లు ట్విన్ సిలిండర్, ఎయిర్-కూల్డ్, టూ-స్ట్రోక్, డ్యూయల్-ఇగ్నిషన్ 50 హెచ్‌పి (37 కిలోవాట్ 60 kW) రోటాక్స్ 912UL మరియు 100 HP (75 kW) రోటాక్స్ 912లు మరియు ట్విన్ సిలిండర్, ఎయిర్-కూల్డ్, ఫోర్-స్ట్రోక్, డ్యూయల్-ఇగ్నిషన్ 60 హెచ్‌పి (45 kW) HKS 700E ఇంజిన్. HKS పవర్‌ప్లాంట్‌తో ఈ విమానం ఖాళీ బరువు 485 lb (220 kg) మరియు స్థూల బరువు 960 lb (435 kg), ఇది 475 lb (215 kg) ఉపయోగకరమైన లోడ్‌ను ఇస్తుంది. [1] ఈ విమానం అల్బాట్రాస్ ఫ్లయింగ్ సిస్టమ్స్ చేత భారతదేశంలోని నక్షత్ర విమానాల కోసం కాంట్రాక్ట్ కింద ఉత్పత్తి చేయబడింది, వారు ఆసియాలో డిజైన్‌ను క్రూయిజర్‌గా విక్రయించారు. [1] బేయర్ల్ నుండి డేటా [1] సాధారణ లక్షణాల పనితీరు</v>
      </c>
      <c r="F117" s="1" t="s">
        <v>979</v>
      </c>
      <c r="G117" s="1" t="str">
        <f>IFERROR(__xludf.DUMMYFUNCTION("GOOGLETRANSLATE(F:F, ""en"", ""te"")"),"అల్ట్రాలైట్ ట్రైక్")</f>
        <v>అల్ట్రాలైట్ ట్రైక్</v>
      </c>
      <c r="H117" s="1" t="s">
        <v>452</v>
      </c>
      <c r="I117" s="1" t="str">
        <f>IFERROR(__xludf.DUMMYFUNCTION("GOOGLETRANSLATE(H:H, ""en"", ""te"")"),"అమెరికా")</f>
        <v>అమెరికా</v>
      </c>
      <c r="J117" s="2" t="s">
        <v>925</v>
      </c>
      <c r="K117" s="1" t="s">
        <v>2062</v>
      </c>
      <c r="L117" s="1"/>
      <c r="M117" s="1" t="s">
        <v>2063</v>
      </c>
      <c r="N117" s="1" t="s">
        <v>2064</v>
      </c>
      <c r="R117" s="1" t="s">
        <v>215</v>
      </c>
      <c r="T117" s="1" t="s">
        <v>2065</v>
      </c>
      <c r="V117" s="1" t="s">
        <v>2066</v>
      </c>
      <c r="X117" s="1" t="s">
        <v>2067</v>
      </c>
      <c r="Y117" s="1" t="s">
        <v>2068</v>
      </c>
      <c r="AA117" s="1" t="s">
        <v>2069</v>
      </c>
      <c r="AB117" s="1" t="s">
        <v>934</v>
      </c>
      <c r="AC117" s="1" t="s">
        <v>2070</v>
      </c>
      <c r="AI117" s="1" t="s">
        <v>2071</v>
      </c>
      <c r="AJ117" s="1" t="s">
        <v>2072</v>
      </c>
      <c r="AP117" s="1" t="s">
        <v>347</v>
      </c>
      <c r="AQ117" s="1" t="s">
        <v>991</v>
      </c>
      <c r="AS117" s="1" t="s">
        <v>1670</v>
      </c>
      <c r="AT117" s="1" t="s">
        <v>2073</v>
      </c>
      <c r="BA117" s="1" t="s">
        <v>272</v>
      </c>
    </row>
    <row r="118">
      <c r="A118" s="1" t="s">
        <v>2074</v>
      </c>
      <c r="B118" s="1" t="str">
        <f>IFERROR(__xludf.DUMMYFUNCTION("GOOGLETRANSLATE(A:A, ""en"", ""te"")"),"తుఫాను rg ఫ్యూరీ")</f>
        <v>తుఫాను rg ఫ్యూరీ</v>
      </c>
      <c r="C118" s="1" t="s">
        <v>2075</v>
      </c>
      <c r="D118" s="1" t="str">
        <f>IFERROR(__xludf.DUMMYFUNCTION("GOOGLETRANSLATE(C:C, ""en"", ""te"")"),"తుఫాను RG ఫ్యూరీ అనేది ఇటాలియన్ మైక్రోలైట్ విమానం, ఇది సబాడియా యొక్క తుఫాను విమానాలచే రూపొందించబడింది మరియు ఉత్పత్తి చేస్తుంది. తుఫాను విమానాన్ని మొదట SG ఏవియేషన్ SRL అని పిలుస్తారు. విమానం పూర్తి మరియు రెడీ టు-ఫ్లై సరఫరా చేయబడుతుంది. [1] ఈ విమానం మొదట తు"&amp;"ఫాను rg గా విక్రయించబడింది. [1] స్థిర గేర్ తుఫాను శతాబ్దం నుండి అభివృద్ధి చేయబడింది మరియు ఫెడెరేషన్ Aéronautique ఇంటర్నేషనల్ యూరోపియన్ మైక్రోలైట్ క్లాస్ కోసం రూపొందించబడింది, తుఫాను ఫ్యూరీ RG లో కాంటిలివర్ లో-వింగ్ ఉంది, రెండు-సీట్ల-వైపు-వైపు కాన్ఫిగరేషన్"&amp;" ఫార్వర్డ్-హింగ్డ్ బబుల్ కింద కప్పబడి ఉంటుంది. పందిరి, ముడుచుకునే ట్రైసైకిల్ ల్యాండింగ్ గేర్ మరియు ట్రాక్టర్ కాన్ఫిగరేషన్‌లో ఒకే ఇంజిన్. [1] ఈ విమానం అల్యూమినియం షీట్ నుండి కొన్ని ఫైబర్గ్లాస్ భాగాలతో తయారు చేయబడింది. తుఫాను శతాబ్దంలో మెరుగుదలలలో తక్కువ ప్"&amp;"యానెల్ చేరవచ్చు, కొత్తగా పున es రూపకల్పన చేయబడిన నిలువు ఫిన్ మరియు డ్రాగ్-తగ్గింపు. దీని 7.9 మీ (25.9 అడుగులు) స్పాన్ దీర్ఘచతురస్రాకార వింగ్ ఫ్లాప్‌లను మౌంట్ చేస్తుంది మరియు రెక్క ప్రాంతాన్ని 10.27 మీ 2 (110.5 చదరపు అడుగులు) కలిగి ఉంది. క్యాబిన్ వెడల్పు 1"&amp;"12 సెం.మీ (44 అంగుళాలు). ఉపయోగించిన ప్రామాణిక ఇంజన్లు 100 HP (75 kW) రోటాక్స్ 912లు మరియు 115 HP (86 kW) రోటాక్స్ 914 టర్బోచార్జ్డ్ పవర్‌ప్లాంట్. [1] ఫ్యూరీ RG 290 కిలోల (640 పౌండ్లు) మరియు స్థూల బరువు 450 కిలోల (990 ఎల్బి) ఖాళీ బరువును కలిగి ఉంది, ఇది 16"&amp;"0 కిలోల (350 పౌండ్లు) ఉపయోగకరమైన లోడ్ ఇస్తుంది. 120 లీటర్ల పూర్తి ఇంధనంతో (26 ఇంప్ గల్; 32 యుఎస్ గాల్) పైలట్, ప్రయాణీకుడు మరియు సామాను 73 కిలోలు (161 ఎల్బి) కోసం పేలోడ్. [1] ప్రామాణిక రోజు, సముద్ర మట్టం, గాలి లేదు, 100 హెచ్‌పి (75 కిలోవాట్) ఇంజిన్‌తో టేకా"&amp;"ఫ్ 125 మీ (410 అడుగులు) మరియు ల్యాండింగ్ రోల్ 160 మీ (525 అడుగులు). [2] బేయర్ల్ మరియు తుఫాను విమానాల నుండి డేటా [1] [2] సాధారణ లక్షణాల పనితీరు")</f>
        <v>తుఫాను RG ఫ్యూరీ అనేది ఇటాలియన్ మైక్రోలైట్ విమానం, ఇది సబాడియా యొక్క తుఫాను విమానాలచే రూపొందించబడింది మరియు ఉత్పత్తి చేస్తుంది. తుఫాను విమానాన్ని మొదట SG ఏవియేషన్ SRL అని పిలుస్తారు. విమానం పూర్తి మరియు రెడీ టు-ఫ్లై సరఫరా చేయబడుతుంది. [1] ఈ విమానం మొదట తుఫాను rg గా విక్రయించబడింది. [1] స్థిర గేర్ తుఫాను శతాబ్దం నుండి అభివృద్ధి చేయబడింది మరియు ఫెడెరేషన్ Aéronautique ఇంటర్నేషనల్ యూరోపియన్ మైక్రోలైట్ క్లాస్ కోసం రూపొందించబడింది, తుఫాను ఫ్యూరీ RG లో కాంటిలివర్ లో-వింగ్ ఉంది, రెండు-సీట్ల-వైపు-వైపు కాన్ఫిగరేషన్ ఫార్వర్డ్-హింగ్డ్ బబుల్ కింద కప్పబడి ఉంటుంది. పందిరి, ముడుచుకునే ట్రైసైకిల్ ల్యాండింగ్ గేర్ మరియు ట్రాక్టర్ కాన్ఫిగరేషన్‌లో ఒకే ఇంజిన్. [1] ఈ విమానం అల్యూమినియం షీట్ నుండి కొన్ని ఫైబర్గ్లాస్ భాగాలతో తయారు చేయబడింది. తుఫాను శతాబ్దంలో మెరుగుదలలలో తక్కువ ప్యానెల్ చేరవచ్చు, కొత్తగా పున es రూపకల్పన చేయబడిన నిలువు ఫిన్ మరియు డ్రాగ్-తగ్గింపు. దీని 7.9 మీ (25.9 అడుగులు) స్పాన్ దీర్ఘచతురస్రాకార వింగ్ ఫ్లాప్‌లను మౌంట్ చేస్తుంది మరియు రెక్క ప్రాంతాన్ని 10.27 మీ 2 (110.5 చదరపు అడుగులు) కలిగి ఉంది. క్యాబిన్ వెడల్పు 112 సెం.మీ (44 అంగుళాలు). ఉపయోగించిన ప్రామాణిక ఇంజన్లు 100 HP (75 kW) రోటాక్స్ 912లు మరియు 115 HP (86 kW) రోటాక్స్ 914 టర్బోచార్జ్డ్ పవర్‌ప్లాంట్. [1] ఫ్యూరీ RG 290 కిలోల (640 పౌండ్లు) మరియు స్థూల బరువు 450 కిలోల (990 ఎల్బి) ఖాళీ బరువును కలిగి ఉంది, ఇది 160 కిలోల (350 పౌండ్లు) ఉపయోగకరమైన లోడ్ ఇస్తుంది. 120 లీటర్ల పూర్తి ఇంధనంతో (26 ఇంప్ గల్; 32 యుఎస్ గాల్) పైలట్, ప్రయాణీకుడు మరియు సామాను 73 కిలోలు (161 ఎల్బి) కోసం పేలోడ్. [1] ప్రామాణిక రోజు, సముద్ర మట్టం, గాలి లేదు, 100 హెచ్‌పి (75 కిలోవాట్) ఇంజిన్‌తో టేకాఫ్ 125 మీ (410 అడుగులు) మరియు ల్యాండింగ్ రోల్ 160 మీ (525 అడుగులు). [2] బేయర్ల్ మరియు తుఫాను విమానాల నుండి డేటా [1] [2] సాధారణ లక్షణాల పనితీరు</v>
      </c>
      <c r="E118" s="1" t="s">
        <v>2076</v>
      </c>
      <c r="F118" s="1" t="s">
        <v>421</v>
      </c>
      <c r="G118" s="1" t="str">
        <f>IFERROR(__xludf.DUMMYFUNCTION("GOOGLETRANSLATE(F:F, ""en"", ""te"")"),"మైక్రోలైట్ విమానం")</f>
        <v>మైక్రోలైట్ విమానం</v>
      </c>
      <c r="H118" s="1" t="s">
        <v>201</v>
      </c>
      <c r="I118" s="1" t="str">
        <f>IFERROR(__xludf.DUMMYFUNCTION("GOOGLETRANSLATE(H:H, ""en"", ""te"")"),"ఇటలీ")</f>
        <v>ఇటలీ</v>
      </c>
      <c r="J118" s="2" t="s">
        <v>202</v>
      </c>
      <c r="K118" s="1" t="s">
        <v>2077</v>
      </c>
      <c r="L118" s="1"/>
      <c r="M118" s="1" t="s">
        <v>2078</v>
      </c>
      <c r="R118" s="1" t="s">
        <v>215</v>
      </c>
      <c r="S118" s="1" t="s">
        <v>2079</v>
      </c>
      <c r="T118" s="1" t="s">
        <v>1947</v>
      </c>
      <c r="V118" s="1" t="s">
        <v>2080</v>
      </c>
      <c r="X118" s="1" t="s">
        <v>2081</v>
      </c>
      <c r="Y118" s="1" t="s">
        <v>261</v>
      </c>
      <c r="Z118" s="1" t="s">
        <v>2082</v>
      </c>
      <c r="AA118" s="1" t="s">
        <v>2083</v>
      </c>
      <c r="AB118" s="1" t="s">
        <v>2084</v>
      </c>
      <c r="AC118" s="1" t="s">
        <v>849</v>
      </c>
      <c r="AF118" s="1" t="s">
        <v>2085</v>
      </c>
      <c r="AI118" s="1" t="s">
        <v>883</v>
      </c>
      <c r="AJ118" s="1" t="s">
        <v>2086</v>
      </c>
      <c r="AP118" s="1" t="s">
        <v>2087</v>
      </c>
      <c r="AQ118" s="1" t="s">
        <v>430</v>
      </c>
      <c r="AS118" s="1" t="s">
        <v>2088</v>
      </c>
      <c r="AT118" s="1" t="s">
        <v>2089</v>
      </c>
      <c r="AY118" s="1" t="s">
        <v>2090</v>
      </c>
      <c r="AZ118" s="1" t="s">
        <v>2091</v>
      </c>
      <c r="BA118" s="1" t="s">
        <v>272</v>
      </c>
      <c r="DA118" s="1" t="s">
        <v>1525</v>
      </c>
    </row>
    <row r="119">
      <c r="A119" s="1" t="s">
        <v>2092</v>
      </c>
      <c r="B119" s="1" t="str">
        <f>IFERROR(__xludf.DUMMYFUNCTION("GOOGLETRANSLATE(A:A, ""en"", ""te"")"),"బిబి మైక్రోలైట్ బిబి-టూ సీటర్")</f>
        <v>బిబి మైక్రోలైట్ బిబి-టూ సీటర్</v>
      </c>
      <c r="C119" s="1" t="s">
        <v>2093</v>
      </c>
      <c r="D119" s="1" t="str">
        <f>IFERROR(__xludf.DUMMYFUNCTION("GOOGLETRANSLATE(C:C, ""en"", ""te"")"),"BB మైక్రోలైట్ BB-TWO సీటర్ హంగేరియన్ అల్ట్రాలైట్ ట్రైక్, ఇది హంగరీలోని బాజాకు చెందిన BB మైక్రోలైట్ చేత రూపొందించబడింది మరియు ఉత్పత్తి చేయబడింది. ఈ విమానం te త్సాహిక నిర్మాణానికి కిట్‌గా లేదా పూర్తి రెడీ-టు-ఫ్లై-ఎయిర్‌క్రాఫ్ట్‌గా సరఫరా చేయబడుతుంది. [1] ఈ వ"&amp;"ిమానం ఫెడరేషన్ ఏరోనటిక్ ఇంటర్నేషనల్ మైక్రోలైట్ వర్గానికి అనుగుణంగా రూపొందించబడింది, ఇందులో వర్గం యొక్క గరిష్ట స్థూల బరువు 450 కిలోల (992 పౌండ్లు). ఇది అమెరికాలో లైట్-స్పోర్ట్ ఎయిర్క్రాఫ్ట్ విభాగంలో మాంటా విమానం ద్వారా ఎల్సాగా విక్రయించబడింది. [1] ఈ విమానం"&amp;" కేబుల్-బ్రేస్డ్ హాంగ్ గ్లైడర్-స్టైల్ హై-వింగ్, వెయిట్-షిఫ్ట్ కంట్రోల్స్, రెండు-సీట్ల తేమ ఓపెన్ కాక్‌పిట్, వీల్ ప్యాంటుతో ట్రైసైకిల్ ల్యాండింగ్ గేర్ మరియు పషర్ కాన్ఫిగరేషన్‌లో ఒకే ఇంజిన్ ఉన్నాయి. [1] ఈ విమానం బోల్ట్-టుగెథర్ అల్యూమినియం గొట్టాల నుండి తయారవ"&amp;"ుతుంది, దాని డబుల్ ఉపరితల వింగ్ డాక్రాన్ సెయిల్‌క్లాత్‌లో కప్పబడి ఉంటుంది. దాని 8.1 మీ (26.6 అడుగులు) స్పాన్ వింగ్‌కు ఒకే ట్యూబ్-రకం కింగ్‌పోస్ట్ మద్దతు ఇస్తుంది మరియు ""ఎ"" ఫ్రేమ్ వెయిట్-షిఫ్ట్ కంట్రోల్ బార్‌ను ఉపయోగిస్తుంది. ప్రామాణిక పవర్‌ప్లాంట్ ఒక జం"&amp;"ట సిలిండర్, ఎయిర్-కూల్డ్, టూ-స్ట్రోక్, డ్యూయల్-ఇగ్నిషన్ 50 హెచ్‌పి (37 కిలోవాట్) రోటాక్స్ 503 ఇంజిన్, ద్రవ-చల్లబడిన 64 హెచ్‌పి (48 కిలోవాట్ . ఈ విమానం ఇంజిన్ అమర్చకుండా 91 కిలోల (201 ఎల్బి) ఖాళీ బరువు మరియు 375 కిలోల (827 ఎల్బి) స్థూల బరువు కలిగి ఉంది. పూ"&amp;"ర్తి ఇంధనం 26 లీటర్లు (5.7 ఇంప్ గల్; 6.9 యుఎస్ గాల్). [1] యుఎస్-మేడ్ 40% డబుల్ సర్ఫేస్ మాంటా rst మరియు 80% డబుల్ సర్ఫేస్ మాంటా ఓర్కా 12 rst తో సహా అనేక వేర్వేరు రెక్కలను ప్రాథమిక క్యారేజీకి అమర్చవచ్చు. మాంటా rst నాలుగు పరిమాణాలలో వస్తుంది, ఇది వింగ్ ఏరియా"&amp;" ద్వారా గ్రేడ్ చేయబడింది: 12.5 మీ 2 (135 చదరపు అడుగులు), 15.5 మీ 2 (167 చదరపు అడుగులు), 17 మీ 2 (180 చదరపు అడుగులు) మరియు 19 మీ 2 (200 చదరపు అడుగులు). హంగేరియన్-మేడ్ 16 మీ 2 (170 చదరపు అడుగులు) బిబి మైక్రోలైట్ బిబి -02 సెర్పా లేదా 14 మీ 2 (150 చదరపు అడుగు"&amp;"లు) బిబి మైక్రోలైట్ బిబి -01 బెన్స్ కూడా అందుబాటులో ఉంది. [1] బేయర్ల్ నుండి డేటా [1] సాధారణ లక్షణాల పనితీరు")</f>
        <v>BB మైక్రోలైట్ BB-TWO సీటర్ హంగేరియన్ అల్ట్రాలైట్ ట్రైక్, ఇది హంగరీలోని బాజాకు చెందిన BB మైక్రోలైట్ చేత రూపొందించబడింది మరియు ఉత్పత్తి చేయబడింది. ఈ విమానం te త్సాహిక నిర్మాణానికి కిట్‌గా లేదా పూర్తి రెడీ-టు-ఫ్లై-ఎయిర్‌క్రాఫ్ట్‌గా సరఫరా చేయబడుతుంది. [1] ఈ విమానం ఫెడరేషన్ ఏరోనటిక్ ఇంటర్నేషనల్ మైక్రోలైట్ వర్గానికి అనుగుణంగా రూపొందించబడింది, ఇందులో వర్గం యొక్క గరిష్ట స్థూల బరువు 450 కిలోల (992 పౌండ్లు). ఇది అమెరికాలో లైట్-స్పోర్ట్ ఎయిర్క్రాఫ్ట్ విభాగంలో మాంటా విమానం ద్వారా ఎల్సాగా విక్రయించబడింది. [1] ఈ విమానం కేబుల్-బ్రేస్డ్ హాంగ్ గ్లైడర్-స్టైల్ హై-వింగ్, వెయిట్-షిఫ్ట్ కంట్రోల్స్, రెండు-సీట్ల తేమ ఓపెన్ కాక్‌పిట్, వీల్ ప్యాంటుతో ట్రైసైకిల్ ల్యాండింగ్ గేర్ మరియు పషర్ కాన్ఫిగరేషన్‌లో ఒకే ఇంజిన్ ఉన్నాయి. [1] ఈ విమానం బోల్ట్-టుగెథర్ అల్యూమినియం గొట్టాల నుండి తయారవుతుంది, దాని డబుల్ ఉపరితల వింగ్ డాక్రాన్ సెయిల్‌క్లాత్‌లో కప్పబడి ఉంటుంది. దాని 8.1 మీ (26.6 అడుగులు) స్పాన్ వింగ్‌కు ఒకే ట్యూబ్-రకం కింగ్‌పోస్ట్ మద్దతు ఇస్తుంది మరియు "ఎ" ఫ్రేమ్ వెయిట్-షిఫ్ట్ కంట్రోల్ బార్‌ను ఉపయోగిస్తుంది. ప్రామాణిక పవర్‌ప్లాంట్ ఒక జంట సిలిండర్, ఎయిర్-కూల్డ్, టూ-స్ట్రోక్, డ్యూయల్-ఇగ్నిషన్ 50 హెచ్‌పి (37 కిలోవాట్) రోటాక్స్ 503 ఇంజిన్, ద్రవ-చల్లబడిన 64 హెచ్‌పి (48 కిలోవాట్ . ఈ విమానం ఇంజిన్ అమర్చకుండా 91 కిలోల (201 ఎల్బి) ఖాళీ బరువు మరియు 375 కిలోల (827 ఎల్బి) స్థూల బరువు కలిగి ఉంది. పూర్తి ఇంధనం 26 లీటర్లు (5.7 ఇంప్ గల్; 6.9 యుఎస్ గాల్). [1] యుఎస్-మేడ్ 40% డబుల్ సర్ఫేస్ మాంటా rst మరియు 80% డబుల్ సర్ఫేస్ మాంటా ఓర్కా 12 rst తో సహా అనేక వేర్వేరు రెక్కలను ప్రాథమిక క్యారేజీకి అమర్చవచ్చు. మాంటా rst నాలుగు పరిమాణాలలో వస్తుంది, ఇది వింగ్ ఏరియా ద్వారా గ్రేడ్ చేయబడింది: 12.5 మీ 2 (135 చదరపు అడుగులు), 15.5 మీ 2 (167 చదరపు అడుగులు), 17 మీ 2 (180 చదరపు అడుగులు) మరియు 19 మీ 2 (200 చదరపు అడుగులు). హంగేరియన్-మేడ్ 16 మీ 2 (170 చదరపు అడుగులు) బిబి మైక్రోలైట్ బిబి -02 సెర్పా లేదా 14 మీ 2 (150 చదరపు అడుగులు) బిబి మైక్రోలైట్ బిబి -01 బెన్స్ కూడా అందుబాటులో ఉంది. [1] బేయర్ల్ నుండి డేటా [1] సాధారణ లక్షణాల పనితీరు</v>
      </c>
      <c r="F119" s="1" t="s">
        <v>979</v>
      </c>
      <c r="G119" s="1" t="str">
        <f>IFERROR(__xludf.DUMMYFUNCTION("GOOGLETRANSLATE(F:F, ""en"", ""te"")"),"అల్ట్రాలైట్ ట్రైక్")</f>
        <v>అల్ట్రాలైట్ ట్రైక్</v>
      </c>
      <c r="H119" s="1" t="s">
        <v>1943</v>
      </c>
      <c r="I119" s="1" t="str">
        <f>IFERROR(__xludf.DUMMYFUNCTION("GOOGLETRANSLATE(H:H, ""en"", ""te"")"),"హంగరీ")</f>
        <v>హంగరీ</v>
      </c>
      <c r="J119" s="2" t="s">
        <v>1944</v>
      </c>
      <c r="K119" s="1" t="s">
        <v>1945</v>
      </c>
      <c r="L119" s="1"/>
      <c r="M119" s="1" t="s">
        <v>1946</v>
      </c>
      <c r="R119" s="1" t="s">
        <v>215</v>
      </c>
      <c r="T119" s="1" t="s">
        <v>1743</v>
      </c>
      <c r="V119" s="1" t="s">
        <v>2094</v>
      </c>
      <c r="X119" s="1" t="s">
        <v>2095</v>
      </c>
      <c r="Y119" s="1" t="s">
        <v>2096</v>
      </c>
      <c r="Z119" s="1" t="s">
        <v>2097</v>
      </c>
      <c r="AA119" s="1" t="s">
        <v>2098</v>
      </c>
      <c r="AB119" s="1" t="s">
        <v>934</v>
      </c>
      <c r="AC119" s="1" t="s">
        <v>1149</v>
      </c>
      <c r="AJ119" s="1" t="s">
        <v>2099</v>
      </c>
      <c r="AP119" s="1" t="s">
        <v>792</v>
      </c>
      <c r="AQ119" s="1" t="s">
        <v>991</v>
      </c>
      <c r="AS119" s="1" t="s">
        <v>864</v>
      </c>
      <c r="AT119" s="1" t="s">
        <v>2100</v>
      </c>
      <c r="BA119" s="1" t="s">
        <v>272</v>
      </c>
    </row>
    <row r="120">
      <c r="A120" s="1" t="s">
        <v>2101</v>
      </c>
      <c r="B120" s="1" t="str">
        <f>IFERROR(__xludf.DUMMYFUNCTION("GOOGLETRANSLATE(A:A, ""en"", ""te"")"),"DTA అనుభూతి")</f>
        <v>DTA అనుభూతి</v>
      </c>
      <c r="C120" s="1" t="s">
        <v>2102</v>
      </c>
      <c r="D120" s="1" t="str">
        <f>IFERROR(__xludf.DUMMYFUNCTION("GOOGLETRANSLATE(C:C, ""en"", ""te"")"),"DTA ఫీలింగ్ అనేది ఫ్రెంచ్ అల్ట్రాలైట్ ట్రైక్, ఇది మాంటెలిమార్‌కు చెందిన DTA సర్ల్ రూపొందించి నిర్మించబడింది. విమానం పూర్తి మరియు రెడీ టు-ఫ్లై సరఫరా చేయబడుతుంది. [1] ఈ విమానం DTA పరిణామంతో చాలా భాగాలను కలిగి ఉంది, కానీ కాక్‌పిట్ ఫెయిరింగ్, విండ్‌షీల్డ్, పన"&amp;"్నీర్స్ మరియు ప్రామాణిక ఇన్స్ట్రుమెంటేషన్ ప్యాకేజీని కలిగి ఉంది. వర్గం యొక్క గరిష్ట స్థూల బరువు 450 కిలోల (992 పౌండ్లు) తో సహా, ఫెడెరేషన్ Aéronautique ఇంటర్నేషనల్ మైక్రోలైట్ వర్గానికి అనుగుణంగా ఈ భావన రూపొందించబడింది. ఈ విమానం గరిష్టంగా స్థూల బరువు 450 కి"&amp;"లోలు (992 పౌండ్లు). ఇది కేబుల్-బ్రేస్డ్ హాంగ్ గ్లైడర్-స్టైల్ డిటిఎ ​​దివా హై-వింగ్, వెయిట్-షిఫ్ట్ కంట్రోల్స్, రెండు-సీట్ల తేమ ఓపెన్ కాక్‌పిట్, వీల్ ప్యాంటుతో ట్రైసైకిల్ ల్యాండింగ్ గేర్ మరియు పషర్ కాన్ఫిగరేషన్‌లో ఒకే ఇంజిన్ కలిగి ఉంది. [1] ఈ విమానం బోల్ట్-"&amp;"టుగెథర్ అల్యూమినియం గొట్టాల నుండి తయారవుతుంది, దాని డబుల్ ఉపరితల వింగ్ డాక్రాన్ సెయిల్‌క్లాత్‌లో కప్పబడి ఉంటుంది. దీని 9.40 మీ (30.8 అడుగులు) స్పాన్ వింగ్‌కు ఒకే ట్యూబ్-రకం కింగ్‌పోస్ట్ మద్దతు ఇస్తుంది మరియు ""ఎ"" ఫ్రేమ్ వెయిట్-షిఫ్ట్ కంట్రోల్ బార్‌ను ఉపయ"&amp;"ోగిస్తుంది. పవర్‌ప్లాంట్ ఒక ట్విన్ సిలిండర్, లిక్విడ్-కూల్డ్, టూ-స్ట్రోక్, డ్యూయల్-ఇగ్నిషన్ 64 హెచ్‌పి (48 కిలోవాట్ kW) రోటాక్స్ 912 లేదా 100 హెచ్‌పి (75 kW) రోటాక్స్ 912S ఇంజన్లు ఐచ్ఛికం. [1] రోటాక్స్ 582 ఇంజిన్‌తో, ఈ విమానం ఖాళీ బరువు 200 కిలోల (441 పౌం"&amp;"డ్లు) మరియు స్థూల బరువు 450 కిలోలు (992 ఎల్బి), ఇది 250 కిలోల (551 ఎల్బి) ఉపయోగకరమైన లోడ్‌ను ఇస్తుంది. 75 లీటర్ల పూర్తి ఇంధనంతో (16 ఇంప్ గల్; 20 యుఎస్ గాల్) పేలోడ్ 196 కిలోలు (432 ఎల్బి). [1] DTA డైనమిక్ మరియు స్ట్రట్-బ్రెస్డ్ DTA మ్యాజిక్ సహా అనేక విభిన్"&amp;"న రెక్కలను ప్రాథమిక క్యారేజీతో పాటు దివా వింగ్ కూడా అమర్చవచ్చు. [1] [2] బేయర్ల్ నుండి డేటా [1] సాధారణ లక్షణాల పనితీరు")</f>
        <v>DTA ఫీలింగ్ అనేది ఫ్రెంచ్ అల్ట్రాలైట్ ట్రైక్, ఇది మాంటెలిమార్‌కు చెందిన DTA సర్ల్ రూపొందించి నిర్మించబడింది. విమానం పూర్తి మరియు రెడీ టు-ఫ్లై సరఫరా చేయబడుతుంది. [1] ఈ విమానం DTA పరిణామంతో చాలా భాగాలను కలిగి ఉంది, కానీ కాక్‌పిట్ ఫెయిరింగ్, విండ్‌షీల్డ్, పన్నీర్స్ మరియు ప్రామాణిక ఇన్స్ట్రుమెంటేషన్ ప్యాకేజీని కలిగి ఉంది. వర్గం యొక్క గరిష్ట స్థూల బరువు 450 కిలోల (992 పౌండ్లు) తో సహా, ఫెడెరేషన్ Aéronautique ఇంటర్నేషనల్ మైక్రోలైట్ వర్గానికి అనుగుణంగా ఈ భావన రూపొందించబడింది. ఈ విమానం గరిష్టంగా స్థూల బరువు 450 కిలోలు (992 పౌండ్లు). ఇది కేబుల్-బ్రేస్డ్ హాంగ్ గ్లైడర్-స్టైల్ డిటిఎ ​​దివా హై-వింగ్, వెయిట్-షిఫ్ట్ కంట్రోల్స్, రెండు-సీట్ల తేమ ఓపెన్ కాక్‌పిట్, వీల్ ప్యాంటుతో ట్రైసైకిల్ ల్యాండింగ్ గేర్ మరియు పషర్ కాన్ఫిగరేషన్‌లో ఒకే ఇంజిన్ కలిగి ఉంది. [1] ఈ విమానం బోల్ట్-టుగెథర్ అల్యూమినియం గొట్టాల నుండి తయారవుతుంది, దాని డబుల్ ఉపరితల వింగ్ డాక్రాన్ సెయిల్‌క్లాత్‌లో కప్పబడి ఉంటుంది. దీని 9.40 మీ (30.8 అడుగులు)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kW) రోటాక్స్ 912 లేదా 100 హెచ్‌పి (75 kW) రోటాక్స్ 912S ఇంజన్లు ఐచ్ఛికం. [1] రోటాక్స్ 582 ఇంజిన్‌తో, ఈ విమానం ఖాళీ బరువు 200 కిలోల (441 పౌండ్లు) మరియు స్థూల బరువు 450 కిలోలు (992 ఎల్బి), ఇది 250 కిలోల (551 ఎల్బి) ఉపయోగకరమైన లోడ్‌ను ఇస్తుంది. 75 లీటర్ల పూర్తి ఇంధనంతో (16 ఇంప్ గల్; 20 యుఎస్ గాల్) పేలోడ్ 196 కిలోలు (432 ఎల్బి). [1] DTA డైనమిక్ మరియు స్ట్రట్-బ్రెస్డ్ DTA మ్యాజిక్ సహా అనేక విభిన్న రెక్కలను ప్రాథమిక క్యారేజీతో పాటు దివా వింగ్ కూడా అమర్చవచ్చు. [1] [2] బేయర్ల్ నుండి డేటా [1] సాధారణ లక్షణాల పనితీరు</v>
      </c>
      <c r="E120" s="1" t="s">
        <v>2103</v>
      </c>
      <c r="F120" s="1" t="s">
        <v>979</v>
      </c>
      <c r="G120" s="1" t="str">
        <f>IFERROR(__xludf.DUMMYFUNCTION("GOOGLETRANSLATE(F:F, ""en"", ""te"")"),"అల్ట్రాలైట్ ట్రైక్")</f>
        <v>అల్ట్రాలైట్ ట్రైక్</v>
      </c>
      <c r="H120" s="1" t="s">
        <v>463</v>
      </c>
      <c r="I120" s="1" t="str">
        <f>IFERROR(__xludf.DUMMYFUNCTION("GOOGLETRANSLATE(H:H, ""en"", ""te"")"),"ఫ్రాన్స్")</f>
        <v>ఫ్రాన్స్</v>
      </c>
      <c r="J120" s="2" t="s">
        <v>464</v>
      </c>
      <c r="K120" s="1" t="s">
        <v>1781</v>
      </c>
      <c r="L120" s="1"/>
      <c r="M120" s="1" t="s">
        <v>1782</v>
      </c>
      <c r="R120" s="1" t="s">
        <v>215</v>
      </c>
      <c r="V120" s="1" t="s">
        <v>2036</v>
      </c>
      <c r="X120" s="1" t="s">
        <v>1700</v>
      </c>
      <c r="Y120" s="1" t="s">
        <v>261</v>
      </c>
      <c r="Z120" s="1" t="s">
        <v>2104</v>
      </c>
      <c r="AA120" s="1" t="s">
        <v>880</v>
      </c>
      <c r="AB120" s="1" t="s">
        <v>934</v>
      </c>
      <c r="AC120" s="1" t="s">
        <v>1846</v>
      </c>
      <c r="AI120" s="1" t="s">
        <v>266</v>
      </c>
      <c r="AJ120" s="1" t="s">
        <v>1802</v>
      </c>
      <c r="AP120" s="1" t="s">
        <v>792</v>
      </c>
      <c r="AQ120" s="1" t="s">
        <v>991</v>
      </c>
      <c r="AS120" s="1" t="s">
        <v>431</v>
      </c>
      <c r="AT120" s="1" t="s">
        <v>344</v>
      </c>
      <c r="BA120" s="1" t="s">
        <v>272</v>
      </c>
    </row>
    <row r="121">
      <c r="A121" s="1" t="s">
        <v>2105</v>
      </c>
      <c r="B121" s="1" t="str">
        <f>IFERROR(__xludf.DUMMYFUNCTION("GOOGLETRANSLATE(A:A, ""en"", ""te"")"),"ఫ్లైలైట్ డ్రాగన్ఫ్లై")</f>
        <v>ఫ్లైలైట్ డ్రాగన్ఫ్లై</v>
      </c>
      <c r="C121" s="1" t="s">
        <v>2106</v>
      </c>
      <c r="D121" s="1" t="str">
        <f>IFERROR(__xludf.DUMMYFUNCTION("GOOGLETRANSLATE(C:C, ""en"", ""te"")"),"ఫ్లైలైట్ డ్రాగన్‌ఫ్లై అనేది బ్రిటిష్ అల్ట్రాలైట్ ట్రైక్, దీనిని బెన్ అష్మాన్ రూపొందించారు మరియు నార్తాంప్టన్షైర్ యొక్క ఫ్లైలైట్ ఎయిర్‌స్పోర్ట్స్ నిర్మించింది. విమానం పూర్తి రెడీ-టు-ఫ్లై-ఎయిర్‌క్రాఫ్ట్‌గా సరఫరా చేయబడుతుంది. [1] డ్రాగన్‌ఫ్లై అభివృద్ధి 2007 "&amp;"లో 2008 లో విమానంలో సిరీస్ ఉత్పత్తిలో ప్రవేశించింది. [2] డ్రాగన్ఫ్లై ఫెడెరేషన్ ఏరోనటిక్ ఇంటర్నేషనల్ మైక్రోలైట్ కేటగిరీ, యుకె సింగిల్-సీట్ డి-రెగ్యులేషన్ (ఎస్ఎస్డిఆర్) మార్గదర్శకాలు, అలాగే యుఎస్ ఫార్ 103 అల్ట్రాలైట్ వెహికల్స్ నిబంధనలకు అనుగుణంగా రూపొందించబ"&amp;"డింది. ఇది స్ట్రట్-బ్రేస్డ్ ఎరోస్ డిస్కస్ హాంగ్ గ్లైడర్-స్టైల్ హై-వింగ్, వెయిట్-షిఫ్ట్ కంట్రోల్స్, సింగిల్-సీట్ల ఓపెన్ కాక్‌పిట్, ముడుచుకునే ట్రైసైకిల్ ల్యాండింగ్ గేర్ మరియు పషర్ కాన్ఫిగరేషన్‌లో ఒకే ఇంజిన్ కలిగి ఉంది. [1] ఈ విమానం బోల్ట్-టుగెథర్ అల్యూమిని"&amp;"యం గొట్టాల నుండి తయారవుతుంది, దాని డబుల్ ఉపరితల వింగ్ డాక్రాన్ సెయిల్‌క్లాత్‌లో కప్పబడి ఉంటుంది. దీని 10.3 మీ (33.8 అడుగులు) స్పాన్ వింగ్‌కు ఒకే ట్యూబ్-రకం కింగ్‌పోస్ట్ మద్దతు ఇస్తుంది మరియు ""ఎ"" ఫ్రేమ్ వెయిట్-షిఫ్ట్ కంట్రోల్ బార్‌ను ఉపయోగిస్తుంది. పవర్‌"&amp;"ప్లాంట్ సింగిల్ సిలిండర్, ఎయిర్-కూల్డ్ ఫోర్-స్ట్రోక్, 22 హెచ్‌పి (16 కిలోవాట్ (25 kW) సిమోనిని మినీ -2 ఇంజన్లు ఐచ్ఛికం. [1] బెయిలీ ఇంజిన్ మరియు ఎరోస్ డిస్కస్ 15 టి వింగ్‌తో డ్రాగన్‌ఫ్లై 80 కిలోల (176 ఎల్బి) ఖాళీ బరువు మరియు 20 లీటర్ల పూర్తి ఇంధన సామర్థ్యం"&amp;" (4.4 ఇంప్ గల్; 5.3 యుఎస్ గాల్) కలిగి ఉంటుంది. దాని మాన్యువల్‌తో లేదా ఐచ్ఛికంగా విద్యుత్తుతో ముడుచుకునే ల్యాండింగ్ గేర్‌తో విమానం మడతపెట్టి, కారు యొక్క ట్రంక్‌లో భూమిని రవాణా చేయవచ్చు. [1] EROS డిస్కస్ 15T, 14 మరియు 12 తో పాటు EROS పోరాట 12T తో సహా అనేక వ"&amp;"ిభిన్న రెక్కలను ప్రాథమిక క్యారేజీకి అమర్చవచ్చు. [1] బేయర్ల్ నుండి డేటా [1] సాధారణ లక్షణాల పనితీరు")</f>
        <v>ఫ్లైలైట్ డ్రాగన్‌ఫ్లై అనేది బ్రిటిష్ అల్ట్రాలైట్ ట్రైక్, దీనిని బెన్ అష్మాన్ రూపొందించారు మరియు నార్తాంప్టన్షైర్ యొక్క ఫ్లైలైట్ ఎయిర్‌స్పోర్ట్స్ నిర్మించింది. విమానం పూర్తి రెడీ-టు-ఫ్లై-ఎయిర్‌క్రాఫ్ట్‌గా సరఫరా చేయబడుతుంది. [1] డ్రాగన్‌ఫ్లై అభివృద్ధి 2007 లో 2008 లో విమానంలో సిరీస్ ఉత్పత్తిలో ప్రవేశించింది. [2] డ్రాగన్ఫ్లై ఫెడెరేషన్ ఏరోనటిక్ ఇంటర్నేషనల్ మైక్రోలైట్ కేటగిరీ, యుకె సింగిల్-సీట్ డి-రెగ్యులేషన్ (ఎస్ఎస్డిఆర్) మార్గదర్శకాలు, అలాగే యుఎస్ ఫార్ 103 అల్ట్రాలైట్ వెహికల్స్ నిబంధనలకు అనుగుణంగా రూపొందించబడింది. ఇది స్ట్రట్-బ్రేస్డ్ ఎరోస్ డిస్కస్ హాంగ్ గ్లైడర్-స్టైల్ హై-వింగ్, వెయిట్-షిఫ్ట్ కంట్రోల్స్, సింగిల్-సీట్ల ఓపెన్ కాక్‌పిట్, ముడుచుకునే ట్రైసైకిల్ ల్యాండింగ్ గేర్ మరియు పషర్ కాన్ఫిగరేషన్‌లో ఒకే ఇంజిన్ కలిగి ఉంది. [1] ఈ విమానం బోల్ట్-టుగెథర్ అల్యూమినియం గొట్టాల నుండి తయారవుతుంది, దాని డబుల్ ఉపరితల వింగ్ డాక్రాన్ సెయిల్‌క్లాత్‌లో కప్పబడి ఉంటుంది. దీని 10.3 మీ (33.8 అడుగులు) స్పాన్ వింగ్‌కు ఒకే ట్యూబ్-రకం కింగ్‌పోస్ట్ మద్దతు ఇస్తుంది మరియు "ఎ" ఫ్రేమ్ వెయిట్-షిఫ్ట్ కంట్రోల్ బార్‌ను ఉపయోగిస్తుంది. పవర్‌ప్లాంట్ సింగిల్ సిలిండర్, ఎయిర్-కూల్డ్ ఫోర్-స్ట్రోక్, 22 హెచ్‌పి (16 కిలోవాట్ (25 kW) సిమోనిని మినీ -2 ఇంజన్లు ఐచ్ఛికం. [1] బెయిలీ ఇంజిన్ మరియు ఎరోస్ డిస్కస్ 15 టి వింగ్‌తో డ్రాగన్‌ఫ్లై 80 కిలోల (176 ఎల్బి) ఖాళీ బరువు మరియు 20 లీటర్ల పూర్తి ఇంధన సామర్థ్యం (4.4 ఇంప్ గల్; 5.3 యుఎస్ గాల్) కలిగి ఉంటుంది. దాని మాన్యువల్‌తో లేదా ఐచ్ఛికంగా విద్యుత్తుతో ముడుచుకునే ల్యాండింగ్ గేర్‌తో విమానం మడతపెట్టి, కారు యొక్క ట్రంక్‌లో భూమిని రవాణా చేయవచ్చు. [1] EROS డిస్కస్ 15T, 14 మరియు 12 తో పాటు EROS పోరాట 12T తో సహా అనేక విభిన్న రెక్కలను ప్రాథమిక క్యారేజీకి అమర్చవచ్చు. [1] బేయర్ల్ నుండి డేటా [1] సాధారణ లక్షణాల పనితీరు</v>
      </c>
      <c r="E121" s="1" t="s">
        <v>2107</v>
      </c>
      <c r="F121" s="1" t="s">
        <v>979</v>
      </c>
      <c r="G121" s="1" t="str">
        <f>IFERROR(__xludf.DUMMYFUNCTION("GOOGLETRANSLATE(F:F, ""en"", ""te"")"),"అల్ట్రాలైట్ ట్రైక్")</f>
        <v>అల్ట్రాలైట్ ట్రైక్</v>
      </c>
      <c r="H121" s="1" t="s">
        <v>436</v>
      </c>
      <c r="I121" s="1" t="str">
        <f>IFERROR(__xludf.DUMMYFUNCTION("GOOGLETRANSLATE(H:H, ""en"", ""te"")"),"యునైటెడ్ కింగ్‌డమ్")</f>
        <v>యునైటెడ్ కింగ్‌డమ్</v>
      </c>
      <c r="J121" s="1" t="s">
        <v>437</v>
      </c>
      <c r="K121" s="1" t="s">
        <v>2108</v>
      </c>
      <c r="L121" s="1"/>
      <c r="M121" s="1" t="s">
        <v>2109</v>
      </c>
      <c r="N121" s="1" t="s">
        <v>2110</v>
      </c>
      <c r="P121" s="1">
        <v>2007.0</v>
      </c>
      <c r="R121" s="1" t="s">
        <v>215</v>
      </c>
      <c r="T121" s="1" t="s">
        <v>2111</v>
      </c>
      <c r="V121" s="1" t="s">
        <v>1686</v>
      </c>
      <c r="X121" s="1" t="s">
        <v>2112</v>
      </c>
      <c r="Z121" s="1" t="s">
        <v>2113</v>
      </c>
      <c r="AA121" s="1" t="s">
        <v>2114</v>
      </c>
      <c r="AB121" s="1" t="s">
        <v>2115</v>
      </c>
      <c r="AC121" s="1" t="s">
        <v>431</v>
      </c>
      <c r="AI121" s="1" t="s">
        <v>1704</v>
      </c>
      <c r="AP121" s="1" t="s">
        <v>792</v>
      </c>
      <c r="AQ121" s="1" t="s">
        <v>991</v>
      </c>
      <c r="AS121" s="1" t="s">
        <v>2116</v>
      </c>
      <c r="AT121" s="1" t="s">
        <v>2117</v>
      </c>
      <c r="AU121" s="1">
        <v>2008.0</v>
      </c>
      <c r="AX121" s="1" t="s">
        <v>2118</v>
      </c>
      <c r="BG121" s="1" t="s">
        <v>313</v>
      </c>
      <c r="CZ121" s="1" t="s">
        <v>2119</v>
      </c>
    </row>
    <row r="122">
      <c r="A122" s="1" t="s">
        <v>2120</v>
      </c>
      <c r="B122" s="1" t="str">
        <f>IFERROR(__xludf.DUMMYFUNCTION("GOOGLETRANSLATE(A:A, ""en"", ""te"")"),"Gdecouv'r 582")</f>
        <v>Gdecouv'r 582</v>
      </c>
      <c r="C122" s="1" t="s">
        <v>2121</v>
      </c>
      <c r="D122" s="1" t="str">
        <f>IFERROR(__xludf.DUMMYFUNCTION("GOOGLETRANSLATE(C:C, ""en"", ""te"")"),"Gdecouv'r 582 అనేది ఫ్రెంచ్ అల్ట్రాలైట్ ట్రైక్, ఇది జీన్-మిచెల్ GEY చేత రూపొందించబడింది మరియు ఫోంటైన్-లెస్-డిజోన్ యొక్క Gdecouv'r చేత నిర్మించబడింది. విమానం పూర్తి రెడీ-టు-ఫ్లై విమానంగా సరఫరా చేయబడుతుంది. [1] ఆ సంస్థ వ్యాపారం నుండి బయటపడటానికి ముందు డిజైన"&amp;"ర్ కాస్మోస్ ఉల్మ్ మాజీ ఉద్యోగి. అతని కొత్త సంస్థ, Gdecouv'r, కాస్మోస్ డిజైన్ల ఆధారంగా తన సొంత విమానాన్ని అభివృద్ధి చేయడానికి ముందు, కాస్మోస్ యజమానులను సరఫరా చేసే భాగాల తయారీదారుగా ప్రారంభమైంది. [1] ఈ విమానం ఫెడరేషన్ ఏరోనటిక్ ఇంటర్నేషనల్ మైక్రోలైట్ వర్గాని"&amp;"కి అనుగుణంగా రూపొందించబడింది, ఇందులో వర్గం యొక్క గరిష్ట స్థూల బరువు 450 కిలోల (992 పౌండ్లు). ఇది కేబుల్-బ్రేస్డ్ హాంగ్ గ్లైడర్-స్టైల్ హై వింగ్, వెయిట్-షిఫ్ట్ కంట్రోల్స్, రెండు-సీట్ల-టెన్డం ఓపెన్ కాక్‌పిట్, ట్రైసైకిల్ ల్యాండింగ్ గేర్ మరియు పషర్ కాన్ఫిగరేషన"&amp;"్‌లో ఒకే ఇంజిన్ కలిగి ఉంది. [1] ఈ విమానం బోల్ట్-టుగెథర్ అల్యూమినియం గొట్టాల నుండి తయారవుతుంది, దాని డబుల్ ఉపరితల వింగ్ డాక్రాన్ సెయిల్‌క్లాత్‌లో కప్పబడి ఉంటుంది. దీని ప్రామాణిక పరికరాలు 9.87 మీ (32.4 అడుగులు) స్పాన్ లా మౌట్ వింగ్‌కు ఒకే ట్యూబ్-రకం కింగ్‌ప"&amp;"ోస్ట్ మద్దతు ఉంది మరియు ""ఎ"" ఫ్రేమ్ వెయిట్-షిఫ్ట్ కంట్రోల్ బార్‌ను ఉపయోగిస్తుంది. పవర్‌ప్లాంట్ ఒక ట్విన్-సిలిండర్, లిక్విడ్-కూల్డ్, టూ-స్ట్రోక్, డ్యూయల్-ఇగ్నిషన్ 64 హెచ్‌పి (48 కిలోవాట్) రోటాక్స్ 582 ఇంజిన్. ఈ విమానం ఖాళీ బరువు 132 కిలోలు (291 పౌండ్లు) మ"&amp;"రియు స్థూల బరువు 450 కిలోలు (992 పౌండ్లు), 318 కిలోల (701 పౌండ్లు) ఉపయోగకరమైన లోడ్ ఇస్తుంది. 55 లీటర్ల పూర్తి ఇంధనంతో (12 ఇంప్ గల్; 15 యుఎస్ గాల్) పేలోడ్ 278 కిలోలు (613 ఎల్బి). [1] లా మౌట్ చేత ఉత్పత్తి చేయబడిన వాటితో సహా అనేక విభిన్న రెక్కలను ప్రాథమిక క్"&amp;"యారేజీకి అమర్చవచ్చు. [1] బేయర్ల్ నుండి డేటా [1] సాధారణ లక్షణాల పనితీరు")</f>
        <v>Gdecouv'r 582 అనేది ఫ్రెంచ్ అల్ట్రాలైట్ ట్రైక్, ఇది జీన్-మిచెల్ GEY చేత రూపొందించబడింది మరియు ఫోంటైన్-లెస్-డిజోన్ యొక్క Gdecouv'r చేత నిర్మించబడింది. విమానం పూర్తి రెడీ-టు-ఫ్లై విమానంగా సరఫరా చేయబడుతుంది. [1] ఆ సంస్థ వ్యాపారం నుండి బయటపడటానికి ముందు డిజైనర్ కాస్మోస్ ఉల్మ్ మాజీ ఉద్యోగి. అతని కొత్త సంస్థ, Gdecouv'r, కాస్మోస్ డిజైన్ల ఆధారంగా తన సొంత విమానాన్ని అభివృద్ధి చేయడానికి ముందు, కాస్మోస్ యజమానులను సరఫరా చేసే భాగాల తయారీదారుగా ప్రారంభమైంది. [1] ఈ విమానం ఫెడరేషన్ ఏరోనటిక్ ఇంటర్నేషనల్ మైక్రోలైట్ వర్గానికి అనుగుణంగా రూపొందించబడింది, ఇందులో వర్గం యొక్క గరిష్ట స్థూల బరువు 450 కిలోల (992 పౌండ్లు). ఇది కేబుల్-బ్రేస్డ్ హాంగ్ గ్లైడర్-స్టైల్ హై వింగ్, వెయిట్-షిఫ్ట్ కంట్రోల్స్, రెండు-సీట్ల-టెన్డం ఓపెన్ కాక్‌పిట్, ట్రైసైకిల్ ల్యాండింగ్ గేర్ మరియు పషర్ కాన్ఫిగరేషన్‌లో ఒకే ఇంజిన్ కలిగి ఉంది. [1] ఈ విమానం బోల్ట్-టుగెథర్ అల్యూమినియం గొట్టాల నుండి తయారవుతుంది, దాని డబుల్ ఉపరితల వింగ్ డాక్రాన్ సెయిల్‌క్లాత్‌లో కప్పబడి ఉంటుంది. దీని ప్రామాణిక పరికరాలు 9.87 మీ (32.4 అడుగులు) స్పాన్ లా మౌట్ వింగ్‌కు ఒకే ట్యూబ్-రకం కింగ్‌పోస్ట్ మద్దతు ఉంది మరియు "ఎ" ఫ్రేమ్ వెయిట్-షిఫ్ట్ కంట్రోల్ బార్‌ను ఉపయోగిస్తుంది. పవర్‌ప్లాంట్ ఒక ట్విన్-సిలిండర్, లిక్విడ్-కూల్డ్, టూ-స్ట్రోక్, డ్యూయల్-ఇగ్నిషన్ 64 హెచ్‌పి (48 కిలోవాట్) రోటాక్స్ 582 ఇంజిన్. ఈ విమానం ఖాళీ బరువు 132 కిలోలు (291 పౌండ్లు) మరియు స్థూల బరువు 450 కిలోలు (992 పౌండ్లు), 318 కిలోల (701 పౌండ్లు) ఉపయోగకరమైన లోడ్ ఇస్తుంది. 55 లీటర్ల పూర్తి ఇంధనంతో (12 ఇంప్ గల్; 15 యుఎస్ గాల్) పేలోడ్ 278 కిలోలు (613 ఎల్బి). [1] లా మౌట్ చేత ఉత్పత్తి చేయబడిన వాటితో సహా అనేక విభిన్న రెక్కలను ప్రాథమిక క్యారేజీకి అమర్చవచ్చు. [1] బేయర్ల్ నుండి డేటా [1] సాధారణ లక్షణాల పనితీరు</v>
      </c>
      <c r="F122" s="1" t="s">
        <v>979</v>
      </c>
      <c r="G122" s="1" t="str">
        <f>IFERROR(__xludf.DUMMYFUNCTION("GOOGLETRANSLATE(F:F, ""en"", ""te"")"),"అల్ట్రాలైట్ ట్రైక్")</f>
        <v>అల్ట్రాలైట్ ట్రైక్</v>
      </c>
      <c r="H122" s="1" t="s">
        <v>463</v>
      </c>
      <c r="I122" s="1" t="str">
        <f>IFERROR(__xludf.DUMMYFUNCTION("GOOGLETRANSLATE(H:H, ""en"", ""te"")"),"ఫ్రాన్స్")</f>
        <v>ఫ్రాన్స్</v>
      </c>
      <c r="J122" s="2" t="s">
        <v>464</v>
      </c>
      <c r="K122" s="1" t="s">
        <v>2122</v>
      </c>
      <c r="L122" s="1"/>
      <c r="M122" s="2" t="s">
        <v>2123</v>
      </c>
      <c r="N122" s="1" t="s">
        <v>2124</v>
      </c>
      <c r="R122" s="1" t="s">
        <v>215</v>
      </c>
      <c r="T122" s="1" t="s">
        <v>2125</v>
      </c>
      <c r="V122" s="1" t="s">
        <v>1181</v>
      </c>
      <c r="X122" s="1" t="s">
        <v>2126</v>
      </c>
      <c r="Y122" s="1" t="s">
        <v>261</v>
      </c>
      <c r="Z122" s="1" t="s">
        <v>1958</v>
      </c>
      <c r="AA122" s="1" t="s">
        <v>880</v>
      </c>
      <c r="AB122" s="1" t="s">
        <v>934</v>
      </c>
      <c r="AC122" s="1" t="s">
        <v>1262</v>
      </c>
      <c r="AI122" s="1" t="s">
        <v>2127</v>
      </c>
      <c r="AJ122" s="1" t="s">
        <v>2128</v>
      </c>
      <c r="AP122" s="1" t="s">
        <v>792</v>
      </c>
      <c r="AQ122" s="1" t="s">
        <v>991</v>
      </c>
      <c r="AS122" s="1" t="s">
        <v>431</v>
      </c>
      <c r="AT122" s="1" t="s">
        <v>1145</v>
      </c>
      <c r="BA122" s="1" t="s">
        <v>272</v>
      </c>
    </row>
    <row r="123">
      <c r="A123" s="1" t="s">
        <v>2129</v>
      </c>
      <c r="B123" s="1" t="str">
        <f>IFERROR(__xludf.DUMMYFUNCTION("GOOGLETRANSLATE(A:A, ""en"", ""te"")"),"పిపిస్ట్రెల్ ట్విస్టర్")</f>
        <v>పిపిస్ట్రెల్ ట్విస్టర్</v>
      </c>
      <c r="C123" s="1" t="s">
        <v>2130</v>
      </c>
      <c r="D123" s="1" t="str">
        <f>IFERROR(__xludf.DUMMYFUNCTION("GOOGLETRANSLATE(C:C, ""en"", ""te"")"),"పిపిస్ట్రెల్ ట్విస్టర్ ఒక స్లోవేనియన్ అల్ట్రాలైట్ ట్రైక్, ఇది అజ్డోవానాకు చెందిన పిపిస్ట్రెల్ చేత రూపొందించబడింది మరియు ఉత్పత్తి చేయబడింది. దీనిని ఐరోపాలో ఫ్లైట్ టీం యుజి &amp; కంపెనీ ఎగ్ ఇప్పేషీమ్ పంపిణీ చేసింది మరియు కొన్నిసార్లు ఫ్లైట్ టీం ట్విస్టర్ అని పి"&amp;"లుస్తారు. విమానం పూర్తి రెడీ-టు-ఫ్లై-ఎయిర్‌క్రాఫ్ట్‌గా సరఫరా చేయబడుతుంది. [1] అక్టోబర్ 2018 నాటికి ఇది ""లెగసీ"" ఉత్పత్తిగా జాబితా చేయబడింది మరియు ఉత్పత్తి ముగిసింది. [2] ట్విస్టర్ పిపిస్ట్రెల్ స్పైడర్ యొక్క అభివృద్ధి. ఇది ఒక బెంట్ మెయిన్ పైలాన్‌ను కలిగి "&amp;"ఉంటుంది, ఇది వెనుక సీటు యజమాని, మరింత క్రమబద్ధీకరించిన మెయిన్ ల్యాండింగ్ గేర్ కాళ్ళు మరియు రోటాక్స్ 912 ఇంజిన్‌కు ఎక్కువ సీటింగ్ గదిని అనుమతిస్తుంది. ట్విస్టర్ పోటీ ఉపయోగం కోసం రూపొందించబడింది, కానీ వినోద మార్కెట్లో కూడా విజయవంతమైంది. [1] వర్గం యొక్క గరిష"&amp;"్ట స్థూల బరువు 450 కిలోల (992 పౌండ్లు) తో సహా, ఫెడెరేషన్ ఏరోనటిక్ ఇంటర్నేషనల్ మైక్రోలైట్ వర్గానికి అనుగుణంగా ట్విస్టర్ రూపొందించబడింది. ఇది కేబుల్-బ్రేస్డ్ హాంగ్ గ్లైడర్-స్టైల్ హై-వింగ్, వెయిట్-షిఫ్ట్ కంట్రోల్స్, కాక్‌పిట్ ఫెయిరింగ్ తో రెండు-సీట్ల-టెన్డం "&amp;"ఓపెన్ కాక్‌పిట్, వీల్ ప్యాంటుతో ట్రైసైకిల్ ల్యాండింగ్ గేర్ మరియు పషర్ కాన్ఫిగరేషన్‌లో ఒకే ఇంజిన్ ఉన్నాయి. [1 ] ఈ విమానం వెల్డెడ్ స్టీల్ గొట్టాల నుండి తయారవుతుంది, దాని డబుల్ ఉపరితల వింగ్ డాక్రాన్ సెయిల్‌క్లాత్‌లో కప్పబడి ఉంటుంది. దాని 10 మీ (32.8 అడుగుల) "&amp;"స్పాన్ వింగ్‌కు ఒకే ట్యూబ్-రకం కింగ్‌పోస్ట్ మద్దతు ఇస్తుంది మరియు ""ఎ"" ఫ్రేమ్ వెయిట్-షిఫ్ట్ కంట్రోల్ బార్‌ను ఉపయోగిస్తుంది. పవర్‌ప్లాంట్ నాలుగు సిలిండర్, గాలి మరియు ద్రవ-చల్లబడిన, నాలుగు-స్ట్రోక్, డ్యూయల్-ఇగ్నిషన్ 80 హెచ్‌పి (60 కిలోవాట్) రోటాక్స్ 912UL "&amp;"ఇంజిన్. [1] ఈ విమానం ఖాళీ బరువు 198 కిలోల (437 పౌండ్లు) మరియు స్థూల బరువు 450 కిలోలు (992 పౌండ్లు), ఇది 252 కిలోల (556 ఎల్బి) ఉపయోగకరమైన లోడ్‌ను ఇస్తుంది. 42 లీటర్ల పూర్తి ఇంధనంతో (9.2 ఇంప్ గల్; 11 యుఎస్ గాల్) పేలోడ్ 222 కిలోలు (489 ఎల్బి). [1] బేయర్ల్ ను"&amp;"ండి డేటా [1] సాధారణ లక్షణాల పనితీరు")</f>
        <v>పిపిస్ట్రెల్ ట్విస్టర్ ఒక స్లోవేనియన్ అల్ట్రాలైట్ ట్రైక్, ఇది అజ్డోవానాకు చెందిన పిపిస్ట్రెల్ చేత రూపొందించబడింది మరియు ఉత్పత్తి చేయబడింది. దీనిని ఐరోపాలో ఫ్లైట్ టీం యుజి &amp; కంపెనీ ఎగ్ ఇప్పేషీమ్ పంపిణీ చేసింది మరియు కొన్నిసార్లు ఫ్లైట్ టీం ట్విస్టర్ అని పిలుస్తారు. విమానం పూర్తి రెడీ-టు-ఫ్లై-ఎయిర్‌క్రాఫ్ట్‌గా సరఫరా చేయబడుతుంది. [1] అక్టోబర్ 2018 నాటికి ఇది "లెగసీ" ఉత్పత్తిగా జాబితా చేయబడింది మరియు ఉత్పత్తి ముగిసింది. [2] ట్విస్టర్ పిపిస్ట్రెల్ స్పైడర్ యొక్క అభివృద్ధి. ఇది ఒక బెంట్ మెయిన్ పైలాన్‌ను కలిగి ఉంటుంది, ఇది వెనుక సీటు యజమాని, మరింత క్రమబద్ధీకరించిన మెయిన్ ల్యాండింగ్ గేర్ కాళ్ళు మరియు రోటాక్స్ 912 ఇంజిన్‌కు ఎక్కువ సీటింగ్ గదిని అనుమతిస్తుంది. ట్విస్టర్ పోటీ ఉపయోగం కోసం రూపొందించబడింది, కానీ వినోద మార్కెట్లో కూడా విజయవంతమైంది. [1] వర్గం యొక్క గరిష్ట స్థూల బరువు 450 కిలోల (992 పౌండ్లు) తో సహా, ఫెడెరేషన్ ఏరోనటిక్ ఇంటర్నేషనల్ మైక్రోలైట్ వర్గానికి అనుగుణంగా ట్విస్టర్ రూపొందించబడింది. ఇది కేబుల్-బ్రేస్డ్ హాంగ్ గ్లైడర్-స్టైల్ హై-వింగ్, వెయిట్-షిఫ్ట్ కంట్రోల్స్, కాక్‌పిట్ ఫెయిరింగ్ తో రెండు-సీట్ల-టెన్డం ఓపెన్ కాక్‌పిట్, వీల్ ప్యాంటుతో ట్రైసైకిల్ ల్యాండింగ్ గేర్ మరియు పషర్ కాన్ఫిగరేషన్‌లో ఒకే ఇంజిన్ ఉన్నాయి. [1 ] ఈ విమానం వెల్డెడ్ స్టీల్ గొట్టాల నుండి తయారవుతుంది, దాని డబుల్ ఉపరితల వింగ్ డాక్రాన్ సెయిల్‌క్లాత్‌లో కప్పబడి ఉంటుంది. దాని 10 మీ (32.8 అడుగుల) స్పాన్ వింగ్‌కు ఒకే ట్యూబ్-రకం కింగ్‌పోస్ట్ మద్దతు ఇస్తుంది మరియు "ఎ" ఫ్రేమ్ వెయిట్-షిఫ్ట్ కంట్రోల్ బార్‌ను ఉపయోగిస్తుంది. పవర్‌ప్లాంట్ నాలుగు సిలిండర్, గాలి మరియు ద్రవ-చల్లబడిన, నాలుగు-స్ట్రోక్, డ్యూయల్-ఇగ్నిషన్ 80 హెచ్‌పి (60 కిలోవాట్) రోటాక్స్ 912UL ఇంజిన్. [1] ఈ విమానం ఖాళీ బరువు 198 కిలోల (437 పౌండ్లు) మరియు స్థూల బరువు 450 కిలోలు (992 పౌండ్లు), ఇది 252 కిలోల (556 ఎల్బి) ఉపయోగకరమైన లోడ్‌ను ఇస్తుంది. 42 లీటర్ల పూర్తి ఇంధనంతో (9.2 ఇంప్ గల్; 11 యుఎస్ గాల్) పేలోడ్ 222 కిలోలు (489 ఎల్బి). [1] బేయర్ల్ నుండి డేటా [1] సాధారణ లక్షణాల పనితీరు</v>
      </c>
      <c r="F123" s="1" t="s">
        <v>979</v>
      </c>
      <c r="G123" s="1" t="str">
        <f>IFERROR(__xludf.DUMMYFUNCTION("GOOGLETRANSLATE(F:F, ""en"", ""te"")"),"అల్ట్రాలైట్ ట్రైక్")</f>
        <v>అల్ట్రాలైట్ ట్రైక్</v>
      </c>
      <c r="H123" s="1" t="s">
        <v>2131</v>
      </c>
      <c r="I123" s="1" t="str">
        <f>IFERROR(__xludf.DUMMYFUNCTION("GOOGLETRANSLATE(H:H, ""en"", ""te"")"),"స్లోవేనియా")</f>
        <v>స్లోవేనియా</v>
      </c>
      <c r="J123" s="2" t="s">
        <v>2132</v>
      </c>
      <c r="K123" s="1" t="s">
        <v>2133</v>
      </c>
      <c r="L123" s="1"/>
      <c r="M123" s="2" t="s">
        <v>2134</v>
      </c>
      <c r="R123" s="1" t="s">
        <v>215</v>
      </c>
      <c r="T123" s="1" t="s">
        <v>216</v>
      </c>
      <c r="V123" s="1" t="s">
        <v>1079</v>
      </c>
      <c r="X123" s="1" t="s">
        <v>2135</v>
      </c>
      <c r="Y123" s="1" t="s">
        <v>261</v>
      </c>
      <c r="Z123" s="1" t="s">
        <v>1842</v>
      </c>
      <c r="AA123" s="1" t="s">
        <v>1969</v>
      </c>
      <c r="AB123" s="1" t="s">
        <v>934</v>
      </c>
      <c r="AC123" s="1" t="s">
        <v>1830</v>
      </c>
      <c r="AI123" s="1" t="s">
        <v>2136</v>
      </c>
      <c r="AJ123" s="1" t="s">
        <v>1961</v>
      </c>
      <c r="AP123" s="1" t="s">
        <v>2137</v>
      </c>
      <c r="AQ123" s="1" t="s">
        <v>991</v>
      </c>
      <c r="AS123" s="1" t="s">
        <v>292</v>
      </c>
      <c r="AT123" s="1" t="s">
        <v>344</v>
      </c>
      <c r="AY123" s="1" t="s">
        <v>2138</v>
      </c>
      <c r="AZ123" s="1" t="s">
        <v>2139</v>
      </c>
      <c r="BA123" s="1" t="s">
        <v>272</v>
      </c>
    </row>
    <row r="124">
      <c r="A124" s="1" t="s">
        <v>2140</v>
      </c>
      <c r="B124" s="1" t="str">
        <f>IFERROR(__xludf.DUMMYFUNCTION("GOOGLETRANSLATE(A:A, ""en"", ""te"")"),"అమాక్స్ స్పోర్ట్ 1700")</f>
        <v>అమాక్స్ స్పోర్ట్ 1700</v>
      </c>
      <c r="C124" s="1" t="s">
        <v>2141</v>
      </c>
      <c r="D124" s="1" t="str">
        <f>IFERROR(__xludf.DUMMYFUNCTION("GOOGLETRANSLATE(C:C, ""en"", ""te"")"),"అమాక్స్ స్పోర్ట్ 1700 అనేది ఆస్ట్రేలియన్ హోమ్‌బిల్ట్ విమానం, దీనిని విక్టోరియాలోని డోన్‌వాలే యొక్క అమాక్స్ ఇంజనీరింగ్ రూపొందించి నిర్మించింది. ఇది అందుబాటులో ఉన్నప్పుడు విమానం కిట్‌గా లేదా te త్సాహిక నిర్మాణానికి ప్రణాళికల రూపంలో సరఫరా చేయబడింది. [1] స్పో"&amp;"ర్ట్ 1700 లో స్ట్రట్-బ్రేస్డ్ పారాసోల్ వింగ్, విండ్‌షీల్డ్‌తో రెండు-సీట్ల తేమ ఓపెన్ కాక్‌పిట్, స్థిర సాంప్రదాయ ల్యాండింగ్ గేర్ మరియు ట్రాక్టర్ కాన్ఫిగరేషన్‌లో ఒకే ఇంజిన్ ఉన్నాయి. [1] విమానం ఫ్యూజ్‌లేజ్ వెల్డెడ్ 4130 స్టీల్ గొట్టాల నుండి తయారవుతుంది, అయితే"&amp;" రెక్క చెక్క నిర్మాణంలో ఉంది, మొత్తం విమానం డోప్డ్ ఎయిర్‌క్రాఫ్ట్ ఫాబ్రిక్‌లో కప్పబడి ఉంటుంది. దాని 33.00 అడుగుల (10.1 మీ) స్పాన్ వింగ్ రెక్క ప్రాంతం 146.00 చదరపు అడుగులు (13.564 మీ 2) కలిగి ఉంది మరియు భూమి రవాణా కోసం నిల్వ చేయడానికి మడత పెట్టగలదు. ఆమోదయో"&amp;"గ్యమైన శక్తి పరిధి 85 నుండి 110 హెచ్‌పి (63 నుండి 82 కిలోవాట్). [1] స్పోర్ట్ 1700 లో 600 ఎల్బి (270 కిలోలు) ఖాళీ బరువు మరియు 1,300 ఎల్బి (590 కిలోలు) స్థూల బరువు, 700 ఎల్బి (320 కిలోలు) ఉపయోగకరమైన లోడ్ ఇస్తుంది. 16 యు.ఎస్. గ్యాలన్ల పూర్తి ఇంధనంతో (61 ఎల్;"&amp;" 13 ఇంప్ గల్) పేలోడ్ 604 ఎల్బి (274 కిలోలు). [1] తయారీదారు సరఫరా చేసిన కిట్ నుండి నిర్మాణ సమయాన్ని 500 గంటలుగా అంచనా వేస్తాడు. [1] ఏరోక్రాఫ్టర్ నుండి డేటా [1] సాధారణ లక్షణాల పనితీరు")</f>
        <v>అమాక్స్ స్పోర్ట్ 1700 అనేది ఆస్ట్రేలియన్ హోమ్‌బిల్ట్ విమానం, దీనిని విక్టోరియాలోని డోన్‌వాలే యొక్క అమాక్స్ ఇంజనీరింగ్ రూపొందించి నిర్మించింది. ఇది అందుబాటులో ఉన్నప్పుడు విమానం కిట్‌గా లేదా te త్సాహిక నిర్మాణానికి ప్రణాళికల రూపంలో సరఫరా చేయబడింది. [1] స్పోర్ట్ 1700 లో స్ట్రట్-బ్రేస్డ్ పారాసోల్ వింగ్, విండ్‌షీల్డ్‌తో రెండు-సీట్ల తేమ ఓపెన్ కాక్‌పిట్, స్థిర సాంప్రదాయ ల్యాండింగ్ గేర్ మరియు ట్రాక్టర్ కాన్ఫిగరేషన్‌లో ఒకే ఇంజిన్ ఉన్నాయి. [1] విమానం ఫ్యూజ్‌లేజ్ వెల్డెడ్ 4130 స్టీల్ గొట్టాల నుండి తయారవుతుంది, అయితే రెక్క చెక్క నిర్మాణంలో ఉంది, మొత్తం విమానం డోప్డ్ ఎయిర్‌క్రాఫ్ట్ ఫాబ్రిక్‌లో కప్పబడి ఉంటుంది. దాని 33.00 అడుగుల (10.1 మీ) స్పాన్ వింగ్ రెక్క ప్రాంతం 146.00 చదరపు అడుగులు (13.564 మీ 2) కలిగి ఉంది మరియు భూమి రవాణా కోసం నిల్వ చేయడానికి మడత పెట్టగలదు. ఆమోదయోగ్యమైన శక్తి పరిధి 85 నుండి 110 హెచ్‌పి (63 నుండి 82 కిలోవాట్). [1] స్పోర్ట్ 1700 లో 600 ఎల్బి (270 కిలోలు) ఖాళీ బరువు మరియు 1,300 ఎల్బి (590 కిలోలు) స్థూల బరువు, 700 ఎల్బి (320 కిలోలు) ఉపయోగకరమైన లోడ్ ఇస్తుంది. 16 యు.ఎస్. గ్యాలన్ల పూర్తి ఇంధనంతో (61 ఎల్; 13 ఇంప్ గల్) పేలోడ్ 604 ఎల్బి (274 కిలోలు). [1] తయారీదారు సరఫరా చేసిన కిట్ నుండి నిర్మాణ సమయాన్ని 500 గంటలుగా అంచనా వేస్తాడు. [1] ఏరోక్రాఫ్టర్ నుండి డేటా [1] సాధారణ లక్షణాల పనితీరు</v>
      </c>
      <c r="F124" s="1" t="s">
        <v>1972</v>
      </c>
      <c r="G124" s="1" t="str">
        <f>IFERROR(__xludf.DUMMYFUNCTION("GOOGLETRANSLATE(F:F, ""en"", ""te"")"),"హోమ్‌బిల్ట్ విమానం")</f>
        <v>హోమ్‌బిల్ట్ విమానం</v>
      </c>
      <c r="H124" s="1" t="s">
        <v>1973</v>
      </c>
      <c r="I124" s="1" t="str">
        <f>IFERROR(__xludf.DUMMYFUNCTION("GOOGLETRANSLATE(H:H, ""en"", ""te"")"),"ఆస్ట్రేలియా")</f>
        <v>ఆస్ట్రేలియా</v>
      </c>
      <c r="J124" s="2" t="s">
        <v>1974</v>
      </c>
      <c r="K124" s="1" t="s">
        <v>1975</v>
      </c>
      <c r="L124" s="1"/>
      <c r="M124" s="1" t="s">
        <v>1976</v>
      </c>
      <c r="Q124" s="1" t="s">
        <v>2142</v>
      </c>
      <c r="R124" s="1" t="s">
        <v>215</v>
      </c>
      <c r="S124" s="1" t="s">
        <v>661</v>
      </c>
      <c r="T124" s="1" t="s">
        <v>1096</v>
      </c>
      <c r="X124" s="1" t="s">
        <v>2143</v>
      </c>
      <c r="Y124" s="1" t="s">
        <v>2144</v>
      </c>
      <c r="Z124" s="1" t="s">
        <v>1983</v>
      </c>
      <c r="AA124" s="1" t="s">
        <v>2145</v>
      </c>
      <c r="AB124" s="1" t="s">
        <v>1748</v>
      </c>
      <c r="AC124" s="1" t="s">
        <v>1775</v>
      </c>
      <c r="AF124" s="1" t="s">
        <v>2146</v>
      </c>
      <c r="AH124" s="1" t="s">
        <v>1986</v>
      </c>
      <c r="AI124" s="1" t="s">
        <v>673</v>
      </c>
      <c r="AJ124" s="1" t="s">
        <v>2147</v>
      </c>
      <c r="AP124" s="1" t="s">
        <v>347</v>
      </c>
      <c r="AQ124" s="1" t="s">
        <v>1988</v>
      </c>
      <c r="AS124" s="1" t="s">
        <v>1110</v>
      </c>
      <c r="AT124" s="1" t="s">
        <v>1111</v>
      </c>
      <c r="BA124" s="1" t="s">
        <v>272</v>
      </c>
    </row>
    <row r="125">
      <c r="A125" s="1" t="s">
        <v>2148</v>
      </c>
      <c r="B125" s="1" t="str">
        <f>IFERROR(__xludf.DUMMYFUNCTION("GOOGLETRANSLATE(A:A, ""en"", ""te"")"),"గ్రే తిమింగలం షార్క్ యుఎవి")</f>
        <v>గ్రే తిమింగలం షార్క్ యుఎవి</v>
      </c>
      <c r="C125" s="1" t="s">
        <v>2149</v>
      </c>
      <c r="D125" s="1" t="str">
        <f>IFERROR(__xludf.DUMMYFUNCTION("GOOGLETRANSLATE(C:C, ""en"", ""te"")"),"గ్రే వేల్ షార్క్ యుఎవి ఒక జంట-ఇంజిన్ చైనీస్ యుఎవి, ఇది అత్యవసర పరిస్థితులలో సింగిల్ ఇంజిన్ ఆపరేషన్ చేయగలదు. దీనికి తిమింగలం షార్క్ పేరు పెట్టారు. లక్షణాలు: [1] [2] మానవరహిత వైమానిక వాహనంపై ఈ వ్యాసం ఒక స్టబ్. వికీపీడియా విస్తరించడం ద్వారా మీరు సహాయపడవచ్చు.")</f>
        <v>గ్రే వేల్ షార్క్ యుఎవి ఒక జంట-ఇంజిన్ చైనీస్ యుఎవి, ఇది అత్యవసర పరిస్థితులలో సింగిల్ ఇంజిన్ ఆపరేషన్ చేయగలదు. దీనికి తిమింగలం షార్క్ పేరు పెట్టారు. లక్షణాలు: [1] [2] మానవరహిత వైమానిక వాహనంపై ఈ వ్యాసం ఒక స్టబ్. వికీపీడియా విస్తరించడం ద్వారా మీరు సహాయపడవచ్చు.</v>
      </c>
      <c r="F125" s="1" t="s">
        <v>1756</v>
      </c>
      <c r="G125" s="1" t="str">
        <f>IFERROR(__xludf.DUMMYFUNCTION("GOOGLETRANSLATE(F:F, ""en"", ""te"")"),"ఉవ్")</f>
        <v>ఉవ్</v>
      </c>
      <c r="H125" s="1" t="s">
        <v>1757</v>
      </c>
      <c r="I125" s="1" t="str">
        <f>IFERROR(__xludf.DUMMYFUNCTION("GOOGLETRANSLATE(H:H, ""en"", ""te"")"),"చైనా")</f>
        <v>చైనా</v>
      </c>
    </row>
    <row r="126">
      <c r="A126" s="1" t="s">
        <v>2150</v>
      </c>
      <c r="B126" s="1" t="str">
        <f>IFERROR(__xludf.DUMMYFUNCTION("GOOGLETRANSLATE(A:A, ""en"", ""te"")"),"Rhkj uav")</f>
        <v>Rhkj uav</v>
      </c>
      <c r="C126" s="1" t="s">
        <v>2151</v>
      </c>
      <c r="D126" s="1" t="str">
        <f>IFERROR(__xludf.DUMMYFUNCTION("GOOGLETRANSLATE(C:C, ""en"", ""te"")"),"Rhkj UAV లు జియామెన్ రుహాంగ్ ప్రెసిషన్ టెక్నాలజీ కో, లిమిటెడ్ (Rhkj, 厦门 精密 精密 有限 公司 公司 公司 公司 公司 公司 公司 公司 公司 公司 公司 公司 公司) చే అభివృద్ధి చేయబడిన చైనీస్ UAV లు, వీటిలో ఎక్కువ భాగం మానవరహిత హెలికాప్టర్లు, కానీ స్థిర-వింగ్ UAV కూడా ఉంది. RH4A 1700 UAV అనేది RHK"&amp;"J చే అభివృద్ధి చేయబడిన మైక్రో ఎయిర్ వెహికల్ (MAV). విద్యుత్తుతో నడిచే Rh4a 1700 ఒక క్వాడ్రోటర్ మరియు ఇది పెద్ద RLX-1 హెక్సాకోప్టర్ యొక్క చిన్న కజిన్. స్పెసిఫికేషన్: [1] RHA 1660 UAV అనేది హై-వింగ్ కాన్ఫిగరేషన్ మరియు ట్రైసైకిల్ ల్యాండింగ్ గేర్‌తో సాంప్రదాయ"&amp;"ిక లేఅవుట్‌లో స్థిర-వింగ్ UAV. ముక్కులో అమర్చిన ట్రాక్టర్ గ్యాసోలిన్ ఇంజిన్ చేత నడపబడే రెండు-బ్లేడ్ ప్రొపెల్లర్ ద్వారా ప్రొపల్షన్ అందించబడుతుంది. స్పెసిఫికేషన్: [2] RHH 1156 MAV అనేది వాణిజ్య ఆఫ్-ది-షెల్ఫ్ (COTS) ఎయిర్ఫ్రేమ్ GSR-260 ఆధారంగా మానవరహిత హెలిక"&amp;"ాప్టర్, ఇది RHKJ చేత దేశీయంగా అభివృద్ధి చేయబడిన విమాన నియంత్రణ వ్యవస్థతో అనుసంధానించబడి ఉంది. RHH 1156 లో సాంప్రదాయ హెలికాప్టర్ లేఅవుట్ మరియు ల్యాండ్ గేర్‌గా ఒక జత స్కిడ్‌లను కలిగి ఉంది. స్పెసిఫికేషన్: [3] RHH 1312 UAV అనేది COTS ఎయిర్‌ఫ్రేమ్ ఆధారంగా మానవ"&amp;"రహిత హెలికాప్టర్, ఇది RHKJ చే అభివృద్ధి చేయబడిన విమాన నియంత్రణ వ్యవస్థతో అనుసంధానించబడి ఉంది. RHH 1312 చిన్న RHH 1156 యొక్క పెద్ద బంధువు, ఒకేలాంటి సాంప్రదాయ హెలికాప్టర్ లేఅవుట్. RHH 1312 లో సాంప్రదాయ హెలికాప్టర్ లేఅవుట్ మరియు ల్యాండ్ గేర్‌గా ఒక జత స్కిడ్‌"&amp;"లను కలిగి ఉంది. స్పెసిఫికేషన్: [4] RHH 1480 UAV అనేది COTS ఎయిర్‌ఫ్రేమ్ ఆధారంగా మానవరహిత హెలికాప్టర్, ఇది RHKJ చే అభివృద్ధి చేయబడిన విమాన నియంత్రణ వ్యవస్థతో అనుసంధానించబడి ఉంది. RHH 1480 2013 నాటికి RHKJ చే అభివృద్ధి చేయబడిన అతిపెద్ద మానవరహిత హెలికాప్టర్."&amp;" RHH 1480 లో సాంప్రదాయ హెలికాప్టర్ లేఅవుట్ మరియు ఒక జత స్కిడ్లు ల్యాండ్ గేర్‌గా ఉన్నాయి. [5] RLX-1 MAV అనేది RHKJ చే అభివృద్ధి చేయబడిన మల్టీరోటర్ మరియు ఇది హెక్సాకోప్టర్. RLX-1 ప్రస్తుతం సేవలో ఉన్న ఇతర మల్టీరోటర్ల కంటే భిన్నంగా ఉంటుంది, ఇది సెంటర్ నుండి వ"&amp;"ిస్తరించిన ఆరు సాయుధ సాధారణ లేఅవుట్కు బదులుగా, RLX-1 ఒక సరళ లేఅవుట్‌ను అవలంబిస్తుంది, ఇక్కడ మూడు జతల చేతులు ప్రధాన పుంజం నుండి విస్తరించాయి. పేలోడ్ పుంజం యొక్క కొనలో జతచేయబడింది. [6] స్పెసిఫికేషన్: [7]")</f>
        <v>Rhkj UAV లు జియామెన్ రుహాంగ్ ప్రెసిషన్ టెక్నాలజీ కో, లిమిటెడ్ (Rhkj, 厦门 精密 精密 有限 公司 公司 公司 公司 公司 公司 公司 公司 公司 公司 公司 公司 公司) చే అభివృద్ధి చేయబడిన చైనీస్ UAV లు, వీటిలో ఎక్కువ భాగం మానవరహిత హెలికాప్టర్లు, కానీ స్థిర-వింగ్ UAV కూడా ఉంది. RH4A 1700 UAV అనేది RHKJ చే అభివృద్ధి చేయబడిన మైక్రో ఎయిర్ వెహికల్ (MAV). విద్యుత్తుతో నడిచే Rh4a 1700 ఒక క్వాడ్రోటర్ మరియు ఇది పెద్ద RLX-1 హెక్సాకోప్టర్ యొక్క చిన్న కజిన్. స్పెసిఫికేషన్: [1] RHA 1660 UAV అనేది హై-వింగ్ కాన్ఫిగరేషన్ మరియు ట్రైసైకిల్ ల్యాండింగ్ గేర్‌తో సాంప్రదాయిక లేఅవుట్‌లో స్థిర-వింగ్ UAV. ముక్కులో అమర్చిన ట్రాక్టర్ గ్యాసోలిన్ ఇంజిన్ చేత నడపబడే రెండు-బ్లేడ్ ప్రొపెల్లర్ ద్వారా ప్రొపల్షన్ అందించబడుతుంది. స్పెసిఫికేషన్: [2] RHH 1156 MAV అనేది వాణిజ్య ఆఫ్-ది-షెల్ఫ్ (COTS) ఎయిర్ఫ్రేమ్ GSR-260 ఆధారంగా మానవరహిత హెలికాప్టర్, ఇది RHKJ చేత దేశీయంగా అభివృద్ధి చేయబడిన విమాన నియంత్రణ వ్యవస్థతో అనుసంధానించబడి ఉంది. RHH 1156 లో సాంప్రదాయ హెలికాప్టర్ లేఅవుట్ మరియు ల్యాండ్ గేర్‌గా ఒక జత స్కిడ్‌లను కలిగి ఉంది. స్పెసిఫికేషన్: [3] RHH 1312 UAV అనేది COTS ఎయిర్‌ఫ్రేమ్ ఆధారంగా మానవరహిత హెలికాప్టర్, ఇది RHKJ చే అభివృద్ధి చేయబడిన విమాన నియంత్రణ వ్యవస్థతో అనుసంధానించబడి ఉంది. RHH 1312 చిన్న RHH 1156 యొక్క పెద్ద బంధువు, ఒకేలాంటి సాంప్రదాయ హెలికాప్టర్ లేఅవుట్. RHH 1312 లో సాంప్రదాయ హెలికాప్టర్ లేఅవుట్ మరియు ల్యాండ్ గేర్‌గా ఒక జత స్కిడ్‌లను కలిగి ఉంది. స్పెసిఫికేషన్: [4] RHH 1480 UAV అనేది COTS ఎయిర్‌ఫ్రేమ్ ఆధారంగా మానవరహిత హెలికాప్టర్, ఇది RHKJ చే అభివృద్ధి చేయబడిన విమాన నియంత్రణ వ్యవస్థతో అనుసంధానించబడి ఉంది. RHH 1480 2013 నాటికి RHKJ చే అభివృద్ధి చేయబడిన అతిపెద్ద మానవరహిత హెలికాప్టర్. RHH 1480 లో సాంప్రదాయ హెలికాప్టర్ లేఅవుట్ మరియు ఒక జత స్కిడ్లు ల్యాండ్ గేర్‌గా ఉన్నాయి. [5] RLX-1 MAV అనేది RHKJ చే అభివృద్ధి చేయబడిన మల్టీరోటర్ మరియు ఇది హెక్సాకోప్టర్. RLX-1 ప్రస్తుతం సేవలో ఉన్న ఇతర మల్టీరోటర్ల కంటే భిన్నంగా ఉంటుంది, ఇది సెంటర్ నుండి విస్తరించిన ఆరు సాయుధ సాధారణ లేఅవుట్కు బదులుగా, RLX-1 ఒక సరళ లేఅవుట్‌ను అవలంబిస్తుంది, ఇక్కడ మూడు జతల చేతులు ప్రధాన పుంజం నుండి విస్తరించాయి. పేలోడ్ పుంజం యొక్క కొనలో జతచేయబడింది. [6] స్పెసిఫికేషన్: [7]</v>
      </c>
      <c r="F126" s="1" t="s">
        <v>1756</v>
      </c>
      <c r="G126" s="1" t="str">
        <f>IFERROR(__xludf.DUMMYFUNCTION("GOOGLETRANSLATE(F:F, ""en"", ""te"")"),"ఉవ్")</f>
        <v>ఉవ్</v>
      </c>
      <c r="H126" s="1" t="s">
        <v>1757</v>
      </c>
      <c r="I126" s="1" t="str">
        <f>IFERROR(__xludf.DUMMYFUNCTION("GOOGLETRANSLATE(H:H, ""en"", ""te"")"),"చైనా")</f>
        <v>చైనా</v>
      </c>
      <c r="K126" s="1" t="s">
        <v>2152</v>
      </c>
    </row>
    <row r="127">
      <c r="A127" s="1" t="s">
        <v>2153</v>
      </c>
      <c r="B127" s="1" t="str">
        <f>IFERROR(__xludf.DUMMYFUNCTION("GOOGLETRANSLATE(A:A, ""en"", ""te"")"),"స్కైరైడర్ స్టింగ్రే")</f>
        <v>స్కైరైడర్ స్టింగ్రే</v>
      </c>
      <c r="C127" s="1" t="s">
        <v>2154</v>
      </c>
      <c r="D127" s="1" t="str">
        <f>IFERROR(__xludf.DUMMYFUNCTION("GOOGLETRANSLATE(C:C, ""en"", ""te"")"),"స్కైరైడర్ స్టింగ్రే ఒక జర్మన్ అల్ట్రాలైట్ ట్రైక్, ఇది స్కైరైడర్ ఫ్లగ్స్‌చ్యూల్ చేత రూపొందించబడింది మరియు ఉత్పత్తి చేస్తుంది. విమానం పూర్తి రెడీ-టు-ఫ్లై-ఎయిర్‌క్రాఫ్ట్‌గా సరఫరా చేయబడుతుంది. [1] స్టింగ్రే బడ్జెట్ విమాన నమూనాగా ఉద్దేశించబడింది మరియు ఇది 2007"&amp;" లో ప్రవేశపెట్టబడింది. ఇది వర్గం యొక్క గరిష్ట స్థూల బరువు 450 కిలోల (992 ఎల్బి) తో సహా, ఫెడెరేషన్ ఏరోనాటిక్ ఇంటర్నేషనల్ మైక్రోలైట్ వర్గానికి అనుగుణంగా రూపొందించబడింది. ఈ విమానం గరిష్టంగా స్థూల బరువు 450 కిలోలు (992 పౌండ్లు). ఇది స్ట్రట్-బ్రేస్డ్ హాంగ్ గ్ల"&amp;"ైడర్-స్టైల్ హై-వింగ్, వెయిట్-షిఫ్ట్ కంట్రోల్స్, రెండు-సీట్ల-టెన్డం ఓపెన్ కాక్‌పిట్, ట్రైసైకిల్ ల్యాండింగ్ గేర్ మరియు పషర్ కాన్ఫిగరేషన్‌లో ఒకే ఇంజిన్ కలిగి ఉంది. ఫైబర్గ్లాస్ కాక్‌పిట్ ఫెయిరింగ్ మరియు వీల్ ప్యాంటు ఐచ్ఛికం. [1] ఈ విమానం చదరపు వెల్డెడ్ స్టెయి"&amp;"న్లెస్ స్టీల్ గొట్టాల నుండి తయారవుతుంది, దాని డబుల్ ఉపరితల వింగ్ డాక్రాన్ సెయిల్‌క్లాత్‌లో కప్పబడి ఉంటుంది. దాని 10.1 మీ (33.1 అడుగులు) స్పాన్ బాటెక్ పికో వింగ్‌కు స్ట్రట్‌లచే మద్దతు ఉంది మరియు ""ఫ్రేమ్ వెయిట్-షిఫ్ట్ కంట్రోల్ బార్‌ను ఉపయోగిస్తుంది. పవర్‌ప"&amp;"్లాంట్ నాలుగు స్ట్రోక్ ఎయిర్ మరియు లిక్విడ్-కూల్డ్, డ్యూయల్-ఇగ్నిషన్, 80 హెచ్‌పి (60 కిలోవాట్ 582 పవర్‌ప్లాంట్. [1] రోటాక్స్ 912 ఇంజిన్‌తో స్టింగ్రేలో 169 కిలోల (373 ఎల్బి) మరియు స్థూల బరువు 450 కిలోల (992 ఎల్బి) ఖాళీ బరువు ఉంటుంది, ఇది 281 కిలోల (619 పౌం"&amp;"డ్లు) ఉపయోగకరమైన లోడ్‌ను ఇస్తుంది. 65 లీటర్ల పూర్తి ఇంధనంతో (14 ఇంప్ గల్; 17 యుఎస్ గాల్) పేలోడ్ 234 కిలోలు (516 ఎల్బి). [1] బేయర్ల్ నుండి డేటా [1] సాధారణ లక్షణాల పనితీరు")</f>
        <v>స్కైరైడర్ స్టింగ్రే ఒక జర్మన్ అల్ట్రాలైట్ ట్రైక్, ఇది స్కైరైడర్ ఫ్లగ్స్‌చ్యూల్ చేత రూపొందించబడింది మరియు ఉత్పత్తి చేస్తుంది. విమానం పూర్తి రెడీ-టు-ఫ్లై-ఎయిర్‌క్రాఫ్ట్‌గా సరఫరా చేయబడుతుంది. [1] స్టింగ్రే బడ్జెట్ విమాన నమూనాగా ఉద్దేశించబడింది మరియు ఇది 2007 లో ప్రవేశపెట్టబడింది. ఇది వర్గం యొక్క గరిష్ట స్థూల బరువు 450 కిలోల (992 ఎల్బి) తో సహా, ఫెడెరేషన్ ఏరోనాటిక్ ఇంటర్నేషనల్ మైక్రోలైట్ వర్గానికి అనుగుణంగా రూపొందించబడింది. ఈ విమానం గరిష్టంగా స్థూల బరువు 450 కిలోలు (992 పౌండ్లు). ఇది స్ట్రట్-బ్రేస్డ్ హాంగ్ గ్లైడర్-స్టైల్ హై-వింగ్, వెయిట్-షిఫ్ట్ కంట్రోల్స్, రెండు-సీట్ల-టెన్డం ఓపెన్ కాక్‌పిట్, ట్రైసైకిల్ ల్యాండింగ్ గేర్ మరియు పషర్ కాన్ఫిగరేషన్‌లో ఒకే ఇంజిన్ కలిగి ఉంది. ఫైబర్గ్లాస్ కాక్‌పిట్ ఫెయిరింగ్ మరియు వీల్ ప్యాంటు ఐచ్ఛికం. [1] ఈ విమానం చదరపు వెల్డెడ్ స్టెయిన్లెస్ స్టీల్ గొట్టాల నుండి తయారవుతుంది, దాని డబుల్ ఉపరితల వింగ్ డాక్రాన్ సెయిల్‌క్లాత్‌లో కప్పబడి ఉంటుంది. దాని 10.1 మీ (33.1 అడుగులు) స్పాన్ బాటెక్ పికో వింగ్‌కు స్ట్రట్‌లచే మద్దతు ఉంది మరియు "ఫ్రేమ్ వెయిట్-షిఫ్ట్ కంట్రోల్ బార్‌ను ఉపయోగిస్తుంది. పవర్‌ప్లాంట్ నాలుగు స్ట్రోక్ ఎయిర్ మరియు లిక్విడ్-కూల్డ్, డ్యూయల్-ఇగ్నిషన్, 80 హెచ్‌పి (60 కిలోవాట్ 582 పవర్‌ప్లాంట్. [1] రోటాక్స్ 912 ఇంజిన్‌తో స్టింగ్రేలో 169 కిలోల (373 ఎల్బి) మరియు స్థూల బరువు 450 కిలోల (992 ఎల్బి) ఖాళీ బరువు ఉంటుంది, ఇది 281 కిలోల (619 పౌండ్లు) ఉపయోగకరమైన లోడ్‌ను ఇస్తుంది. 65 లీటర్ల పూర్తి ఇంధనంతో (14 ఇంప్ గల్; 17 యుఎస్ గాల్) పేలోడ్ 234 కిలోలు (516 ఎల్బి). [1] బేయర్ల్ నుండి డేటా [1] సాధారణ లక్షణాల పనితీరు</v>
      </c>
      <c r="F127" s="1" t="s">
        <v>979</v>
      </c>
      <c r="G127" s="1" t="str">
        <f>IFERROR(__xludf.DUMMYFUNCTION("GOOGLETRANSLATE(F:F, ""en"", ""te"")"),"అల్ట్రాలైట్ ట్రైక్")</f>
        <v>అల్ట్రాలైట్ ట్రైక్</v>
      </c>
      <c r="H127" s="1" t="s">
        <v>169</v>
      </c>
      <c r="I127" s="1" t="str">
        <f>IFERROR(__xludf.DUMMYFUNCTION("GOOGLETRANSLATE(H:H, ""en"", ""te"")"),"జర్మనీ")</f>
        <v>జర్మనీ</v>
      </c>
      <c r="J127" s="2" t="s">
        <v>170</v>
      </c>
      <c r="K127" s="1" t="s">
        <v>2155</v>
      </c>
      <c r="L127" s="1"/>
      <c r="M127" s="1" t="s">
        <v>2156</v>
      </c>
      <c r="R127" s="1" t="s">
        <v>215</v>
      </c>
      <c r="T127" s="1" t="s">
        <v>1851</v>
      </c>
      <c r="V127" s="1" t="s">
        <v>1852</v>
      </c>
      <c r="X127" s="1" t="s">
        <v>2157</v>
      </c>
      <c r="Y127" s="1" t="s">
        <v>261</v>
      </c>
      <c r="Z127" s="1" t="s">
        <v>1799</v>
      </c>
      <c r="AA127" s="1" t="s">
        <v>1969</v>
      </c>
      <c r="AB127" s="1" t="s">
        <v>934</v>
      </c>
      <c r="AC127" s="1" t="s">
        <v>1830</v>
      </c>
      <c r="AI127" s="1" t="s">
        <v>2158</v>
      </c>
      <c r="AJ127" s="1" t="s">
        <v>1925</v>
      </c>
      <c r="AP127" s="1" t="s">
        <v>1750</v>
      </c>
      <c r="AQ127" s="1" t="s">
        <v>991</v>
      </c>
      <c r="AS127" s="1" t="s">
        <v>292</v>
      </c>
      <c r="AT127" s="1" t="s">
        <v>1050</v>
      </c>
      <c r="AU127" s="1">
        <v>2007.0</v>
      </c>
      <c r="BA127" s="1" t="s">
        <v>272</v>
      </c>
    </row>
    <row r="128">
      <c r="A128" s="1" t="s">
        <v>2159</v>
      </c>
      <c r="B128" s="1" t="str">
        <f>IFERROR(__xludf.DUMMYFUNCTION("GOOGLETRANSLATE(A:A, ""en"", ""te"")"),"నావికాదళ వాయు స్థాపన చియాంగ్ హంగ్")</f>
        <v>నావికాదళ వాయు స్థాపన చియాంగ్ హంగ్</v>
      </c>
      <c r="C128" s="1" t="s">
        <v>2160</v>
      </c>
      <c r="D128" s="1" t="str">
        <f>IFERROR(__xludf.DUMMYFUNCTION("GOOGLETRANSLATE(C:C, ""en"", ""te"")"),"నావికాదళ వాయు స్థాపన చియాంగ్ హంగ్ (江鴻 - ""నది స్వాన్"") 1920 ల చివరలో చైనీస్ నావికాదళం కోసం అభివృద్ధి చేసిన నిఘా సీప్లేన్. ఇది సింగిల్-బే, సమాన వ్యవధి యొక్క రెక్కలు మరియు పైలట్ మరియు పరిశీలకునికి వసతి, ఓపెన్ కాక్‌పిట్స్‌తో కూడిన సాంప్రదాయిక బైప్‌లేన్ డిజై"&amp;"న్. ల్యాండింగ్ గేర్‌లో జంట పాంటూన్లు ఉన్నాయి. ఎ హిస్టరీ ఆఫ్ చైనీస్ ఏవియేషన్ నుండి డేటా, [1] జేన్ యొక్క అన్ని ప్రపంచ విమానాలు 1931 [2] సాధారణ లక్షణాల పనితీరు")</f>
        <v>నావికాదళ వాయు స్థాపన చియాంగ్ హంగ్ (江鴻 - "నది స్వాన్") 1920 ల చివరలో చైనీస్ నావికాదళం కోసం అభివృద్ధి చేసిన నిఘా సీప్లేన్. ఇది సింగిల్-బే, సమాన వ్యవధి యొక్క రెక్కలు మరియు పైలట్ మరియు పరిశీలకునికి వసతి, ఓపెన్ కాక్‌పిట్స్‌తో కూడిన సాంప్రదాయిక బైప్‌లేన్ డిజైన్. ల్యాండింగ్ గేర్‌లో జంట పాంటూన్లు ఉన్నాయి. ఎ హిస్టరీ ఆఫ్ చైనీస్ ఏవియేషన్ నుండి డేటా, [1] జేన్ యొక్క అన్ని ప్రపంచ విమానాలు 1931 [2] సాధారణ లక్షణాల పనితీరు</v>
      </c>
      <c r="F128" s="1" t="s">
        <v>2161</v>
      </c>
      <c r="G128" s="1" t="str">
        <f>IFERROR(__xludf.DUMMYFUNCTION("GOOGLETRANSLATE(F:F, ""en"", ""te"")"),"నిఘా సీప్లేన్")</f>
        <v>నిఘా సీప్లేన్</v>
      </c>
      <c r="K128" s="1" t="s">
        <v>2162</v>
      </c>
      <c r="L128" s="1"/>
      <c r="M128" s="1" t="s">
        <v>2163</v>
      </c>
      <c r="Q128" s="1">
        <v>2.0</v>
      </c>
      <c r="R128" s="1">
        <v>2.0</v>
      </c>
      <c r="S128" s="1" t="s">
        <v>2164</v>
      </c>
      <c r="U128" s="1" t="s">
        <v>2165</v>
      </c>
      <c r="V128" s="1" t="s">
        <v>2166</v>
      </c>
      <c r="X128" s="1" t="s">
        <v>2167</v>
      </c>
      <c r="Y128" s="1" t="s">
        <v>2168</v>
      </c>
      <c r="AA128" s="1" t="s">
        <v>2169</v>
      </c>
      <c r="AB128" s="1" t="s">
        <v>2170</v>
      </c>
      <c r="AC128" s="1" t="s">
        <v>2171</v>
      </c>
      <c r="AH128" s="1" t="s">
        <v>2172</v>
      </c>
      <c r="AI128" s="1" t="s">
        <v>2173</v>
      </c>
      <c r="AJ128" s="1" t="s">
        <v>2174</v>
      </c>
      <c r="AK128" s="1" t="s">
        <v>2175</v>
      </c>
      <c r="AV128" s="1" t="s">
        <v>2176</v>
      </c>
      <c r="BH128" s="1" t="s">
        <v>2177</v>
      </c>
      <c r="DH128" s="1" t="s">
        <v>2178</v>
      </c>
      <c r="DI128" s="1" t="s">
        <v>2179</v>
      </c>
    </row>
    <row r="129">
      <c r="A129" s="1" t="s">
        <v>2180</v>
      </c>
      <c r="B129" s="1" t="str">
        <f>IFERROR(__xludf.DUMMYFUNCTION("GOOGLETRANSLATE(A:A, ""en"", ""te"")"),"మాగ్ని M-14 స్కౌట్")</f>
        <v>మాగ్ని M-14 స్కౌట్</v>
      </c>
      <c r="C129" s="1" t="s">
        <v>2181</v>
      </c>
      <c r="D129" s="1" t="str">
        <f>IFERROR(__xludf.DUMMYFUNCTION("GOOGLETRANSLATE(C:C, ""en"", ""te"")"),"మాగ్ని M-14 స్కౌట్ ఒక ఇటాలియన్ ఆటోజయోరో, ఇది బెస్నేట్ యొక్క మాగ్ని గైరో SRL చేత రూపొందించబడింది మరియు నిర్మించింది. విమానం పూర్తి రెడీ-టు-ఫ్లై-ఎయిర్‌క్రాఫ్ట్‌గా సరఫరా చేయబడుతుంది. [1] M-14 లో ఒకే మెయిన్ రోటర్, రెండు-సీట్ల-విండ్‌షీల్డ్‌తో కూడిన ఓపెన్ కాక్‌"&amp;"పిట్, వీల్ ప్యాంటుతో ట్రైసైకిల్ ల్యాండింగ్ గేర్ మరియు నాలుగు సిలిండర్, గాలి మరియు ద్రవ-కూల్డ్, నాలుగు-స్ట్రోక్, డ్యూయల్-ఇగ్నిషన్ 100 ఉన్నాయి పషర్ కాన్ఫిగరేషన్‌లో HP (75 kW) రోటాక్స్ 912S ఇంజిన్. టర్బోచార్జ్డ్ 115 హెచ్‌పి (86 కిలోవాట్) రోటాక్స్ 914 పవర్‌ప్"&amp;"లాంట్ ఐచ్ఛికం. [1] విమానం ఫ్యూజ్‌లేజ్ టిగ్-వెల్డెడ్ 4130 స్టీల్ గొట్టాల నుండి తయారవుతుంది, కాక్‌పిట్ ఫెయిరింగ్ ఫైబర్‌గ్లాస్. దీని 8.23 ​​మీ (27.0 అడుగులు) వ్యాసం కలిగిన మిశ్రమ రోటర్ 22 సెం.మీ (8.7 అంగుళాలు) తీగను కలిగి ఉంది మరియు ఇంట్లో మాగ్ని గైరో చేత తయ"&amp;"ారు చేయబడుతుంది. ప్రొపెల్లర్ మూడు-బ్లేడెడ్ కార్బన్ ఫైబర్, గ్రౌండ్ సర్దుబాటు రకం. ఫ్లైడాట్ డిజిటల్ ఇంజిన్ మానిటర్ వలె ఎలక్ట్రిక్ ట్రిమ్ ప్రామాణిక పరికరాలు. రెండవ సీటు ప్రత్యేక కాక్‌పిట్, డ్యూయల్ కంట్రోల్స్ లేదా విండ్‌షీల్డ్ లేకుండా పైలట్ సీటు వెనుక ఉంది మర"&amp;"ియు ప్రయాణీకుడిని తీసుకెళ్లడానికి అప్పుడప్పుడు ఉపయోగం కోసం ఉద్దేశించబడింది. పైలట్ యొక్క సీటులో సమగ్ర 50 లీటర్లు (11 ఇంప్ గల్; 13 యుఎస్ గాల్) ఇంధన ట్యాంక్ ఉంది, ఇది మూడు గంటల ఓర్పును అందిస్తుంది. ఈ విమానం ఖాళీ బరువు 244 కిలోల (538 పౌండ్లు) మరియు స్థూల బరువ"&amp;"ు 550 కిలోలు (1,213 పౌండ్లు), ఇది 306 కిలోల (675 పౌండ్లు) ఉపయోగకరమైన లోడ్ ఇస్తుంది. [1] [2] బేయర్ల్ నుండి డేటా [1] సాధారణ లక్షణాలు పనితీరు ఏవియానిక్స్")</f>
        <v>మాగ్ని M-14 స్కౌట్ ఒక ఇటాలియన్ ఆటోజయోరో, ఇది బెస్నేట్ యొక్క మాగ్ని గైరో SRL చేత రూపొందించబడింది మరియు నిర్మించింది. విమానం పూర్తి రెడీ-టు-ఫ్లై-ఎయిర్‌క్రాఫ్ట్‌గా సరఫరా చేయబడుతుంది. [1] M-14 లో ఒకే మెయిన్ రోటర్, రెండు-సీట్ల-విండ్‌షీల్డ్‌తో కూడిన ఓపెన్ కాక్‌పిట్, వీల్ ప్యాంటుతో ట్రైసైకిల్ ల్యాండింగ్ గేర్ మరియు నాలుగు సిలిండర్, గాలి మరియు ద్రవ-కూల్డ్, నాలుగు-స్ట్రోక్, డ్యూయల్-ఇగ్నిషన్ 100 ఉన్నాయి పషర్ కాన్ఫిగరేషన్‌లో HP (75 kW) రోటాక్స్ 912S ఇంజిన్. టర్బోచార్జ్డ్ 115 హెచ్‌పి (86 కిలోవాట్) రోటాక్స్ 914 పవర్‌ప్లాంట్ ఐచ్ఛికం. [1] విమానం ఫ్యూజ్‌లేజ్ టిగ్-వెల్డెడ్ 4130 స్టీల్ గొట్టాల నుండి తయారవుతుంది, కాక్‌పిట్ ఫెయిరింగ్ ఫైబర్‌గ్లాస్. దీని 8.23 ​​మీ (27.0 అడుగులు) వ్యాసం కలిగిన మిశ్రమ రోటర్ 22 సెం.మీ (8.7 అంగుళాలు) తీగను కలిగి ఉంది మరియు ఇంట్లో మాగ్ని గైరో చేత తయారు చేయబడుతుంది. ప్రొపెల్లర్ మూడు-బ్లేడెడ్ కార్బన్ ఫైబర్, గ్రౌండ్ సర్దుబాటు రకం. ఫ్లైడాట్ డిజిటల్ ఇంజిన్ మానిటర్ వలె ఎలక్ట్రిక్ ట్రిమ్ ప్రామాణిక పరికరాలు. రెండవ సీటు ప్రత్యేక కాక్‌పిట్, డ్యూయల్ కంట్రోల్స్ లేదా విండ్‌షీల్డ్ లేకుండా పైలట్ సీటు వెనుక ఉంది మరియు ప్రయాణీకుడిని తీసుకెళ్లడానికి అప్పుడప్పుడు ఉపయోగం కోసం ఉద్దేశించబడింది. పైలట్ యొక్క సీటులో సమగ్ర 50 లీటర్లు (11 ఇంప్ గల్; 13 యుఎస్ గాల్) ఇంధన ట్యాంక్ ఉంది, ఇది మూడు గంటల ఓర్పును అందిస్తుంది. ఈ విమానం ఖాళీ బరువు 244 కిలోల (538 పౌండ్లు) మరియు స్థూల బరువు 550 కిలోలు (1,213 పౌండ్లు), ఇది 306 కిలోల (675 పౌండ్లు) ఉపయోగకరమైన లోడ్ ఇస్తుంది. [1] [2] బేయర్ల్ నుండి డేటా [1] సాధారణ లక్షణాలు పనితీరు ఏవియానిక్స్</v>
      </c>
      <c r="E129" s="1" t="s">
        <v>2182</v>
      </c>
      <c r="F129" s="1" t="s">
        <v>782</v>
      </c>
      <c r="G129" s="1" t="str">
        <f>IFERROR(__xludf.DUMMYFUNCTION("GOOGLETRANSLATE(F:F, ""en"", ""te"")"),"ఆటోజీరో")</f>
        <v>ఆటోజీరో</v>
      </c>
      <c r="H129" s="1" t="s">
        <v>201</v>
      </c>
      <c r="I129" s="1" t="str">
        <f>IFERROR(__xludf.DUMMYFUNCTION("GOOGLETRANSLATE(H:H, ""en"", ""te"")"),"ఇటలీ")</f>
        <v>ఇటలీ</v>
      </c>
      <c r="J129" s="2" t="s">
        <v>202</v>
      </c>
      <c r="K129" s="1" t="s">
        <v>2183</v>
      </c>
      <c r="L129" s="1"/>
      <c r="M129" s="1" t="s">
        <v>2184</v>
      </c>
      <c r="R129" s="1" t="s">
        <v>215</v>
      </c>
      <c r="X129" s="1" t="s">
        <v>2185</v>
      </c>
      <c r="Y129" s="1" t="s">
        <v>2186</v>
      </c>
      <c r="Z129" s="1" t="s">
        <v>1787</v>
      </c>
      <c r="AA129" s="1" t="s">
        <v>828</v>
      </c>
      <c r="AB129" s="1" t="s">
        <v>2187</v>
      </c>
      <c r="AC129" s="1" t="s">
        <v>833</v>
      </c>
      <c r="AG129" s="1" t="s">
        <v>546</v>
      </c>
      <c r="AI129" s="1" t="s">
        <v>791</v>
      </c>
      <c r="AP129" s="1" t="s">
        <v>792</v>
      </c>
      <c r="AQ129" s="2" t="s">
        <v>793</v>
      </c>
      <c r="AS129" s="1" t="s">
        <v>1262</v>
      </c>
      <c r="BA129" s="1" t="s">
        <v>272</v>
      </c>
      <c r="BL129" s="1" t="s">
        <v>2188</v>
      </c>
    </row>
    <row r="130">
      <c r="A130" s="1" t="s">
        <v>2189</v>
      </c>
      <c r="B130" s="1" t="str">
        <f>IFERROR(__xludf.DUMMYFUNCTION("GOOGLETRANSLATE(A:A, ""en"", ""te"")"),"స్కైరైడర్ సోనిక్")</f>
        <v>స్కైరైడర్ సోనిక్</v>
      </c>
      <c r="C130" s="1" t="s">
        <v>2190</v>
      </c>
      <c r="D130" s="1" t="str">
        <f>IFERROR(__xludf.DUMMYFUNCTION("GOOGLETRANSLATE(C:C, ""en"", ""te"")"),"స్కైరైడర్ సోనిక్ ఒక జర్మన్ అల్ట్రాలైట్ ట్రైక్, ఇది స్కైరైడర్ ఫ్లగ్స్‌చులే చేత రూపొందించబడింది మరియు ఉత్పత్తి చేస్తుంది. విమానం పూర్తి రెడీ-టు-ఫ్లై-ఎయిర్‌క్రాఫ్ట్‌గా సరఫరా చేయబడుతుంది. [1] వర్గం యొక్క గరిష్ట స్థూల బరువు 450 కిలోల (992 పౌండ్లు) తో సహా, ఫెడె"&amp;"రేషన్ ఏరోనటిక్ ఇంటర్నేషనల్ మైక్రోలైట్ వర్గానికి అనుగుణంగా సోనిక్ రూపొందించబడింది. ఈ విమానం గరిష్టంగా స్థూల బరువు 450 కిలోలు (992 పౌండ్లు). ఇది స్ట్రట్-బ్రేస్డ్ హాంగ్ గ్లైడర్-స్టైల్ హై-వింగ్, వెయిట్-షిఫ్ట్ కంట్రోల్స్, రెండు-సీట్ల-టెన్డం ఓపెన్ కాక్‌పిట్, ట్"&amp;"రైసైకిల్ ల్యాండింగ్ గేర్ మరియు పషర్ కాన్ఫిగరేషన్‌లో ఒకే ఇంజిన్ కలిగి ఉంది. [1] ఈ విమానం చదరపు వెల్డెడ్ స్టెయిన్లెస్ స్టీల్ గొట్టాల నుండి తయారవుతుంది, దాని డబుల్ ఉపరితల వింగ్ డాక్రాన్ సెయిల్‌క్లాత్‌లో కప్పబడి ఉంటుంది. దీని 9.8 మీ (32.2 అడుగులు) స్పాన్ హజార"&amp;"్డ్ 12 వింగ్‌కు స్ట్రట్‌లు మద్దతు ఇస్తాయి మరియు ""ఎ"" ఫ్రేమ్ వెయిట్-షిఫ్ట్ కంట్రోల్ బార్‌ను ఉపయోగిస్తాయి. పవర్‌ప్లాంట్ నాలుగు స్ట్రోక్ టర్బోచార్జ్డ్ 85 హెచ్‌పి (63 కిలోవాట్ ] స్మార్ట్ కార్ ఇంజిన్‌తో సోనిక్ ఖాళీ బరువు 165 కిలోల (364 ఎల్బి) మరియు స్థూల బరువ"&amp;"ు 450 కిలోలు (992 ఎల్బి), ఇది 285 కిలోల (628 పౌండ్లు) ఉపయోగకరమైన లోడ్‌ను ఇస్తుంది. 60 లీటర్ల పూర్తి ఇంధనంతో (13 ఇంప్ గల్; 16 యుఎస్ గాల్) పేలోడ్ 221 కిలోలు (487 ఎల్బి). [1] సోనిక్ యొక్క ట్రైక్ నిర్మాణం రాంఫోస్ ట్రైడెంట్ ఉభయచర ట్రైక్‌లో కూడా చేర్చబడింది. [1"&amp;"] బేయర్ల్ నుండి డేటా [1] సాధారణ లక్షణాల పనితీరు")</f>
        <v>స్కైరైడర్ సోనిక్ ఒక జర్మన్ అల్ట్రాలైట్ ట్రైక్, ఇది స్కైరైడర్ ఫ్లగ్స్‌చులే చేత రూపొందించబడింది మరియు ఉత్పత్తి చేస్తుంది. విమానం పూర్తి రెడీ-టు-ఫ్లై-ఎయిర్‌క్రాఫ్ట్‌గా సరఫరా చేయబడుతుంది. [1] వర్గం యొక్క గరిష్ట స్థూల బరువు 450 కిలోల (992 పౌండ్లు) తో సహా, ఫెడెరేషన్ ఏరోనటిక్ ఇంటర్నేషనల్ మైక్రోలైట్ వర్గానికి అనుగుణంగా సోనిక్ రూపొందించబడింది. ఈ విమానం గరిష్టంగా స్థూల బరువు 450 కిలోలు (992 పౌండ్లు). ఇది స్ట్రట్-బ్రేస్డ్ హాంగ్ గ్లైడర్-స్టైల్ హై-వింగ్, వెయిట్-షిఫ్ట్ కంట్రోల్స్, రెండు-సీట్ల-టెన్డం ఓపెన్ కాక్‌పిట్, ట్రైసైకిల్ ల్యాండింగ్ గేర్ మరియు పషర్ కాన్ఫిగరేషన్‌లో ఒకే ఇంజిన్ కలిగి ఉంది. [1] ఈ విమానం చదరపు వెల్డెడ్ స్టెయిన్లెస్ స్టీల్ గొట్టాల నుండి తయారవుతుంది, దాని డబుల్ ఉపరితల వింగ్ డాక్రాన్ సెయిల్‌క్లాత్‌లో కప్పబడి ఉంటుంది. దీని 9.8 మీ (32.2 అడుగులు) స్పాన్ హజార్డ్ 12 వింగ్‌కు స్ట్రట్‌లు మద్దతు ఇస్తాయి మరియు "ఎ" ఫ్రేమ్ వెయిట్-షిఫ్ట్ కంట్రోల్ బార్‌ను ఉపయోగిస్తాయి. పవర్‌ప్లాంట్ నాలుగు స్ట్రోక్ టర్బోచార్జ్డ్ 85 హెచ్‌పి (63 కిలోవాట్ ] స్మార్ట్ కార్ ఇంజిన్‌తో సోనిక్ ఖాళీ బరువు 165 కిలోల (364 ఎల్బి) మరియు స్థూల బరువు 450 కిలోలు (992 ఎల్బి), ఇది 285 కిలోల (628 పౌండ్లు) ఉపయోగకరమైన లోడ్‌ను ఇస్తుంది. 60 లీటర్ల పూర్తి ఇంధనంతో (13 ఇంప్ గల్; 16 యుఎస్ గాల్) పేలోడ్ 221 కిలోలు (487 ఎల్బి). [1] సోనిక్ యొక్క ట్రైక్ నిర్మాణం రాంఫోస్ ట్రైడెంట్ ఉభయచర ట్రైక్‌లో కూడా చేర్చబడింది. [1] బేయర్ల్ నుండి డేటా [1] సాధారణ లక్షణాల పనితీరు</v>
      </c>
      <c r="F130" s="1" t="s">
        <v>979</v>
      </c>
      <c r="G130" s="1" t="str">
        <f>IFERROR(__xludf.DUMMYFUNCTION("GOOGLETRANSLATE(F:F, ""en"", ""te"")"),"అల్ట్రాలైట్ ట్రైక్")</f>
        <v>అల్ట్రాలైట్ ట్రైక్</v>
      </c>
      <c r="H130" s="1" t="s">
        <v>169</v>
      </c>
      <c r="I130" s="1" t="str">
        <f>IFERROR(__xludf.DUMMYFUNCTION("GOOGLETRANSLATE(H:H, ""en"", ""te"")"),"జర్మనీ")</f>
        <v>జర్మనీ</v>
      </c>
      <c r="J130" s="2" t="s">
        <v>170</v>
      </c>
      <c r="K130" s="1" t="s">
        <v>2155</v>
      </c>
      <c r="L130" s="1"/>
      <c r="M130" s="1" t="s">
        <v>2156</v>
      </c>
      <c r="R130" s="1" t="s">
        <v>215</v>
      </c>
      <c r="T130" s="1" t="s">
        <v>1967</v>
      </c>
      <c r="V130" s="1" t="s">
        <v>1797</v>
      </c>
      <c r="X130" s="1" t="s">
        <v>2191</v>
      </c>
      <c r="Y130" s="1" t="s">
        <v>261</v>
      </c>
      <c r="Z130" s="1" t="s">
        <v>262</v>
      </c>
      <c r="AA130" s="1" t="s">
        <v>2192</v>
      </c>
      <c r="AB130" s="1" t="s">
        <v>934</v>
      </c>
      <c r="AC130" s="1" t="s">
        <v>1800</v>
      </c>
      <c r="AI130" s="1" t="s">
        <v>2158</v>
      </c>
      <c r="AJ130" s="1" t="s">
        <v>1802</v>
      </c>
      <c r="AP130" s="1" t="s">
        <v>1750</v>
      </c>
      <c r="AQ130" s="1" t="s">
        <v>991</v>
      </c>
      <c r="AS130" s="1" t="s">
        <v>1803</v>
      </c>
      <c r="AT130" s="1" t="s">
        <v>1752</v>
      </c>
      <c r="BA130" s="1" t="s">
        <v>272</v>
      </c>
    </row>
    <row r="131">
      <c r="A131" s="1" t="s">
        <v>2193</v>
      </c>
      <c r="B131" s="1" t="str">
        <f>IFERROR(__xludf.DUMMYFUNCTION("GOOGLETRANSLATE(A:A, ""en"", ""te"")"),"బ్రాడ్లీ ఏరోబాట్")</f>
        <v>బ్రాడ్లీ ఏరోబాట్</v>
      </c>
      <c r="C131" s="1" t="s">
        <v>2194</v>
      </c>
      <c r="D131" s="1" t="str">
        <f>IFERROR(__xludf.DUMMYFUNCTION("GOOGLETRANSLATE(C:C, ""en"", ""te"")"),"బ్రాడ్లీ BA 100 ఏరోబాట్ ఒక అమెరికన్ ఏరోబాటిక్ హోమ్‌బిల్ట్ విమానం, దీనిని కాలిఫోర్నియాలోని చికోకు చెందిన బ్రాడ్లీ ఏరోస్పేస్ రూపొందించి ఉత్పత్తి చేసింది. ఇది అందుబాటులో ఉన్నప్పుడు విమానం te త్సాహిక నిర్మాణానికి కిట్‌గా సరఫరా చేయబడింది. [1] BA 100 ఏరోబాట్ ఒక"&amp;" కాంటిలివర్ లో-వింగ్, బబుల్ పందిరి కింద సింగిల్-సీట్ల పరివేష్టిత కాక్‌పిట్, స్థిర ట్రైసైకిల్ ల్యాండింగ్ గేర్ లేదా ఐచ్ఛిక సంప్రదాయ ల్యాండింగ్ గేర్ మరియు ట్రాక్టర్ కాన్ఫిగరేషన్‌లో ఒకే ఇంజిన్ ఉన్నాయి. [1] ఆల్-మెటల్ విమానం షీట్ అల్యూమినియం నుండి తయారు చేయబడిం"&amp;"ది. దీని 18.40 అడుగుల (5.6 మీ) స్పాన్ వింగ్ ఫ్లాప్‌లు లేవు మరియు రెక్క ప్రాంతం 63.00 చదరపు అడుగులు (5.853 మీ 2) కలిగి ఉంది. క్యాబిన్ వెడల్పు 22 అంగుళాలు (56 సెం.మీ). ఆమోదయోగ్యమైన విద్యుత్ పరిధి 70 నుండి 100 హెచ్‌పి (52 నుండి 75 కిలోవాట్) మరియు ప్రామాణిక ప"&amp;"వర్‌ప్లాంట్ 70 హెచ్‌పి (52 కిలోవాట్) వోక్స్వ్యాగన్ ఎయిర్-కూల్డ్ ఇంజిన్. ఏరోబాటిక్స్ కోసం BA 100 +/- 9G [1] కు నొక్కి చెప్పబడుతుంది, BA 100 ఏరోబాట్ 348 lb (158 kg) యొక్క సాధారణ ఖాళీ బరువు మరియు స్థూల బరువు 620 lb (280 kg), ఇది 272 lb యొక్క ఉపయోగకరమైన లోడ్‌"&amp;"ను ఇస్తుంది (123 కిలోలు). 10 యు.ఎస్. గ్యాలన్ల పూర్తి ఇంధనంతో (38 ఎల్; 8.3 ఇంప్ గల్) పైలట్ మరియు సామాను కోసం పేలోడ్ 212 ఎల్బి (96 కిలోలు). [1] ఫ్యాక్టరీ కిట్ ఎంపికలలో సాంప్రదాయ ల్యాండింగ్ గేర్ మరియు స్టోల్ కిట్ ఉన్నాయి. తయారీదారు సరఫరా చేసిన కిట్ నుండి నిర"&amp;"్మాణ సమయాన్ని 150 గంటలుగా అంచనా వేశారు. [1] 1998 నాటికి 33 కిట్లు అమ్ముడయ్యాయని మరియు 28 విమానాలు ఎగురుతున్నాయని కంపెనీ నివేదించింది. [1] డిసెంబర్ 2013 లో ఫెడరల్ ఏవియేషన్ అడ్మినిస్ట్రేషన్తో అమెరికాలో మూడు ఉదాహరణలు నమోదు చేయబడ్డాయి. [2] ఏరోక్రాఫ్టర్ నుండి "&amp;"డేటా [1] సాధారణ లక్షణాల పనితీరు")</f>
        <v>బ్రాడ్లీ BA 100 ఏరోబాట్ ఒక అమెరికన్ ఏరోబాటిక్ హోమ్‌బిల్ట్ విమానం, దీనిని కాలిఫోర్నియాలోని చికోకు చెందిన బ్రాడ్లీ ఏరోస్పేస్ రూపొందించి ఉత్పత్తి చేసింది. ఇది అందుబాటులో ఉన్నప్పుడు విమానం te త్సాహిక నిర్మాణానికి కిట్‌గా సరఫరా చేయబడింది. [1] BA 100 ఏరోబాట్ ఒక కాంటిలివర్ లో-వింగ్, బబుల్ పందిరి కింద సింగిల్-సీట్ల పరివేష్టిత కాక్‌పిట్, స్థిర ట్రైసైకిల్ ల్యాండింగ్ గేర్ లేదా ఐచ్ఛిక సంప్రదాయ ల్యాండింగ్ గేర్ మరియు ట్రాక్టర్ కాన్ఫిగరేషన్‌లో ఒకే ఇంజిన్ ఉన్నాయి. [1] ఆల్-మెటల్ విమానం షీట్ అల్యూమినియం నుండి తయారు చేయబడింది. దీని 18.40 అడుగుల (5.6 మీ) స్పాన్ వింగ్ ఫ్లాప్‌లు లేవు మరియు రెక్క ప్రాంతం 63.00 చదరపు అడుగులు (5.853 మీ 2) కలిగి ఉంది. క్యాబిన్ వెడల్పు 22 అంగుళాలు (56 సెం.మీ). ఆమోదయోగ్యమైన విద్యుత్ పరిధి 70 నుండి 100 హెచ్‌పి (52 నుండి 75 కిలోవాట్) మరియు ప్రామాణిక పవర్‌ప్లాంట్ 70 హెచ్‌పి (52 కిలోవాట్) వోక్స్వ్యాగన్ ఎయిర్-కూల్డ్ ఇంజిన్. ఏరోబాటిక్స్ కోసం BA 100 +/- 9G [1] కు నొక్కి చెప్పబడుతుంది, BA 100 ఏరోబాట్ 348 lb (158 kg) యొక్క సాధారణ ఖాళీ బరువు మరియు స్థూల బరువు 620 lb (280 kg), ఇది 272 lb యొక్క ఉపయోగకరమైన లోడ్‌ను ఇస్తుంది (123 కిలోలు). 10 యు.ఎస్. గ్యాలన్ల పూర్తి ఇంధనంతో (38 ఎల్; 8.3 ఇంప్ గల్) పైలట్ మరియు సామాను కోసం పేలోడ్ 212 ఎల్బి (96 కిలోలు). [1] ఫ్యాక్టరీ కిట్ ఎంపికలలో సాంప్రదాయ ల్యాండింగ్ గేర్ మరియు స్టోల్ కిట్ ఉన్నాయి. తయారీదారు సరఫరా చేసిన కిట్ నుండి నిర్మాణ సమయాన్ని 150 గంటలుగా అంచనా వేశారు. [1] 1998 నాటికి 33 కిట్లు అమ్ముడయ్యాయని మరియు 28 విమానాలు ఎగురుతున్నాయని కంపెనీ నివేదించింది. [1] డిసెంబర్ 2013 లో ఫెడరల్ ఏవియేషన్ అడ్మినిస్ట్రేషన్తో అమెరికాలో మూడు ఉదాహరణలు నమోదు చేయబడ్డాయి. [2] ఏరోక్రాఫ్టర్ నుండి డేటా [1] సాధారణ లక్షణాల పనితీరు</v>
      </c>
      <c r="E131" s="1" t="s">
        <v>2195</v>
      </c>
      <c r="F131" s="1" t="s">
        <v>1972</v>
      </c>
      <c r="G131" s="1" t="str">
        <f>IFERROR(__xludf.DUMMYFUNCTION("GOOGLETRANSLATE(F:F, ""en"", ""te"")"),"హోమ్‌బిల్ట్ విమానం")</f>
        <v>హోమ్‌బిల్ట్ విమానం</v>
      </c>
      <c r="H131" s="1" t="s">
        <v>452</v>
      </c>
      <c r="I131" s="1" t="str">
        <f>IFERROR(__xludf.DUMMYFUNCTION("GOOGLETRANSLATE(H:H, ""en"", ""te"")"),"అమెరికా")</f>
        <v>అమెరికా</v>
      </c>
      <c r="J131" s="2" t="s">
        <v>925</v>
      </c>
      <c r="K131" s="1" t="s">
        <v>2196</v>
      </c>
      <c r="L131" s="1"/>
      <c r="M131" s="1" t="s">
        <v>2197</v>
      </c>
      <c r="R131" s="1" t="s">
        <v>215</v>
      </c>
      <c r="S131" s="1" t="s">
        <v>2198</v>
      </c>
      <c r="T131" s="1" t="s">
        <v>2199</v>
      </c>
      <c r="V131" s="1" t="s">
        <v>2200</v>
      </c>
      <c r="X131" s="1" t="s">
        <v>2201</v>
      </c>
      <c r="Y131" s="1" t="s">
        <v>1099</v>
      </c>
      <c r="Z131" s="1" t="s">
        <v>2202</v>
      </c>
      <c r="AA131" s="1" t="s">
        <v>2203</v>
      </c>
      <c r="AB131" s="1" t="s">
        <v>1748</v>
      </c>
      <c r="AC131" s="1" t="s">
        <v>2204</v>
      </c>
      <c r="AF131" s="1" t="s">
        <v>1068</v>
      </c>
      <c r="AH131" s="1" t="s">
        <v>1323</v>
      </c>
      <c r="AI131" s="1" t="s">
        <v>2205</v>
      </c>
      <c r="AJ131" s="1" t="s">
        <v>2206</v>
      </c>
      <c r="AP131" s="1" t="s">
        <v>347</v>
      </c>
      <c r="AQ131" s="1" t="s">
        <v>1988</v>
      </c>
      <c r="AS131" s="1" t="s">
        <v>2207</v>
      </c>
      <c r="AT131" s="1" t="s">
        <v>1673</v>
      </c>
    </row>
    <row r="132">
      <c r="A132" s="1" t="s">
        <v>2208</v>
      </c>
      <c r="B132" s="1" t="str">
        <f>IFERROR(__xludf.DUMMYFUNCTION("GOOGLETRANSLATE(A:A, ""en"", ""te"")"),"హాట్జ్ క్లాసిక్")</f>
        <v>హాట్జ్ క్లాసిక్</v>
      </c>
      <c r="C132" s="1" t="s">
        <v>2209</v>
      </c>
      <c r="D132" s="1" t="str">
        <f>IFERROR(__xludf.DUMMYFUNCTION("GOOGLETRANSLATE(C:C, ""en"", ""te"")"),"హాట్జ్ క్లాసిక్ అనేది ఒక అమెరికన్ హోమ్‌బిల్ట్ బైప్‌లేన్, దీనిని బిల్లీ డాసన్ రూపొందించారు మరియు మాకెలాన్ కార్పొరేషన్ ఆఫ్ న్యూ బ్రాన్‌ఫెల్స్, టెక్సాస్‌లోని నిర్మించారు. విమానం ఒక కిట్‌గా లేదా ప్రత్యామ్నాయంగా, te త్సాహిక నిర్మాణం కోసం ప్రణాళికల రూపంలో సరఫరా"&amp;" చేయబడుతుంది. [1] [2] హాట్జ్ క్లాసిక్ అనేది హాట్జ్ సిబి -1 యొక్క అభివృద్ధి. CB-1 నుండి వచ్చిన ప్రధాన తేడాలు ఏమిటంటే, ఫ్యూజ్‌లేజ్ మరింత గుండ్రంగా ఉంటుంది, ఇది పెద్ద ఇంజిన్‌ను మౌంట్ చేస్తుంది, ఇది ఐలెరాన్లు మరియు ఎలివేటర్లకు నియంత్రణ కేబుళ్లకు బదులుగా పుష్-"&amp;"పుల్ గొట్టాలను ఉపయోగిస్తుంది మరియు దీనికి అల్యూమినియం ఐలెరాన్‌లు ఉన్నాయి. అలాగే సీట్లు ఫ్యూజ్‌లేజ్‌లో మార్చబడతాయి మరియు యజమానులకు మరింత లెగ్ రూమ్ మరియు ఓదార్పునిచ్చేలా తిరిగి పొందబడతాయి. [2] ఫలితంగా వచ్చే విమానంలో స్ట్రట్-బ్రేస్డ్ బిప్‌లేన్ లేఅవుట్, వ్యక్"&amp;"తిగత విండ్‌షీల్డ్‌లతో ప్రత్యేక ఓపెన్ కాక్‌పిట్స్‌లో రెండు-సీట్ల తేమ వసతి, వీల్ ప్యాంటుతో స్థిర సాంప్రదాయ ల్యాండింగ్ గేర్ మరియు ట్రాక్టర్ కాన్ఫిగరేషన్‌లో ఒకే ఇంజిన్ ఉన్నాయి. [1] విమానం ఫ్యూజ్‌లేజ్ వెల్డెడ్ 4130 స్టీల్ గొట్టాల నుండి తయారవుతుంది, అయితే రెక్క"&amp;"లు చెక్క నిర్మాణంలో ఉన్నాయి అన్నీ డోప్డ్ ఎయిర్‌క్రాఫ్ట్ ఫాబ్రిక్‌లో కప్పబడి ఉంటాయి. దీని 25.00 అడుగుల (7.6 మీ) స్పాన్ వింగ్ క్లార్క్ వై ఎయిర్‌ఫాయిల్‌ను ఉపయోగిస్తుంది మరియు మొత్తం రెక్క ప్రాంతం 180 చదరపు అడుగులు (17 మీ 2) కలిగి ఉంది. క్యాబిన్ వెడల్పు 26 అం"&amp;"గుళాలు (66 సెం.మీ). ఆమోదయోగ్యమైన శక్తి పరిధి 150 నుండి 160 హెచ్‌పి (112 నుండి 119 కిలోవాట్) మరియు ఉపయోగించిన ప్రామాణిక ఇంజిన్ 150 హెచ్‌పి (112 కిలోవాట్) లైమింగ్ ఓ -320 పవర్‌ప్లాంట్. [1] [2] [3] HATZ క్లాసిక్ 1,050 lb (480 kg) మరియు స్థూల బరువు 1,700 lb (7"&amp;"70 kg) ఖాళీ బరువును కలిగి ఉంది, ఇది 650 lb (290 kg) ఉపయోగకరమైన లోడ్ ఇస్తుంది. 26 యు.ఎస్. గ్యాలన్ల పూర్తి ఇంధనంతో (98 ఎల్; 22 ఇంప్ గల్) పైలట్, ప్రయాణీకుడు మరియు సామాను 494 ఎల్బి (224 కిలోలు). [1] [3] హాట్జ్ క్లాసిక్ లూప్స్, రోల్స్ మరియు హామర్ హెడ్స్‌తో సహా"&amp;" ప్రాథమిక ఏరోబాటిక్స్ చేయగలదు. తయారీదారు సరఫరా చేసిన కిట్ నుండి నిర్మాణ సమయాన్ని 1000 గంటలుగా అంచనా వేస్తాడు. [1] [3] ఈ డిజైన్ అనేక అవార్డులను గెలుచుకుంది, వీటిలో రిజర్వ్ గ్రాండ్ ఛాంపియన్ - ఎయిర్‌వెంచర్ 1996, గ్రాండ్ ఛాంపియన్ ఎక్స్‌పెరిమెంటల్ మరియు రిజర్వ"&amp;"్ గ్రాండ్ ఛాంపియన్ ఓపెన్ కాక్‌పిట్ - 1997 బిప్‌లేన్ ఎక్స్‌పో మరియు గ్రాండ్ ఛాంపియన్ వద్ద బిప్‌లేన్ - ఎయిర్‌వెంచర్ 1997 వద్ద నిర్మించిన ప్రణాళికలు. [2] 1998 నాటికి ఐదు కిట్లు అమ్ముడయ్యాయని మరియు మూడు విమానాలు పూర్తయ్యాయని మరియు ఎగురుతున్నాయని కంపెనీ నివేది"&amp;"ంచింది. [1] సెప్టెంబర్ 2014 లో ఫెడరల్ ఏవియేషన్ అడ్మినిస్ట్రేషన్తో అమెరికాలో పన్నెండు ఉదాహరణలు నమోదు చేయబడ్డాయి. [4] ఏరోక్రాఫ్టర్ మరియు మాకెలాన్ కార్పొరేషన్ నుండి డేటా [1] [3] సాధారణ లక్షణాల పనితీరు")</f>
        <v>హాట్జ్ క్లాసిక్ అనేది ఒక అమెరికన్ హోమ్‌బిల్ట్ బైప్‌లేన్, దీనిని బిల్లీ డాసన్ రూపొందించారు మరియు మాకెలాన్ కార్పొరేషన్ ఆఫ్ న్యూ బ్రాన్‌ఫెల్స్, టెక్సాస్‌లోని నిర్మించారు. విమానం ఒక కిట్‌గా లేదా ప్రత్యామ్నాయంగా, te త్సాహిక నిర్మాణం కోసం ప్రణాళికల రూపంలో సరఫరా చేయబడుతుంది. [1] [2] హాట్జ్ క్లాసిక్ అనేది హాట్జ్ సిబి -1 యొక్క అభివృద్ధి. CB-1 నుండి వచ్చిన ప్రధాన తేడాలు ఏమిటంటే, ఫ్యూజ్‌లేజ్ మరింత గుండ్రంగా ఉంటుంది, ఇది పెద్ద ఇంజిన్‌ను మౌంట్ చేస్తుంది, ఇది ఐలెరాన్లు మరియు ఎలివేటర్లకు నియంత్రణ కేబుళ్లకు బదులుగా పుష్-పుల్ గొట్టాలను ఉపయోగిస్తుంది మరియు దీనికి అల్యూమినియం ఐలెరాన్‌లు ఉన్నాయి. అలాగే సీట్లు ఫ్యూజ్‌లేజ్‌లో మార్చబడతాయి మరియు యజమానులకు మరింత లెగ్ రూమ్ మరియు ఓదార్పునిచ్చేలా తిరిగి పొందబడతాయి. [2] ఫలితంగా వచ్చే విమానంలో స్ట్రట్-బ్రేస్డ్ బిప్‌లేన్ లేఅవుట్, వ్యక్తిగత విండ్‌షీల్డ్‌లతో ప్రత్యేక ఓపెన్ కాక్‌పిట్స్‌లో రెండు-సీట్ల తేమ వసతి, వీల్ ప్యాంటుతో స్థిర సాంప్రదాయ ల్యాండింగ్ గేర్ మరియు ట్రాక్టర్ కాన్ఫిగరేషన్‌లో ఒకే ఇంజిన్ ఉన్నాయి. [1] విమానం ఫ్యూజ్‌లేజ్ వెల్డెడ్ 4130 స్టీల్ గొట్టాల నుండి తయారవుతుంది, అయితే రెక్కలు చెక్క నిర్మాణంలో ఉన్నాయి అన్నీ డోప్డ్ ఎయిర్‌క్రాఫ్ట్ ఫాబ్రిక్‌లో కప్పబడి ఉంటాయి. దీని 25.00 అడుగుల (7.6 మీ) స్పాన్ వింగ్ క్లార్క్ వై ఎయిర్‌ఫాయిల్‌ను ఉపయోగిస్తుంది మరియు మొత్తం రెక్క ప్రాంతం 180 చదరపు అడుగులు (17 మీ 2) కలిగి ఉంది. క్యాబిన్ వెడల్పు 26 అంగుళాలు (66 సెం.మీ). ఆమోదయోగ్యమైన శక్తి పరిధి 150 నుండి 160 హెచ్‌పి (112 నుండి 119 కిలోవాట్) మరియు ఉపయోగించిన ప్రామాణిక ఇంజిన్ 150 హెచ్‌పి (112 కిలోవాట్) లైమింగ్ ఓ -320 పవర్‌ప్లాంట్. [1] [2] [3] HATZ క్లాసిక్ 1,050 lb (480 kg) మరియు స్థూల బరువు 1,700 lb (770 kg) ఖాళీ బరువును కలిగి ఉంది, ఇది 650 lb (290 kg) ఉపయోగకరమైన లోడ్ ఇస్తుంది. 26 యు.ఎస్. గ్యాలన్ల పూర్తి ఇంధనంతో (98 ఎల్; 22 ఇంప్ గల్) పైలట్, ప్రయాణీకుడు మరియు సామాను 494 ఎల్బి (224 కిలోలు). [1] [3] హాట్జ్ క్లాసిక్ లూప్స్, రోల్స్ మరియు హామర్ హెడ్స్‌తో సహా ప్రాథమిక ఏరోబాటిక్స్ చేయగలదు. తయారీదారు సరఫరా చేసిన కిట్ నుండి నిర్మాణ సమయాన్ని 1000 గంటలుగా అంచనా వేస్తాడు. [1] [3] ఈ డిజైన్ అనేక అవార్డులను గెలుచుకుంది, వీటిలో రిజర్వ్ గ్రాండ్ ఛాంపియన్ - ఎయిర్‌వెంచర్ 1996, గ్రాండ్ ఛాంపియన్ ఎక్స్‌పెరిమెంటల్ మరియు రిజర్వ్ గ్రాండ్ ఛాంపియన్ ఓపెన్ కాక్‌పిట్ - 1997 బిప్‌లేన్ ఎక్స్‌పో మరియు గ్రాండ్ ఛాంపియన్ వద్ద బిప్‌లేన్ - ఎయిర్‌వెంచర్ 1997 వద్ద నిర్మించిన ప్రణాళికలు. [2] 1998 నాటికి ఐదు కిట్లు అమ్ముడయ్యాయని మరియు మూడు విమానాలు పూర్తయ్యాయని మరియు ఎగురుతున్నాయని కంపెనీ నివేదించింది. [1] సెప్టెంబర్ 2014 లో ఫెడరల్ ఏవియేషన్ అడ్మినిస్ట్రేషన్తో అమెరికాలో పన్నెండు ఉదాహరణలు నమోదు చేయబడ్డాయి. [4] ఏరోక్రాఫ్టర్ మరియు మాకెలాన్ కార్పొరేషన్ నుండి డేటా [1] [3] సాధారణ లక్షణాల పనితీరు</v>
      </c>
      <c r="E132" s="1" t="s">
        <v>2210</v>
      </c>
      <c r="F132" s="1" t="s">
        <v>1972</v>
      </c>
      <c r="G132" s="1" t="str">
        <f>IFERROR(__xludf.DUMMYFUNCTION("GOOGLETRANSLATE(F:F, ""en"", ""te"")"),"హోమ్‌బిల్ట్ విమానం")</f>
        <v>హోమ్‌బిల్ట్ విమానం</v>
      </c>
      <c r="H132" s="1" t="s">
        <v>452</v>
      </c>
      <c r="I132" s="1" t="str">
        <f>IFERROR(__xludf.DUMMYFUNCTION("GOOGLETRANSLATE(H:H, ""en"", ""te"")"),"అమెరికా")</f>
        <v>అమెరికా</v>
      </c>
      <c r="J132" s="2" t="s">
        <v>925</v>
      </c>
      <c r="K132" s="1" t="s">
        <v>2211</v>
      </c>
      <c r="L132" s="1"/>
      <c r="M132" s="1" t="s">
        <v>2212</v>
      </c>
      <c r="N132" s="1" t="s">
        <v>2213</v>
      </c>
      <c r="Q132" s="1" t="s">
        <v>2214</v>
      </c>
      <c r="R132" s="1" t="s">
        <v>215</v>
      </c>
      <c r="S132" s="1" t="s">
        <v>2215</v>
      </c>
      <c r="T132" s="1" t="s">
        <v>2216</v>
      </c>
      <c r="U132" s="1" t="s">
        <v>2217</v>
      </c>
      <c r="V132" s="1" t="s">
        <v>1125</v>
      </c>
      <c r="W132" s="1" t="s">
        <v>2218</v>
      </c>
      <c r="X132" s="1" t="s">
        <v>2219</v>
      </c>
      <c r="Y132" s="1" t="s">
        <v>1064</v>
      </c>
      <c r="Z132" s="1" t="s">
        <v>2220</v>
      </c>
      <c r="AA132" s="1" t="s">
        <v>2221</v>
      </c>
      <c r="AB132" s="1" t="s">
        <v>1343</v>
      </c>
      <c r="AC132" s="1" t="s">
        <v>2207</v>
      </c>
      <c r="AH132" s="1" t="s">
        <v>1106</v>
      </c>
      <c r="AI132" s="1" t="s">
        <v>2222</v>
      </c>
      <c r="AJ132" s="1" t="s">
        <v>1987</v>
      </c>
      <c r="AP132" s="1" t="s">
        <v>2087</v>
      </c>
      <c r="AQ132" s="1" t="s">
        <v>1988</v>
      </c>
      <c r="AS132" s="1" t="s">
        <v>1775</v>
      </c>
      <c r="AT132" s="1" t="s">
        <v>2223</v>
      </c>
      <c r="AY132" s="1" t="s">
        <v>2224</v>
      </c>
      <c r="AZ132" s="1" t="s">
        <v>2225</v>
      </c>
      <c r="BA132" s="1" t="s">
        <v>272</v>
      </c>
      <c r="BI132" s="1" t="s">
        <v>2226</v>
      </c>
    </row>
    <row r="133">
      <c r="A133" s="1" t="s">
        <v>2227</v>
      </c>
      <c r="B133" s="1" t="str">
        <f>IFERROR(__xludf.DUMMYFUNCTION("GOOGLETRANSLATE(A:A, ""en"", ""te"")"),"నెక్సస్ ముస్తాంగ్")</f>
        <v>నెక్సస్ ముస్తాంగ్</v>
      </c>
      <c r="C133" s="1" t="s">
        <v>2228</v>
      </c>
      <c r="D133" s="1" t="str">
        <f>IFERROR(__xludf.DUMMYFUNCTION("GOOGLETRANSLATE(C:C, ""en"", ""te"")"),"నెక్సస్ ముస్తాంగ్ అనేది మిడ్జెట్ ముస్తాంగ్ నిర్మాణ పద్ధతుల చుట్టూ రూపొందించిన రెండు ప్రదేశాల హోమ్‌బ్యూల్ట్ విమానం. డిజైనర్ డిక్ ఈవ్స్ తన అనుభవాన్ని బేబీ ఏస్, స్కైహోపర్ II, విట్మన్ టెయిల్‌విండ్స్, వాగ్-ఏరో క్యూబిస్ మరియు మిడ్‌గెట్ ముస్తాంగ్ కొత్త రెండు సీట"&amp;"్ల టెన్డం హోమ్‌బిల్ట్ డిజైన్‌ను అభివృద్ధి చేయడానికి ఉపయోగించాడు. [1] ఫైబర్గ్లాస్ ముక్కు కౌలింగ్‌తో విమానం ఉపయోగిస్తుంది మరియు అన్ని అల్యూమినియం నిర్మాణం. తోక ఉపరితలాలు మరియు స్పార్ ఎక్స్‌ట్రాషన్ ముస్తాంగ్ II తర్వాత రూపొందించబడ్డాయి. [2] ఒక నెక్సస్ ముస్తాం"&amp;"గ్ 2004 లో సన్ ఎన్ ఫన్ వద్ద నిర్మించిన విభాగంలో మరియు EAA ఎయిర్‌వెంచర్ 2004 లో కాంస్య లిండీని నిర్మించిన ప్రణాళికలలో మొదటి స్థానాన్ని గెలుచుకుంది. [2] స్పోర్ట్ ఏవియేషన్ జనరల్ లక్షణాల పనితీరు నుండి డేటా")</f>
        <v>నెక్సస్ ముస్తాంగ్ అనేది మిడ్జెట్ ముస్తాంగ్ నిర్మాణ పద్ధతుల చుట్టూ రూపొందించిన రెండు ప్రదేశాల హోమ్‌బ్యూల్ట్ విమానం. డిజైనర్ డిక్ ఈవ్స్ తన అనుభవాన్ని బేబీ ఏస్, స్కైహోపర్ II, విట్మన్ టెయిల్‌విండ్స్, వాగ్-ఏరో క్యూబిస్ మరియు మిడ్‌గెట్ ముస్తాంగ్ కొత్త రెండు సీట్ల టెన్డం హోమ్‌బిల్ట్ డిజైన్‌ను అభివృద్ధి చేయడానికి ఉపయోగించాడు. [1] ఫైబర్గ్లాస్ ముక్కు కౌలింగ్‌తో విమానం ఉపయోగిస్తుంది మరియు అన్ని అల్యూమినియం నిర్మాణం. తోక ఉపరితలాలు మరియు స్పార్ ఎక్స్‌ట్రాషన్ ముస్తాంగ్ II తర్వాత రూపొందించబడ్డాయి. [2] ఒక నెక్సస్ ముస్తాంగ్ 2004 లో సన్ ఎన్ ఫన్ వద్ద నిర్మించిన విభాగంలో మరియు EAA ఎయిర్‌వెంచర్ 2004 లో కాంస్య లిండీని నిర్మించిన ప్రణాళికలలో మొదటి స్థానాన్ని గెలుచుకుంది. [2] స్పోర్ట్ ఏవియేషన్ జనరల్ లక్షణాల పనితీరు నుండి డేటా</v>
      </c>
      <c r="E133" s="1" t="s">
        <v>2229</v>
      </c>
      <c r="F133" s="1" t="s">
        <v>1972</v>
      </c>
      <c r="G133" s="1" t="str">
        <f>IFERROR(__xludf.DUMMYFUNCTION("GOOGLETRANSLATE(F:F, ""en"", ""te"")"),"హోమ్‌బిల్ట్ విమానం")</f>
        <v>హోమ్‌బిల్ట్ విమానం</v>
      </c>
      <c r="H133" s="1" t="s">
        <v>1090</v>
      </c>
      <c r="I133" s="1" t="str">
        <f>IFERROR(__xludf.DUMMYFUNCTION("GOOGLETRANSLATE(H:H, ""en"", ""te"")"),"కెనడా")</f>
        <v>కెనడా</v>
      </c>
      <c r="J133" s="2" t="s">
        <v>1091</v>
      </c>
      <c r="N133" s="1" t="s">
        <v>2230</v>
      </c>
      <c r="R133" s="1" t="s">
        <v>215</v>
      </c>
      <c r="S133" s="1" t="s">
        <v>2231</v>
      </c>
      <c r="T133" s="1" t="s">
        <v>2232</v>
      </c>
      <c r="U133" s="1" t="s">
        <v>2233</v>
      </c>
      <c r="V133" s="1" t="s">
        <v>2234</v>
      </c>
      <c r="W133" s="1" t="s">
        <v>2235</v>
      </c>
      <c r="X133" s="1" t="s">
        <v>2236</v>
      </c>
      <c r="Y133" s="1" t="s">
        <v>2237</v>
      </c>
      <c r="AA133" s="1" t="s">
        <v>2238</v>
      </c>
      <c r="AB133" s="1" t="s">
        <v>2239</v>
      </c>
      <c r="AC133" s="1" t="s">
        <v>2240</v>
      </c>
      <c r="AI133" s="1" t="s">
        <v>2241</v>
      </c>
      <c r="AQ133" s="1" t="s">
        <v>1988</v>
      </c>
      <c r="AS133" s="1" t="s">
        <v>2242</v>
      </c>
      <c r="AT133" s="1" t="s">
        <v>2243</v>
      </c>
      <c r="BA133" s="1" t="s">
        <v>272</v>
      </c>
    </row>
    <row r="134">
      <c r="A134" s="1" t="s">
        <v>2244</v>
      </c>
      <c r="B134" s="1" t="str">
        <f>IFERROR(__xludf.DUMMYFUNCTION("GOOGLETRANSLATE(A:A, ""en"", ""te"")"),"పగోట్టో బ్రాకో")</f>
        <v>పగోట్టో బ్రాకో</v>
      </c>
      <c r="C134" s="1" t="s">
        <v>2245</v>
      </c>
      <c r="D134" s="1" t="str">
        <f>IFERROR(__xludf.DUMMYFUNCTION("GOOGLETRANSLATE(C:C, ""en"", ""te"")"),"పగోట్టో బ్రాకో ఒక ఇటాలియన్ అల్ట్రాలైట్ ట్రైక్, ఇది ఎనియో పగోట్టో చేత రూపొందించబడింది మరియు పియాన్జానోకు చెందిన కార్పెంటరీ పగోట్టో చేత నిర్మించబడింది. విమానం పూర్తి రెడీ-టు-ఫ్లై-ఎయిర్‌క్రాఫ్ట్‌గా సరఫరా చేయబడుతుంది. [1] ఈ విమానం ఫెడరేషన్ ఏరోనటిక్ ఇంటర్నేషనల"&amp;"్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 వింగ్, వెయిట్-షిఫ్ట్ కంట్రోల్స్, కాక్‌పిట"&amp;"్ ఫెయిరింగ్ లేకుండా రెండు-సీట్ల తేమ ఓపెన్ కాక్‌పిట్, వీల్ ప్యాంటుతో ట్రైసైకిల్ ల్యాండింగ్ గేర్ మరియు పషర్ కాన్ఫిగరేషన్‌లో ఒకే ఇంజిన్ ఉన్నాయి. [1] ఈ విమానం వెల్డెడ్ స్టెయిన్లెస్ స్టీల్ గొట్టాల నుండి తయారవుతుంది, దాని సింగిల్ లేదా డబుల్ ఉపరితల వింగ్ డాక్రాన"&amp;"్ సెయిల్‌క్లాత్‌లో కప్పబడి ఉంటుంది. బ్రాకో ఫ్యాక్టరీ గ్రిఫ్ రెక్కలతో మాత్రమే సరఫరా చేయబడుతుంది. ట్రైనర్ వింగ్‌తో దీనికి 10.35 మీ (34.0 అడుగులు) రెక్కలు ఉన్నాయి. రెక్కకు ఒకే ట్యూబ్-రకం కింగ్‌పోస్ట్ మద్దతు ఇస్తుంది మరియు ""ఎ"" ఫ్రేమ్ వెయిట్-షిఫ్ట్ కంట్రోల్ "&amp;"బార్‌ను ఉపయోగిస్తుంది. పవర్‌ప్లాంట్ ఒక ట్విన్-సిలిండర్, ఎయిర్-కూల్డ్, టూ-స్ట్రోక్, డ్యూయల్-ఇగ్నిషన్ 50 హెచ్‌పి (37 కిలోవాట్ 80 హెచ్‌పి (60 కిలోవాట్) రోటాక్స్ 912UL ఇంజిన్ ఐచ్ఛికం. రోటాక్స్ 503 ఇంజిన్ మరియు గ్రిఫ్ ట్రైనర్ వింగ్‌తో ఈ విమానం ఖాళీ బరువు 158 క"&amp;"ిలోల (348 పౌండ్లు) మరియు స్థూల బరువు 450 కిలోలు (992 పౌండ్లు), ఇది 292 కిలోల (644 ఎల్బి) ఉపయోగకరమైన లోడ్‌ను ఇస్తుంది. 42 లీటర్ల పూర్తి ఇంధనంతో (9.2 ఇంప్ గల్; 11 యుఎస్ గాల్) పేలోడ్ 261 కిలోలు (575 ఎల్బి). [1] బిగినర్స్ గ్రిఫ్ ట్రైనర్, ఇంటర్మీడియట్ గ్రిఫ్ స"&amp;"్పైడర్ మరియు అధిక పనితీరు గల గ్రిఫ్ కోర్సెయిర్‌తో సహా అనేక విభిన్న రెక్కలను ప్రాథమిక క్యారేజీకి అమర్చవచ్చు. ] బేయర్ల్ నుండి డేటా [1] సాధారణ లక్షణాల పనితీరు")</f>
        <v>పగోట్టో బ్రాకో ఒక ఇటాలియన్ అల్ట్రాలైట్ ట్రైక్, ఇది ఎనియో పగోట్టో చేత రూపొందించబడింది మరియు పియాన్జానోకు చెందిన కార్పెంటరీ పగోట్టో చేత నిర్మించబడింది. విమానం పూర్తి రెడీ-టు-ఫ్లై-ఎయిర్‌క్రాఫ్ట్‌గా సరఫరా చేయబడుతుంది. [1]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 వింగ్, వెయిట్-షిఫ్ట్ కంట్రోల్స్, కాక్‌పిట్ ఫెయిరింగ్ లేకుండా రెండు-సీట్ల తేమ ఓపెన్ కాక్‌పిట్, వీల్ ప్యాంటుతో ట్రైసైకిల్ ల్యాండింగ్ గేర్ మరియు పషర్ కాన్ఫిగరేషన్‌లో ఒకే ఇంజిన్ ఉన్నాయి. [1] ఈ విమానం వెల్డెడ్ స్టెయిన్లెస్ స్టీల్ గొట్టాల నుండి తయారవుతుంది, దాని సింగిల్ లేదా డబుల్ ఉపరితల వింగ్ డాక్రాన్ సెయిల్‌క్లాత్‌లో కప్పబడి ఉంటుంది. బ్రాకో ఫ్యాక్టరీ గ్రిఫ్ రెక్కలతో మాత్రమే సరఫరా చేయబడుతుంది. ట్రైనర్ వింగ్‌తో దీనికి 10.35 మీ (34.0 అడుగులు) రెక్కలు ఉన్నాయి. రెక్కకు ఒకే ట్యూబ్-రకం కింగ్‌పోస్ట్ మద్దతు ఇస్తుంది మరియు "ఎ" ఫ్రేమ్ వెయిట్-షిఫ్ట్ కంట్రోల్ బార్‌ను ఉపయోగిస్తుంది. పవర్‌ప్లాంట్ ఒక ట్విన్-సిలిండర్, ఎయిర్-కూల్డ్, టూ-స్ట్రోక్, డ్యూయల్-ఇగ్నిషన్ 50 హెచ్‌పి (37 కిలోవాట్ 80 హెచ్‌పి (60 కిలోవాట్) రోటాక్స్ 912UL ఇంజిన్ ఐచ్ఛికం. రోటాక్స్ 503 ఇంజిన్ మరియు గ్రిఫ్ ట్రైనర్ వింగ్‌తో ఈ విమానం ఖాళీ బరువు 158 కిలోల (348 పౌండ్లు) మరియు స్థూల బరువు 450 కిలోలు (992 పౌండ్లు), ఇది 292 కిలోల (644 ఎల్బి) ఉపయోగకరమైన లోడ్‌ను ఇస్తుంది. 42 లీటర్ల పూర్తి ఇంధనంతో (9.2 ఇంప్ గల్; 11 యుఎస్ గాల్) పేలోడ్ 261 కిలోలు (575 ఎల్బి). [1] బిగినర్స్ గ్రిఫ్ ట్రైనర్, ఇంటర్మీడియట్ గ్రిఫ్ స్పైడర్ మరియు అధిక పనితీరు గల గ్రిఫ్ కోర్సెయిర్‌తో సహా అనేక విభిన్న రెక్కలను ప్రాథమిక క్యారేజీకి అమర్చవచ్చు. ] బేయర్ల్ నుండి డేటా [1] సాధారణ లక్షణాల పనితీరు</v>
      </c>
      <c r="F134" s="1" t="s">
        <v>979</v>
      </c>
      <c r="G134" s="1" t="str">
        <f>IFERROR(__xludf.DUMMYFUNCTION("GOOGLETRANSLATE(F:F, ""en"", ""te"")"),"అల్ట్రాలైట్ ట్రైక్")</f>
        <v>అల్ట్రాలైట్ ట్రైక్</v>
      </c>
      <c r="H134" s="1" t="s">
        <v>201</v>
      </c>
      <c r="I134" s="1" t="str">
        <f>IFERROR(__xludf.DUMMYFUNCTION("GOOGLETRANSLATE(H:H, ""en"", ""te"")"),"ఇటలీ")</f>
        <v>ఇటలీ</v>
      </c>
      <c r="J134" s="2" t="s">
        <v>202</v>
      </c>
      <c r="K134" s="1" t="s">
        <v>783</v>
      </c>
      <c r="L134" s="1"/>
      <c r="M134" s="1" t="s">
        <v>784</v>
      </c>
      <c r="N134" s="1" t="s">
        <v>785</v>
      </c>
      <c r="R134" s="1" t="s">
        <v>215</v>
      </c>
      <c r="T134" s="1" t="s">
        <v>2246</v>
      </c>
      <c r="V134" s="1" t="s">
        <v>522</v>
      </c>
      <c r="X134" s="1" t="s">
        <v>2247</v>
      </c>
      <c r="Y134" s="1" t="s">
        <v>261</v>
      </c>
      <c r="Z134" s="1" t="s">
        <v>1842</v>
      </c>
      <c r="AA134" s="1" t="s">
        <v>2248</v>
      </c>
      <c r="AB134" s="1" t="s">
        <v>2249</v>
      </c>
      <c r="AC134" s="1" t="s">
        <v>431</v>
      </c>
      <c r="AI134" s="1" t="s">
        <v>2250</v>
      </c>
      <c r="AJ134" s="1" t="s">
        <v>2251</v>
      </c>
      <c r="AP134" s="1" t="s">
        <v>792</v>
      </c>
      <c r="AQ134" s="1" t="s">
        <v>991</v>
      </c>
      <c r="AS134" s="1" t="s">
        <v>2252</v>
      </c>
      <c r="AT134" s="1" t="s">
        <v>1832</v>
      </c>
      <c r="BA134" s="1" t="s">
        <v>272</v>
      </c>
    </row>
    <row r="135">
      <c r="A135" s="1" t="s">
        <v>2253</v>
      </c>
      <c r="B135" s="1" t="str">
        <f>IFERROR(__xludf.DUMMYFUNCTION("GOOGLETRANSLATE(A:A, ""en"", ""te"")"),"సెయింట్ క్రోయిక్స్ పీటెన్పోల్ వైమానిక")</f>
        <v>సెయింట్ క్రోయిక్స్ పీటెన్పోల్ వైమానిక</v>
      </c>
      <c r="C135" s="1" t="s">
        <v>2254</v>
      </c>
      <c r="D135" s="1" t="str">
        <f>IFERROR(__xludf.DUMMYFUNCTION("GOOGLETRANSLATE(C:C, ""en"", ""te"")"),"సెయింట్ క్రోయిక్స్ పీటెన్‌పాల్ ఏరియల్ అనేది ఒక అమెరికన్ హోమ్‌బిల్ట్ విమానం, దీనిని చాడ్ మరియు చార్లెస్ విల్లీ రూపొందించారు మరియు 1977 లో అయోవాలోని సెయింట్ క్రోయిక్స్ ఎయిర్‌క్రాఫ్ట్ ఆఫ్ కార్నింగ్ చేత నిర్మించబడింది. ఇది అందుబాటులో ఉన్నప్పుడు ఈ విమానం అమెచ్"&amp;"యూర్ కన్స్ట్రక్షన్ కోసం ప్రణాళికల రూపంలో సరఫరా చేయబడింది. , పాక్షిక కిట్‌లతో అందుబాటులో ఉంది. [1] పీటెన్‌పోల్ వైమానిక వైమానిక పియటెన్‌పోల్ ఎయిర్ క్యాంపర్ పారాసోల్ వింగ్ హోమ్‌బిల్ట్ డిజైన్ యొక్క బైప్‌లేన్ అనుసరణగా భావించబడింది. డిజైన్ పనులు 1974 లో పూర్తయ్"&amp;"యాయి మరియు మొదటి ఉదాహరణ 1977 లో ఎగిరింది, ప్రణాళికలు ఎయిర్‌క్యాంపర్ ప్రణాళికలకు అనుబంధ డ్రాయింగ్లుగా ఉన్నాయి. ఫలితంగా వచ్చే విమానంలో బిప్‌లేన్ లేఅవుట్, వ్యక్తిగత విండ్‌షీల్డ్‌లతో రెండు వేర్వేరు టెన్డం ఓపెన్ కాక్‌పిట్‌లు, స్థిర సాంప్రదాయ ల్యాండింగ్ గేర్ మర"&amp;"ియు ట్రాక్టర్ కాన్ఫిగరేషన్‌లో ఒకే ఇంజిన్ ఉన్నాయి. [1] ఈ విమానం కలప మరియు వెల్డెడ్ స్టీల్ గొట్టాల కలయిక నుండి తయారవుతుంది, అన్నీ డోప్డ్ ఎయిర్క్రాఫ్ట్ ఫాబ్రిక్‌లో కప్పబడి ఉంటాయి. దాని 29.50 అడుగుల (9.0 మీ) స్పాన్ వింగ్‌లో నాలుగు ఐలెరోన్లు ఉన్నాయి మరియు 250."&amp;"0 చదరపు అడుగుల (23.23 మీ 2) కలిపి వింగ్ వైశాల్యం ఉంది. దిగువ రెక్క తొలగించదగినది, విమానం ఎయిర్‌క్యాంపర్ పారాసోల్ మోనోప్లేన్‌గా ఎగరడానికి వీలు కల్పిస్తుంది. క్యాబిన్ వెడల్పు 24 అంగుళాలు (61 సెం.మీ). ఆమోదయోగ్యమైన శక్తి శ్రేణి 85 నుండి 150 హెచ్‌పి (63 నుండి "&amp;"112 కిలోవాట్) మరియు ఉపయోగించిన ప్రామాణిక ఇంజిన్ 125 హెచ్‌పి (93 కిలోవాట్) ఖండాంతర ఓ -240 పవర్‌ప్లాంట్. [1] ఈ విమానం సాధారణ ఖాళీ బరువు 700 ఎల్బి (320 కిలోలు) మరియు స్థూల బరువు 1,300 ఎల్బి (590 కిలోలు), 600 ఎల్బి (270 కిలోల) ఉపయోగకరమైన లోడ్ ఇస్తుంది. 25 యు."&amp;"ఎస్. గ్యాలన్ల పూర్తి ఇంధనంతో (95 ఎల్; 21 ఇంప్ గల్) పైలట్, ప్రయాణీకుడు మరియు సామాను 450 ఎల్బి (200 కిలోలు). [1] డిజైనర్లు సరఫరా చేసిన ప్రణాళికల నుండి నిర్మాణ సమయాన్ని 1200 గంటలుగా అంచనా వేశారు. [1] విమాన పరీక్షలో ఈ విమానం తక్కువ టేకాఫ్ మరియు ల్యాండింగ్ దూర"&amp;"ాలను కలిగి ఉందని తేలింది, ప్రామాణిక ఎయిర్‌క్యాంపర్, తక్కువ స్టాల్ వేగం మరియు అల్లకల్లోలంగా మంచి స్థిరత్వం. ప్రామాణిక రోజు, సముద్ర మట్టం, గాలి లేదు, 125 హెచ్‌పి (93 కిలోవాట్) ఇంజిన్‌తో టేకాఫ్ 200 అడుగులు (61 మీ) మరియు ల్యాండింగ్ రోల్ 400 అడుగులు (122 మీ). "&amp;"[1] 1998 నాటికి 400 సెట్ల ప్రణాళికలు అమ్ముడయ్యాయని కంపెనీ నివేదించింది. [1] ఫిబ్రవరి 2014 లో ఫెడరల్ ఏవియేషన్ అడ్మినిస్ట్రేషన్తో అమెరికాలో ఒక ఉదాహరణ నమోదు చేయబడింది. [2] ఏరోక్రాఫ్టర్ నుండి డేటా [1] సాధారణ లక్షణాల పనితీరు")</f>
        <v>సెయింట్ క్రోయిక్స్ పీటెన్‌పాల్ ఏరియల్ అనేది ఒక అమెరికన్ హోమ్‌బిల్ట్ విమానం, దీనిని చాడ్ మరియు చార్లెస్ విల్లీ రూపొందించారు మరియు 1977 లో అయోవాలోని సెయింట్ క్రోయిక్స్ ఎయిర్‌క్రాఫ్ట్ ఆఫ్ కార్నింగ్ చేత నిర్మించబడింది. ఇది అందుబాటులో ఉన్నప్పుడు ఈ విమానం అమెచ్యూర్ కన్స్ట్రక్షన్ కోసం ప్రణాళికల రూపంలో సరఫరా చేయబడింది. , పాక్షిక కిట్‌లతో అందుబాటులో ఉంది. [1] పీటెన్‌పోల్ వైమానిక వైమానిక పియటెన్‌పోల్ ఎయిర్ క్యాంపర్ పారాసోల్ వింగ్ హోమ్‌బిల్ట్ డిజైన్ యొక్క బైప్‌లేన్ అనుసరణగా భావించబడింది. డిజైన్ పనులు 1974 లో పూర్తయ్యాయి మరియు మొదటి ఉదాహరణ 1977 లో ఎగిరింది, ప్రణాళికలు ఎయిర్‌క్యాంపర్ ప్రణాళికలకు అనుబంధ డ్రాయింగ్లుగా ఉన్నాయి. ఫలితంగా వచ్చే విమానంలో బిప్‌లేన్ లేఅవుట్, వ్యక్తిగత విండ్‌షీల్డ్‌లతో రెండు వేర్వేరు టెన్డం ఓపెన్ కాక్‌పిట్‌లు, స్థిర సాంప్రదాయ ల్యాండింగ్ గేర్ మరియు ట్రాక్టర్ కాన్ఫిగరేషన్‌లో ఒకే ఇంజిన్ ఉన్నాయి. [1] ఈ విమానం కలప మరియు వెల్డెడ్ స్టీల్ గొట్టాల కలయిక నుండి తయారవుతుంది, అన్నీ డోప్డ్ ఎయిర్క్రాఫ్ట్ ఫాబ్రిక్‌లో కప్పబడి ఉంటాయి. దాని 29.50 అడుగుల (9.0 మీ) స్పాన్ వింగ్‌లో నాలుగు ఐలెరోన్లు ఉన్నాయి మరియు 250.0 చదరపు అడుగుల (23.23 మీ 2) కలిపి వింగ్ వైశాల్యం ఉంది. దిగువ రెక్క తొలగించదగినది, విమానం ఎయిర్‌క్యాంపర్ పారాసోల్ మోనోప్లేన్‌గా ఎగరడానికి వీలు కల్పిస్తుంది. క్యాబిన్ వెడల్పు 24 అంగుళాలు (61 సెం.మీ). ఆమోదయోగ్యమైన శక్తి శ్రేణి 85 నుండి 150 హెచ్‌పి (63 నుండి 112 కిలోవాట్) మరియు ఉపయోగించిన ప్రామాణిక ఇంజిన్ 125 హెచ్‌పి (93 కిలోవాట్) ఖండాంతర ఓ -240 పవర్‌ప్లాంట్. [1] ఈ విమానం సాధారణ ఖాళీ బరువు 700 ఎల్బి (320 కిలోలు) మరియు స్థూల బరువు 1,300 ఎల్బి (590 కిలోలు), 600 ఎల్బి (270 కిలోల) ఉపయోగకరమైన లోడ్ ఇస్తుంది. 25 యు.ఎస్. గ్యాలన్ల పూర్తి ఇంధనంతో (95 ఎల్; 21 ఇంప్ గల్) పైలట్, ప్రయాణీకుడు మరియు సామాను 450 ఎల్బి (200 కిలోలు). [1] డిజైనర్లు సరఫరా చేసిన ప్రణాళికల నుండి నిర్మాణ సమయాన్ని 1200 గంటలుగా అంచనా వేశారు. [1] విమాన పరీక్షలో ఈ విమానం తక్కువ టేకాఫ్ మరియు ల్యాండింగ్ దూరాలను కలిగి ఉందని తేలింది, ప్రామాణిక ఎయిర్‌క్యాంపర్, తక్కువ స్టాల్ వేగం మరియు అల్లకల్లోలంగా మంచి స్థిరత్వం. ప్రామాణిక రోజు, సముద్ర మట్టం, గాలి లేదు, 125 హెచ్‌పి (93 కిలోవాట్) ఇంజిన్‌తో టేకాఫ్ 200 అడుగులు (61 మీ) మరియు ల్యాండింగ్ రోల్ 400 అడుగులు (122 మీ). [1] 1998 నాటికి 400 సెట్ల ప్రణాళికలు అమ్ముడయ్యాయని కంపెనీ నివేదించింది. [1] ఫిబ్రవరి 2014 లో ఫెడరల్ ఏవియేషన్ అడ్మినిస్ట్రేషన్తో అమెరికాలో ఒక ఉదాహరణ నమోదు చేయబడింది. [2] ఏరోక్రాఫ్టర్ నుండి డేటా [1] సాధారణ లక్షణాల పనితీరు</v>
      </c>
      <c r="F135" s="1" t="s">
        <v>1972</v>
      </c>
      <c r="G135" s="1" t="str">
        <f>IFERROR(__xludf.DUMMYFUNCTION("GOOGLETRANSLATE(F:F, ""en"", ""te"")"),"హోమ్‌బిల్ట్ విమానం")</f>
        <v>హోమ్‌బిల్ట్ విమానం</v>
      </c>
      <c r="H135" s="1" t="s">
        <v>452</v>
      </c>
      <c r="I135" s="1" t="str">
        <f>IFERROR(__xludf.DUMMYFUNCTION("GOOGLETRANSLATE(H:H, ""en"", ""te"")"),"అమెరికా")</f>
        <v>అమెరికా</v>
      </c>
      <c r="J135" s="2" t="s">
        <v>925</v>
      </c>
      <c r="K135" s="1" t="s">
        <v>2255</v>
      </c>
      <c r="L135" s="1"/>
      <c r="M135" s="1" t="s">
        <v>2256</v>
      </c>
      <c r="N135" s="1" t="s">
        <v>2257</v>
      </c>
      <c r="P135" s="1">
        <v>1977.0</v>
      </c>
      <c r="Q135" s="1" t="s">
        <v>2142</v>
      </c>
      <c r="R135" s="1" t="s">
        <v>215</v>
      </c>
      <c r="S135" s="1" t="s">
        <v>2258</v>
      </c>
      <c r="T135" s="1" t="s">
        <v>1578</v>
      </c>
      <c r="V135" s="1" t="s">
        <v>2259</v>
      </c>
      <c r="X135" s="1" t="s">
        <v>2260</v>
      </c>
      <c r="Y135" s="1" t="s">
        <v>2144</v>
      </c>
      <c r="Z135" s="1" t="s">
        <v>2261</v>
      </c>
      <c r="AA135" s="1" t="s">
        <v>2262</v>
      </c>
      <c r="AB135" s="1" t="s">
        <v>2263</v>
      </c>
      <c r="AC135" s="1" t="s">
        <v>2264</v>
      </c>
      <c r="AF135" s="1" t="s">
        <v>2265</v>
      </c>
      <c r="AH135" s="1" t="s">
        <v>2266</v>
      </c>
      <c r="AJ135" s="1" t="s">
        <v>2267</v>
      </c>
      <c r="AP135" s="1" t="s">
        <v>347</v>
      </c>
      <c r="AQ135" s="1" t="s">
        <v>1988</v>
      </c>
      <c r="AS135" s="1" t="s">
        <v>1110</v>
      </c>
      <c r="AT135" s="1" t="s">
        <v>2268</v>
      </c>
      <c r="AY135" s="1" t="s">
        <v>2269</v>
      </c>
      <c r="AZ135" s="1" t="s">
        <v>2270</v>
      </c>
      <c r="BA135" s="1" t="s">
        <v>272</v>
      </c>
    </row>
    <row r="136">
      <c r="A136" s="1" t="s">
        <v>2271</v>
      </c>
      <c r="B136" s="1" t="str">
        <f>IFERROR(__xludf.DUMMYFUNCTION("GOOGLETRANSLATE(A:A, ""en"", ""te"")"),"ట్రైక్ ఇకారోస్ అడ్వెంచర్ లు")</f>
        <v>ట్రైక్ ఇకారోస్ అడ్వెంచర్ లు</v>
      </c>
      <c r="C136" s="1" t="s">
        <v>2272</v>
      </c>
      <c r="D136" s="1" t="str">
        <f>IFERROR(__xludf.DUMMYFUNCTION("GOOGLETRANSLATE(C:C, ""en"", ""te"")"),"ట్రైక్ ఇకారోస్ అడ్వెంచర్ ఎస్ బ్రెజిలియన్ అల్ట్రాలైట్ ట్రైక్, దీనిని సావో పాలో యొక్క ట్రైక్ ఐకారోస్ రూపొందించారు మరియు నిర్మించారు. విమానం పూర్తి మరియు రెడీ టు-ఫ్లై సరఫరా చేయబడుతుంది. [1] ఈ విమానం ఫెడరేషన్ ఏరోనటిక్ ఇంటర్నేషనల్ మైక్రోలైట్ వర్గానికి అనుగుణంగ"&amp;"ా రూపొందించబడింది, ఇందులో వర్గం యొక్క గరిష్ట స్థూల బరువు 450 కిలోల (992 పౌండ్లు). ఈ విమానం గరిష్టంగా స్థూల బరువు 420 కిలోలు (926 పౌండ్లు). ఇది కేబుల్-బ్రేస్డ్ హాంగ్ గ్లైడర్-స్టైల్ హై-వింగ్, వెయిట్-షిఫ్ట్ కంట్రోల్స్, కాక్‌పిట్ ఫెయిరింగ్ తో రెండు-సీట్ల-టెన్"&amp;"డం ఓపెన్ కాక్‌పిట్, వీల్ ప్యాంటుతో ట్రైసైకిల్ ల్యాండింగ్ గేర్ మరియు పషర్ కాన్ఫిగరేషన్‌లో ఒకే ఇంజిన్ ఉన్నాయి. ల్యాండింగ్ లైట్లు వీల్ ప్యాంటులో అమర్చబడి ఉంటాయి. [1] ఈ విమానం బోల్ట్-టుగెథర్ అల్యూమినియం గొట్టాల నుండి తయారవుతుంది, దాని సింగిల్ ఉపరితల వింగ్ డాక"&amp;"్రాన్ సెయిల్‌క్లాత్‌లో కప్పబడి ఉంటుంది. దాని 10 మీ (32.8 అడుగులు) స్పాన్ ట్రైక్ ఐకారోస్ మిలీనియం వింగ్‌కు ఒకే ట్యూబ్-రకం కింగ్‌పోస్ట్ మద్దతు ఇస్తుంది మరియు ""ఎ"" ఫ్రేమ్ వెయిట్-షిఫ్ట్ కంట్రోల్ బార్‌ను ఉపయోగిస్తుంది. సీటు అసెంబ్లీ వంగి, అండర్-సీట్ సామాను కం"&amp;"పార్ట్మెంట్ కలిగి ఉంది. పవర్‌ప్లాంట్ నాలుగు సిలిండర్, ఎయిర్ మరియు లిక్విడ్-కూల్డ్, ఫోర్-స్ట్రోక్, డ్యూయల్-ఇగ్నిషన్ 80 హెచ్‌పి (60 కిలోవాట్) రోటాక్స్ 912UL ఇంజిన్. ఈ విమానం ఖాళీ బరువు 180 కిలోల (397 పౌండ్లు) మరియు స్థూల బరువు 420 కిలోలు (926 పౌండ్లు), ఇది "&amp;"240 కిలోల (529 పౌండ్లు) ఉపయోగకరమైన లోడ్ ఇస్తుంది. 50 లీటర్ల పూర్తి ఇంధనంతో (11 ఇంప్ గల్; 13 యుఎస్ గాల్) పేలోడ్ 204 కిలోలు (450 ఎల్బి). [1] ట్రైక్ ఐకరోస్ ఒమేగా బిగినర్స్ వింగ్ మరియు హై-పెర్ఫార్మెన్స్ ట్రైక్ ఐకారోస్ ఎక్స్‌ట్రాతో సహా ప్రాథమిక క్యారేజీకి అనేక"&amp;" విభిన్న రెక్కలను అమర్చవచ్చు. [1] బేయర్ల్ నుండి డేటా [1] సాధారణ లక్షణాల పనితీరు")</f>
        <v>ట్రైక్ ఇకారోస్ అడ్వెంచర్ ఎస్ బ్రెజిలియన్ అల్ట్రాలైట్ ట్రైక్, దీనిని సావో పాలో యొక్క ట్రైక్ ఐకారోస్ రూపొందించారు మరియు నిర్మించారు. విమానం పూర్తి మరియు రెడీ టు-ఫ్లై సరఫరా చేయబడుతుంది. [1]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420 కిలోలు (926 పౌండ్లు). ఇది కేబుల్-బ్రేస్డ్ హాంగ్ గ్లైడర్-స్టైల్ హై-వింగ్, వెయిట్-షిఫ్ట్ కంట్రోల్స్, కాక్‌పిట్ ఫెయిరింగ్ తో రెండు-సీట్ల-టెన్డం ఓపెన్ కాక్‌పిట్, వీల్ ప్యాంటుతో ట్రైసైకిల్ ల్యాండింగ్ గేర్ మరియు పషర్ కాన్ఫిగరేషన్‌లో ఒకే ఇంజిన్ ఉన్నాయి. ల్యాండింగ్ లైట్లు వీల్ ప్యాంటులో అమర్చబడి ఉంటాయి. [1] ఈ విమానం బోల్ట్-టుగెథర్ అల్యూమినియం గొట్టాల నుండి తయారవుతుంది, దాని సింగిల్ ఉపరితల వింగ్ డాక్రాన్ సెయిల్‌క్లాత్‌లో కప్పబడి ఉంటుంది. దాని 10 మీ (32.8 అడుగులు) స్పాన్ ట్రైక్ ఐకారోస్ మిలీనియం వింగ్‌కు ఒకే ట్యూబ్-రకం కింగ్‌పోస్ట్ మద్దతు ఇస్తుంది మరియు "ఎ" ఫ్రేమ్ వెయిట్-షిఫ్ట్ కంట్రోల్ బార్‌ను ఉపయోగిస్తుంది. సీటు అసెంబ్లీ వంగి, అండర్-సీట్ సామాను కంపార్ట్మెంట్ కలిగి ఉంది. పవర్‌ప్లాంట్ నాలుగు సిలిండర్, ఎయిర్ మరియు లిక్విడ్-కూల్డ్, ఫోర్-స్ట్రోక్, డ్యూయల్-ఇగ్నిషన్ 80 హెచ్‌పి (60 కిలోవాట్) రోటాక్స్ 912UL ఇంజిన్. ఈ విమానం ఖాళీ బరువు 180 కిలోల (397 పౌండ్లు) మరియు స్థూల బరువు 420 కిలోలు (926 పౌండ్లు), ఇది 240 కిలోల (529 పౌండ్లు) ఉపయోగకరమైన లోడ్ ఇస్తుంది. 50 లీటర్ల పూర్తి ఇంధనంతో (11 ఇంప్ గల్; 13 యుఎస్ గాల్) పేలోడ్ 204 కిలోలు (450 ఎల్బి). [1] ట్రైక్ ఐకరోస్ ఒమేగా బిగినర్స్ వింగ్ మరియు హై-పెర్ఫార్మెన్స్ ట్రైక్ ఐకారోస్ ఎక్స్‌ట్రాతో సహా ప్రాథమిక క్యారేజీకి అనేక విభిన్న రెక్కలను అమర్చవచ్చు. [1] బేయర్ల్ నుండి డేటా [1] సాధారణ లక్షణాల పనితీరు</v>
      </c>
      <c r="F136" s="1" t="s">
        <v>979</v>
      </c>
      <c r="G136" s="1" t="str">
        <f>IFERROR(__xludf.DUMMYFUNCTION("GOOGLETRANSLATE(F:F, ""en"", ""te"")"),"అల్ట్రాలైట్ ట్రైక్")</f>
        <v>అల్ట్రాలైట్ ట్రైక్</v>
      </c>
      <c r="H136" s="1" t="s">
        <v>819</v>
      </c>
      <c r="I136" s="1" t="str">
        <f>IFERROR(__xludf.DUMMYFUNCTION("GOOGLETRANSLATE(H:H, ""en"", ""te"")"),"బ్రెజిల్")</f>
        <v>బ్రెజిల్</v>
      </c>
      <c r="J136" s="2" t="s">
        <v>820</v>
      </c>
      <c r="K136" s="1" t="s">
        <v>2273</v>
      </c>
      <c r="L136" s="1"/>
      <c r="M136" s="1" t="s">
        <v>2274</v>
      </c>
      <c r="R136" s="1" t="s">
        <v>215</v>
      </c>
      <c r="T136" s="1" t="s">
        <v>216</v>
      </c>
      <c r="V136" s="1" t="s">
        <v>2094</v>
      </c>
      <c r="X136" s="1" t="s">
        <v>2275</v>
      </c>
      <c r="Y136" s="1" t="s">
        <v>2276</v>
      </c>
      <c r="Z136" s="1" t="s">
        <v>1787</v>
      </c>
      <c r="AA136" s="1" t="s">
        <v>1969</v>
      </c>
      <c r="AB136" s="1" t="s">
        <v>934</v>
      </c>
      <c r="AC136" s="1" t="s">
        <v>1149</v>
      </c>
      <c r="AJ136" s="1" t="s">
        <v>2277</v>
      </c>
      <c r="AP136" s="1" t="s">
        <v>792</v>
      </c>
      <c r="AQ136" s="1" t="s">
        <v>991</v>
      </c>
      <c r="AS136" s="1" t="s">
        <v>850</v>
      </c>
      <c r="AT136" s="1" t="s">
        <v>323</v>
      </c>
      <c r="BA136" s="1" t="s">
        <v>272</v>
      </c>
    </row>
    <row r="137">
      <c r="A137" s="1" t="s">
        <v>2278</v>
      </c>
      <c r="B137" s="1" t="str">
        <f>IFERROR(__xludf.DUMMYFUNCTION("GOOGLETRANSLATE(A:A, ""en"", ""te"")"),"ICP అమిగో")</f>
        <v>ICP అమిగో</v>
      </c>
      <c r="C137" s="1" t="s">
        <v>2279</v>
      </c>
      <c r="D137" s="1" t="str">
        <f>IFERROR(__xludf.DUMMYFUNCTION("GOOGLETRANSLATE(C:C, ""en"", ""te"")"),"ఐసిపి అమిగో (ఇంగ్లీష్: ఫ్రెండ్) అనేది ఇటాలియన్ హోమ్‌బిల్ట్ విమానం, దీనిని పియోవ్ మాసాయాకు చెందిన ఐసిపి ఎస్ఆర్ఎల్ రూపొందించారు మరియు నిర్మించింది. ఇది అందుబాటులో ఉన్నప్పుడు విమానం te త్సాహిక నిర్మాణానికి కిట్‌గా సరఫరా చేయబడింది. [1] ఉత్పత్తి ముగిసింది మరియ"&amp;"ు జనవరి 2013 నాటికి, అమిగోను ఐసిపి వారి ప్రస్తుత ఉత్పత్తులలో ఒకటిగా జాబితా చేయలేదు. [2] ఈ విమానం కాంటిలివర్ లో-వింగ్, రెండు-సీట్ల-సైడ్-సైడ్-సైడ్ కాన్ఫిగరేషన్ పరివేష్టిత కాక్‌పిట్, వీల్ ప్యాంటుతో స్థిర ట్రైసైకిల్ ల్యాండింగ్ గేర్ మరియు ట్రాక్టర్ కాన్ఫిగరేషన"&amp;"్‌లో ఒకే ఇంజిన్ ఉన్నాయి. [1] విమానం అల్యూమినియం షీట్ నుండి తయారు చేయబడింది. దాని 26.40 అడుగుల (8.0 మీ) స్పాన్ వింగ్ రెక్క ప్రాంతం 138.00 చదరపు అడుగులు (12.821 మీ 2). ఆమోదయోగ్యమైన శక్తి శ్రేణి 79 నుండి 118 హెచ్‌పి (59 నుండి 88 కిలోవాట్) మరియు ఉపయోగించిన ప్"&amp;"రామాణిక ఇంజిన్ 80 హెచ్‌పి (60 కిలోవాట్) రోటాక్స్ 912 నాలుగు స్ట్రోక్ పవర్‌ప్లాంట్. [1] ఈ విమానం 274 కిలోల (604 ఎల్బి) యొక్క సాధారణ ఖాళీ బరువు మరియు 441 కిలోల (972 ఎల్బి) స్థూల బరువును కలిగి ఉంది, ఇది 167 కిలోల (368 పౌండ్లు) ఉపయోగకరమైన లోడ్ ఇస్తుంది. 120 ల"&amp;"ీటర్ల పూర్తి ఇంధనంతో (26 ఇంప్ గల్; 32 యుఎస్ గాల్) పైలట్, ప్రయాణీకుడు మరియు సామాను 79 కిలోలు (174 ఎల్బి). [1] ఏరోక్రాఫ్టర్ నుండి డేటా [1] సాధారణ లక్షణాల పనితీరు")</f>
        <v>ఐసిపి అమిగో (ఇంగ్లీష్: ఫ్రెండ్) అనేది ఇటాలియన్ హోమ్‌బిల్ట్ విమానం, దీనిని పియోవ్ మాసాయాకు చెందిన ఐసిపి ఎస్ఆర్ఎల్ రూపొందించారు మరియు నిర్మించింది. ఇది అందుబాటులో ఉన్నప్పుడు విమానం te త్సాహిక నిర్మాణానికి కిట్‌గా సరఫరా చేయబడింది. [1] ఉత్పత్తి ముగిసింది మరియు జనవరి 2013 నాటికి, అమిగోను ఐసిపి వారి ప్రస్తుత ఉత్పత్తులలో ఒకటిగా జాబితా చేయలేదు. [2] ఈ విమానం కాంటిలివర్ లో-వింగ్, రెండు-సీట్ల-సైడ్-సైడ్-సైడ్ కాన్ఫిగరేషన్ పరివేష్టిత కాక్‌పిట్, వీల్ ప్యాంటుతో స్థిర ట్రైసైకిల్ ల్యాండింగ్ గేర్ మరియు ట్రాక్టర్ కాన్ఫిగరేషన్‌లో ఒకే ఇంజిన్ ఉన్నాయి. [1] విమానం అల్యూమినియం షీట్ నుండి తయారు చేయబడింది. దాని 26.40 అడుగుల (8.0 మీ) స్పాన్ వింగ్ రెక్క ప్రాంతం 138.00 చదరపు అడుగులు (12.821 మీ 2). ఆమోదయోగ్యమైన శక్తి శ్రేణి 79 నుండి 118 హెచ్‌పి (59 నుండి 88 కిలోవాట్) మరియు ఉపయోగించిన ప్రామాణిక ఇంజిన్ 80 హెచ్‌పి (60 కిలోవాట్) రోటాక్స్ 912 నాలుగు స్ట్రోక్ పవర్‌ప్లాంట్. [1] ఈ విమానం 274 కిలోల (604 ఎల్బి) యొక్క సాధారణ ఖాళీ బరువు మరియు 441 కిలోల (972 ఎల్బి) స్థూల బరువును కలిగి ఉంది, ఇది 167 కిలోల (368 పౌండ్లు) ఉపయోగకరమైన లోడ్ ఇస్తుంది. 120 లీటర్ల పూర్తి ఇంధనంతో (26 ఇంప్ గల్; 32 యుఎస్ గాల్) పైలట్, ప్రయాణీకుడు మరియు సామాను 79 కిలోలు (174 ఎల్బి). [1] ఏరోక్రాఫ్టర్ నుండి డేటా [1] సాధారణ లక్షణాల పనితీరు</v>
      </c>
      <c r="F137" s="1" t="s">
        <v>1972</v>
      </c>
      <c r="G137" s="1" t="str">
        <f>IFERROR(__xludf.DUMMYFUNCTION("GOOGLETRANSLATE(F:F, ""en"", ""te"")"),"హోమ్‌బిల్ట్ విమానం")</f>
        <v>హోమ్‌బిల్ట్ విమానం</v>
      </c>
      <c r="H137" s="1" t="s">
        <v>201</v>
      </c>
      <c r="I137" s="1" t="str">
        <f>IFERROR(__xludf.DUMMYFUNCTION("GOOGLETRANSLATE(H:H, ""en"", ""te"")"),"ఇటలీ")</f>
        <v>ఇటలీ</v>
      </c>
      <c r="J137" s="2" t="s">
        <v>202</v>
      </c>
      <c r="K137" s="1" t="s">
        <v>2280</v>
      </c>
      <c r="L137" s="1"/>
      <c r="M137" s="1" t="s">
        <v>2281</v>
      </c>
      <c r="R137" s="1" t="s">
        <v>215</v>
      </c>
      <c r="S137" s="1" t="s">
        <v>2282</v>
      </c>
      <c r="T137" s="1" t="s">
        <v>2283</v>
      </c>
      <c r="V137" s="1" t="s">
        <v>2284</v>
      </c>
      <c r="X137" s="1" t="s">
        <v>2285</v>
      </c>
      <c r="Y137" s="1" t="s">
        <v>2286</v>
      </c>
      <c r="Z137" s="1" t="s">
        <v>2082</v>
      </c>
      <c r="AA137" s="1" t="s">
        <v>2287</v>
      </c>
      <c r="AB137" s="1" t="s">
        <v>1103</v>
      </c>
      <c r="AC137" s="1" t="s">
        <v>2288</v>
      </c>
      <c r="AF137" s="1" t="s">
        <v>2289</v>
      </c>
      <c r="AH137" s="1" t="s">
        <v>1237</v>
      </c>
      <c r="AI137" s="1" t="s">
        <v>1749</v>
      </c>
      <c r="AJ137" s="1" t="s">
        <v>2290</v>
      </c>
      <c r="AP137" s="1" t="s">
        <v>347</v>
      </c>
      <c r="AQ137" s="1" t="s">
        <v>1988</v>
      </c>
      <c r="AS137" s="1" t="s">
        <v>2291</v>
      </c>
      <c r="AT137" s="1" t="s">
        <v>270</v>
      </c>
      <c r="BA137" s="1" t="s">
        <v>272</v>
      </c>
    </row>
    <row r="138">
      <c r="A138" s="1" t="s">
        <v>2292</v>
      </c>
      <c r="B138" s="1" t="str">
        <f>IFERROR(__xludf.DUMMYFUNCTION("GOOGLETRANSLATE(A:A, ""en"", ""te"")"),"Krasniye kryl'ya pertacraft MD-50C")</f>
        <v>Krasniye kryl'ya pertacraft MD-50C</v>
      </c>
      <c r="C138" s="1" t="s">
        <v>2293</v>
      </c>
      <c r="D138" s="1" t="str">
        <f>IFERROR(__xludf.DUMMYFUNCTION("GOOGLETRANSLATE(C:C, ""en"", ""te"")"),"క్రాస్నియే క్రిల్యా డెల్టాక్రాఫ్ట్ MD-50C (ఇంగ్లీష్: రెడ్‌వింగ్స్ డెల్టాక్రాఫ్ట్) ఒక రష్యన్ అల్ట్రాలైట్ ట్రైక్, ఇది టాగన్రోగ్‌కు చెందిన క్రాస్నియే క్రిల్యా రూపొందించి నిర్మించబడింది. విమానం పూర్తి రెడీ-టు-ఫ్లై-ఎయిర్‌క్రాఫ్ట్‌గా సరఫరా చేయబడుతుంది. [1] డెల్"&amp;"టాక్రాఫ్ట్ MD-50C ఫెడరేషన్ ఏరోనటిక్ ఇంటర్నేషనల్ మైక్రోలైట్ వర్గానికి అనుగుణంగా రూపొందించబడింది, ఇందులో వర్గం యొక్క గరిష్ట స్థూల బరువు 450 కిలోల (992 పౌండ్లు). ఈ విమానం గరిష్టంగా స్థూల బరువు 380 కిలోలు (838 పౌండ్లు). ఇది కేబుల్-బ్రేస్డ్ హాంగ్ గ్లైడర్-స్టైల"&amp;"్ హై-వింగ్, వెయిట్-షిఫ్ట్ కంట్రోల్స్, కాక్‌పిట్ ఫెయిరింగ్ తో రెండు-సీట్ల-టెన్డం ఓపెన్ కాక్‌పిట్, వీల్ ప్యాంటుతో ట్రైసైకిల్ ల్యాండింగ్ గేర్ మరియు పషర్ కాన్ఫిగరేషన్‌లో ఒకే ఇంజిన్ ఉన్నాయి. [1 ] ఈ విమానం బోల్ట్-టుగెథర్ అల్యూమినియం గొట్టాల నుండి తయారవుతుంది, ద"&amp;"ాని డబుల్ ఉపరితల వింగ్ డాక్రాన్ సెయిల్‌క్లాత్‌లో కప్పబడి ఉంటుంది. రెక్కకు ఒకే ట్యూబ్-రకం కింగ్‌పోస్ట్ మద్దతు ఇస్తుంది మరియు ""ఎ"" ఫ్రేమ్ వెయిట్-షిఫ్ట్ కంట్రోల్ బార్‌ను ఉపయోగిస్తుంది. పవర్‌ప్లాంట్ ఒక ట్విన్ సిలిండర్, ఎయిర్-కూల్డ్, టూ-స్ట్రోక్, డ్యూయల్-ఇగ్న"&amp;"ిషన్ 50 హెచ్‌పి (37 కిలోవాట్) రోటాక్స్ 503 ఇంజిన్ లేదా లిక్విడ్-కూల్డ్ 64 హెచ్‌పి (48 కిలోవాట్ 178 కిలోల (392 పౌండ్లు) మరియు స్థూల బరువు 380 కిలోలు (838 ఎల్బి), ఇది 202 కిలోల (445 ఎల్బి) ఉపయోగకరమైన లోడ్‌ను ఇస్తుంది. 80 లీటర్ల పూర్తి ఇంధనంతో (18 ఇంప్ గల్; "&amp;"21 యుఎస్ గాల్) పేలోడ్ 144 కిలోలు (317 ఎల్బి). [1] సంస్థ ఉత్పత్తి చేసే 14 మీ 2 (150 చదరపు అడుగులు) రెక్కతో సహా ప్రాథమిక క్యారేజీకి అనేక విభిన్న రెక్కలను అమర్చవచ్చు. [1] బేయర్ల్ నుండి డేటా [1] సాధారణ లక్షణాల పనితీరు")</f>
        <v>క్రాస్నియే క్రిల్యా డెల్టాక్రాఫ్ట్ MD-50C (ఇంగ్లీష్: రెడ్‌వింగ్స్ డెల్టాక్రాఫ్ట్) ఒక రష్యన్ అల్ట్రాలైట్ ట్రైక్, ఇది టాగన్రోగ్‌కు చెందిన క్రాస్నియే క్రిల్యా రూపొందించి నిర్మించబడింది. విమానం పూర్తి రెడీ-టు-ఫ్లై-ఎయిర్‌క్రాఫ్ట్‌గా సరఫరా చేయబడుతుంది. [1] డెల్టాక్రాఫ్ట్ MD-50C ఫెడరేషన్ ఏరోనటిక్ ఇంటర్నేషనల్ మైక్రోలైట్ వర్గానికి అనుగుణంగా రూపొందించబడింది, ఇందులో వర్గం యొక్క గరిష్ట స్థూల బరువు 450 కిలోల (992 పౌండ్లు). ఈ విమానం గరిష్టంగా స్థూల బరువు 380 కిలోలు (838 పౌండ్లు). ఇది కేబుల్-బ్రేస్డ్ హాంగ్ గ్లైడర్-స్టైల్ హై-వింగ్, వెయిట్-షిఫ్ట్ కంట్రోల్స్, కాక్‌పిట్ ఫెయిరింగ్ తో రెండు-సీట్ల-టెన్డం ఓపెన్ కాక్‌పిట్, వీల్ ప్యాంటుతో ట్రైసైకిల్ ల్యాండింగ్ గేర్ మరియు పషర్ కాన్ఫిగరేషన్‌లో ఒకే ఇంజిన్ ఉన్నాయి. [1 ] ఈ విమానం బోల్ట్-టుగెథర్ అల్యూమినియం గొట్టాల నుండి తయారవుతుంది, దాని డబుల్ ఉపరితల వింగ్ డాక్రాన్ సెయిల్‌క్లాత్‌లో కప్పబడి ఉంటుంది. రెక్కకు ఒకే ట్యూబ్-రకం కింగ్‌పోస్ట్ మద్దతు ఇస్తుంది మరియు "ఎ" ఫ్రేమ్ వెయిట్-షిఫ్ట్ కంట్రోల్ బార్‌ను ఉపయోగిస్తుంది. పవర్‌ప్లాంట్ ఒక ట్విన్ సిలిండర్, ఎయిర్-కూల్డ్, టూ-స్ట్రోక్, డ్యూయల్-ఇగ్నిషన్ 50 హెచ్‌పి (37 కిలోవాట్) రోటాక్స్ 503 ఇంజిన్ లేదా లిక్విడ్-కూల్డ్ 64 హెచ్‌పి (48 కిలోవాట్ 178 కిలోల (392 పౌండ్లు) మరియు స్థూల బరువు 380 కిలోలు (838 ఎల్బి), ఇది 202 కిలోల (445 ఎల్బి) ఉపయోగకరమైన లోడ్‌ను ఇస్తుంది. 80 లీటర్ల పూర్తి ఇంధనంతో (18 ఇంప్ గల్; 21 యుఎస్ గాల్) పేలోడ్ 144 కిలోలు (317 ఎల్బి). [1] సంస్థ ఉత్పత్తి చేసే 14 మీ 2 (150 చదరపు అడుగులు) రెక్కతో సహా ప్రాథమిక క్యారేజీకి అనేక విభిన్న రెక్కలను అమర్చవచ్చు. [1] బేయర్ల్ నుండి డేటా [1] సాధారణ లక్షణాల పనితీరు</v>
      </c>
      <c r="F138" s="1" t="s">
        <v>979</v>
      </c>
      <c r="G138" s="1" t="str">
        <f>IFERROR(__xludf.DUMMYFUNCTION("GOOGLETRANSLATE(F:F, ""en"", ""te"")"),"అల్ట్రాలైట్ ట్రైక్")</f>
        <v>అల్ట్రాలైట్ ట్రైక్</v>
      </c>
      <c r="H138" s="1" t="s">
        <v>1138</v>
      </c>
      <c r="I138" s="1" t="str">
        <f>IFERROR(__xludf.DUMMYFUNCTION("GOOGLETRANSLATE(H:H, ""en"", ""te"")"),"రష్యా")</f>
        <v>రష్యా</v>
      </c>
      <c r="J138" s="2" t="s">
        <v>1139</v>
      </c>
      <c r="K138" s="1" t="s">
        <v>2294</v>
      </c>
      <c r="L138" s="1"/>
      <c r="M138" s="1" t="s">
        <v>2295</v>
      </c>
      <c r="R138" s="1" t="s">
        <v>215</v>
      </c>
      <c r="V138" s="1" t="s">
        <v>2296</v>
      </c>
      <c r="X138" s="1" t="s">
        <v>2297</v>
      </c>
      <c r="Y138" s="1" t="s">
        <v>2017</v>
      </c>
      <c r="Z138" s="1" t="s">
        <v>787</v>
      </c>
      <c r="AA138" s="1" t="s">
        <v>880</v>
      </c>
      <c r="AB138" s="1" t="s">
        <v>934</v>
      </c>
      <c r="AC138" s="1" t="s">
        <v>1803</v>
      </c>
      <c r="AI138" s="1" t="s">
        <v>266</v>
      </c>
      <c r="AJ138" s="1" t="s">
        <v>2298</v>
      </c>
      <c r="AP138" s="1" t="s">
        <v>792</v>
      </c>
      <c r="AQ138" s="1" t="s">
        <v>991</v>
      </c>
      <c r="AS138" s="1" t="s">
        <v>864</v>
      </c>
      <c r="BA138" s="1" t="s">
        <v>272</v>
      </c>
      <c r="BG138" s="1" t="s">
        <v>313</v>
      </c>
    </row>
    <row r="139">
      <c r="A139" s="1" t="s">
        <v>2299</v>
      </c>
      <c r="B139" s="1" t="str">
        <f>IFERROR(__xludf.DUMMYFUNCTION("GOOGLETRANSLATE(A:A, ""en"", ""te"")"),"రిహ్న్ DR-107 ఒక డిజైన్")</f>
        <v>రిహ్న్ DR-107 ఒక డిజైన్</v>
      </c>
      <c r="C139" s="1" t="s">
        <v>2300</v>
      </c>
      <c r="D139" s="1" t="str">
        <f>IFERROR(__xludf.DUMMYFUNCTION("GOOGLETRANSLATE(C:C, ""en"", ""te"")"),"నేషనల్ ది రిహ్న్ డిఆర్ -107 వన్ డిజైన్ ఒక అమెరికన్ ఏరోబాటిక్ హోమ్‌బిల్ట్ విమానం, దీనిని డాన్ రిహ్న్ రూపొందించారు మరియు 1993 లో మొదట ఎగిరింది. ఈ విమానం కాలిఫోర్నియాలోని కరోనా యొక్క ఎయిర్‌క్రాఫ్ట్ స్ప్రూస్ &amp; స్పెషాలిటీ చేత సరఫరా చేయబడుతుంది నిర్మాణం. [[1] D"&amp;"R-107 అంతర్జాతీయ ఏరోబాటిక్ క్లబ్ క్లాస్ వన్ పోటీలతో సహా పోటీ మరియు స్పోర్ట్ బేసిక్ టు అడ్వాన్స్డ్ ఏరోబాటిక్స్ కోసం తక్కువ ఖర్చుతో కూడిన వన్ డిజైన్ విమానంగా రూపొందించబడింది. ఈ పాత్ర కోసం ఇది +/- 10g కు నొక్కి చెప్పబడింది. [1] DR-107 అనేది మోనోప్లేన్, ఇది క"&amp;"ాంటిలివర్ లో-వింగ్, బబుల్ పందిరి కింద ఒకే-సీటు పరివేష్టిత కాక్‌పిట్, వీల్ ప్యాంటుతో స్థిర సాంప్రదాయ ల్యాండింగ్ గేర్ మరియు ట్రాక్టర్ కాన్ఫిగరేషన్‌లో ఒకే ఇంజిన్ కలిగి ఉంది. [1] ఈ విమానం ప్రధానంగా కలపతో తయారు చేయబడింది, కొన్ని ఉక్కు భాగాలు మరియు డోప్డ్ ఎయిర్"&amp;"క్రాఫ్ట్ ఫాబ్రిక్. దీని 19.50 అడుగుల (5.9 మీ) స్పాన్ వింగ్ వైన్ఫాన్ 16% సుష్ట ఎయిర్‌ఫాయిల్‌ను ఉపయోగిస్తుంది మరియు 75.55 చదరపు అడుగుల (7.019 మీ 2) రెక్కల వైశాల్యాన్ని కలిగి ఉంది. రెక్కలో దాదాపు పూర్తి-స్పాన్ ఐలెరాన్‌లు ఉన్నాయి, ఇవి సెకనుకు 360 ° రోల్స్ ఉత్"&amp;"పత్తి చేస్తాయి. రెక్కకు ఫ్లాప్స్ లేవు. ఇతర లక్షణాలలో తక్కువ-మౌంటెడ్ కేబుల్-బ్రేస్డ్ టెయిల్‌ప్లేన్ మరియు 24 ఇన్ (61.0 సెం.మీ) వెడల్పు కాక్‌పిట్ ఉన్నాయి. [1] [2] DR-107 160 నుండి 180 HP (119 నుండి 134 kW) ఇంజిన్లను అంగీకరించగలదు. ఉపయోగించిన ప్రామాణిక ఇంజన్ల"&amp;"ు 180 హెచ్‌పి (134 కిలోవాట్ ఈ విమానం ఖాళీ బరువు 740 ఎల్బి (340 కిలోలు) మరియు స్థూల బరువు 1,150 ఎల్బి (520 కిలోలు), ఇది 410 ఎల్బి (190 కిలోల) ఉపయోగకరమైన లోడ్ ఇస్తుంది. 19 యు.ఎస్. గ్యాలన్ల పూర్తి ఇంధనంతో (72 ఎల్; 16 ఇంప్ గల్) పేలోడ్ 296 ఎల్బి (134 కిలోలు). "&amp;"[1] డిజైనర్ సరఫరా చేసిన పదార్థాల కిట్ నుండి నిర్మాణ సమయాన్ని 2000 గంటలుగా అంచనా వేస్తాడు. [1] 1998 నాటికి 355 కిట్లు అమ్ముడయ్యాయని మరియు ఐదు విమానాలు ఎగురుతున్నాయని కంపెనీ నివేదించింది. [1] నవంబర్ 2013 లో 33 ఉదాహరణలు అమెరికాలో ఫెడరల్ ఏవియేషన్ అడ్మినిస్ట్ర"&amp;"ేషన్తో నమోదు చేయబడ్డాయి, మరో 11 మంది గతంలో నమోదు చేయబడింది మరియు ఇప్పుడు తొలగించబడింది. [3] నవంబర్ 2013 లో ట్రాన్స్పోర్ట్ కెనడాతో రెండు మరియు యునైటెడ్ కింగ్‌డమ్‌లో పది మంది సివిల్ ఏవియేషన్ అథారిటీతో నమోదు చేయబడ్డాయి. [4] [5] ఏరోక్రాఫ్టర్ మరియు లెడ్నికర్ న"&amp;"ుండి డేటా [1] [2] సాధారణ లక్షణాల పనితీరు")</f>
        <v>నేషనల్ ది రిహ్న్ డిఆర్ -107 వన్ డిజైన్ ఒక అమెరికన్ ఏరోబాటిక్ హోమ్‌బిల్ట్ విమానం, దీనిని డాన్ రిహ్న్ రూపొందించారు మరియు 1993 లో మొదట ఎగిరింది. ఈ విమానం కాలిఫోర్నియాలోని కరోనా యొక్క ఎయిర్‌క్రాఫ్ట్ స్ప్రూస్ &amp; స్పెషాలిటీ చేత సరఫరా చేయబడుతుంది నిర్మాణం. [[1] DR-107 అంతర్జాతీయ ఏరోబాటిక్ క్లబ్ క్లాస్ వన్ పోటీలతో సహా పోటీ మరియు స్పోర్ట్ బేసిక్ టు అడ్వాన్స్డ్ ఏరోబాటిక్స్ కోసం తక్కువ ఖర్చుతో కూడిన వన్ డిజైన్ విమానంగా రూపొందించబడింది. ఈ పాత్ర కోసం ఇది +/- 10g కు నొక్కి చెప్పబడింది. [1] DR-107 అనేది మోనోప్లేన్, ఇది కాంటిలివర్ లో-వింగ్, బబుల్ పందిరి కింద ఒకే-సీటు పరివేష్టిత కాక్‌పిట్, వీల్ ప్యాంటుతో స్థిర సాంప్రదాయ ల్యాండింగ్ గేర్ మరియు ట్రాక్టర్ కాన్ఫిగరేషన్‌లో ఒకే ఇంజిన్ కలిగి ఉంది. [1] ఈ విమానం ప్రధానంగా కలపతో తయారు చేయబడింది, కొన్ని ఉక్కు భాగాలు మరియు డోప్డ్ ఎయిర్క్రాఫ్ట్ ఫాబ్రిక్. దీని 19.50 అడుగుల (5.9 మీ) స్పాన్ వింగ్ వైన్ఫాన్ 16% సుష్ట ఎయిర్‌ఫాయిల్‌ను ఉపయోగిస్తుంది మరియు 75.55 చదరపు అడుగుల (7.019 మీ 2) రెక్కల వైశాల్యాన్ని కలిగి ఉంది. రెక్కలో దాదాపు పూర్తి-స్పాన్ ఐలెరాన్‌లు ఉన్నాయి, ఇవి సెకనుకు 360 ° రోల్స్ ఉత్పత్తి చేస్తాయి. రెక్కకు ఫ్లాప్స్ లేవు. ఇతర లక్షణాలలో తక్కువ-మౌంటెడ్ కేబుల్-బ్రేస్డ్ టెయిల్‌ప్లేన్ మరియు 24 ఇన్ (61.0 సెం.మీ) వెడల్పు కాక్‌పిట్ ఉన్నాయి. [1] [2] DR-107 160 నుండి 180 HP (119 నుండి 134 kW) ఇంజిన్లను అంగీకరించగలదు. ఉపయోగించిన ప్రామాణిక ఇంజన్లు 180 హెచ్‌పి (134 కిలోవాట్ ఈ విమానం ఖాళీ బరువు 740 ఎల్బి (340 కిలోలు) మరియు స్థూల బరువు 1,150 ఎల్బి (520 కిలోలు), ఇది 410 ఎల్బి (190 కిలోల) ఉపయోగకరమైన లోడ్ ఇస్తుంది. 19 యు.ఎస్. గ్యాలన్ల పూర్తి ఇంధనంతో (72 ఎల్; 16 ఇంప్ గల్) పేలోడ్ 296 ఎల్బి (134 కిలోలు). [1] డిజైనర్ సరఫరా చేసిన పదార్థాల కిట్ నుండి నిర్మాణ సమయాన్ని 2000 గంటలుగా అంచనా వేస్తాడు. [1] 1998 నాటికి 355 కిట్లు అమ్ముడయ్యాయని మరియు ఐదు విమానాలు ఎగురుతున్నాయని కంపెనీ నివేదించింది. [1] నవంబర్ 2013 లో 33 ఉదాహరణలు అమెరికాలో ఫెడరల్ ఏవియేషన్ అడ్మినిస్ట్రేషన్తో నమోదు చేయబడ్డాయి, మరో 11 మంది గతంలో నమోదు చేయబడింది మరియు ఇప్పుడు తొలగించబడింది. [3] నవంబర్ 2013 లో ట్రాన్స్పోర్ట్ కెనడాతో రెండు మరియు యునైటెడ్ కింగ్‌డమ్‌లో పది మంది సివిల్ ఏవియేషన్ అథారిటీతో నమోదు చేయబడ్డాయి. [4] [5] ఏరోక్రాఫ్టర్ మరియు లెడ్నికర్ నుండి డేటా [1] [2] సాధారణ లక్షణాల పనితీరు</v>
      </c>
      <c r="E139" s="1" t="s">
        <v>2301</v>
      </c>
      <c r="F139" s="1" t="s">
        <v>1972</v>
      </c>
      <c r="G139" s="1" t="str">
        <f>IFERROR(__xludf.DUMMYFUNCTION("GOOGLETRANSLATE(F:F, ""en"", ""te"")"),"హోమ్‌బిల్ట్ విమానం")</f>
        <v>హోమ్‌బిల్ట్ విమానం</v>
      </c>
      <c r="H139" s="1" t="s">
        <v>452</v>
      </c>
      <c r="I139" s="1" t="str">
        <f>IFERROR(__xludf.DUMMYFUNCTION("GOOGLETRANSLATE(H:H, ""en"", ""te"")"),"అమెరికా")</f>
        <v>అమెరికా</v>
      </c>
      <c r="J139" s="2" t="s">
        <v>925</v>
      </c>
      <c r="K139" s="1" t="s">
        <v>2302</v>
      </c>
      <c r="L139" s="1"/>
      <c r="M139" s="1" t="s">
        <v>2303</v>
      </c>
      <c r="N139" s="1" t="s">
        <v>2304</v>
      </c>
      <c r="P139" s="1">
        <v>1993.0</v>
      </c>
      <c r="Q139" s="1" t="s">
        <v>2305</v>
      </c>
      <c r="R139" s="1" t="s">
        <v>215</v>
      </c>
      <c r="S139" s="1" t="s">
        <v>2306</v>
      </c>
      <c r="T139" s="1" t="s">
        <v>2258</v>
      </c>
      <c r="V139" s="1" t="s">
        <v>2307</v>
      </c>
      <c r="W139" s="1" t="s">
        <v>2308</v>
      </c>
      <c r="X139" s="1" t="s">
        <v>2309</v>
      </c>
      <c r="Y139" s="1" t="s">
        <v>2310</v>
      </c>
      <c r="Z139" s="1" t="s">
        <v>2311</v>
      </c>
      <c r="AA139" s="1" t="s">
        <v>2312</v>
      </c>
      <c r="AB139" s="1" t="s">
        <v>2313</v>
      </c>
      <c r="AC139" s="1" t="s">
        <v>2314</v>
      </c>
      <c r="AF139" s="1" t="s">
        <v>2315</v>
      </c>
      <c r="AH139" s="1" t="s">
        <v>2316</v>
      </c>
      <c r="AI139" s="1" t="s">
        <v>2317</v>
      </c>
      <c r="AJ139" s="1" t="s">
        <v>2318</v>
      </c>
      <c r="AP139" s="1" t="s">
        <v>2319</v>
      </c>
      <c r="AQ139" s="1" t="s">
        <v>1988</v>
      </c>
      <c r="AS139" s="1" t="s">
        <v>2320</v>
      </c>
      <c r="AT139" s="1" t="s">
        <v>2321</v>
      </c>
      <c r="BG139" s="1" t="s">
        <v>2322</v>
      </c>
      <c r="BI139" s="1" t="s">
        <v>2323</v>
      </c>
      <c r="CZ139" s="1" t="s">
        <v>2324</v>
      </c>
    </row>
    <row r="140">
      <c r="A140" s="1" t="s">
        <v>2325</v>
      </c>
      <c r="B140" s="1" t="str">
        <f>IFERROR(__xludf.DUMMYFUNCTION("GOOGLETRANSLATE(A:A, ""en"", ""te"")"),"సముద్రపు సిగ్నెట్")</f>
        <v>సముద్రపు సిగ్నెట్</v>
      </c>
      <c r="C140" s="1" t="s">
        <v>2326</v>
      </c>
      <c r="D140" s="1" t="str">
        <f>IFERROR(__xludf.DUMMYFUNCTION("GOOGLETRANSLATE(C:C, ""en"", ""te"")"),"సీ అండ్ స్కై సిగ్నెట్ (క్రక్కర్ సిగ్నెట్ అని కూడా పిలుస్తారు) అనేది ఒక అమెరికన్ ఉభయచర అల్ట్రాలైట్ ట్రైక్, దీనిని J.P. క్రక్కర్ రూపొందించారు మరియు ప్రారంభంలో అతని సంస్థ క్రక్కర్ తయారీ చేత నిర్మించబడింది ఫ్లోరిడా, అమెరికా. ఈ విమానం te త్సాహిక నిర్మాణానికి క"&amp;"ిట్‌గా లేదా పూర్తి రెడీ-టు-ఫ్లై-ఎయిర్‌క్రాఫ్ట్‌గా సరఫరా చేయబడుతుంది. [1] ఈ విమానం ఫెడరేషన్ Aéronautique ఇంటర్నేషనల్ మైక్రోలైట్ వర్గం మరియు యుఎస్ లైట్-స్పోర్ట్ ఎయిర్క్రాఫ్ట్ నిబంధనలకు అనుగుణంగా రూపొందించబడింది. [2] [3] ఇది స్ట్రట్-బ్రేస్డ్ హాంగ్ గ్లైడర్-స్"&amp;"టైల్ హై-వింగ్, వెయిట్-షిఫ్ట్ కంట్రోల్స్, రెండు-సీట్ల-టెన్డం ఓపెన్ కాక్‌పిట్, ముడుచుకునే చక్రాల ట్రైసైకిల్ ల్యాండింగ్ గేర్ మరియు డ్యూయల్ ఫ్లోట్లు మరియు పషర్ కాన్ఫిగరేషన్‌లో ఒకే ఇంజిన్ కలిగి ఉంది. [1] ఈ విమానం బోల్ట్-టుగెథర్ అల్యూమినియం గొట్టాల నుండి తయారవు"&amp;"తుంది, దాని సింగిల్ ఉపరితల వింగ్ డాక్రాన్ సెయిల్‌క్లాత్‌లో కప్పబడి ఉంటుంది. దీని 10.3 మీ (33.8 అడుగులు) స్పాన్ వింగ్‌కు స్ట్రట్‌లచే మద్దతు ఉంది మరియు ""ఎ"" ఫ్రేమ్ వెయిట్-షిఫ్ట్ కంట్రోల్ బార్‌ను ఉపయోగిస్తుంది. ప్రామాణిక పవర్‌ప్లాంట్లు ట్విన్ సిలిండర్, లిక్"&amp;"విడ్-కూల్డ్, టూ-స్ట్రోక్, డ్యూయల్-ఇగ్నిషన్ 65 హెచ్‌పి (48 కిలోవాట్ kW) రోటాక్స్ 912UL మరియు 100 HP (75 kW) రోటాక్స్ 912లు ఇంజన్లు. ఈ విమానం ఖాళీ బరువు 529 పౌండ్లు (240 కిలోలు) మరియు స్థూల బరువు 992 ఎల్బి (450 కిలోలు), ఇది 463 ఎల్బి (210 కిలోల) ఉపయోగకరమైన "&amp;"లోడ్‌ను ఇస్తుంది. 10 యు.ఎస్. గ్యాలన్ల పూర్తి ఇంధనంతో (38 ఎల్; 8.3 ఇంప్ గల్) పేలోడ్ 403 ఎల్బి (183 కిలోలు). [1] నార్త్ వింగ్స్ పల్స్ 17 మీ 2 (180 చదరపు అడుగులు) మరియు 19 మీ 2 (200 చదరపు అడుగులు) పరిమాణాలతో సహా ప్రాథమిక క్యారేజీకి అనేక విభిన్న రెక్కలను అమర్"&amp;"చవచ్చు. LSA- ఆమోదించిన రెక్కలు 15 m2 (160 చదరపు అడుగులు), 17 m2 (180 చదరపు అడుగులు) మరియు 19 m2 (200 చదరపు అడుగులు) మరియు కీటెక్ ప్రమాదం. [1] [3] సిగ్నెట్ 2005 లో సన్ ఎన్ ఫన్ వద్ద ఉత్తమ ట్రైక్ పొందారు. [1] బేయర్ల్ నుండి డేటా [1] సాధారణ లక్షణాల పనితీరు")</f>
        <v>సీ అండ్ స్కై సిగ్నెట్ (క్రక్కర్ సిగ్నెట్ అని కూడా పిలుస్తారు) అనేది ఒక అమెరికన్ ఉభయచర అల్ట్రాలైట్ ట్రైక్, దీనిని J.P. క్రక్కర్ రూపొందించారు మరియు ప్రారంభంలో అతని సంస్థ క్రక్కర్ తయారీ చేత నిర్మించబడింది ఫ్లోరిడా, అమెరికా. ఈ విమానం te త్సాహిక నిర్మాణానికి కిట్‌గా లేదా పూర్తి రెడీ-టు-ఫ్లై-ఎయిర్‌క్రాఫ్ట్‌గా సరఫరా చేయబడుతుంది. [1] ఈ విమానం ఫెడరేషన్ Aéronautique ఇంటర్నేషనల్ మైక్రోలైట్ వర్గం మరియు యుఎస్ లైట్-స్పోర్ట్ ఎయిర్క్రాఫ్ట్ నిబంధనలకు అనుగుణంగా రూపొందించబడింది. [2] [3] ఇది స్ట్రట్-బ్రేస్డ్ హాంగ్ గ్లైడర్-స్టైల్ హై-వింగ్, వెయిట్-షిఫ్ట్ కంట్రోల్స్, రెండు-సీట్ల-టెన్డం ఓపెన్ కాక్‌పిట్, ముడుచుకునే చక్రాల ట్రైసైకిల్ ల్యాండింగ్ గేర్ మరియు డ్యూయల్ ఫ్లోట్లు మరియు పషర్ కాన్ఫిగరేషన్‌లో ఒకే ఇంజిన్ కలిగి ఉంది. [1] ఈ విమానం బోల్ట్-టుగెథర్ అల్యూమినియం గొట్టాల నుండి తయారవుతుంది, దాని సింగిల్ ఉపరితల వింగ్ డాక్రాన్ సెయిల్‌క్లాత్‌లో కప్పబడి ఉంటుంది. దీని 10.3 మీ (33.8 అడుగులు) స్పాన్ వింగ్‌కు స్ట్రట్‌లచే మద్దతు ఉంది మరియు "ఎ" ఫ్రేమ్ వెయిట్-షిఫ్ట్ కంట్రోల్ బార్‌ను ఉపయోగిస్తుంది. ప్రామాణిక పవర్‌ప్లాంట్లు ట్విన్ సిలిండర్, లిక్విడ్-కూల్డ్, టూ-స్ట్రోక్, డ్యూయల్-ఇగ్నిషన్ 65 హెచ్‌పి (48 కిలోవాట్ kW) రోటాక్స్ 912UL మరియు 100 HP (75 kW) రోటాక్స్ 912లు ఇంజన్లు. ఈ విమానం ఖాళీ బరువు 529 పౌండ్లు (240 కిలోలు) మరియు స్థూల బరువు 992 ఎల్బి (450 కిలోలు), ఇది 463 ఎల్బి (210 కిలోల) ఉపయోగకరమైన లోడ్‌ను ఇస్తుంది. 10 యు.ఎస్. గ్యాలన్ల పూర్తి ఇంధనంతో (38 ఎల్; 8.3 ఇంప్ గల్) పేలోడ్ 403 ఎల్బి (183 కిలోలు). [1] నార్త్ వింగ్స్ పల్స్ 17 మీ 2 (180 చదరపు అడుగులు) మరియు 19 మీ 2 (200 చదరపు అడుగులు) పరిమాణాలతో సహా ప్రాథమిక క్యారేజీకి అనేక విభిన్న రెక్కలను అమర్చవచ్చు. LSA- ఆమోదించిన రెక్కలు 15 m2 (160 చదరపు అడుగులు), 17 m2 (180 చదరపు అడుగులు) మరియు 19 m2 (200 చదరపు అడుగులు) మరియు కీటెక్ ప్రమాదం. [1] [3] సిగ్నెట్ 2005 లో సన్ ఎన్ ఫన్ వద్ద ఉత్తమ ట్రైక్ పొందారు. [1] బేయర్ల్ నుండి డేటా [1] సాధారణ లక్షణాల పనితీరు</v>
      </c>
      <c r="E140" s="1" t="s">
        <v>2327</v>
      </c>
      <c r="F140" s="1" t="s">
        <v>979</v>
      </c>
      <c r="G140" s="1" t="str">
        <f>IFERROR(__xludf.DUMMYFUNCTION("GOOGLETRANSLATE(F:F, ""en"", ""te"")"),"అల్ట్రాలైట్ ట్రైక్")</f>
        <v>అల్ట్రాలైట్ ట్రైక్</v>
      </c>
      <c r="H140" s="1" t="s">
        <v>452</v>
      </c>
      <c r="I140" s="1" t="str">
        <f>IFERROR(__xludf.DUMMYFUNCTION("GOOGLETRANSLATE(H:H, ""en"", ""te"")"),"అమెరికా")</f>
        <v>అమెరికా</v>
      </c>
      <c r="J140" s="2" t="s">
        <v>925</v>
      </c>
      <c r="K140" s="1" t="s">
        <v>2328</v>
      </c>
      <c r="L140" s="1"/>
      <c r="M140" s="1" t="s">
        <v>2329</v>
      </c>
      <c r="N140" s="1" t="s">
        <v>2330</v>
      </c>
      <c r="R140" s="1" t="s">
        <v>215</v>
      </c>
      <c r="T140" s="1" t="s">
        <v>2331</v>
      </c>
      <c r="V140" s="1" t="s">
        <v>2332</v>
      </c>
      <c r="X140" s="1" t="s">
        <v>1665</v>
      </c>
      <c r="Y140" s="1" t="s">
        <v>2333</v>
      </c>
      <c r="Z140" s="1" t="s">
        <v>2202</v>
      </c>
      <c r="AA140" s="1" t="s">
        <v>2334</v>
      </c>
      <c r="AB140" s="1" t="s">
        <v>934</v>
      </c>
      <c r="AC140" s="1" t="s">
        <v>2335</v>
      </c>
      <c r="AI140" s="1" t="s">
        <v>2336</v>
      </c>
      <c r="AJ140" s="1" t="s">
        <v>2337</v>
      </c>
      <c r="AP140" s="1" t="s">
        <v>792</v>
      </c>
      <c r="AQ140" s="1" t="s">
        <v>991</v>
      </c>
      <c r="AS140" s="1" t="s">
        <v>2073</v>
      </c>
      <c r="AT140" s="1" t="s">
        <v>2338</v>
      </c>
      <c r="BA140" s="1" t="s">
        <v>272</v>
      </c>
      <c r="BG140" s="1" t="s">
        <v>313</v>
      </c>
    </row>
    <row r="141">
      <c r="A141" s="1" t="s">
        <v>2339</v>
      </c>
      <c r="B141" s="1" t="str">
        <f>IFERROR(__xludf.DUMMYFUNCTION("GOOGLETRANSLATE(A:A, ""en"", ""te"")"),"స్టోడార్డ్-హామిల్టన్ గ్లాసెయిర్ III")</f>
        <v>స్టోడార్డ్-హామిల్టన్ గ్లాసెయిర్ III</v>
      </c>
      <c r="C141" s="1" t="s">
        <v>2340</v>
      </c>
      <c r="D141" s="1" t="str">
        <f>IFERROR(__xludf.DUMMYFUNCTION("GOOGLETRANSLATE(C:C, ""en"", ""te"")"),"స్టోడార్డ్-హామిల్టన్ గ్లాసెయిర్ III అనేది ఒక అమెరికన్ రెండు-సీట్ల, అధిక పనితీరు గల హోమ్‌బిల్ట్ విమానం, ఇది వాషింగ్టన్‌లోని ఆర్లింగ్టన్ యొక్క స్టోడార్డ్-హామిల్టన్ విమానం చేత రూపొందించబడింది మరియు నిర్మించబడింది. ] గ్లాసెయిర్ I, II మరియు III ఆస్తులను సెప్టె"&amp;"ంబర్, 2017 లో అధునాతన ఏరో భాగాలు కొనుగోలు చేశాయి. ఇది మునుపటి గ్లాసెయిర్ II యొక్క మెరుగైన వేరియంట్, ముడుచుకునే ల్యాండింగ్ గేర్‌తో మరియు 300 హెచ్‌పి (224 కిలోవాట్ల) లైమింగ్ IO-540-K1H5 ఇంజిన్ ద్వారా శక్తినిస్తుంది. ఇది ద్వంద్వ నియంత్రణలతో రెండు సీట్లను పక్"&amp;"కపక్కనే కలిగి ఉంది, విమానాన్ని రెక్క చిట్కా ఇంధన ట్యాంకులతో అమర్చవచ్చు. [2] [3] [4] సెప్టెంబర్, 2017 లో అడ్వాన్స్‌డ్ ఏరో భాగాల ద్వారా గ్లాసెయిర్ I, II, మరియు III విమానాలను కొనుగోలు చేసినప్పటి నుండి, గ్లాసెయిర్ II మరియు III ఎయిర్‌ఫ్రేమ్‌లు గణనీయంగా అప్‌గ్ర"&amp;"ేడ్ చేయబడ్డాయి మరియు అన్ని కార్బన్ ఫైబర్ నిర్మాణంలో పునరుత్పత్తి చేయబడతాయి. మొదటి వస్తు సామగ్రి జూలై 2018 నాటికి విడుదల కానుంది. జేన్ యొక్క అన్ని ప్రపంచ విమానాల నుండి డేటా 1989-90 [2] సాధారణ లక్షణాల పనితీరు")</f>
        <v>స్టోడార్డ్-హామిల్టన్ గ్లాసెయిర్ III అనేది ఒక అమెరికన్ రెండు-సీట్ల, అధిక పనితీరు గల హోమ్‌బిల్ట్ విమానం, ఇది వాషింగ్టన్‌లోని ఆర్లింగ్టన్ యొక్క స్టోడార్డ్-హామిల్టన్ విమానం చేత రూపొందించబడింది మరియు నిర్మించబడింది. ] గ్లాసెయిర్ I, II మరియు III ఆస్తులను సెప్టెంబర్, 2017 లో అధునాతన ఏరో భాగాలు కొనుగోలు చేశాయి. ఇది మునుపటి గ్లాసెయిర్ II యొక్క మెరుగైన వేరియంట్, ముడుచుకునే ల్యాండింగ్ గేర్‌తో మరియు 300 హెచ్‌పి (224 కిలోవాట్ల) లైమింగ్ IO-540-K1H5 ఇంజిన్ ద్వారా శక్తినిస్తుంది. ఇది ద్వంద్వ నియంత్రణలతో రెండు సీట్లను పక్కపక్కనే కలిగి ఉంది, విమానాన్ని రెక్క చిట్కా ఇంధన ట్యాంకులతో అమర్చవచ్చు. [2] [3] [4] సెప్టెంబర్, 2017 లో అడ్వాన్స్‌డ్ ఏరో భాగాల ద్వారా గ్లాసెయిర్ I, II, మరియు III విమానాలను కొనుగోలు చేసినప్పటి నుండి, గ్లాసెయిర్ II మరియు III ఎయిర్‌ఫ్రేమ్‌లు గణనీయంగా అప్‌గ్రేడ్ చేయబడ్డాయి మరియు అన్ని కార్బన్ ఫైబర్ నిర్మాణంలో పునరుత్పత్తి చేయబడతాయి. మొదటి వస్తు సామగ్రి జూలై 2018 నాటికి విడుదల కానుంది. జేన్ యొక్క అన్ని ప్రపంచ విమానాల నుండి డేటా 1989-90 [2] సాధారణ లక్షణాల పనితీరు</v>
      </c>
      <c r="E141" s="1" t="s">
        <v>2341</v>
      </c>
      <c r="F141" s="1" t="s">
        <v>2342</v>
      </c>
      <c r="G141" s="1" t="str">
        <f>IFERROR(__xludf.DUMMYFUNCTION("GOOGLETRANSLATE(F:F, ""en"", ""te"")"),"హోమ్‌బిల్ట్ లైట్ మోనోప్లేన్")</f>
        <v>హోమ్‌బిల్ట్ లైట్ మోనోప్లేన్</v>
      </c>
      <c r="H141" s="1" t="s">
        <v>452</v>
      </c>
      <c r="I141" s="1" t="str">
        <f>IFERROR(__xludf.DUMMYFUNCTION("GOOGLETRANSLATE(H:H, ""en"", ""te"")"),"అమెరికా")</f>
        <v>అమెరికా</v>
      </c>
      <c r="K141" s="1" t="s">
        <v>2343</v>
      </c>
      <c r="L141" s="1"/>
      <c r="M141" s="1" t="s">
        <v>2344</v>
      </c>
      <c r="Q141" s="1" t="s">
        <v>2345</v>
      </c>
      <c r="R141" s="1">
        <v>2.0</v>
      </c>
      <c r="S141" s="1" t="s">
        <v>1506</v>
      </c>
      <c r="T141" s="1" t="s">
        <v>2346</v>
      </c>
      <c r="U141" s="1" t="s">
        <v>2347</v>
      </c>
      <c r="V141" s="1" t="s">
        <v>2348</v>
      </c>
      <c r="X141" s="1" t="s">
        <v>2349</v>
      </c>
      <c r="Y141" s="1" t="s">
        <v>2350</v>
      </c>
      <c r="AA141" s="1" t="s">
        <v>2351</v>
      </c>
      <c r="AC141" s="1" t="s">
        <v>2352</v>
      </c>
      <c r="AF141" s="1" t="s">
        <v>2353</v>
      </c>
      <c r="AH141" s="1" t="s">
        <v>2354</v>
      </c>
      <c r="AI141" s="1" t="s">
        <v>2355</v>
      </c>
      <c r="AQ141" s="1" t="s">
        <v>2356</v>
      </c>
      <c r="AR141" s="1">
        <v>6.65</v>
      </c>
      <c r="AS141" s="1" t="s">
        <v>2357</v>
      </c>
      <c r="AT141" s="1" t="s">
        <v>2358</v>
      </c>
      <c r="AY141" s="1" t="s">
        <v>2359</v>
      </c>
      <c r="AZ141" s="1" t="s">
        <v>2360</v>
      </c>
      <c r="BE141" s="1" t="s">
        <v>2361</v>
      </c>
      <c r="BF141" s="1" t="s">
        <v>2362</v>
      </c>
      <c r="BI141" s="1" t="s">
        <v>2226</v>
      </c>
    </row>
    <row r="142">
      <c r="A142" s="1" t="s">
        <v>2363</v>
      </c>
      <c r="B142" s="1" t="str">
        <f>IFERROR(__xludf.DUMMYFUNCTION("GOOGLETRANSLATE(A:A, ""en"", ""te"")"),"ఎయిర్‌మోటివ్ EOS 001")</f>
        <v>ఎయిర్‌మోటివ్ EOS 001</v>
      </c>
      <c r="C142" s="1" t="s">
        <v>2364</v>
      </c>
      <c r="D142" s="1" t="str">
        <f>IFERROR(__xludf.DUMMYFUNCTION("GOOGLETRANSLATE(C:C, ""en"", ""te"")"),"ఎయిర్‌మోటివ్ EOS 001 అనేది ఒక అమెరికన్ హోమ్‌బిల్ట్ విమానం, దీనిని మిచిగాన్‌లోని పోంటియాక్ యొక్క ఎయిర్‌మోటివ్ ఇంజనీర్లు రూపొందించారు మరియు ఉత్పత్తి చేశారు. ఈ విమానం te త్సాహిక నిర్మాణానికి కిట్‌గా సరఫరా చేయబడింది, కానీ ఇకపై అందుబాటులో లేదు. [1] ఈ విమానం కా"&amp;"ంటిలివర్ లో-వింగ్, సింగిల్-సీట్, బబుల్ పందిరి కింద ఒకే-సీటు, పరివేష్టిత ఓపెన్ కాక్‌పిట్, ముడుచుకునే ట్రైసైకిల్ ల్యాండింగ్ గేర్ మరియు ట్రాక్టర్ కాన్ఫిగరేషన్‌లో ఒకే ఇంజిన్ కలిగి ఉంది. [1] [2] ఈ విమానం బంధిత మరియు పాప్ రివర్టెడ్ అల్యూమినియం షీట్ నుండి తయారవు"&amp;"తుంది మరియు 26.0 అడుగుల (7.9 మీ) స్పాన్ వింగ్ కలిగి ఉంటుంది. నిర్మాణం యొక్క సరళత కోసం ఆప్టిమైజ్ చేయబడింది, డిజైన్‌కు సమ్మేళనం వక్రతలు లేవు మరియు జిగ్స్ లేదా ప్రత్యేక సాధనాలు అవసరం లేదు. కిట్‌తో సరఫరా చేయడానికి ఉద్దేశించిన ప్రామాణిక ఇంజిన్ 55 హెచ్‌పి (41 క"&amp;"ిలోవాట్) టూ-స్ట్రోక్ హిర్త్ 2702 పవర్‌ప్లాంట్ రిడక్షన్ గేర్‌బాక్స్‌తో, ఇది ప్రొపెల్లర్‌ను తక్కువ చిట్కా వేగంతో పనిచేయడానికి అనుమతించింది. ఈ ఇంజిన్ EOS 001 ను 187 mph (301 km/h) వద్ద క్రూజ్ చేయడానికి అనుమతిస్తుంది మరియు 200 mph (322 కిమీ/గం) పై స్థాయి వేగా"&amp;"న్ని సాధిస్తుంది. ప్రోటోటైప్‌లో వోక్స్వ్యాగన్ ఎయిర్-కూల్డ్ ఇంజిన్‌తో అమర్చారు. [1] [3] ఈ విమానం ఖాళీ బరువు 320 పౌండ్లు (150 కిలోలు) మరియు స్థూల బరువు 750 పౌండ్లు (340 కిలోలు), ఇది 430 ఎల్బి (200 కిలోల) ఉపయోగకరమైన లోడ్ ఇస్తుంది. 20 యు.ఎస్. గ్యాలన్ల పూర్తి "&amp;"ఇంధనంతో (76 ఎల్; 17 ఇంప్ గాల్) పేలోడ్ 310 ఎల్బి (140 కిలోలు). [1] 1978 లో, పూర్తి ఖర్చు US $ 2,000, శ్రమను లెక్కించలేదు. [1] ప్రోటోటైప్ EOS 001 1978 లో ఫెడరల్ ఏవియేషన్ అడ్మినిస్ట్రేషన్ (FAA) తో అమెరికాలో నమోదు చేయబడింది. [3] అక్టోబర్ 2013 నాటికి, ప్రోటోటై"&amp;"ప్‌తో సహా రెండు ఉదాహరణలు ఒక సమయంలో అమెరికాలో FAA తో నమోదు చేయబడ్డాయి, కాని రెండు రిజిస్ట్రేషన్లు తరువాత రద్దు చేయబడ్డాయి మరియు ఈ రకానికి ఉదాహరణలు ఈ రోజు లేవు. [4] విమానం మరియు పైలట్ నుండి డేటా [1] సాధారణ లక్షణాల పనితీరు")</f>
        <v>ఎయిర్‌మోటివ్ EOS 001 అనేది ఒక అమెరికన్ హోమ్‌బిల్ట్ విమానం, దీనిని మిచిగాన్‌లోని పోంటియాక్ యొక్క ఎయిర్‌మోటివ్ ఇంజనీర్లు రూపొందించారు మరియు ఉత్పత్తి చేశారు. ఈ విమానం te త్సాహిక నిర్మాణానికి కిట్‌గా సరఫరా చేయబడింది, కానీ ఇకపై అందుబాటులో లేదు. [1] ఈ విమానం కాంటిలివర్ లో-వింగ్, సింగిల్-సీట్, బబుల్ పందిరి కింద ఒకే-సీటు, పరివేష్టిత ఓపెన్ కాక్‌పిట్, ముడుచుకునే ట్రైసైకిల్ ల్యాండింగ్ గేర్ మరియు ట్రాక్టర్ కాన్ఫిగరేషన్‌లో ఒకే ఇంజిన్ కలిగి ఉంది. [1] [2] ఈ విమానం బంధిత మరియు పాప్ రివర్టెడ్ అల్యూమినియం షీట్ నుండి తయారవుతుంది మరియు 26.0 అడుగుల (7.9 మీ) స్పాన్ వింగ్ కలిగి ఉంటుంది. నిర్మాణం యొక్క సరళత కోసం ఆప్టిమైజ్ చేయబడింది, డిజైన్‌కు సమ్మేళనం వక్రతలు లేవు మరియు జిగ్స్ లేదా ప్రత్యేక సాధనాలు అవసరం లేదు. కిట్‌తో సరఫరా చేయడానికి ఉద్దేశించిన ప్రామాణిక ఇంజిన్ 55 హెచ్‌పి (41 కిలోవాట్) టూ-స్ట్రోక్ హిర్త్ 2702 పవర్‌ప్లాంట్ రిడక్షన్ గేర్‌బాక్స్‌తో, ఇది ప్రొపెల్లర్‌ను తక్కువ చిట్కా వేగంతో పనిచేయడానికి అనుమతించింది. ఈ ఇంజిన్ EOS 001 ను 187 mph (301 km/h) వద్ద క్రూజ్ చేయడానికి అనుమతిస్తుంది మరియు 200 mph (322 కిమీ/గం) పై స్థాయి వేగాన్ని సాధిస్తుంది. ప్రోటోటైప్‌లో వోక్స్వ్యాగన్ ఎయిర్-కూల్డ్ ఇంజిన్‌తో అమర్చారు. [1] [3] ఈ విమానం ఖాళీ బరువు 320 పౌండ్లు (150 కిలోలు) మరియు స్థూల బరువు 750 పౌండ్లు (340 కిలోలు), ఇది 430 ఎల్బి (200 కిలోల) ఉపయోగకరమైన లోడ్ ఇస్తుంది. 20 యు.ఎస్. గ్యాలన్ల పూర్తి ఇంధనంతో (76 ఎల్; 17 ఇంప్ గాల్) పేలోడ్ 310 ఎల్బి (140 కిలోలు). [1] 1978 లో, పూర్తి ఖర్చు US $ 2,000, శ్రమను లెక్కించలేదు. [1] ప్రోటోటైప్ EOS 001 1978 లో ఫెడరల్ ఏవియేషన్ అడ్మినిస్ట్రేషన్ (FAA) తో అమెరికాలో నమోదు చేయబడింది. [3] అక్టోబర్ 2013 నాటికి, ప్రోటోటైప్‌తో సహా రెండు ఉదాహరణలు ఒక సమయంలో అమెరికాలో FAA తో నమోదు చేయబడ్డాయి, కాని రెండు రిజిస్ట్రేషన్లు తరువాత రద్దు చేయబడ్డాయి మరియు ఈ రకానికి ఉదాహరణలు ఈ రోజు లేవు. [4] విమానం మరియు పైలట్ నుండి డేటా [1] సాధారణ లక్షణాల పనితీరు</v>
      </c>
      <c r="E142" s="1" t="s">
        <v>2365</v>
      </c>
      <c r="F142" s="1" t="s">
        <v>1972</v>
      </c>
      <c r="G142" s="1" t="str">
        <f>IFERROR(__xludf.DUMMYFUNCTION("GOOGLETRANSLATE(F:F, ""en"", ""te"")"),"హోమ్‌బిల్ట్ విమానం")</f>
        <v>హోమ్‌బిల్ట్ విమానం</v>
      </c>
      <c r="H142" s="1" t="s">
        <v>452</v>
      </c>
      <c r="I142" s="1" t="str">
        <f>IFERROR(__xludf.DUMMYFUNCTION("GOOGLETRANSLATE(H:H, ""en"", ""te"")"),"అమెరికా")</f>
        <v>అమెరికా</v>
      </c>
      <c r="J142" s="2" t="s">
        <v>925</v>
      </c>
      <c r="K142" s="1" t="s">
        <v>2366</v>
      </c>
      <c r="L142" s="1"/>
      <c r="M142" s="1" t="s">
        <v>2367</v>
      </c>
      <c r="Q142" s="1" t="s">
        <v>2368</v>
      </c>
      <c r="R142" s="1" t="s">
        <v>215</v>
      </c>
      <c r="S142" s="1" t="s">
        <v>2369</v>
      </c>
      <c r="T142" s="1" t="s">
        <v>1134</v>
      </c>
      <c r="X142" s="1" t="s">
        <v>2370</v>
      </c>
      <c r="Y142" s="1" t="s">
        <v>2371</v>
      </c>
      <c r="Z142" s="1" t="s">
        <v>2372</v>
      </c>
      <c r="AA142" s="1" t="s">
        <v>2373</v>
      </c>
      <c r="AB142" s="1" t="s">
        <v>1343</v>
      </c>
      <c r="AC142" s="1" t="s">
        <v>2204</v>
      </c>
      <c r="AI142" s="1" t="s">
        <v>2374</v>
      </c>
      <c r="AP142" s="1" t="s">
        <v>347</v>
      </c>
      <c r="AQ142" s="1" t="s">
        <v>1988</v>
      </c>
      <c r="AS142" s="1" t="s">
        <v>2375</v>
      </c>
      <c r="AT142" s="1" t="s">
        <v>2376</v>
      </c>
      <c r="AU142" s="1">
        <v>1978.0</v>
      </c>
    </row>
    <row r="143">
      <c r="A143" s="1" t="s">
        <v>2377</v>
      </c>
      <c r="B143" s="1" t="str">
        <f>IFERROR(__xludf.DUMMYFUNCTION("GOOGLETRANSLATE(A:A, ""en"", ""te"")"),"సీతాకోకచిలుక బాంటి")</f>
        <v>సీతాకోకచిలుక బాంటి</v>
      </c>
      <c r="C143" s="1" t="s">
        <v>2378</v>
      </c>
      <c r="D143" s="1" t="str">
        <f>IFERROR(__xludf.DUMMYFUNCTION("GOOGLETRANSLATE(C:C, ""en"", ""te"")"),"సీతాకోకచిలుక బాంటి, దాని డిజైనర్ కోసం కింబ్రెల్ బాంటి అని కూడా పిలుస్తారు, ఇది ఒక అమెరికన్ హోమ్‌బిల్ట్ అల్ట్రాలైట్ విమానం, దీనిని మైక్ కింబ్రెల్ రూపొందించారు మరియు 1984 లో ప్రవేశపెట్టిన వాషింగ్టన్‌లోని ఓక్విల్లేకు చెందిన సీతాకోకచిలుక ఏరో చేత ఉత్పత్తి చేయబ"&amp;"డింది. ఈ విమానం అమెచ్యూర్ కోసం ప్రణాళికలు రూపొందించబడింది. నిర్మాణం. [1] [2] వర్గం యొక్క గరిష్ట ఖాళీ బరువు 254 పౌండ్లు (115 కిలోలు) తో సహా యుఎస్ ఫార్ 103 అల్ట్రాలైట్ వెహికల్స్ నిబంధనలను పాటించేలా బాంటీ రూపొందించబడింది. ఈ విమానం ప్రామాణిక ఖాళీ బరువు 237 పౌ"&amp;"ండ్లు (108 కిలోలు). ఇది స్ట్రట్-బ్రేస్డ్ పారాసోల్ వింగ్, విండ్‌షీల్డ్‌తో సింగిల్-సీట్ ఓపెన్ కాక్‌పిట్, స్థిర సాంప్రదాయ ల్యాండింగ్ గేర్ మరియు ట్రాక్టర్ కాన్ఫిగరేషన్‌లో ఒకే ఇంజిన్ కలిగి ఉంది. [1] [2] ఈ విమానం చెక్క నుండి దాని ఎగిరే ఉపరితలాలతో తయారు చేయబడిన "&amp;"డోప్డ్ ఎయిర్క్రాఫ్ట్ ఫాబ్రిక్. దీని 32.00 అడుగుల (9.8 మీ) స్పాన్ వింగ్ ఫ్లాప్‌లను ఉపయోగించుకుంటుంది మరియు రెక్క ప్రాంతాన్ని 128.00 చదరపు అడుగులు (11.892 మీ 2) కలిగి ఉంటుంది. రెక్కలకు జ్యూరీ స్ట్రట్‌లతో ""V"" స్ట్రట్స్ మద్దతు ఇస్తాయి మరియు భూమి రవాణా లేదా "&amp;"నిల్వ కోసం ముడుచుకోవచ్చు. క్యాబిన్ వెడల్పు 22 అంగుళాలు (56 సెం.మీ). ఆమోదయోగ్యమైన శక్తి శ్రేణి 28 నుండి 36 హెచ్‌పి (21 నుండి 27 కిలోవాట్) మరియు ఉపయోగించిన ప్రామాణిక ఇంజిన్ 28 హెచ్‌పి (21 కిలోవాట్) రోటాక్స్ 277 సింగిల్ సిలిండర్, రెండు-స్ట్రోక్ పవర్‌ప్లాంట్."&amp;" ఈ ఇంజిన్‌తో ప్రామాణిక రోజు టేక్-ఆఫ్ రోల్ 220 అడుగులు (67.1 మీ) మరియు ల్యాండింగ్ రోల్ 200 అడుగులు (61.0 మీ) [1] [2] బాంటీలో 237 ఎల్బి (108 కిలోలు) మరియు స్థూలమైన ఖాళీ బరువు ఉంటుంది 500 ఎల్బి (230 కిలోలు) బరువు, 263 ఎల్బి (119 కిలోలు) ఉపయోగకరమైన లోడ్ ఇస్తు"&amp;"ంది. 5 యు.ఎస్. గ్యాలన్ల పూర్తి ఇంధనంతో (19 ఎల్; 4.2 ఇంప్ గల్) పైలట్ మరియు సామాను కోసం పేలోడ్ 233 ఎల్బి (106 కిలోలు). [1] ఈ ప్రణాళికలలో వివరణాత్మక పార్ట్స్ డ్రాయింగ్‌లు, మెటీరియల్స్ జాబితా మరియు అనుభవం లేని బిల్డర్లకు సహాయం చేయడానికి ఉద్దేశించిన నిర్మాణ సూ"&amp;"చనలు ఉన్నాయి. డిజైనర్ సరఫరా చేసిన ప్రణాళికల నుండి నిర్మాణ సమయాన్ని 500 గంటలుగా అంచనా వేస్తాడు. [1] 1998 నాటికి, 1820 సెట్ల ప్రణాళికలు అమ్ముడయ్యాయని మరియు 30 విమానాలు ఎగురుతున్నాయని కంపెనీ నివేదించింది. [1] ఏరోక్రాఫ్టర్ మరియు వర్చువల్ అల్ట్రాలైట్ మ్యూజియం "&amp;"నుండి డేటా [1] [2] సాధారణ లక్షణాల పనితీరు")</f>
        <v>సీతాకోకచిలుక బాంటి, దాని డిజైనర్ కోసం కింబ్రెల్ బాంటి అని కూడా పిలుస్తారు, ఇది ఒక అమెరికన్ హోమ్‌బిల్ట్ అల్ట్రాలైట్ విమానం, దీనిని మైక్ కింబ్రెల్ రూపొందించారు మరియు 1984 లో ప్రవేశపెట్టిన వాషింగ్టన్‌లోని ఓక్విల్లేకు చెందిన సీతాకోకచిలుక ఏరో చేత ఉత్పత్తి చేయబడింది. ఈ విమానం అమెచ్యూర్ కోసం ప్రణాళికలు రూపొందించబడింది. నిర్మాణం. [1] [2] వర్గం యొక్క గరిష్ట ఖాళీ బరువు 254 పౌండ్లు (115 కిలోలు) తో సహా యుఎస్ ఫార్ 103 అల్ట్రాలైట్ వెహికల్స్ నిబంధనలను పాటించేలా బాంటీ రూపొందించబడింది. ఈ విమానం ప్రామాణిక ఖాళీ బరువు 237 పౌండ్లు (108 కిలోలు). ఇది స్ట్రట్-బ్రేస్డ్ పారాసోల్ వింగ్, విండ్‌షీల్డ్‌తో సింగిల్-సీట్ ఓపెన్ కాక్‌పిట్, స్థిర సాంప్రదాయ ల్యాండింగ్ గేర్ మరియు ట్రాక్టర్ కాన్ఫిగరేషన్‌లో ఒకే ఇంజిన్ కలిగి ఉంది. [1] [2] ఈ విమానం చెక్క నుండి దాని ఎగిరే ఉపరితలాలతో తయారు చేయబడిన డోప్డ్ ఎయిర్క్రాఫ్ట్ ఫాబ్రిక్. దీని 32.00 అడుగుల (9.8 మీ) స్పాన్ వింగ్ ఫ్లాప్‌లను ఉపయోగించుకుంటుంది మరియు రెక్క ప్రాంతాన్ని 128.00 చదరపు అడుగులు (11.892 మీ 2) కలిగి ఉంటుంది. రెక్కలకు జ్యూరీ స్ట్రట్‌లతో "V" స్ట్రట్స్ మద్దతు ఇస్తాయి మరియు భూమి రవాణా లేదా నిల్వ కోసం ముడుచుకోవచ్చు. క్యాబిన్ వెడల్పు 22 అంగుళాలు (56 సెం.మీ). ఆమోదయోగ్యమైన శక్తి శ్రేణి 28 నుండి 36 హెచ్‌పి (21 నుండి 27 కిలోవాట్) మరియు ఉపయోగించిన ప్రామాణిక ఇంజిన్ 28 హెచ్‌పి (21 కిలోవాట్) రోటాక్స్ 277 సింగిల్ సిలిండర్, రెండు-స్ట్రోక్ పవర్‌ప్లాంట్. ఈ ఇంజిన్‌తో ప్రామాణిక రోజు టేక్-ఆఫ్ రోల్ 220 అడుగులు (67.1 మీ) మరియు ల్యాండింగ్ రోల్ 200 అడుగులు (61.0 మీ) [1] [2] బాంటీలో 237 ఎల్బి (108 కిలోలు) మరియు స్థూలమైన ఖాళీ బరువు ఉంటుంది 500 ఎల్బి (230 కిలోలు) బరువు, 263 ఎల్బి (119 కిలోలు) ఉపయోగకరమైన లోడ్ ఇస్తుంది. 5 యు.ఎస్. గ్యాలన్ల పూర్తి ఇంధనంతో (19 ఎల్; 4.2 ఇంప్ గల్) పైలట్ మరియు సామాను కోసం పేలోడ్ 233 ఎల్బి (106 కిలోలు). [1] ఈ ప్రణాళికలలో వివరణాత్మక పార్ట్స్ డ్రాయింగ్‌లు, మెటీరియల్స్ జాబితా మరియు అనుభవం లేని బిల్డర్లకు సహాయం చేయడానికి ఉద్దేశించిన నిర్మాణ సూచనలు ఉన్నాయి. డిజైనర్ సరఫరా చేసిన ప్రణాళికల నుండి నిర్మాణ సమయాన్ని 500 గంటలుగా అంచనా వేస్తాడు. [1] 1998 నాటికి, 1820 సెట్ల ప్రణాళికలు అమ్ముడయ్యాయని మరియు 30 విమానాలు ఎగురుతున్నాయని కంపెనీ నివేదించింది. [1] ఏరోక్రాఫ్టర్ మరియు వర్చువల్ అల్ట్రాలైట్ మ్యూజియం నుండి డేటా [1] [2] సాధారణ లక్షణాల పనితీరు</v>
      </c>
      <c r="F143" s="1" t="s">
        <v>1972</v>
      </c>
      <c r="G143" s="1" t="str">
        <f>IFERROR(__xludf.DUMMYFUNCTION("GOOGLETRANSLATE(F:F, ""en"", ""te"")"),"హోమ్‌బిల్ట్ విమానం")</f>
        <v>హోమ్‌బిల్ట్ విమానం</v>
      </c>
      <c r="H143" s="1" t="s">
        <v>452</v>
      </c>
      <c r="I143" s="1" t="str">
        <f>IFERROR(__xludf.DUMMYFUNCTION("GOOGLETRANSLATE(H:H, ""en"", ""te"")"),"అమెరికా")</f>
        <v>అమెరికా</v>
      </c>
      <c r="J143" s="2" t="s">
        <v>925</v>
      </c>
      <c r="K143" s="1" t="s">
        <v>2379</v>
      </c>
      <c r="L143" s="1"/>
      <c r="M143" s="1" t="s">
        <v>2380</v>
      </c>
      <c r="N143" s="1" t="s">
        <v>2381</v>
      </c>
      <c r="Q143" s="1" t="s">
        <v>2382</v>
      </c>
      <c r="R143" s="1" t="s">
        <v>215</v>
      </c>
      <c r="S143" s="1" t="s">
        <v>1123</v>
      </c>
      <c r="T143" s="1" t="s">
        <v>2383</v>
      </c>
      <c r="U143" s="1" t="s">
        <v>2384</v>
      </c>
      <c r="V143" s="1" t="s">
        <v>1980</v>
      </c>
      <c r="Z143" s="1" t="s">
        <v>988</v>
      </c>
      <c r="AA143" s="1" t="s">
        <v>2385</v>
      </c>
      <c r="AB143" s="1" t="s">
        <v>1748</v>
      </c>
      <c r="AC143" s="1" t="s">
        <v>1300</v>
      </c>
      <c r="AF143" s="1" t="s">
        <v>2386</v>
      </c>
      <c r="AH143" s="1" t="s">
        <v>2387</v>
      </c>
      <c r="AI143" s="1" t="s">
        <v>1892</v>
      </c>
      <c r="AJ143" s="1" t="s">
        <v>2388</v>
      </c>
      <c r="AP143" s="1" t="s">
        <v>2389</v>
      </c>
      <c r="AQ143" s="1" t="s">
        <v>1988</v>
      </c>
      <c r="AS143" s="1" t="s">
        <v>1673</v>
      </c>
      <c r="AT143" s="1" t="s">
        <v>2056</v>
      </c>
      <c r="AU143" s="1">
        <v>1984.0</v>
      </c>
    </row>
    <row r="144">
      <c r="A144" s="1" t="s">
        <v>2390</v>
      </c>
      <c r="B144" s="1" t="str">
        <f>IFERROR(__xludf.DUMMYFUNCTION("GOOGLETRANSLATE(A:A, ""en"", ""te"")"),"ఎల్మ్వుడ్ క్రిస్టావియా MK I")</f>
        <v>ఎల్మ్వుడ్ క్రిస్టావియా MK I</v>
      </c>
      <c r="C144" s="1" t="s">
        <v>2391</v>
      </c>
      <c r="D144" s="1" t="str">
        <f>IFERROR(__xludf.DUMMYFUNCTION("GOOGLETRANSLATE(C:C, ""en"", ""te"")"),"క్రిస్టావియా Mk I అనేది కెనడియన్ రెండు సీట్లు, ఇది రాన్ మాసన్ రూపొందించిన హోమ్‌బిల్ట్ విమానంలో. ఈ విమానం te త్సాహిక నిర్మాణానికి ప్రణాళికల రూపంలో సరఫరా చేయబడుతుంది. ఆఫ్రికాలో మిషనరీ ఫ్లయింగ్ కోసం రూపొందించబడిన, విమానం పేరు ""క్రీస్తు-ఇన్-ఏవియేషన్"" అని అర"&amp;"్ధం. క్రిస్టావియా MK II సైడ్-బై-సైడ్ కాన్ఫిగరేషన్ వెర్షన్. క్రిస్టివియా MK I మొదట పూర్తయింది మరియు అక్టోబర్ 1, 1981 న ట్రాన్స్పోర్ట్ కెనడాతో క్రిస్టివియా CA-05 గా నమోదు చేయబడింది మరియు మొదట 1982 లో ప్రయాణించారు. [2] [3] 350 కి పైగా పూర్తయింది మరియు 2002 న"&amp;"ాటికి ఎగిరింది. [1] క్రిస్టావియా ఒకే ఇంజిన్, హై వింగ్, సాంప్రదాయ ల్యాండింగ్ గేర్-అమర్చిన విమానం. ఫ్యూజ్‌లేజ్ 4130 స్టీల్ ట్యూబ్ నిర్మాణంలో ఉంది. రెక్కలు ఫ్లాప్‌లెస్, ప్రధానంగా చెక్క, కస్టమ్ మాసన్ ఎయిర్‌ఫాయిల్ డిజైన్‌ను ఉపయోగిస్తాయి మరియు డ్యూయల్ వింగ్ స్ట"&amp;"్రట్‌లచే మద్దతు ఇస్తాయి. బాహ్య భాగం విమానం ఫాబ్రిక్ కవరింగ్‌తో పూర్తయింది. ఆమోదయోగ్యమైన శక్తి పరిధి 65 నుండి 100 హెచ్‌పి (48 నుండి 75 కిలోవాట్) మరియు ఉపయోగించిన ప్రామాణిక పవర్‌ప్లాంట్ 65 హెచ్‌పి (48 కిలోవాట్ 6] ప్రణాళికలు ఎయిర్క్రాఫ్ట్ స్ప్రూస్ &amp; స్పెషాలి"&amp;"టీ కో. [1] [4] [5] [6] [7] రాన్ మాసన్ క్రిస్టావియా సిరీస్ విమానాల హక్కులను విమాన స్ప్రూస్‌కు విక్రయించాడు మరియు ఇకపై ప్రణాళికలు లేదా సహాయాన్ని సరఫరా చేయడు. [8] డిజైనర్ నిర్మాణ సమయాన్ని 2000 గంటలుగా అంచనా వేశారు. [1] జనవరి 2016 లో, క్రిస్టావియా సిరీస్ విమా"&amp;"నాల యొక్క నలభై రెండు ఉదాహరణలు ట్రాన్స్పోర్ట్ కెనడా మరియు అమెరికాలో అరవై ఒకటి FAA తో నమోదు చేయబడ్డాయి. [9] [10] అసలు ప్రణాళికల నుండి డేటా S/N 291 జనరల్ లక్షణాలు పోల్చదగిన పాత్ర, కాన్ఫిగరేషన్ మరియు ERA యొక్క పనితీరు విమానం")</f>
        <v>క్రిస్టావియా Mk I అనేది కెనడియన్ రెండు సీట్లు, ఇది రాన్ మాసన్ రూపొందించిన హోమ్‌బిల్ట్ విమానంలో. ఈ విమానం te త్సాహిక నిర్మాణానికి ప్రణాళికల రూపంలో సరఫరా చేయబడుతుంది. ఆఫ్రికాలో మిషనరీ ఫ్లయింగ్ కోసం రూపొందించబడిన, విమానం పేరు "క్రీస్తు-ఇన్-ఏవియేషన్" అని అర్ధం. క్రిస్టావియా MK II సైడ్-బై-సైడ్ కాన్ఫిగరేషన్ వెర్షన్. క్రిస్టివియా MK I మొదట పూర్తయింది మరియు అక్టోబర్ 1, 1981 న ట్రాన్స్పోర్ట్ కెనడాతో క్రిస్టివియా CA-05 గా నమోదు చేయబడింది మరియు మొదట 1982 లో ప్రయాణించారు. [2] [3] 350 కి పైగా పూర్తయింది మరియు 2002 నాటికి ఎగిరింది. [1] క్రిస్టావియా ఒకే ఇంజిన్, హై వింగ్, సాంప్రదాయ ల్యాండింగ్ గేర్-అమర్చిన విమానం. ఫ్యూజ్‌లేజ్ 4130 స్టీల్ ట్యూబ్ నిర్మాణంలో ఉంది. రెక్కలు ఫ్లాప్‌లెస్, ప్రధానంగా చెక్క, కస్టమ్ మాసన్ ఎయిర్‌ఫాయిల్ డిజైన్‌ను ఉపయోగిస్తాయి మరియు డ్యూయల్ వింగ్ స్ట్రట్‌లచే మద్దతు ఇస్తాయి. బాహ్య భాగం విమానం ఫాబ్రిక్ కవరింగ్‌తో పూర్తయింది. ఆమోదయోగ్యమైన శక్తి పరిధి 65 నుండి 100 హెచ్‌పి (48 నుండి 75 కిలోవాట్) మరియు ఉపయోగించిన ప్రామాణిక పవర్‌ప్లాంట్ 65 హెచ్‌పి (48 కిలోవాట్ 6] ప్రణాళికలు ఎయిర్క్రాఫ్ట్ స్ప్రూస్ &amp; స్పెషాలిటీ కో. [1] [4] [5] [6] [7] రాన్ మాసన్ క్రిస్టావియా సిరీస్ విమానాల హక్కులను విమాన స్ప్రూస్‌కు విక్రయించాడు మరియు ఇకపై ప్రణాళికలు లేదా సహాయాన్ని సరఫరా చేయడు. [8] డిజైనర్ నిర్మాణ సమయాన్ని 2000 గంటలుగా అంచనా వేశారు. [1] జనవరి 2016 లో, క్రిస్టావియా సిరీస్ విమానాల యొక్క నలభై రెండు ఉదాహరణలు ట్రాన్స్పోర్ట్ కెనడా మరియు అమెరికాలో అరవై ఒకటి FAA తో నమోదు చేయబడ్డాయి. [9] [10] అసలు ప్రణాళికల నుండి డేటా S/N 291 జనరల్ లక్షణాలు పోల్చదగిన పాత్ర, కాన్ఫిగరేషన్ మరియు ERA యొక్క పనితీరు విమానం</v>
      </c>
      <c r="E144" s="1" t="s">
        <v>2392</v>
      </c>
      <c r="F144" s="1" t="s">
        <v>1972</v>
      </c>
      <c r="G144" s="1" t="str">
        <f>IFERROR(__xludf.DUMMYFUNCTION("GOOGLETRANSLATE(F:F, ""en"", ""te"")"),"హోమ్‌బిల్ట్ విమానం")</f>
        <v>హోమ్‌బిల్ట్ విమానం</v>
      </c>
      <c r="H144" s="1" t="s">
        <v>1090</v>
      </c>
      <c r="I144" s="1" t="str">
        <f>IFERROR(__xludf.DUMMYFUNCTION("GOOGLETRANSLATE(H:H, ""en"", ""te"")"),"కెనడా")</f>
        <v>కెనడా</v>
      </c>
      <c r="J144" s="2" t="s">
        <v>1091</v>
      </c>
      <c r="N144" s="1" t="s">
        <v>2393</v>
      </c>
      <c r="P144" s="1">
        <v>1982.0</v>
      </c>
      <c r="Q144" s="1" t="s">
        <v>2394</v>
      </c>
      <c r="R144" s="1" t="s">
        <v>215</v>
      </c>
      <c r="S144" s="1" t="s">
        <v>2395</v>
      </c>
      <c r="T144" s="1" t="s">
        <v>2396</v>
      </c>
      <c r="U144" s="1" t="s">
        <v>767</v>
      </c>
      <c r="V144" s="1" t="s">
        <v>2397</v>
      </c>
      <c r="W144" s="1" t="s">
        <v>2398</v>
      </c>
      <c r="X144" s="1" t="s">
        <v>2399</v>
      </c>
      <c r="Y144" s="1" t="s">
        <v>2400</v>
      </c>
      <c r="Z144" s="1" t="s">
        <v>2401</v>
      </c>
      <c r="AA144" s="1" t="s">
        <v>2402</v>
      </c>
      <c r="AB144" s="1" t="s">
        <v>1748</v>
      </c>
      <c r="AC144" s="1" t="s">
        <v>674</v>
      </c>
      <c r="AF144" s="1" t="s">
        <v>1105</v>
      </c>
      <c r="AH144" s="1" t="s">
        <v>2403</v>
      </c>
      <c r="AI144" s="1" t="s">
        <v>2222</v>
      </c>
      <c r="AQ144" s="1" t="s">
        <v>1988</v>
      </c>
      <c r="AS144" s="1" t="s">
        <v>2264</v>
      </c>
      <c r="AT144" s="1" t="s">
        <v>1071</v>
      </c>
      <c r="AU144" s="1">
        <v>1981.0</v>
      </c>
      <c r="BA144" s="1" t="s">
        <v>272</v>
      </c>
      <c r="BG144" s="1" t="s">
        <v>313</v>
      </c>
      <c r="CZ144" s="1" t="s">
        <v>2404</v>
      </c>
    </row>
    <row r="145">
      <c r="A145" s="1" t="s">
        <v>2405</v>
      </c>
      <c r="B145" s="1" t="str">
        <f>IFERROR(__xludf.DUMMYFUNCTION("GOOGLETRANSLATE(A:A, ""en"", ""te"")"),"ఎల్మ్వుడ్ క్రిస్టివియా MK IV")</f>
        <v>ఎల్మ్వుడ్ క్రిస్టివియా MK IV</v>
      </c>
      <c r="C145" s="1" t="s">
        <v>2406</v>
      </c>
      <c r="D145" s="1" t="str">
        <f>IFERROR(__xludf.DUMMYFUNCTION("GOOGLETRANSLATE(C:C, ""en"", ""te"")"),"క్రిస్టివియా MK IV (క్రైస్ట్-ఇన్-ఏవియేషన్) అనేది కెనడియన్ హోమ్‌బిల్ట్ విమానం, దీనిని రాన్ మాసన్ రూపొందించారు మరియు అంటారియోలోని ఫ్రాంక్‌ఫోర్డ్ యొక్క ఎల్మ్‌వుడ్ ఏవియేషన్ చేత నిర్మించబడింది (గతంలో అంటారియోలోని బెల్లెవిల్లేలో). ఈ విమానం te త్సాహిక నిర్మాణం క"&amp;"ోసం ప్రణాళికల రూపంలో సరఫరా చేయబడుతుంది. [1] [2] ఆఫ్రికన్ మిషనరీ పని కోసం రూపొందించబడినది మార్క్ IV క్రిస్టీవియా MK I యొక్క అభివృద్ధి, గ్రేటర్ వింగ్స్పాన్, పొడవైన ఫ్యూజ్‌లేజ్ మరియు రెండు అదనపు సీట్లు. ఈ విమానం స్ట్రట్-బ్రెస్డ్ హై-వింగ్, తలుపులతో నాలుగు-సీట"&amp;"్ల పరివేష్టిత క్యాబిన్, స్థిర సాంప్రదాయ ల్యాండింగ్ గేర్ మరియు ట్రాక్టర్ కాన్ఫిగరేషన్‌లో ఒకే ఇంజిన్ కలిగి ఉంది. [1] విమానం ఫ్యూజ్‌లేజ్ వెల్డెడ్ 4130 స్టీల్ గొట్టాల నుండి తయారవుతుంది, అయితే రెక్క ఆల్-వుడెన్ నిర్మాణంలో ఉంది, అన్ని ఉపరితలాలు డోప్డ్ ఎయిర్‌క్రా"&amp;"ఫ్ట్ ఫాబ్రిక్‌తో కప్పబడి ఉంటాయి. తరువాత మోడళ్లకు అల్యూమినియం వింగ్ స్పార్ ఉంటుంది. దీని 35.50 అడుగుల (10.8 మీ) స్పాన్ వింగ్ కస్టమ్ మాసన్ ఎయిర్‌ఫాయిల్‌ను ఉపయోగిస్తుంది, ఫ్లాప్‌లను మౌంట్ చేస్తుంది మరియు 177.3 చదరపు అడుగుల (16.47 మీ 2) రెక్క ప్రాంతాన్ని కలిగ"&amp;"ి ఉంది. రెక్కకు జ్యూరీ స్ట్రట్స్‌తో ""వి"" స్ట్రట్స్ మద్దతు ఇస్తున్నాయి. ఉపయోగించిన ప్రామాణిక ఇంజిన్ 150 HP (112 kW) లైమింగ్ O-320 పవర్‌ప్లాంట్. [1] [3] క్రిస్టావియా MK IV లో 1,100 lb (500 kg) మరియు స్థూల బరువు 2,200 పౌండ్లు (1,000 కిలోలు) ఖాళీ బరువు ఉంటు"&amp;"ంది, ఇది 1,100 పౌండ్లు (500 కిలోల) ఉపయోగకరమైన లోడ్ ఇస్తుంది. 41 యు.ఎస్. గ్యాలన్ల పూర్తి ఇంధనంతో (160 ఎల్; 34 ఇంప్ గల్) సిబ్బందికి పేలోడ్, ప్రయాణీకులు మరియు సామాను 854 ఎల్బి (387 కిలోలు). [1] ప్రణాళికలు ఎయిర్క్రాఫ్ట్ స్ప్రూస్ &amp; స్పెషాలిటీ కో. రాన్ మాసన్ క్"&amp;"రిస్టివియా సిరీస్ విమానాల హక్కులను విమాన స్ప్రూస్‌కు విక్రయించాయి మరియు ఇకపై ప్రణాళికలు లేదా మద్దతును సరఫరా చేయవు. [4] డిజైనర్ సరఫరా చేసిన ప్రణాళికల నుండి నిర్మాణ సమయాన్ని 2600 గంటలుగా అంచనా వేస్తాడు. [1] [2] 1998 నాటికి 250 ఉదాహరణలు ఎగురుతున్నాయని డిజైనర"&amp;"్ నివేదించారు. [1] డిసెంబర్ 2016 లో ఐదు ఉదాహరణలు అమెరికాలో ఫెడరల్ ఏవియేషన్ అడ్మినిస్ట్రేషన్ మరియు ఎనిమిది ట్రాన్స్పోర్ట్ కెనడాతో నమోదు చేయబడ్డాయి. [5] [6] ఏరోక్రాఫ్టర్ నుండి డేటా మరియు అసంపూర్ణ గైడ్ టు ఎయిర్‌ఫాయిల్ వాడకం [1] [3] సాధారణ లక్షణాల పనితీరు")</f>
        <v>క్రిస్టివియా MK IV (క్రైస్ట్-ఇన్-ఏవియేషన్) అనేది కెనడియన్ హోమ్‌బిల్ట్ విమానం, దీనిని రాన్ మాసన్ రూపొందించారు మరియు అంటారియోలోని ఫ్రాంక్‌ఫోర్డ్ యొక్క ఎల్మ్‌వుడ్ ఏవియేషన్ చేత నిర్మించబడింది (గతంలో అంటారియోలోని బెల్లెవిల్లేలో). ఈ విమానం te త్సాహిక నిర్మాణం కోసం ప్రణాళికల రూపంలో సరఫరా చేయబడుతుంది. [1] [2] ఆఫ్రికన్ మిషనరీ పని కోసం రూపొందించబడినది మార్క్ IV క్రిస్టీవియా MK I యొక్క అభివృద్ధి, గ్రేటర్ వింగ్స్పాన్, పొడవైన ఫ్యూజ్‌లేజ్ మరియు రెండు అదనపు సీట్లు. ఈ విమానం స్ట్రట్-బ్రెస్డ్ హై-వింగ్, తలుపులతో నాలుగు-సీట్ల పరివేష్టిత క్యాబిన్, స్థిర సాంప్రదాయ ల్యాండింగ్ గేర్ మరియు ట్రాక్టర్ కాన్ఫిగరేషన్‌లో ఒకే ఇంజిన్ కలిగి ఉంది. [1] విమానం ఫ్యూజ్‌లేజ్ వెల్డెడ్ 4130 స్టీల్ గొట్టాల నుండి తయారవుతుంది, అయితే రెక్క ఆల్-వుడెన్ నిర్మాణంలో ఉంది, అన్ని ఉపరితలాలు డోప్డ్ ఎయిర్‌క్రాఫ్ట్ ఫాబ్రిక్‌తో కప్పబడి ఉంటాయి. తరువాత మోడళ్లకు అల్యూమినియం వింగ్ స్పార్ ఉంటుంది. దీని 35.50 అడుగుల (10.8 మీ) స్పాన్ వింగ్ కస్టమ్ మాసన్ ఎయిర్‌ఫాయిల్‌ను ఉపయోగిస్తుంది, ఫ్లాప్‌లను మౌంట్ చేస్తుంది మరియు 177.3 చదరపు అడుగుల (16.47 మీ 2) రెక్క ప్రాంతాన్ని కలిగి ఉంది. రెక్కకు జ్యూరీ స్ట్రట్స్‌తో "వి" స్ట్రట్స్ మద్దతు ఇస్తున్నాయి. ఉపయోగించిన ప్రామాణిక ఇంజిన్ 150 HP (112 kW) లైమింగ్ O-320 పవర్‌ప్లాంట్. [1] [3] క్రిస్టావియా MK IV లో 1,100 lb (500 kg) మరియు స్థూల బరువు 2,200 పౌండ్లు (1,000 కిలోలు) ఖాళీ బరువు ఉంటుంది, ఇది 1,100 పౌండ్లు (500 కిలోల) ఉపయోగకరమైన లోడ్ ఇస్తుంది. 41 యు.ఎస్. గ్యాలన్ల పూర్తి ఇంధనంతో (160 ఎల్; 34 ఇంప్ గల్) సిబ్బందికి పేలోడ్, ప్రయాణీకులు మరియు సామాను 854 ఎల్బి (387 కిలోలు). [1] ప్రణాళికలు ఎయిర్క్రాఫ్ట్ స్ప్రూస్ &amp; స్పెషాలిటీ కో. రాన్ మాసన్ క్రిస్టివియా సిరీస్ విమానాల హక్కులను విమాన స్ప్రూస్‌కు విక్రయించాయి మరియు ఇకపై ప్రణాళికలు లేదా మద్దతును సరఫరా చేయవు. [4] డిజైనర్ సరఫరా చేసిన ప్రణాళికల నుండి నిర్మాణ సమయాన్ని 2600 గంటలుగా అంచనా వేస్తాడు. [1] [2] 1998 నాటికి 250 ఉదాహరణలు ఎగురుతున్నాయని డిజైనర్ నివేదించారు. [1] డిసెంబర్ 2016 లో ఐదు ఉదాహరణలు అమెరికాలో ఫెడరల్ ఏవియేషన్ అడ్మినిస్ట్రేషన్ మరియు ఎనిమిది ట్రాన్స్పోర్ట్ కెనడాతో నమోదు చేయబడ్డాయి. [5] [6] ఏరోక్రాఫ్టర్ నుండి డేటా మరియు అసంపూర్ణ గైడ్ టు ఎయిర్‌ఫాయిల్ వాడకం [1] [3] సాధారణ లక్షణాల పనితీరు</v>
      </c>
      <c r="E145" s="1" t="s">
        <v>2407</v>
      </c>
      <c r="F145" s="1" t="s">
        <v>1972</v>
      </c>
      <c r="G145" s="1" t="str">
        <f>IFERROR(__xludf.DUMMYFUNCTION("GOOGLETRANSLATE(F:F, ""en"", ""te"")"),"హోమ్‌బిల్ట్ విమానం")</f>
        <v>హోమ్‌బిల్ట్ విమానం</v>
      </c>
      <c r="H145" s="1" t="s">
        <v>1090</v>
      </c>
      <c r="I145" s="1" t="str">
        <f>IFERROR(__xludf.DUMMYFUNCTION("GOOGLETRANSLATE(H:H, ""en"", ""te"")"),"కెనడా")</f>
        <v>కెనడా</v>
      </c>
      <c r="J145" s="2" t="s">
        <v>1091</v>
      </c>
      <c r="K145" s="1" t="s">
        <v>2408</v>
      </c>
      <c r="L145" s="1"/>
      <c r="M145" s="1" t="s">
        <v>2409</v>
      </c>
      <c r="N145" s="1" t="s">
        <v>2393</v>
      </c>
      <c r="Q145" s="1">
        <v>250.0</v>
      </c>
      <c r="R145" s="1" t="s">
        <v>215</v>
      </c>
      <c r="S145" s="1" t="s">
        <v>2410</v>
      </c>
      <c r="T145" s="1" t="s">
        <v>2411</v>
      </c>
      <c r="V145" s="1" t="s">
        <v>2412</v>
      </c>
      <c r="W145" s="1" t="s">
        <v>2413</v>
      </c>
      <c r="X145" s="1" t="s">
        <v>2414</v>
      </c>
      <c r="Y145" s="1" t="s">
        <v>2415</v>
      </c>
      <c r="Z145" s="1" t="s">
        <v>2416</v>
      </c>
      <c r="AA145" s="1" t="s">
        <v>2221</v>
      </c>
      <c r="AB145" s="1" t="s">
        <v>1343</v>
      </c>
      <c r="AC145" s="1" t="s">
        <v>1985</v>
      </c>
      <c r="AF145" s="1" t="s">
        <v>1068</v>
      </c>
      <c r="AH145" s="1" t="s">
        <v>2417</v>
      </c>
      <c r="AI145" s="1" t="s">
        <v>1069</v>
      </c>
      <c r="AJ145" s="1" t="s">
        <v>2418</v>
      </c>
      <c r="AP145" s="1" t="s">
        <v>2419</v>
      </c>
      <c r="AQ145" s="1" t="s">
        <v>1988</v>
      </c>
      <c r="AS145" s="1" t="s">
        <v>674</v>
      </c>
      <c r="AT145" s="1" t="s">
        <v>2420</v>
      </c>
      <c r="AY145" s="1" t="s">
        <v>2421</v>
      </c>
      <c r="AZ145" s="1" t="s">
        <v>2422</v>
      </c>
      <c r="BA145" s="1" t="s">
        <v>1087</v>
      </c>
    </row>
    <row r="146">
      <c r="A146" s="1" t="s">
        <v>2423</v>
      </c>
      <c r="B146" s="1" t="str">
        <f>IFERROR(__xludf.DUMMYFUNCTION("GOOGLETRANSLATE(A:A, ""en"", ""te"")"),"ఫహ్లిన్ ఎస్ఎఫ్ -2 ప్లైమోకౌప్")</f>
        <v>ఫహ్లిన్ ఎస్ఎఫ్ -2 ప్లైమోకౌప్</v>
      </c>
      <c r="C146" s="1" t="s">
        <v>2424</v>
      </c>
      <c r="D146" s="1" t="str">
        <f>IFERROR(__xludf.DUMMYFUNCTION("GOOGLETRANSLATE(C:C, ""en"", ""te"")"),"ఫహ్లిన్ SF-2 ప్లైమోకౌప్ 1935 లో ఉత్పత్తి చేయబడిన అధిక-వింగ్, కాంటిలివర్ రకం, ప్రోటోటైప్ ప్రయోగాత్మక విమానం. [1] [2] [3] SF-2, అమెరికా బ్యూరో ఆఫ్ ఎయిర్ కామర్స్ పిలిచే ఒక పోటీకి ప్రతిస్పందనగా రూపొందించబడింది, ప్రజలకు సరసమైన విమానానికి రూపకల్పన మరియు నిర్మాణ"&amp;" ప్రతిపాదనలు కోరుతూ, ఓలే ఫహ్లిన్ మరియు అతని భాగస్వామి స్వెన్ స్వాన్సన్ 1935 ఇంజిన్ ఉపయోగించి రూపొందించబడింది మరియు నిర్మించారు. ప్లైమౌత్ ఆటోమొబైల్ మరియు ఇంటీరియర్ మరియు బాహ్య రెండూ డిజైన్ స్వరాలు ఒకే కారు నుండి అరువు తెచ్చుకున్నాయి. [3] [4] [5] [6] ప్లైమో"&amp;"కౌప్, ""ఫ్లయింగ్ ఆటోమొబైల్"" గా వర్గీకరించబడింది, 1935 ప్లైమౌత్ కారు యొక్క ఇంజిన్, డాష్‌బోర్డ్, సూచికలు మరియు హుడ్ ఆభరణాన్ని ఉపయోగించుకుంది. [4] [7] [8] స్వాన్సన్-ఫాహ్లిన్ ఎస్ఎఫ్ -1 ఆధారంగా, ఫహ్లిన్ సాధారణ ఆరు-సిలిండర్ ఇన్-లైన్ క్రిస్లర్ కార్ ఇంజిన్‌ను ఉప"&amp;"యోగించారు, విమాన వాడకానికి అనుగుణంగా, రబ్బరు సస్పెన్షన్ చేత మద్దతు ఇవ్వబడిన విమానానికి శక్తినివ్వడానికి. [2] [7] [8] [9 సాహస సం SF-2 ను బ్యూరో ఆఫ్ కామర్స్ పరీక్షించారు, కాని పోటీ ఒప్పందం యొక్క స్పెసిఫికేషన్లను తీర్చడంలో విఫలమైంది. ఫ్లైవీల్ మరియు శీతలీకరణ "&amp;"అభిమానిని తొలగించడం ద్వారా స్టాక్ క్రిస్లర్ ఇంజిన్ ఏరోనాటిక్స్ ఉపయోగం కోసం సవరించబడింది. ఆటోమోటివ్ ఎలక్ట్రికల్ జ్వలన వ్యవస్థను ఎయిర్ ప్లేన్ మాగ్నెటోతో భర్తీ చేశారు మరియు కొత్త తేలికపాటి ఎగ్జాస్ట్ సిస్టమ్ వ్యవస్థాపించబడింది. ప్రామాణిక కార్బ్యురేటర్ను అప్‌డ"&amp;"్రాట్ రకం ద్వారా భర్తీ చేశారు, ఇక్కడ గాలి క్రింద నుండి ప్రవేశించి యూనిట్ పైభాగంలో నిష్క్రమించింది. సిలిండర్ తలలు అల్యూమినియం నుండి తయారైన కొత్త వాటితో భర్తీ చేయబడ్డాయి, ఇది ఇంజిన్ యొక్క బరువును తగ్గించే ప్రభావాన్ని కలిగి ఉంది, అయితే కుదింపు నిష్పత్తిని 6."&amp;"7: 1 నుండి 7: 1 వరకు పెంచుతుంది. [8] తగ్గింపు గేర్‌బాక్స్ ఇంజిన్ హౌసింగ్‌పై నేరుగా క్రాంక్ షాఫ్ట్‌కు అనుసంధానించబడి, ఇంజిన్ ఆయిల్ సిస్టమ్ ద్వారా సరళతతో అమర్చబడింది. [8] 2: 1 గేర్-తగ్గింపు నిష్పత్తిని ఉపయోగించి ప్రొపెల్లర్ గేర్‌బాక్స్ ద్వారా నడపబడింది, ఇది"&amp;" ఇంజిన్‌ను పూర్తి శక్తి వద్ద పనిచేయడానికి వీలు కల్పించింది, ప్రొపెల్లర్‌ను దాని వాంఛనీయ వేగంతో 1800 ఆర్‌పిఎమ్ వేగంతో నడిపిస్తుంది. [7] [8] ప్రొపెల్లర్ షాఫ్ట్ రేడియేటర్ గుండా వెళ్ళింది, ఇది ఇంజిన్ ముందు అమర్చబడింది. [7] చాలా ఇంజిన్ భాగాలు స్టాక్ గా ఉన్నాయి"&amp;" మరియు అమెరికాలో సుమారు 8,000 క్రిస్లర్, డి సోటో లేదా డాడ్జ్ డీలర్లలో పొందవచ్చు, అయితే ఏదైనా ఇంజిన్ మరమ్మతులు మరియు నిర్వహణ ఏదైనా క్రిస్లర్-శిక్షణ పొందిన మెకానిక్ చేత చేయబడతాయి. [7] ఆటోమోటివ్ డిజైన్‌ను గుర్తుచేసే డిజైన్ స్వరాలు, విమాన కౌలింగ్‌లో అసలు 1935"&amp;" ప్లైమౌత్ కారులో కనిపించే మాదిరిగానే పోర్త్‌హోల్స్ ఉన్నాయి. [8] ఇతర లక్షణాలలో మొహైర్ ఇంటీరియర్, సర్దుబాటు చేయగల కిటికీలు మరియు ఓడ రూపంలో కౌలింగ్ ఆభరణం ఉన్నాయి, [6] [11] కారు యొక్క హుడ్ ఆభరణం మాదిరిగానే. [7] ఫ్లయింగ్ మ్యాగజైన్ ఫహ్లిన్ యొక్క ఇంజిన్ యొక్క వి"&amp;"మాన వాడకానికి ""విమాన వాడకానికి ఆటోమొబైల్ మోటారును స్వీకరించే సున్నితమైన ఉద్యోగాలలో ఒకటి"" అని ప్రశంసించింది. [7] ఎటిసి (ఆమోదించబడిన రకం సర్టిఫికేట్) మంజూరు చేయడానికి ముందు ఎస్ఎఫ్ -2 ఇంజిన్ రెండు సిరీస్ పరీక్షలను దాటవలసి ఉంది, ఇది విమాన విమాన అనువర్తనాలలో"&amp;" ఉపయోగించడానికి వీలు కల్పిస్తుంది. ఈ నిబంధనలకు క్రిస్లర్ ఇంజిన్‌పై ప్రభుత్వం నడుస్తున్న 50 గంటల పరీక్ష మరియు తయారీదారు స్వీకరించిన అదనంగా 100 గంటల పరీక్ష అవసరం. క్రిస్లర్ ఈ ప్రక్రియలో పాల్గొనడానికి ఆ సమయంలో సిద్ధంగా ఉన్నాడు, ఎందుకంటే దాని ఆటోమొబైల్ ఇంజిన్"&amp;"ల యొక్క విమానయాన-సంబంధిత అనువర్తనాల కోసం పెరిగిన డిమాండ్ను ఇది అంచనా వేసింది. అవసరమైన అన్ని పరీక్షలలో ఇంజిన్ ఉత్తీర్ణత సాధించింది. అదే సమయంలో బ్యూరో ఆఫ్ ఎయిర్ కామర్స్ MO లోని మార్షల్ లోని ఫాహ్లిన్ ఎయిర్క్రాఫ్ట్ కంపెనీని అడిగారు, ఇది ఒక విమానం తయారు చేయమని"&amp;", ఇది సర్టిఫైడ్ ఇంజిన్‌ను విమానంలో పరీక్షించడానికి ఉపయోగించబడుతుంది. [8] రెక్కల అమరిక యొక్క వినూత్న లక్షణం ఏమిటంటే, ఫ్లాప్‌లను ఫ్లేపెరాన్‌కు సమానమైన కాన్ఫిగరేషన్‌లో ఐలెరాన్‌లుగా కూడా ఉపయోగించవచ్చు. ఫ్లాప్ ప్రాంతం మొత్తం వింగ్ ప్రాంతంలో మూడింట ఒక వంతు మరియ"&amp;"ు ఫ్లాప్స్ రెక్క యొక్క మొత్తం పొడవుతో విస్తరించి ఉన్నాయి. లివర్ ఫ్లాప్ చర్యను నియంత్రించింది మరియు వేరే కాన్ఫిగరేషన్ ద్వారా ఇది ఐలెరాన్ కంట్రోల్ మోడ్‌కు మారవచ్చు. [7] ల్యాండింగ్ సమయంలో షాక్‌ను గ్రహించడానికి ల్యాండింగ్ గేర్ మోకాలి-చర్య స్ట్రట్‌లను అందించిం"&amp;"ది. [7] విమాన పరీక్షల సమయంలో ప్లైమోకౌప్ గరిష్టంగా 120 mph (190 కిమీ/గం; 100 కెఎన్) మరియు 100 mph (160 కిమీ/గం; 87 kn) క్రూజింగ్ వేగం సాధించింది. అమెరికా మిడ్ వెస్ట్ లోని రెండు నగరాల మధ్య ఒక పర్యటనలో 250 మైళ్ళు (400 కిమీ; 220 ఎన్ఎమ్ఐ) దూరాన్ని కవర్ చేయడాని"&amp;"కి విమానం రెండున్నర గంటలు పట్టింది. ఇంజిన్ ప్రామాణిక గ్యాసోలిన్ మరియు దాని ఇంధన వినియోగం 25 mpg - us (9.4 l/100 km; 30 mpg - imp), యాత్రకు దాని చమురు వినియోగం సుమారుగా ఒక క్వార్ట్. [8] టేకాఫ్ సమయంలో మినహా అన్ని అంశాలలో దీని పనితీరు అదేవిధంగా శక్తితో కూడిన"&amp;" పోర్టర్ఫీల్డ్ 35 కంటే గొప్పది. [10] ఈ విమానం పరీక్షించబడింది మరియు ఎయిర్‌బార్టీగా ధృవీకరించబడింది మరియు అదనపు పరీక్షల కోసం డెట్రాయిట్‌కు తీసుకురావడానికి ఫహ్లిన్ క్రిస్లర్ చేత నియమించబడ్డాడు. ఏది ఏమయినప్పటికీ, న్యుమోనియా నుండి పోటీని మరియు ఫహ్లిన్ భాగస్వా"&amp;"మి స్వాన్సన్ మరణం గెలవడంలో ఎస్ఎఫ్ -2 వైఫల్యం, ఎంకరేజ్ నుండి సీటెల్‌కు నాన్-స్టాప్ ఫ్లైట్‌ను ప్లాన్ చేస్తున్న రస్సెల్ ఓవెన్‌కు ఈ విమానం విక్రయించడానికి దారితీసింది. ఈ విమానం తరువాత సీ-ఆస్కాగా పేరు మార్చబడింది మరియు దాని ఇంధన సామర్థ్యాన్ని పెంచడం ద్వారా సవర"&amp;"ించబడింది. [6] [12] ఆ సమయంలో, ఎంకరేజ్ డైలీ టైమ్స్ ఈ ఫ్లైట్ ""ఆటోమొబైల్ ఇంజిన్‌తో ఇప్పటివరకు చేసిన పొడవైన విమానానికి"" రికార్డు సృష్టిస్తుందని వ్రాసింది. [11] విమానం పైలట్ తలుపు వద్ద SE పేరును KA గా కలిగి ఉంది, తరువాత వివరణ తరువాత "" ఫ్లయింగ్ ఆటోమొబైల్ "","&amp;" ఫ్యూజ్‌లేజ్ వైపు"" సీటెల్-అలాస్కా చివరి ఎయిర్‌మెయిల్ సరిహద్దు కాలిబాట ""సీటెల్ వాషింగ్టన్లు మండుతున్నది"" అనే సందేశం ద్వారా చెక్కబడింది. [5] [13] అయితే, 28 సెప్టెంబర్ 1936 న, పొగమంచులో జునాయుపై ఎగురుతున్నప్పుడు, [14] ఓవెన్ తనకు చమురు-పీడన సమస్యలు ఉన్నాయన"&amp;"ి మరియు రాత్రి అన్‌లిట్ జునాయు విమానాశ్రయానికి సమీపంలో క్రాష్-ల్యాండ్ చేశానని భావించాడు. [5] [6] [12] సెప్టెంబర్ 1936 లో, క్రాష్-ల్యాండింగ్ తరువాత, ఓవెన్ తన స్పాన్సర్లకు ఒక టెలిగ్రామ్‌ను పంపాడు: ""అలాస్కాలోని ఆమె అస్కాపై సీ-ఆస్కా."" [15] [16] [17] [18] వి"&amp;"మానం యొక్క ల్యాండింగ్ గేర్ విఫలమైంది మరియు విఫలమైంది కౌలింగ్ మరియు ప్రొపెల్లర్‌కు నష్టం జరిగింది. [19] ఈ విమానం జునాయు విమానాశ్రయంలోని షెల్ సిమన్స్ హ్యాంగర్‌లో 1938 వరకు హ్యాంగర్ ఫైర్ సమయంలో కాలిపోయినప్పుడు, హ్యాంగర్‌లో పనిచేసే సాంకేతిక నిపుణులు అనుకోకుండ"&amp;"ా ప్రారంభమైంది. [14] [15] [18] [2] [7] [8] సాధారణ లక్షణాల పనితీరు నుండి డేటా")</f>
        <v>ఫహ్లిన్ SF-2 ప్లైమోకౌప్ 1935 లో ఉత్పత్తి చేయబడిన అధిక-వింగ్, కాంటిలివర్ రకం, ప్రోటోటైప్ ప్రయోగాత్మక విమానం. [1] [2] [3] SF-2, అమెరికా బ్యూరో ఆఫ్ ఎయిర్ కామర్స్ పిలిచే ఒక పోటీకి ప్రతిస్పందనగా రూపొందించబడింది, ప్రజలకు సరసమైన విమానానికి రూపకల్పన మరియు నిర్మాణ ప్రతిపాదనలు కోరుతూ, ఓలే ఫహ్లిన్ మరియు అతని భాగస్వామి స్వెన్ స్వాన్సన్ 1935 ఇంజిన్ ఉపయోగించి రూపొందించబడింది మరియు నిర్మించారు. ప్లైమౌత్ ఆటోమొబైల్ మరియు ఇంటీరియర్ మరియు బాహ్య రెండూ డిజైన్ స్వరాలు ఒకే కారు నుండి అరువు తెచ్చుకున్నాయి. [3] [4] [5] [6] ప్లైమోకౌప్, "ఫ్లయింగ్ ఆటోమొబైల్" గా వర్గీకరించబడింది, 1935 ప్లైమౌత్ కారు యొక్క ఇంజిన్, డాష్‌బోర్డ్, సూచికలు మరియు హుడ్ ఆభరణాన్ని ఉపయోగించుకుంది. [4] [7] [8] స్వాన్సన్-ఫాహ్లిన్ ఎస్ఎఫ్ -1 ఆధారంగా, ఫహ్లిన్ సాధారణ ఆరు-సిలిండర్ ఇన్-లైన్ క్రిస్లర్ కార్ ఇంజిన్‌ను ఉపయోగించారు, విమాన వాడకానికి అనుగుణంగా, రబ్బరు సస్పెన్షన్ చేత మద్దతు ఇవ్వబడిన విమానానికి శక్తినివ్వడానికి. [2] [7] [8] [9 సాహస సం SF-2 ను బ్యూరో ఆఫ్ కామర్స్ పరీక్షించారు, కాని పోటీ ఒప్పందం యొక్క స్పెసిఫికేషన్లను తీర్చడంలో విఫలమైంది. ఫ్లైవీల్ మరియు శీతలీకరణ అభిమానిని తొలగించడం ద్వారా స్టాక్ క్రిస్లర్ ఇంజిన్ ఏరోనాటిక్స్ ఉపయోగం కోసం సవరించబడింది. ఆటోమోటివ్ ఎలక్ట్రికల్ జ్వలన వ్యవస్థను ఎయిర్ ప్లేన్ మాగ్నెటోతో భర్తీ చేశారు మరియు కొత్త తేలికపాటి ఎగ్జాస్ట్ సిస్టమ్ వ్యవస్థాపించబడింది. ప్రామాణిక కార్బ్యురేటర్ను అప్‌డ్రాట్ రకం ద్వారా భర్తీ చేశారు, ఇక్కడ గాలి క్రింద నుండి ప్రవేశించి యూనిట్ పైభాగంలో నిష్క్రమించింది. సిలిండర్ తలలు అల్యూమినియం నుండి తయారైన కొత్త వాటితో భర్తీ చేయబడ్డాయి, ఇది ఇంజిన్ యొక్క బరువును తగ్గించే ప్రభావాన్ని కలిగి ఉంది, అయితే కుదింపు నిష్పత్తిని 6.7: 1 నుండి 7: 1 వరకు పెంచుతుంది. [8] తగ్గింపు గేర్‌బాక్స్ ఇంజిన్ హౌసింగ్‌పై నేరుగా క్రాంక్ షాఫ్ట్‌కు అనుసంధానించబడి, ఇంజిన్ ఆయిల్ సిస్టమ్ ద్వారా సరళతతో అమర్చబడింది. [8] 2: 1 గేర్-తగ్గింపు నిష్పత్తిని ఉపయోగించి ప్రొపెల్లర్ గేర్‌బాక్స్ ద్వారా నడపబడింది, ఇది ఇంజిన్‌ను పూర్తి శక్తి వద్ద పనిచేయడానికి వీలు కల్పించింది, ప్రొపెల్లర్‌ను దాని వాంఛనీయ వేగంతో 1800 ఆర్‌పిఎమ్ వేగంతో నడిపిస్తుంది. [7] [8] ప్రొపెల్లర్ షాఫ్ట్ రేడియేటర్ గుండా వెళ్ళింది, ఇది ఇంజిన్ ముందు అమర్చబడింది. [7] చాలా ఇంజిన్ భాగాలు స్టాక్ గా ఉన్నాయి మరియు అమెరికాలో సుమారు 8,000 క్రిస్లర్, డి సోటో లేదా డాడ్జ్ డీలర్లలో పొందవచ్చు, అయితే ఏదైనా ఇంజిన్ మరమ్మతులు మరియు నిర్వహణ ఏదైనా క్రిస్లర్-శిక్షణ పొందిన మెకానిక్ చేత చేయబడతాయి. [7] ఆటోమోటివ్ డిజైన్‌ను గుర్తుచేసే డిజైన్ స్వరాలు, విమాన కౌలింగ్‌లో అసలు 1935 ప్లైమౌత్ కారులో కనిపించే మాదిరిగానే పోర్త్‌హోల్స్ ఉన్నాయి. [8] ఇతర లక్షణాలలో మొహైర్ ఇంటీరియర్, సర్దుబాటు చేయగల కిటికీలు మరియు ఓడ రూపంలో కౌలింగ్ ఆభరణం ఉన్నాయి, [6] [11] కారు యొక్క హుడ్ ఆభరణం మాదిరిగానే. [7] ఫ్లయింగ్ మ్యాగజైన్ ఫహ్లిన్ యొక్క ఇంజిన్ యొక్క విమాన వాడకానికి "విమాన వాడకానికి ఆటోమొబైల్ మోటారును స్వీకరించే సున్నితమైన ఉద్యోగాలలో ఒకటి" అని ప్రశంసించింది. [7] ఎటిసి (ఆమోదించబడిన రకం సర్టిఫికేట్) మంజూరు చేయడానికి ముందు ఎస్ఎఫ్ -2 ఇంజిన్ రెండు సిరీస్ పరీక్షలను దాటవలసి ఉంది, ఇది విమాన విమాన అనువర్తనాలలో ఉపయోగించడానికి వీలు కల్పిస్తుంది. ఈ నిబంధనలకు క్రిస్లర్ ఇంజిన్‌పై ప్రభుత్వం నడుస్తున్న 50 గంటల పరీక్ష మరియు తయారీదారు స్వీకరించిన అదనంగా 100 గంటల పరీక్ష అవసరం. క్రిస్లర్ ఈ ప్రక్రియలో పాల్గొనడానికి ఆ సమయంలో సిద్ధంగా ఉన్నాడు, ఎందుకంటే దాని ఆటోమొబైల్ ఇంజిన్ల యొక్క విమానయాన-సంబంధిత అనువర్తనాల కోసం పెరిగిన డిమాండ్ను ఇది అంచనా వేసింది. అవసరమైన అన్ని పరీక్షలలో ఇంజిన్ ఉత్తీర్ణత సాధించింది. అదే సమయంలో బ్యూరో ఆఫ్ ఎయిర్ కామర్స్ MO లోని మార్షల్ లోని ఫాహ్లిన్ ఎయిర్క్రాఫ్ట్ కంపెనీని అడిగారు, ఇది ఒక విమానం తయారు చేయమని, ఇది సర్టిఫైడ్ ఇంజిన్‌ను విమానంలో పరీక్షించడానికి ఉపయోగించబడుతుంది. [8] రెక్కల అమరిక యొక్క వినూత్న లక్షణం ఏమిటంటే, ఫ్లాప్‌లను ఫ్లేపెరాన్‌కు సమానమైన కాన్ఫిగరేషన్‌లో ఐలెరాన్‌లుగా కూడా ఉపయోగించవచ్చు. ఫ్లాప్ ప్రాంతం మొత్తం వింగ్ ప్రాంతంలో మూడింట ఒక వంతు మరియు ఫ్లాప్స్ రెక్క యొక్క మొత్తం పొడవుతో విస్తరించి ఉన్నాయి. లివర్ ఫ్లాప్ చర్యను నియంత్రించింది మరియు వేరే కాన్ఫిగరేషన్ ద్వారా ఇది ఐలెరాన్ కంట్రోల్ మోడ్‌కు మారవచ్చు. [7] ల్యాండింగ్ సమయంలో షాక్‌ను గ్రహించడానికి ల్యాండింగ్ గేర్ మోకాలి-చర్య స్ట్రట్‌లను అందించింది. [7] విమాన పరీక్షల సమయంలో ప్లైమోకౌప్ గరిష్టంగా 120 mph (190 కిమీ/గం; 100 కెఎన్) మరియు 100 mph (160 కిమీ/గం; 87 kn) క్రూజింగ్ వేగం సాధించింది. అమెరికా మిడ్ వెస్ట్ లోని రెండు నగరాల మధ్య ఒక పర్యటనలో 250 మైళ్ళు (400 కిమీ; 220 ఎన్ఎమ్ఐ) దూరాన్ని కవర్ చేయడానికి విమానం రెండున్నర గంటలు పట్టింది. ఇంజిన్ ప్రామాణిక గ్యాసోలిన్ మరియు దాని ఇంధన వినియోగం 25 mpg - us (9.4 l/100 km; 30 mpg - imp), యాత్రకు దాని చమురు వినియోగం సుమారుగా ఒక క్వార్ట్. [8] టేకాఫ్ సమయంలో మినహా అన్ని అంశాలలో దీని పనితీరు అదేవిధంగా శక్తితో కూడిన పోర్టర్ఫీల్డ్ 35 కంటే గొప్పది. [10] ఈ విమానం పరీక్షించబడింది మరియు ఎయిర్‌బార్టీగా ధృవీకరించబడింది మరియు అదనపు పరీక్షల కోసం డెట్రాయిట్‌కు తీసుకురావడానికి ఫహ్లిన్ క్రిస్లర్ చేత నియమించబడ్డాడు. ఏది ఏమయినప్పటికీ, న్యుమోనియా నుండి పోటీని మరియు ఫహ్లిన్ భాగస్వామి స్వాన్సన్ మరణం గెలవడంలో ఎస్ఎఫ్ -2 వైఫల్యం, ఎంకరేజ్ నుండి సీటెల్‌కు నాన్-స్టాప్ ఫ్లైట్‌ను ప్లాన్ చేస్తున్న రస్సెల్ ఓవెన్‌కు ఈ విమానం విక్రయించడానికి దారితీసింది. ఈ విమానం తరువాత సీ-ఆస్కాగా పేరు మార్చబడింది మరియు దాని ఇంధన సామర్థ్యాన్ని పెంచడం ద్వారా సవరించబడింది. [6] [12] ఆ సమయంలో, ఎంకరేజ్ డైలీ టైమ్స్ ఈ ఫ్లైట్ "ఆటోమొబైల్ ఇంజిన్‌తో ఇప్పటివరకు చేసిన పొడవైన విమానానికి" రికార్డు సృష్టిస్తుందని వ్రాసింది. [11] విమానం పైలట్ తలుపు వద్ద SE పేరును KA గా కలిగి ఉంది, తరువాత వివరణ తరువాత " ఫ్లయింగ్ ఆటోమొబైల్ ", ఫ్యూజ్‌లేజ్ వైపు" సీటెల్-అలాస్కా చివరి ఎయిర్‌మెయిల్ సరిహద్దు కాలిబాట "సీటెల్ వాషింగ్టన్లు మండుతున్నది" అనే సందేశం ద్వారా చెక్కబడింది. [5] [13] అయితే, 28 సెప్టెంబర్ 1936 న, పొగమంచులో జునాయుపై ఎగురుతున్నప్పుడు, [14] ఓవెన్ తనకు చమురు-పీడన సమస్యలు ఉన్నాయని మరియు రాత్రి అన్‌లిట్ జునాయు విమానాశ్రయానికి సమీపంలో క్రాష్-ల్యాండ్ చేశానని భావించాడు. [5] [6] [12] సెప్టెంబర్ 1936 లో, క్రాష్-ల్యాండింగ్ తరువాత, ఓవెన్ తన స్పాన్సర్లకు ఒక టెలిగ్రామ్‌ను పంపాడు: "అలాస్కాలోని ఆమె అస్కాపై సీ-ఆస్కా." [15] [16] [17] [18] విమానం యొక్క ల్యాండింగ్ గేర్ విఫలమైంది మరియు విఫలమైంది కౌలింగ్ మరియు ప్రొపెల్లర్‌కు నష్టం జరిగింది. [19] ఈ విమానం జునాయు విమానాశ్రయంలోని షెల్ సిమన్స్ హ్యాంగర్‌లో 1938 వరకు హ్యాంగర్ ఫైర్ సమయంలో కాలిపోయినప్పుడు, హ్యాంగర్‌లో పనిచేసే సాంకేతిక నిపుణులు అనుకోకుండా ప్రారంభమైంది. [14] [15] [18] [2] [7] [8] సాధారణ లక్షణాల పనితీరు నుండి డేటా</v>
      </c>
      <c r="E146" s="1" t="s">
        <v>2425</v>
      </c>
      <c r="F146" s="1" t="s">
        <v>301</v>
      </c>
      <c r="G146" s="1" t="str">
        <f>IFERROR(__xludf.DUMMYFUNCTION("GOOGLETRANSLATE(F:F, ""en"", ""te"")"),"తేలికపాటి విమానం")</f>
        <v>తేలికపాటి విమానం</v>
      </c>
      <c r="K146" s="1" t="s">
        <v>2426</v>
      </c>
      <c r="N146" s="1" t="s">
        <v>2427</v>
      </c>
      <c r="O146" s="1" t="s">
        <v>2428</v>
      </c>
      <c r="P146" s="1">
        <v>1935.0</v>
      </c>
      <c r="Q146" s="1">
        <v>1.0</v>
      </c>
      <c r="R146" s="1" t="s">
        <v>215</v>
      </c>
      <c r="S146" s="1" t="s">
        <v>2429</v>
      </c>
      <c r="T146" s="1" t="s">
        <v>2430</v>
      </c>
      <c r="V146" s="1" t="s">
        <v>2431</v>
      </c>
      <c r="X146" s="1" t="s">
        <v>2432</v>
      </c>
      <c r="Y146" s="1" t="s">
        <v>2433</v>
      </c>
      <c r="Z146" s="1" t="s">
        <v>2434</v>
      </c>
      <c r="AA146" s="1" t="s">
        <v>2435</v>
      </c>
      <c r="AC146" s="1" t="s">
        <v>674</v>
      </c>
      <c r="AG146" s="1" t="s">
        <v>619</v>
      </c>
      <c r="AH146" s="1" t="s">
        <v>774</v>
      </c>
      <c r="AI146" s="1" t="s">
        <v>2436</v>
      </c>
      <c r="AJ146" s="1" t="s">
        <v>2437</v>
      </c>
      <c r="AK146" s="1" t="s">
        <v>2438</v>
      </c>
      <c r="AP146" s="1" t="s">
        <v>2439</v>
      </c>
      <c r="AQ146" s="1" t="s">
        <v>1893</v>
      </c>
      <c r="AS146" s="1" t="s">
        <v>2440</v>
      </c>
      <c r="AU146" s="1">
        <v>1935.0</v>
      </c>
      <c r="BA146" s="1" t="s">
        <v>2441</v>
      </c>
      <c r="CT146" s="1" t="s">
        <v>2442</v>
      </c>
    </row>
    <row r="147">
      <c r="A147" s="1" t="s">
        <v>2443</v>
      </c>
      <c r="B147" s="1" t="str">
        <f>IFERROR(__xludf.DUMMYFUNCTION("GOOGLETRANSLATE(A:A, ""en"", ""te"")"),"కొంపోల్ జాజ్")</f>
        <v>కొంపోల్ జాజ్</v>
      </c>
      <c r="C147" s="1" t="s">
        <v>2444</v>
      </c>
      <c r="D147" s="1" t="str">
        <f>IFERROR(__xludf.DUMMYFUNCTION("GOOGLETRANSLATE(C:C, ""en"", ""te"")"),"కొంపోల్ జాజ్ అనేది పోలిష్ అల్ట్రాలైట్ ట్రైక్, ఇది ప్యూటస్క్ కౌంటీలోని ఓవియెర్క్జ్ యొక్క కొంపోల్ చేత రూపొందించబడింది మరియు నిర్మించబడింది. విమానం పూర్తి రెడీ-టు-ఫ్లై-ఎయిర్‌క్రాఫ్ట్‌గా సరఫరా చేయబడుతుంది. [1] వర్గం యొక్క గరిష్ట స్థూల బరువు 450 కిలోల (992 పౌం"&amp;"డ్లు) తో సహా, ఫెడెరేషన్ ఏరోనటిక్ ఇంటర్నేషనల్ మైక్రోలైట్ వర్గానికి అనుగుణంగా జాజ్ రూపొందించబడింది. ఇది కేబుల్-బ్రేస్డ్ హాంగ్ గ్లైడర్-స్టైల్ హై-వింగ్, వెయిట్-షిఫ్ట్ కంట్రోల్స్, కాక్‌పిట్ ఫెయిరింగ్ తో రెండు-సీట్ల-టెన్డం ఓపెన్ కాక్‌పిట్, వీల్ ప్యాంటుతో ట్రైసై"&amp;"కిల్ ల్యాండింగ్ గేర్ మరియు పషర్ కాన్ఫిగరేషన్‌లో ఒకే ఇంజిన్ ఉన్నాయి. [1 ] ఈ విమానం బోల్ట్-టుగెథర్ అల్యూమినియం గొట్టాల నుండి తయారవుతుంది, దాని డబుల్ ఉపరితల వింగ్ డాక్రాన్ సెయిల్‌క్లాత్‌లో కప్పబడి ఉంటుంది. దీని 9.83 మీ (32.3 అడుగులు) స్పాన్ వింగ్‌కు ఒకే ట్యూ"&amp;"బ్-రకం కింగ్‌పోస్ట్ మద్దతు ఇస్తుంది మరియు ""ఎ"" ఫ్రేమ్ వెయిట్-షిఫ్ట్ కంట్రోల్ బార్‌ను ఉపయోగిస్తుంది. ప్రామాణిక సరఫరా చేసిన పవర్‌ప్లాంట్ ఒక జంట సిలిండర్, లిక్విడ్-కూల్డ్, టూ-స్ట్రోక్, డ్యూయల్-ఇగ్నిషన్ 64 హెచ్‌పి (48 కిలోవాట్) రోటాక్స్ 582 ఇంజిన్. ఈ విమానం "&amp;"ఖాళీ బరువు 186 కిలోల (410 పౌండ్లు) మరియు స్థూల బరువు 450 కిలోలు (992 పౌండ్లు), ఇది 264 కిలోల (582 పౌండ్లు) ఉపయోగకరమైన లోడ్‌ను ఇస్తుంది. 40 లీటర్ల పూర్తి ఇంధనంతో (8.8 ఇంప్ గల్; 11 యుఎస్ గాల్) పేలోడ్ 235 కిలోలు (518 ఎల్బి). [1] కొంపోల్ స్ట్రాటస్ 15 మరియు అధ"&amp;"ిక కారక నిష్పత్తి మరియు చిన్న ఏరియా స్ట్రాటస్ 13 తో సహా ప్రాథమిక క్యారేజీకి అనేక విభిన్న రెక్కలను అమర్చవచ్చు. ఇతర తయారీదారుల రెక్కలను కూడా ఉపయోగించవచ్చు. [1] జాజ్ పోటీ ఎగురుతూ విస్తృతంగా ఉపయోగించబడింది మరియు అనేక మైక్రోలైట్ ఈవెంట్లను గెలుచుకుంది. [1] బేయర"&amp;"్ల్ నుండి డేటా [1] సాధారణ లక్షణాల పనితీరు")</f>
        <v>కొంపోల్ జాజ్ అనేది పోలిష్ అల్ట్రాలైట్ ట్రైక్, ఇది ప్యూటస్క్ కౌంటీలోని ఓవియెర్క్జ్ యొక్క కొంపోల్ చేత రూపొందించబడింది మరియు నిర్మించబడింది. విమానం పూర్తి రెడీ-టు-ఫ్లై-ఎయిర్‌క్రాఫ్ట్‌గా సరఫరా చేయబడుతుంది. [1] వర్గం యొక్క గరిష్ట స్థూల బరువు 450 కిలోల (992 పౌండ్లు) తో సహా, ఫెడెరేషన్ ఏరోనటిక్ ఇంటర్నేషనల్ మైక్రోలైట్ వర్గానికి అనుగుణంగా జాజ్ రూపొందించబడింది. ఇది కేబుల్-బ్రేస్డ్ హాంగ్ గ్లైడర్-స్టైల్ హై-వింగ్, వెయిట్-షిఫ్ట్ కంట్రోల్స్, కాక్‌పిట్ ఫెయిరింగ్ తో రెండు-సీట్ల-టెన్డం ఓపెన్ కాక్‌పిట్, వీల్ ప్యాంటుతో ట్రైసైకిల్ ల్యాండింగ్ గేర్ మరియు పషర్ కాన్ఫిగరేషన్‌లో ఒకే ఇంజిన్ ఉన్నాయి. [1 ] ఈ విమానం బోల్ట్-టుగెథర్ అల్యూమినియం గొట్టాల నుండి తయారవుతుంది, దాని డబుల్ ఉపరితల వింగ్ డాక్రాన్ సెయిల్‌క్లాత్‌లో కప్పబడి ఉంటుంది. దీని 9.83 మీ (32.3 అడుగులు) స్పాన్ వింగ్‌కు ఒకే ట్యూబ్-రకం కింగ్‌పోస్ట్ మద్దతు ఇస్తుంది మరియు "ఎ" ఫ్రేమ్ వెయిట్-షిఫ్ట్ కంట్రోల్ బార్‌ను ఉపయోగిస్తుంది. ప్రామాణిక సరఫరా చేసిన పవర్‌ప్లాంట్ ఒక జంట సిలిండర్, లిక్విడ్-కూల్డ్, టూ-స్ట్రోక్, డ్యూయల్-ఇగ్నిషన్ 64 హెచ్‌పి (48 కిలోవాట్) రోటాక్స్ 582 ఇంజిన్. ఈ విమానం ఖాళీ బరువు 186 కిలోల (410 పౌండ్లు) మరియు స్థూల బరువు 450 కిలోలు (992 పౌండ్లు), ఇది 264 కిలోల (582 పౌండ్లు) ఉపయోగకరమైన లోడ్‌ను ఇస్తుంది. 40 లీటర్ల పూర్తి ఇంధనంతో (8.8 ఇంప్ గల్; 11 యుఎస్ గాల్) పేలోడ్ 235 కిలోలు (518 ఎల్బి). [1] కొంపోల్ స్ట్రాటస్ 15 మరియు అధిక కారక నిష్పత్తి మరియు చిన్న ఏరియా స్ట్రాటస్ 13 తో సహా ప్రాథమిక క్యారేజీకి అనేక విభిన్న రెక్కలను అమర్చవచ్చు. ఇతర తయారీదారుల రెక్కలను కూడా ఉపయోగించవచ్చు. [1] జాజ్ పోటీ ఎగురుతూ విస్తృతంగా ఉపయోగించబడింది మరియు అనేక మైక్రోలైట్ ఈవెంట్లను గెలుచుకుంది. [1] బేయర్ల్ నుండి డేటా [1] సాధారణ లక్షణాల పనితీరు</v>
      </c>
      <c r="F147" s="1" t="s">
        <v>979</v>
      </c>
      <c r="G147" s="1" t="str">
        <f>IFERROR(__xludf.DUMMYFUNCTION("GOOGLETRANSLATE(F:F, ""en"", ""te"")"),"అల్ట్రాలైట్ ట్రైక్")</f>
        <v>అల్ట్రాలైట్ ట్రైక్</v>
      </c>
      <c r="H147" s="1" t="s">
        <v>211</v>
      </c>
      <c r="I147" s="1" t="str">
        <f>IFERROR(__xludf.DUMMYFUNCTION("GOOGLETRANSLATE(H:H, ""en"", ""te"")"),"పోలాండ్")</f>
        <v>పోలాండ్</v>
      </c>
      <c r="J147" s="2" t="s">
        <v>212</v>
      </c>
      <c r="K147" s="1" t="s">
        <v>2445</v>
      </c>
      <c r="L147" s="1"/>
      <c r="M147" s="2" t="s">
        <v>2446</v>
      </c>
      <c r="R147" s="1" t="s">
        <v>215</v>
      </c>
      <c r="T147" s="1" t="s">
        <v>2447</v>
      </c>
      <c r="V147" s="1" t="s">
        <v>2448</v>
      </c>
      <c r="X147" s="1" t="s">
        <v>2449</v>
      </c>
      <c r="Y147" s="1" t="s">
        <v>261</v>
      </c>
      <c r="Z147" s="1" t="s">
        <v>341</v>
      </c>
      <c r="AA147" s="1" t="s">
        <v>880</v>
      </c>
      <c r="AB147" s="1" t="s">
        <v>934</v>
      </c>
      <c r="AC147" s="1" t="s">
        <v>1262</v>
      </c>
      <c r="AJ147" s="1" t="s">
        <v>2450</v>
      </c>
      <c r="AP147" s="1" t="s">
        <v>792</v>
      </c>
      <c r="AQ147" s="1" t="s">
        <v>991</v>
      </c>
      <c r="AS147" s="1" t="s">
        <v>864</v>
      </c>
      <c r="AT147" s="1" t="s">
        <v>1050</v>
      </c>
      <c r="BA147" s="1" t="s">
        <v>272</v>
      </c>
    </row>
    <row r="148">
      <c r="A148" s="1" t="s">
        <v>2451</v>
      </c>
      <c r="B148" s="1" t="str">
        <f>IFERROR(__xludf.DUMMYFUNCTION("GOOGLETRANSLATE(A:A, ""en"", ""te"")"),"ఉల్మాన్ 2000 పాంథర్")</f>
        <v>ఉల్మాన్ 2000 పాంథర్</v>
      </c>
      <c r="C148" s="1" t="s">
        <v>2452</v>
      </c>
      <c r="D148" s="1" t="str">
        <f>IFERROR(__xludf.DUMMYFUNCTION("GOOGLETRANSLATE(C:C, ""en"", ""te"")"),"ఉల్మన్ 2000 పాంథర్ అనేది ఒక అమెరికన్ నాలుగు-సీట్ల హై-వింగ్ క్యాబిన్ మోనోప్లేన్, ఇది కాన్సాస్‌లోని విచితకు చెందిన ఉల్మాన్ ఎయిర్‌క్రాఫ్ట్ కంపెనీ రూపొందించినది te త్సాహిక నిర్మాణానికి కిట్‌లుగా విక్రయించబడుతుంది. [1] పాంథర్ యొక్క రూపకల్పన 1997 లో జూన్ 1998 న"&amp;"ుండి ప్రోటోటైప్ నిర్మాణంతో ప్రారంభమైంది, ఈ ప్రోటోటైప్ రిజిస్టర్డ్ N202KT మొదట 29 మార్చి 2003 న ప్రయాణించింది. పాంథర్ ఆల్-మెటల్ వింగ్ మరియు స్టీల్-ట్యూబ్ ఫ్యూజ్‌లేజ్‌తో అధిక-వింగ్ కాంటిలివర్ మోనోప్లేన్ అల్యూమినియం షీట్తో కప్పబడి ఉంటుంది. ఈ ప్రోటోటైప్ 300 హ"&amp;"ెచ్‌పి (224 కిలోవాట్ల) కాంటినెంటల్ IO-550-L ఇంజిన్ ద్వారా మూడు-బ్లేడెడ్ స్థిరమైన-స్పీడ్ ట్రాక్టర్ ప్రొపెల్లర్‌ను నడుపుతుంది. పాంథర్ ఒక ట్రైసైకిల్ ల్యాండింగ్ గేర్ మరియు పైలట్ కోసం పరివేష్టిత క్యాబిన్ మరియు ముగ్గురు ప్రయాణీకులను కలిగి ఉంది, రెండు వరుసలలో పక"&amp;"్కపక్కనే, ఫ్యూజ్‌లేజ్ యొక్క ప్రతి వైపు స్ప్లిట్ తలుపులు మరియు ఒక చిన్న సామాను తలుపు. [1] జేన్ యొక్క అన్ని ప్రపంచ విమానాల నుండి డేటా 2003-2004 [1] సాధారణ లక్షణాల పనితీరు 2000 ల విమానంలో ఈ వ్యాసం ఒక స్టబ్. వికీపీడియా విస్తరించడం ద్వారా మీరు సహాయపడవచ్చు.")</f>
        <v>ఉల్మన్ 2000 పాంథర్ అనేది ఒక అమెరికన్ నాలుగు-సీట్ల హై-వింగ్ క్యాబిన్ మోనోప్లేన్, ఇది కాన్సాస్‌లోని విచితకు చెందిన ఉల్మాన్ ఎయిర్‌క్రాఫ్ట్ కంపెనీ రూపొందించినది te త్సాహిక నిర్మాణానికి కిట్‌లుగా విక్రయించబడుతుంది. [1] పాంథర్ యొక్క రూపకల్పన 1997 లో జూన్ 1998 నుండి ప్రోటోటైప్ నిర్మాణంతో ప్రారంభమైంది, ఈ ప్రోటోటైప్ రిజిస్టర్డ్ N202KT మొదట 29 మార్చి 2003 న ప్రయాణించింది. పాంథర్ ఆల్-మెటల్ వింగ్ మరియు స్టీల్-ట్యూబ్ ఫ్యూజ్‌లేజ్‌తో అధిక-వింగ్ కాంటిలివర్ మోనోప్లేన్ అల్యూమినియం షీట్తో కప్పబడి ఉంటుంది. ఈ ప్రోటోటైప్ 300 హెచ్‌పి (224 కిలోవాట్ల) కాంటినెంటల్ IO-550-L ఇంజిన్ ద్వారా మూడు-బ్లేడెడ్ స్థిరమైన-స్పీడ్ ట్రాక్టర్ ప్రొపెల్లర్‌ను నడుపుతుంది. పాంథర్ ఒక ట్రైసైకిల్ ల్యాండింగ్ గేర్ మరియు పైలట్ కోసం పరివేష్టిత క్యాబిన్ మరియు ముగ్గురు ప్రయాణీకులను కలిగి ఉంది, రెండు వరుసలలో పక్కపక్కనే, ఫ్యూజ్‌లేజ్ యొక్క ప్రతి వైపు స్ప్లిట్ తలుపులు మరియు ఒక చిన్న సామాను తలుపు. [1] జేన్ యొక్క అన్ని ప్రపంచ విమానాల నుండి డేటా 2003-2004 [1] సాధారణ లక్షణాల పనితీరు 2000 ల విమానంలో ఈ వ్యాసం ఒక స్టబ్. వికీపీడియా విస్తరించడం ద్వారా మీరు సహాయపడవచ్చు.</v>
      </c>
      <c r="F148" s="1" t="s">
        <v>2453</v>
      </c>
      <c r="G148" s="1" t="str">
        <f>IFERROR(__xludf.DUMMYFUNCTION("GOOGLETRANSLATE(F:F, ""en"", ""te"")"),"నాలుగు సీట్ల హోమ్‌బిన్ క్యాబిన్ మోనోప్లేన్")</f>
        <v>నాలుగు సీట్ల హోమ్‌బిన్ క్యాబిన్ మోనోప్లేన్</v>
      </c>
      <c r="H148" s="1" t="s">
        <v>452</v>
      </c>
      <c r="I148" s="1" t="str">
        <f>IFERROR(__xludf.DUMMYFUNCTION("GOOGLETRANSLATE(H:H, ""en"", ""te"")"),"అమెరికా")</f>
        <v>అమెరికా</v>
      </c>
      <c r="K148" s="1" t="s">
        <v>2454</v>
      </c>
      <c r="P148" s="3">
        <v>37709.0</v>
      </c>
      <c r="R148" s="1">
        <v>1.0</v>
      </c>
      <c r="S148" s="1" t="s">
        <v>2455</v>
      </c>
      <c r="T148" s="1" t="s">
        <v>2456</v>
      </c>
      <c r="U148" s="1" t="s">
        <v>2457</v>
      </c>
      <c r="V148" s="1" t="s">
        <v>2458</v>
      </c>
      <c r="X148" s="1" t="s">
        <v>2459</v>
      </c>
      <c r="Y148" s="1" t="s">
        <v>2460</v>
      </c>
      <c r="AA148" s="1" t="s">
        <v>2461</v>
      </c>
      <c r="AC148" s="1" t="s">
        <v>2462</v>
      </c>
      <c r="AF148" s="1" t="s">
        <v>2463</v>
      </c>
      <c r="AQ148" s="1" t="s">
        <v>2464</v>
      </c>
      <c r="AS148" s="1" t="s">
        <v>2465</v>
      </c>
      <c r="AT148" s="1" t="s">
        <v>2466</v>
      </c>
      <c r="BA148" s="1" t="s">
        <v>1369</v>
      </c>
      <c r="BI148" s="1" t="s">
        <v>2467</v>
      </c>
    </row>
    <row r="149">
      <c r="A149" s="1" t="s">
        <v>2468</v>
      </c>
      <c r="B149" s="1" t="str">
        <f>IFERROR(__xludf.DUMMYFUNCTION("GOOGLETRANSLATE(A:A, ""en"", ""te"")"),"డేవిస్ డిఎ -1")</f>
        <v>డేవిస్ డిఎ -1</v>
      </c>
      <c r="C149" s="1" t="s">
        <v>2469</v>
      </c>
      <c r="D149" s="1" t="str">
        <f>IFERROR(__xludf.DUMMYFUNCTION("GOOGLETRANSLATE(C:C, ""en"", ""te"")"),"డేవిస్ డిఎ -1 1950 లలో అమెరికాలో రూపొందించిన తేలికపాటి విమానం, ఇది ప్రోటోటైప్ దశకు మించి ఎప్పుడూ పురోగతి సాధించలేదు. డేవిస్ విమానం సర్టిఫైడ్ విమానంగా మార్కెట్లోకి తీసుకురావడానికి ప్రయత్నించాడు (అతని లక్ష్యం $ 10,000 లోపు అమ్మకపు ధర), కానీ విజయవంతం కాలేదు."&amp;" డేవిస్ 24 ఏప్రిల్ 1957 నుండి తన DA-1 ను నిర్మించాడు. ఇది కొత్త లైమింగ్ O-360 ఇంజిన్ చుట్టూ రూపొందించిన స్ట్రట్-బ్రెస్డ్ హై-వింగ్ సింగిల్-ఇంజిన్ ఆల్-అల్యూమినియం విమానం. స్థిర-ముక్కు-అమర్చిన పిస్టన్-ఇంజిన్ DA-1 సాంప్రదాయిక కాన్ఫిగరేషన్‌ను కలిగి ఉంది, కానీ "&amp;"దాని V- తోక సమకాలీన బీచ్‌క్రాఫ్ట్ బొనాంజా మాదిరిగానే ఉంటుంది, దీని అధిక క్రూయిజ్ వేగం కొంతవరకు ఆ సామ్రాజ్యం రకాన్ని ఉపయోగించడం ఆపాదించబడింది. DA-1 యొక్క రెక్కలు మరియు తోక ఉపరితలాలు బాహ్య వేడి చికిత్స పక్కటెముకలు ఉపయోగించబడ్డాయి; ఆ ఉపరితలాలు టేపర్డ్ చేయబడల"&amp;"ేదు (అనగా స్థిరమైన తీగ). DA-1 యొక్క శక్తి 180 HP (134 kW) లో అడ్డంగా-సంతృప్తి చెందిన లైమింగ్ O-360, ఇది 125 mph (201 కిమీ/గం) యొక్క మొదటి వేగాన్ని ఇచ్చింది. ప్రారంభ పరీక్ష విమానాలు పూర్తి ఫ్లాప్‌లతో తగినంత ఎలివేటర్ అధికారం లేదని తేలింది మరియు విమానం చాలా "&amp;"బిగ్గరగా ఉంది. సౌండ్‌ఫ్రూఫింగ్ మరియు ఏరోడైనమిక్ మార్పులు వర్తించబడ్డాయి. [1] స్పోర్ట్ ఏవియేషన్ జనరల్ లక్షణాల పనితీరు నుండి డేటా")</f>
        <v>డేవిస్ డిఎ -1 1950 లలో అమెరికాలో రూపొందించిన తేలికపాటి విమానం, ఇది ప్రోటోటైప్ దశకు మించి ఎప్పుడూ పురోగతి సాధించలేదు. డేవిస్ విమానం సర్టిఫైడ్ విమానంగా మార్కెట్లోకి తీసుకురావడానికి ప్రయత్నించాడు (అతని లక్ష్యం $ 10,000 లోపు అమ్మకపు ధర), కానీ విజయవంతం కాలేదు. డేవిస్ 24 ఏప్రిల్ 1957 నుండి తన DA-1 ను నిర్మించాడు. ఇది కొత్త లైమింగ్ O-360 ఇంజిన్ చుట్టూ రూపొందించిన స్ట్రట్-బ్రెస్డ్ హై-వింగ్ సింగిల్-ఇంజిన్ ఆల్-అల్యూమినియం విమానం. స్థిర-ముక్కు-అమర్చిన పిస్టన్-ఇంజిన్ DA-1 సాంప్రదాయిక కాన్ఫిగరేషన్‌ను కలిగి ఉంది, కానీ దాని V- తోక సమకాలీన బీచ్‌క్రాఫ్ట్ బొనాంజా మాదిరిగానే ఉంటుంది, దీని అధిక క్రూయిజ్ వేగం కొంతవరకు ఆ సామ్రాజ్యం రకాన్ని ఉపయోగించడం ఆపాదించబడింది. DA-1 యొక్క రెక్కలు మరియు తోక ఉపరితలాలు బాహ్య వేడి చికిత్స పక్కటెముకలు ఉపయోగించబడ్డాయి; ఆ ఉపరితలాలు టేపర్డ్ చేయబడలేదు (అనగా స్థిరమైన తీగ). DA-1 యొక్క శక్తి 180 HP (134 kW) లో అడ్డంగా-సంతృప్తి చెందిన లైమింగ్ O-360, ఇది 125 mph (201 కిమీ/గం) యొక్క మొదటి వేగాన్ని ఇచ్చింది. ప్రారంభ పరీక్ష విమానాలు పూర్తి ఫ్లాప్‌లతో తగినంత ఎలివేటర్ అధికారం లేదని తేలింది మరియు విమానం చాలా బిగ్గరగా ఉంది. సౌండ్‌ఫ్రూఫింగ్ మరియు ఏరోడైనమిక్ మార్పులు వర్తించబడ్డాయి. [1] స్పోర్ట్ ఏవియేషన్ జనరల్ లక్షణాల పనితీరు నుండి డేటా</v>
      </c>
      <c r="F149" s="1" t="s">
        <v>2470</v>
      </c>
      <c r="G149" s="1" t="str">
        <f>IFERROR(__xludf.DUMMYFUNCTION("GOOGLETRANSLATE(F:F, ""en"", ""te"")"),"సివిల్ యుటిలిటీ విమానం")</f>
        <v>సివిల్ యుటిలిటీ విమానం</v>
      </c>
      <c r="K149" s="1" t="s">
        <v>2471</v>
      </c>
      <c r="L149" s="1"/>
      <c r="M149" s="1" t="s">
        <v>2472</v>
      </c>
      <c r="N149" s="1" t="s">
        <v>2473</v>
      </c>
      <c r="O149" s="1" t="s">
        <v>2474</v>
      </c>
      <c r="P149" s="3">
        <v>21329.0</v>
      </c>
      <c r="Q149" s="1">
        <v>1.0</v>
      </c>
      <c r="R149" s="1" t="s">
        <v>1411</v>
      </c>
      <c r="S149" s="1" t="s">
        <v>2410</v>
      </c>
      <c r="T149" s="1" t="s">
        <v>2475</v>
      </c>
      <c r="V149" s="1" t="s">
        <v>2476</v>
      </c>
      <c r="X149" s="1" t="s">
        <v>2477</v>
      </c>
      <c r="Y149" s="1" t="s">
        <v>2478</v>
      </c>
      <c r="AA149" s="1" t="s">
        <v>2479</v>
      </c>
      <c r="AC149" s="1" t="s">
        <v>2480</v>
      </c>
      <c r="AF149" s="1" t="s">
        <v>2481</v>
      </c>
      <c r="BA149" s="1" t="s">
        <v>312</v>
      </c>
    </row>
    <row r="150">
      <c r="A150" s="1" t="s">
        <v>2482</v>
      </c>
      <c r="B150" s="1" t="str">
        <f>IFERROR(__xludf.DUMMYFUNCTION("GOOGLETRANSLATE(A:A, ""en"", ""te"")"),"గైల్స్ జి -200")</f>
        <v>గైల్స్ జి -200</v>
      </c>
      <c r="C150" s="1" t="s">
        <v>2483</v>
      </c>
      <c r="D150" s="1" t="str">
        <f>IFERROR(__xludf.DUMMYFUNCTION("GOOGLETRANSLATE(C:C, ""en"", ""te"")"),"గైల్స్ జి -200 అనేది ఒక అమెరికన్ ఏరోబాటిక్ హోమ్‌బిల్ట్ విమానం, దీనిని ఒరెగాన్‌లోని స్కాపూస్ యొక్క అక్రోటెక్ ఏవియేషన్ నిర్మించింది. ఇది అందుబాటులో ఉన్నప్పుడు విమానం పూర్తి రెడీ-టు-ఫ్లై-ఎయిర్‌క్రాఫ్ట్ లేదా te త్సాహిక నిర్మాణం కోసం కిట్‌గా సరఫరా చేయబడింది. అ"&amp;"క్రోటెక్ ఏవియేషన్ వ్యాపారం నుండి బయటపడింది మరియు డిజైన్ ఇకపై ఉత్పత్తిలో లేదు. [1] [2] G-200 లో కాంటిలివర్ లో-వింగ్, బబుల్ పందిరి కింద సింగిల్-సీట్ల పరివేష్టిత కాక్‌పిట్, వీల్ ప్యాంటుతో స్థిర సాంప్రదాయ ల్యాండింగ్ గేర్ మరియు ట్రాక్టర్ కాన్ఫిగరేషన్‌లో ఒకే ఇం"&amp;"జిన్ ఉన్నాయి. [1] విమానం మిశ్రమాల నుండి తయారవుతుంది. దాని 20.00 అడుగుల (6.1 మీ) స్పాన్ వింగ్ మోర్ట్ ఎయిర్‌ఫాయిల్‌ను ఉపయోగిస్తుంది, పూర్తి-స్పాన్ ఐలెరాన్‌లను కలిగి ఉంది, అయితే ఫ్లాప్‌లు మరియు 75.00 చదరపు అడుగుల (6.968 మీ 2) రెక్క ప్రాంతం లేదు. క్యాబిన్ వెడ"&amp;"ల్పు 23 (58 సెం.మీ) మరియు పైలట్లకు 61 లో (150 సెం.మీ) ఎత్తు మరియు 100 పౌండ్లు (45 కిలోలు) నుండి 77 లో (200 సెం.మీ) మరియు 245 పౌండ్లు (111 కిలోలు) నిబంధనలు ఉన్నాయి. విమానం ఉత్పత్తిలో ఉన్నప్పుడు కస్టమ్ కాక్‌పిట్ పరిమాణాలు కూడా ఎంపికలుగా లభిస్తాయి. [1] G-200"&amp;" యొక్క ఆమోదయోగ్యమైన పవర్ రేంజ్ 150 నుండి 220 HP (112 నుండి 164 kW) మరియు ఉపయోగించిన ప్రామాణిక ఇంజిన్ 200 HP (149 kW) లైమింగ్ IO-360 పవర్‌ప్లాంట్. [1] [3] జి -200 లో 750 ఎల్బి (340 కిలోలు) ఖాళీ బరువు మరియు 1,150 ఎల్బి (520 కిలోలు) స్థూల బరువు ఉంది, ఇది 400"&amp;" ఎల్బి (180 కిలోల) ఉపయోగకరమైన లోడ్ ఇస్తుంది. 36 యు.ఎస్. గ్యాలన్ల పూర్తి ఇంధనంతో (140 ఎల్; 30 ఇంప్ గల్) పేలోడ్ 184 ఎల్బి (83 కిలోలు). [1] తయారీదారు నిర్మాణ సమయాన్ని సరఫరా చేసిన శీఘ్ర-నిర్మాణ కిట్ నుండి 1000 గంటలుగా అంచనా వేస్తాడు. [1] 1998 నాటికి 26 కిట్లు"&amp;" అమ్ముడయ్యాయని మరియు ఒక విమానం ఎగురుతున్నట్లు కంపెనీ నివేదించింది. [1] డిసెంబర్ 2013 లో ఫెడరల్ ఏవియేషన్ అడ్మినిస్ట్రేషన్ తో అమెరికాలో పది ఉదాహరణలు నమోదు చేయబడ్డాయి, మరో రెండు నమోదు చేయబడలేదు. [4] ట్రాన్స్పోర్ట్ కెనడాలో ఒక G-200 నమోదు చేయబడింది. [5] పైలట్ "&amp;"మైక్ గౌలియన్ జి -200 ను ఎగురుతున్నట్లు వివరించాడు: కొన్ని విమానాలు గొప్ప రోల్ రేట్ కలిగి ఉన్నాయి, అయినప్పటికీ అవి మధ్యలో చాలా తక్కువ అనుభూతిని కలిగి ఉంటాయి. కానీ ఈ విమానం చేస్తుంది. మీరు అధిక లేదా తక్కువ వేగం నుండి గరిష్ట ఐలెరాన్ ఇన్పుట్ వద్ద రోల్ చేయవచ్చ"&amp;"ు మరియు విమానం ఇప్పటికీ గొప్ప కేంద్రీకృత అనుభూతిని కలిగి ఉంది. ఏరోబాటిక్ విమానంలో మీరు కలిగి ఉన్న గొప్ప లక్షణాలలో ఇది ఒకటి. [1] ఏరోక్రాఫ్టర్ నుండి డేటా మరియు అసంపూర్ణ గైడ్ టు ఎయిర్‌ఫాయిల్ వాడకం [1] [3] సాధారణ లక్షణాల పనితీరు")</f>
        <v>గైల్స్ జి -200 అనేది ఒక అమెరికన్ ఏరోబాటిక్ హోమ్‌బిల్ట్ విమానం, దీనిని ఒరెగాన్‌లోని స్కాపూస్ యొక్క అక్రోటెక్ ఏవియేషన్ నిర్మించింది. ఇది అందుబాటులో ఉన్నప్పుడు విమానం పూర్తి రెడీ-టు-ఫ్లై-ఎయిర్‌క్రాఫ్ట్ లేదా te త్సాహిక నిర్మాణం కోసం కిట్‌గా సరఫరా చేయబడింది. అక్రోటెక్ ఏవియేషన్ వ్యాపారం నుండి బయటపడింది మరియు డిజైన్ ఇకపై ఉత్పత్తిలో లేదు. [1] [2] G-200 లో కాంటిలివర్ లో-వింగ్, బబుల్ పందిరి కింద సింగిల్-సీట్ల పరివేష్టిత కాక్‌పిట్, వీల్ ప్యాంటుతో స్థిర సాంప్రదాయ ల్యాండింగ్ గేర్ మరియు ట్రాక్టర్ కాన్ఫిగరేషన్‌లో ఒకే ఇంజిన్ ఉన్నాయి. [1] విమానం మిశ్రమాల నుండి తయారవుతుంది. దాని 20.00 అడుగుల (6.1 మీ) స్పాన్ వింగ్ మోర్ట్ ఎయిర్‌ఫాయిల్‌ను ఉపయోగిస్తుంది, పూర్తి-స్పాన్ ఐలెరాన్‌లను కలిగి ఉంది, అయితే ఫ్లాప్‌లు మరియు 75.00 చదరపు అడుగుల (6.968 మీ 2) రెక్క ప్రాంతం లేదు. క్యాబిన్ వెడల్పు 23 (58 సెం.మీ) మరియు పైలట్లకు 61 లో (150 సెం.మీ) ఎత్తు మరియు 100 పౌండ్లు (45 కిలోలు) నుండి 77 లో (200 సెం.మీ) మరియు 245 పౌండ్లు (111 కిలోలు) నిబంధనలు ఉన్నాయి. విమానం ఉత్పత్తిలో ఉన్నప్పుడు కస్టమ్ కాక్‌పిట్ పరిమాణాలు కూడా ఎంపికలుగా లభిస్తాయి. [1] G-200 యొక్క ఆమోదయోగ్యమైన పవర్ రేంజ్ 150 నుండి 220 HP (112 నుండి 164 kW) మరియు ఉపయోగించిన ప్రామాణిక ఇంజిన్ 200 HP (149 kW) లైమింగ్ IO-360 పవర్‌ప్లాంట్. [1] [3] జి -200 లో 750 ఎల్బి (340 కిలోలు) ఖాళీ బరువు మరియు 1,150 ఎల్బి (520 కిలోలు) స్థూల బరువు ఉంది, ఇది 400 ఎల్బి (180 కిలోల) ఉపయోగకరమైన లోడ్ ఇస్తుంది. 36 యు.ఎస్. గ్యాలన్ల పూర్తి ఇంధనంతో (140 ఎల్; 30 ఇంప్ గల్) పేలోడ్ 184 ఎల్బి (83 కిలోలు). [1] తయారీదారు నిర్మాణ సమయాన్ని సరఫరా చేసిన శీఘ్ర-నిర్మాణ కిట్ నుండి 1000 గంటలుగా అంచనా వేస్తాడు. [1] 1998 నాటికి 26 కిట్లు అమ్ముడయ్యాయని మరియు ఒక విమానం ఎగురుతున్నట్లు కంపెనీ నివేదించింది. [1] డిసెంబర్ 2013 లో ఫెడరల్ ఏవియేషన్ అడ్మినిస్ట్రేషన్ తో అమెరికాలో పది ఉదాహరణలు నమోదు చేయబడ్డాయి, మరో రెండు నమోదు చేయబడలేదు. [4] ట్రాన్స్పోర్ట్ కెనడాలో ఒక G-200 నమోదు చేయబడింది. [5] పైలట్ మైక్ గౌలియన్ జి -200 ను ఎగురుతున్నట్లు వివరించాడు: కొన్ని విమానాలు గొప్ప రోల్ రేట్ కలిగి ఉన్నాయి, అయినప్పటికీ అవి మధ్యలో చాలా తక్కువ అనుభూతిని కలిగి ఉంటాయి. కానీ ఈ విమానం చేస్తుంది. మీరు అధిక లేదా తక్కువ వేగం నుండి గరిష్ట ఐలెరాన్ ఇన్పుట్ వద్ద రోల్ చేయవచ్చు మరియు విమానం ఇప్పటికీ గొప్ప కేంద్రీకృత అనుభూతిని కలిగి ఉంది. ఏరోబాటిక్ విమానంలో మీరు కలిగి ఉన్న గొప్ప లక్షణాలలో ఇది ఒకటి. [1] ఏరోక్రాఫ్టర్ నుండి డేటా మరియు అసంపూర్ణ గైడ్ టు ఎయిర్‌ఫాయిల్ వాడకం [1] [3] సాధారణ లక్షణాల పనితీరు</v>
      </c>
      <c r="F150" s="1" t="s">
        <v>1972</v>
      </c>
      <c r="G150" s="1" t="str">
        <f>IFERROR(__xludf.DUMMYFUNCTION("GOOGLETRANSLATE(F:F, ""en"", ""te"")"),"హోమ్‌బిల్ట్ విమానం")</f>
        <v>హోమ్‌బిల్ట్ విమానం</v>
      </c>
      <c r="H150" s="1" t="s">
        <v>452</v>
      </c>
      <c r="I150" s="1" t="str">
        <f>IFERROR(__xludf.DUMMYFUNCTION("GOOGLETRANSLATE(H:H, ""en"", ""te"")"),"అమెరికా")</f>
        <v>అమెరికా</v>
      </c>
      <c r="J150" s="2" t="s">
        <v>925</v>
      </c>
      <c r="K150" s="1" t="s">
        <v>2484</v>
      </c>
      <c r="L150" s="1"/>
      <c r="M150" s="1" t="s">
        <v>2485</v>
      </c>
      <c r="Q150" s="1" t="s">
        <v>2214</v>
      </c>
      <c r="R150" s="1" t="s">
        <v>215</v>
      </c>
      <c r="S150" s="1" t="s">
        <v>1770</v>
      </c>
      <c r="T150" s="1" t="s">
        <v>661</v>
      </c>
      <c r="V150" s="1" t="s">
        <v>2486</v>
      </c>
      <c r="W150" s="1" t="s">
        <v>2487</v>
      </c>
      <c r="X150" s="1" t="s">
        <v>2371</v>
      </c>
      <c r="Y150" s="1" t="s">
        <v>2310</v>
      </c>
      <c r="Z150" s="1" t="s">
        <v>2488</v>
      </c>
      <c r="AA150" s="1" t="s">
        <v>2489</v>
      </c>
      <c r="AB150" s="1" t="s">
        <v>2490</v>
      </c>
      <c r="AC150" s="1" t="s">
        <v>2491</v>
      </c>
      <c r="AF150" s="1" t="s">
        <v>2492</v>
      </c>
      <c r="AI150" s="1" t="s">
        <v>2493</v>
      </c>
      <c r="AJ150" s="1" t="s">
        <v>2494</v>
      </c>
      <c r="AP150" s="1" t="s">
        <v>347</v>
      </c>
      <c r="AQ150" s="1" t="s">
        <v>1988</v>
      </c>
      <c r="AS150" s="1" t="s">
        <v>1363</v>
      </c>
      <c r="AT150" s="1" t="s">
        <v>2495</v>
      </c>
      <c r="BG150" s="1" t="s">
        <v>2496</v>
      </c>
      <c r="CZ150" s="1" t="s">
        <v>2497</v>
      </c>
    </row>
    <row r="151">
      <c r="A151" s="1" t="s">
        <v>940</v>
      </c>
      <c r="B151" s="1" t="str">
        <f>IFERROR(__xludf.DUMMYFUNCTION("GOOGLETRANSLATE(A:A, ""en"", ""te"")"),"ఉత్తర అమెరికా రోటర్‌వర్క్స్ పిట్‌బుల్ అల్ట్రాలైట్")</f>
        <v>ఉత్తర అమెరికా రోటర్‌వర్క్స్ పిట్‌బుల్ అల్ట్రాలైట్</v>
      </c>
      <c r="C151" s="1" t="s">
        <v>2498</v>
      </c>
      <c r="D151" s="1" t="str">
        <f>IFERROR(__xludf.DUMMYFUNCTION("GOOGLETRANSLATE(C:C, ""en"", ""te"")"),"నార్త్ అమెరికన్ రోటర్‌వర్క్స్ పిట్‌బుల్ అల్ట్రాలైట్ అనేది ఒక అమెరికన్ ఆటోజొజ్రో, దీనిని వాషింగ్టన్లోని తుక్విలా యొక్క నార్త్ అమెరికన్ రోటర్‌వర్క్స్ రూపొందించారు మరియు నిర్మించారు. ఇది అందుబాటులో ఉన్నప్పుడు ఈ విమానం te త్సాహిక నిర్మాణానికి కిట్‌గా సరఫరా చే"&amp;"యబడింది, కాని 2013 నాటికి ఉత్పత్తి నిలిపివేయబడింది. [1] [2] [3] పిట్బుల్ అల్ట్రాలైట్ యుఎస్ ఫార్ 103 అల్ట్రాలైట్ వెహికల్స్ నిబంధనలను పాటించేలా రూపొందించబడింది, ఇందులో వర్గం యొక్క గరిష్ట ఖాళీ బరువు 254 ఎల్బి (115 కిలోలు), అయితే ఈ విమానం ప్రామాణిక ఖాళీ బరువు"&amp;" 260 ఎల్బి (118 కిలోలు). ఇది సింగిల్ మెయిన్ రోటర్, విండ్‌షీల్డ్, సాంప్రదాయిక ల్యాండింగ్ గేర్ మరియు ట్విన్ సిలిండర్, ఎయిర్-కూల్డ్, టూ-స్ట్రోక్, సింగిల్-ఇగ్నిషన్ 40 హెచ్‌పి (30 కిలోవాట్) రోటాక్స్ 447 ఇంజిన్‌తో సింగిల్-సీట్ల ఓపెన్ కాక్‌పిట్ కలిగి ఉంది. ద్వంద"&amp;"్వ జ్వలన 50 HP (37 kW) రోటాక్స్ 503 మరియు సుబారు EA81 ఆటోమోటివ్ మార్పిడి రెండూ ఐచ్ఛికం. [1] [3] విమానం ఫ్యూజ్‌లేజ్ బోల్ట్-టుగెథర్ స్క్వేర్ అల్యూమినియం గొట్టాల నుండి తయారవుతుంది, ఇంజిన్ మౌంట్ 6061-టి 6 అల్యూమినియం నుండి తయారు చేయబడింది. డౌన్-స్ట్రట్స్ 4130"&amp;" స్టీల్ గొట్టాల నుండి తయారవుతాయి. దీని 23.6 అడుగుల (7.2 మీ) వ్యాసం ఫ్లెక్ రోటర్ 7 అంగుళాల (17.8 సెం.మీ) తీగను కలిగి ఉంది మరియు ఇది ఎక్స్‌ట్రూడెడ్ అల్యూమినియం నుండి తయారవుతుంది. ల్యాండింగ్ గేర్ 4130 స్టీల్ గొట్టాల నుండి తయారవుతుంది మరియు టెయిల్ ప్లేన్ స్ట్"&amp;"రట్-బ్రేస్డ్. ఎలక్ట్రిక్ ప్రీ-రొటటర్ ప్రామాణికం, అయితే ఏడాది పొడవునా ఎగిరే బబుల్ పందిరి ఐచ్ఛికం. దాని ఖాళీ బరువు 260 పౌండ్లు (118 కిలోలు) మరియు స్థూల బరువు 500 ఎల్బి (227 కిలోలు), ఉపయోగకరమైన లోడ్ 240 ఎల్బి (109 కిలోలు). [1] [3] ఈ విమానం 1930 ల యొక్క ఆటోజి"&amp;"రోస్‌ను పోలి ఉంటుంది మరియు ఇది రేడియల్ ఇంజిన్-స్టైల్ రౌండ్ కౌలింగ్, గుండ్రని చుక్కాని, బారెల్-ఆకారపు ఫ్యూజ్‌లేజ్ మరియు ఇతర పురాతన స్టైలింగ్ వివరాలను ఉపయోగిస్తుంది. [1] [2] జనవరి 2013 నాటికి ఐదు ఉదాహరణలు ఫెడరల్ ఏవియేషన్ అడ్మినిస్ట్రేషన్తో అమెరికాలో నమోదు చ"&amp;"ేయబడ్డాయి. [4] బేయర్ల్ మరియు నార్త్ అమెరికన్ రోటర్‌వర్క్స్ నుండి డేటా [1] [2] సాధారణ లక్షణాల పనితీరు")</f>
        <v>నార్త్ అమెరికన్ రోటర్‌వర్క్స్ పిట్‌బుల్ అల్ట్రాలైట్ అనేది ఒక అమెరికన్ ఆటోజొజ్రో, దీనిని వాషింగ్టన్లోని తుక్విలా యొక్క నార్త్ అమెరికన్ రోటర్‌వర్క్స్ రూపొందించారు మరియు నిర్మించారు. ఇది అందుబాటులో ఉన్నప్పుడు ఈ విమానం te త్సాహిక నిర్మాణానికి కిట్‌గా సరఫరా చేయబడింది, కాని 2013 నాటికి ఉత్పత్తి నిలిపివేయబడింది. [1] [2] [3] పిట్బుల్ అల్ట్రాలైట్ యుఎస్ ఫార్ 103 అల్ట్రాలైట్ వెహికల్స్ నిబంధనలను పాటించేలా రూపొందించబడింది, ఇందులో వర్గం యొక్క గరిష్ట ఖాళీ బరువు 254 ఎల్బి (115 కిలోలు), అయితే ఈ విమానం ప్రామాణిక ఖాళీ బరువు 260 ఎల్బి (118 కిలోలు). ఇది సింగిల్ మెయిన్ రోటర్, విండ్‌షీల్డ్, సాంప్రదాయిక ల్యాండింగ్ గేర్ మరియు ట్విన్ సిలిండర్, ఎయిర్-కూల్డ్, టూ-స్ట్రోక్, సింగిల్-ఇగ్నిషన్ 40 హెచ్‌పి (30 కిలోవాట్) రోటాక్స్ 447 ఇంజిన్‌తో సింగిల్-సీట్ల ఓపెన్ కాక్‌పిట్ కలిగి ఉంది. ద్వంద్వ జ్వలన 50 HP (37 kW) రోటాక్స్ 503 మరియు సుబారు EA81 ఆటోమోటివ్ మార్పిడి రెండూ ఐచ్ఛికం. [1] [3] విమానం ఫ్యూజ్‌లేజ్ బోల్ట్-టుగెథర్ స్క్వేర్ అల్యూమినియం గొట్టాల నుండి తయారవుతుంది, ఇంజిన్ మౌంట్ 6061-టి 6 అల్యూమినియం నుండి తయారు చేయబడింది. డౌన్-స్ట్రట్స్ 4130 స్టీల్ గొట్టాల నుండి తయారవుతాయి. దీని 23.6 అడుగుల (7.2 మీ) వ్యాసం ఫ్లెక్ రోటర్ 7 అంగుళాల (17.8 సెం.మీ) తీగను కలిగి ఉంది మరియు ఇది ఎక్స్‌ట్రూడెడ్ అల్యూమినియం నుండి తయారవుతుంది. ల్యాండింగ్ గేర్ 4130 స్టీల్ గొట్టాల నుండి తయారవుతుంది మరియు టెయిల్ ప్లేన్ స్ట్రట్-బ్రేస్డ్. ఎలక్ట్రిక్ ప్రీ-రొటటర్ ప్రామాణికం, అయితే ఏడాది పొడవునా ఎగిరే బబుల్ పందిరి ఐచ్ఛికం. దాని ఖాళీ బరువు 260 పౌండ్లు (118 కిలోలు) మరియు స్థూల బరువు 500 ఎల్బి (227 కిలోలు), ఉపయోగకరమైన లోడ్ 240 ఎల్బి (109 కిలోలు). [1] [3] ఈ విమానం 1930 ల యొక్క ఆటోజిరోస్‌ను పోలి ఉంటుంది మరియు ఇది రేడియల్ ఇంజిన్-స్టైల్ రౌండ్ కౌలింగ్, గుండ్రని చుక్కాని, బారెల్-ఆకారపు ఫ్యూజ్‌లేజ్ మరియు ఇతర పురాతన స్టైలింగ్ వివరాలను ఉపయోగిస్తుంది. [1] [2] జనవరి 2013 నాటికి ఐదు ఉదాహరణలు ఫెడరల్ ఏవియేషన్ అడ్మినిస్ట్రేషన్తో అమెరికాలో నమోదు చేయబడ్డాయి. [4] బేయర్ల్ మరియు నార్త్ అమెరికన్ రోటర్‌వర్క్స్ నుండి డేటా [1] [2] సాధారణ లక్షణాల పనితీరు</v>
      </c>
      <c r="F151" s="1" t="s">
        <v>782</v>
      </c>
      <c r="G151" s="1" t="str">
        <f>IFERROR(__xludf.DUMMYFUNCTION("GOOGLETRANSLATE(F:F, ""en"", ""te"")"),"ఆటోజీరో")</f>
        <v>ఆటోజీరో</v>
      </c>
      <c r="H151" s="1" t="s">
        <v>452</v>
      </c>
      <c r="I151" s="1" t="str">
        <f>IFERROR(__xludf.DUMMYFUNCTION("GOOGLETRANSLATE(H:H, ""en"", ""te"")"),"అమెరికా")</f>
        <v>అమెరికా</v>
      </c>
      <c r="J151" s="2" t="s">
        <v>925</v>
      </c>
      <c r="K151" s="1" t="s">
        <v>926</v>
      </c>
      <c r="L151" s="1"/>
      <c r="M151" s="1" t="s">
        <v>927</v>
      </c>
      <c r="R151" s="1" t="s">
        <v>215</v>
      </c>
      <c r="S151" s="1" t="s">
        <v>2499</v>
      </c>
      <c r="U151" s="1" t="s">
        <v>1771</v>
      </c>
      <c r="X151" s="1" t="s">
        <v>2500</v>
      </c>
      <c r="Y151" s="1" t="s">
        <v>1981</v>
      </c>
      <c r="Z151" s="1" t="s">
        <v>2501</v>
      </c>
      <c r="AA151" s="1" t="s">
        <v>2502</v>
      </c>
      <c r="AB151" s="1" t="s">
        <v>1748</v>
      </c>
      <c r="AC151" s="1" t="s">
        <v>2503</v>
      </c>
      <c r="AI151" s="1" t="s">
        <v>2504</v>
      </c>
      <c r="AP151" s="1" t="s">
        <v>938</v>
      </c>
      <c r="AQ151" s="2" t="s">
        <v>793</v>
      </c>
      <c r="AS151" s="1" t="s">
        <v>2505</v>
      </c>
      <c r="BG151" s="1" t="s">
        <v>313</v>
      </c>
      <c r="BL151" s="1" t="s">
        <v>2506</v>
      </c>
      <c r="CX151" s="1" t="s">
        <v>2507</v>
      </c>
      <c r="CZ151" s="1" t="s">
        <v>2508</v>
      </c>
    </row>
    <row r="152">
      <c r="A152" s="1" t="s">
        <v>2509</v>
      </c>
      <c r="B152" s="1" t="str">
        <f>IFERROR(__xludf.DUMMYFUNCTION("GOOGLETRANSLATE(A:A, ""en"", ""te"")"),"పవర్‌ట్రైక్ పరిణామం")</f>
        <v>పవర్‌ట్రైక్ పరిణామం</v>
      </c>
      <c r="C152" s="1" t="s">
        <v>2510</v>
      </c>
      <c r="D152" s="1" t="str">
        <f>IFERROR(__xludf.DUMMYFUNCTION("GOOGLETRANSLATE(C:C, ""en"", ""te"")"),"పవర్‌ట్రైక్ ఎవల్యూషన్ అనేది జర్మన్ అల్ట్రాలైట్ ట్రైక్, ఇది మాకెన్‌బాచ్ యొక్క పవర్‌ట్రైక్ చేత రూపొందించబడింది మరియు ఉత్పత్తి చేస్తుంది. విమానం పూర్తి రెడీ-టు-ఫ్లై-ఎయిర్‌క్రాఫ్ట్‌గా సరఫరా చేయబడుతుంది. [1] 2014 నాటికి డిజైన్ కంపెనీ వెబ్‌సైట్‌లో లభించే విధంగా"&amp;" సూచించబడదు. [2] ఈ పరిణామం Fédération aéronautique ఇంటర్నేషనల్ మైక్రోలైట్ వర్గానికి అనుగుణంగా రూపొందించబడింది. ఇది కేబుల్-బ్రేస్డ్ హాంగ్ గ్లైడర్-స్టైల్ హై-వింగ్, వెయిట్-షిఫ్ట్ కంట్రోల్స్, సమగ్ర కాక్‌పిట్ ఫెయిరింగ్ ఉన్న రెండు-సీట్ల తేమ ఓపెన్ కాక్‌పిట్, వీల"&amp;"్ ప్యాంటుతో ట్రైసైకిల్ ల్యాండింగ్ గేర్ మరియు పషర్ కాన్ఫిగరేషన్‌లో ఒకే ఇంజిన్ ఉన్నాయి. [ 1] ఈ విమానం మిశ్రమాల నుండి తయారవుతుంది, దాని డబుల్ ఉపరితల వింగ్ డాక్రాన్ సెయిల్‌క్లాత్‌లో కప్పబడి, మిశ్రమ మోనోపోల్ పైలాన్ మద్దతు ఇస్తుంది. దీని 10.5 మీ (34.4 అడుగులు) "&amp;"స్పాన్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50 హెచ్‌పి (37 కిలోవాట్) రోటాక్స్ 582 ఇంజిన్. ప్రధ"&amp;"ాన చక్రాల సస్పెన్షన్ ఫైబర్గ్లాస్ గేర్ కాళ్ళు అందించబడుతుంది. [1] ఈ విమానం ఖాళీ బరువు 178 కిలోల (392 పౌండ్లు) మరియు స్థూల బరువు 472.5 కిలోలు (1,042 పౌండ్లు) బాలిస్టిక్ పారాచూట్‌తో అమర్చబడి, 295 కిలోల (650 ఎల్బి) ఉపయోగకరమైన లోడ్‌ను ఇస్తుంది. 40 లీటర్ల పూర్త"&amp;"ి ఇంధనంతో (8.8 ఇంప్ గల్; 11 యుఎస్ గాల్) పేలోడ్ 266 కిలోలు (586 ఎల్బి). [1] విమానం జర్మన్ DULV ధృవీకరించబడింది. [1] 12 మీ 2 (130 చదరపు అడుగులు) మరియు 14 మీ 2 (150 చదరపు అడుగులు) రెక్క ప్రాంతాలలో బౌటెక్ పికో మరియు కాస్మోస్ క్రోనోస్‌తో సహా అనేక విభిన్న రెక్క"&amp;"లను ప్రాథమిక క్యారేజీకి అమర్చవచ్చు. [3] ఈ పరిణామం ప్రపంచ మైక్రోలైట్ ఛాంపియన్‌షిప్‌కు మరియు యూరోపియన్ మైక్రోలైట్ ఛాంపియన్‌షిప్ గౌరవాలకు కూడా ఎగురవేయబడింది. [1] బేయర్ల్ మరియు పవర్‌ట్రైక్ నుండి డేటా [1] [3] సాధారణ లక్షణాల పనితీరు")</f>
        <v>పవర్‌ట్రైక్ ఎవల్యూషన్ అనేది జర్మన్ అల్ట్రాలైట్ ట్రైక్, ఇది మాకెన్‌బాచ్ యొక్క పవర్‌ట్రైక్ చేత రూపొందించబడింది మరియు ఉత్పత్తి చేస్తుంది. విమానం పూర్తి రెడీ-టు-ఫ్లై-ఎయిర్‌క్రాఫ్ట్‌గా సరఫరా చేయబడుతుంది. [1] 2014 నాటికి డిజైన్ కంపెనీ వెబ్‌సైట్‌లో లభించే విధంగా సూచించబడదు. [2] ఈ పరిణామం Fédération aéronautique ఇంటర్నేషనల్ మైక్రోలైట్ వర్గానికి అనుగుణంగా రూపొందించబడింది. ఇది కేబుల్-బ్రేస్డ్ హాంగ్ గ్లైడర్-స్టైల్ హై-వింగ్, వెయిట్-షిఫ్ట్ కంట్రోల్స్, సమగ్ర కాక్‌పిట్ ఫెయిరింగ్ ఉన్న రెండు-సీట్ల తేమ ఓపెన్ కాక్‌పిట్, వీల్ ప్యాంటుతో ట్రైసైకిల్ ల్యాండింగ్ గేర్ మరియు పషర్ కాన్ఫిగరేషన్‌లో ఒకే ఇంజిన్ ఉన్నాయి. [ 1] ఈ విమానం మిశ్రమాల నుండి తయారవుతుంది, దాని డబుల్ ఉపరితల వింగ్ డాక్రాన్ సెయిల్‌క్లాత్‌లో కప్పబడి, మిశ్రమ మోనోపోల్ పైలాన్ మద్దతు ఇస్తుంది. దీని 10.5 మీ (34.4 అడుగులు)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50 హెచ్‌పి (37 కిలోవాట్) రోటాక్స్ 582 ఇంజిన్. ప్రధాన చక్రాల సస్పెన్షన్ ఫైబర్గ్లాస్ గేర్ కాళ్ళు అందించబడుతుంది. [1] ఈ విమానం ఖాళీ బరువు 178 కిలోల (392 పౌండ్లు) మరియు స్థూల బరువు 472.5 కిలోలు (1,042 పౌండ్లు) బాలిస్టిక్ పారాచూట్‌తో అమర్చబడి, 295 కిలోల (650 ఎల్బి) ఉపయోగకరమైన లోడ్‌ను ఇస్తుంది. 40 లీటర్ల పూర్తి ఇంధనంతో (8.8 ఇంప్ గల్; 11 యుఎస్ గాల్) పేలోడ్ 266 కిలోలు (586 ఎల్బి). [1] విమానం జర్మన్ DULV ధృవీకరించబడింది. [1] 12 మీ 2 (130 చదరపు అడుగులు) మరియు 14 మీ 2 (150 చదరపు అడుగులు) రెక్క ప్రాంతాలలో బౌటెక్ పికో మరియు కాస్మోస్ క్రోనోస్‌తో సహా అనేక విభిన్న రెక్కలను ప్రాథమిక క్యారేజీకి అమర్చవచ్చు. [3] ఈ పరిణామం ప్రపంచ మైక్రోలైట్ ఛాంపియన్‌షిప్‌కు మరియు యూరోపియన్ మైక్రోలైట్ ఛాంపియన్‌షిప్ గౌరవాలకు కూడా ఎగురవేయబడింది. [1] బేయర్ల్ మరియు పవర్‌ట్రైక్ నుండి డేటా [1] [3] సాధారణ లక్షణాల పనితీరు</v>
      </c>
      <c r="F152" s="1" t="s">
        <v>979</v>
      </c>
      <c r="G152" s="1" t="str">
        <f>IFERROR(__xludf.DUMMYFUNCTION("GOOGLETRANSLATE(F:F, ""en"", ""te"")"),"అల్ట్రాలైట్ ట్రైక్")</f>
        <v>అల్ట్రాలైట్ ట్రైక్</v>
      </c>
      <c r="H152" s="1" t="s">
        <v>169</v>
      </c>
      <c r="I152" s="1" t="str">
        <f>IFERROR(__xludf.DUMMYFUNCTION("GOOGLETRANSLATE(H:H, ""en"", ""te"")"),"జర్మనీ")</f>
        <v>జర్మనీ</v>
      </c>
      <c r="J152" s="2" t="s">
        <v>170</v>
      </c>
      <c r="K152" s="1" t="s">
        <v>2511</v>
      </c>
      <c r="L152" s="1"/>
      <c r="M152" s="2" t="s">
        <v>2512</v>
      </c>
      <c r="R152" s="1" t="s">
        <v>215</v>
      </c>
      <c r="T152" s="1" t="s">
        <v>1796</v>
      </c>
      <c r="U152" s="1" t="s">
        <v>2513</v>
      </c>
      <c r="V152" s="1" t="s">
        <v>1797</v>
      </c>
      <c r="X152" s="1" t="s">
        <v>2297</v>
      </c>
      <c r="Y152" s="1" t="s">
        <v>2038</v>
      </c>
      <c r="Z152" s="1" t="s">
        <v>341</v>
      </c>
      <c r="AA152" s="1" t="s">
        <v>880</v>
      </c>
      <c r="AB152" s="1" t="s">
        <v>2514</v>
      </c>
      <c r="AC152" s="1" t="s">
        <v>2515</v>
      </c>
      <c r="AI152" s="1" t="s">
        <v>791</v>
      </c>
      <c r="AJ152" s="1" t="s">
        <v>2041</v>
      </c>
      <c r="AP152" s="1" t="s">
        <v>2516</v>
      </c>
      <c r="AQ152" s="1" t="s">
        <v>991</v>
      </c>
      <c r="AS152" s="1" t="s">
        <v>292</v>
      </c>
      <c r="AT152" s="1" t="s">
        <v>1832</v>
      </c>
      <c r="BA152" s="1" t="s">
        <v>272</v>
      </c>
    </row>
    <row r="153">
      <c r="A153" s="1" t="s">
        <v>2322</v>
      </c>
      <c r="B153" s="1" t="str">
        <f>IFERROR(__xludf.DUMMYFUNCTION("GOOGLETRANSLATE(A:A, ""en"", ""te"")"),"రిహ్న్ DR-109")</f>
        <v>రిహ్న్ DR-109</v>
      </c>
      <c r="C153" s="1" t="s">
        <v>2517</v>
      </c>
      <c r="D153" s="1" t="str">
        <f>IFERROR(__xludf.DUMMYFUNCTION("GOOGLETRANSLATE(C:C, ""en"", ""te"")"),"రిహ్న్ DR-109 అనేది ఒక అమెరికన్ ఏరోబాటిక్ హోమ్‌బిల్ట్ విమానం, దీనిని డాన్ రిహ్న్ రూపొందించారు. ఈ విమానం ఫ్లోరిడాలోని జెల్వుడ్ యొక్క జిమ్ కింబాల్ ఎంటర్ప్రైజెస్ మరియు ఇటీవల ఇల్లినాయిస్లోని అరోరా యొక్క అరోరా యొక్క యాష్‌క్రాఫ్ట్ ఏరో వర్క్స్ ప్రణాళికల రూపంలో స"&amp;"రఫరా చేసింది. ఇది పోటీ ఏరోబాటిక్స్ మరియు రిహ్న్ DR-107 వన్ డిజైన్ కోసం శిక్షకుడి కోసం రూపొందించబడింది. [1] [2] [3] DR-109 అనేది మోనోప్లేన్, ఇది కాంటిలివర్ లో-వింగ్, బబుల్ పందిరి కింద టెన్డం పరివేష్టిత కాక్‌పిట్‌లో రెండు సీట్లు, వీల్ ప్యాంటుతో స్థిర సాంప్ర"&amp;"దాయ ల్యాండింగ్ గేర్ మరియు ట్రాక్టర్ కాన్ఫిగరేషన్‌లో ఒకే ఇంజిన్ కలిగి ఉంది. [2] విమానం ఫ్యూజ్‌లేజ్ వెల్డెడ్ 4130 స్టీల్ గొట్టాల నుండి తయారు చేయబడింది, ఇది షీట్ అల్యూమినియంలో కప్పబడి ఉంటుంది. తోక ఉపరితలాలు స్టీల్ ట్యూబ్ స్పార్స్, షీట్ అల్యూమినియం పక్కటెముకల"&amp;"ు, డోప్డ్ ఎయిర్క్రాఫ్ట్ ఫాబ్రిక్‌తో కప్పబడి ఉంటాయి మరియు కేబుల్-బ్రేస్డ్. 24.0 అడుగుల (7.3 మీ) స్పాన్ వింగ్ ఒక ముక్కలో నిర్మించబడింది మరియు ప్లైవుడ్ పక్కటెముకలు మరియు కవరింగ్‌తో డగ్లస్ ఫిర్ స్పార్స్‌ను కలిగి ఉంది. వింగ్ వైన్ఫాన్ 16% సుష్ట ఎయిర్‌ఫాయిల్‌ను "&amp;"ఉపయోగిస్తుంది మరియు రెక్క ప్రాంతాన్ని 114.00 చదరపు అడుగులు (10.591 మీ 2) కలిగి ఉంది. రెక్కలో దాదాపు పూర్తి-స్పాన్ ఐలెరాన్లు ఉన్నాయి మరియు ఫ్లాప్‌లు లేవు. ఇతర లక్షణాలలో 48 ఇన్ (121.9 సెం.మీ) వైడ్ కాక్‌పిట్ ఉన్నాయి. [2] [4] DR-109 200 నుండి 300 HP (149 నుండ"&amp;"ి 224 kW) ఇంజిన్లను అంగీకరించగలదు. ఉపయోగించిన ప్రామాణిక పవర్‌ప్లాంట్ 260 హెచ్‌పి (194 కిలోవాట్ ఈ విమానం ఖాళీ బరువు 1,495 ఎల్బి (678 కిలోలు) మరియు స్థూల బరువు 2,275 ఎల్బి (1,032 కిలోలు), 780 పౌండ్లు (350 కిలోల) ఉపయోగకరమైన లోడ్ ఇస్తుంది. 46 యు.ఎస్. గ్యాలన్ల"&amp;" పూర్తి ఇంధనంతో (170 ఎల్; 38 ఇంప్ గల్) పేలోడ్ 504 ఎల్బి (229 కిలోలు). [2] డిజైనర్ నిర్మాణ సమయాన్ని 1300 గంటలుగా అంచనా వేస్తాడు. [2] నవంబర్ 2013 లో 11 ఉదాహరణలు అమెరికాలో ఫెడరల్ ఏవియేషన్ అడ్మినిస్ట్రేషన్ తో నమోదు చేయబడ్డాయి, మరొకటి గతంలో నమోదు చేయబడింది మరి"&amp;"యు ఇప్పుడు తొలగించబడింది. [5] ఏరోక్రాఫ్టర్ మరియు లెడ్నికర్ నుండి డేటా [2] [4] సాధారణ లక్షణాల పనితీరు")</f>
        <v>రిహ్న్ DR-109 అనేది ఒక అమెరికన్ ఏరోబాటిక్ హోమ్‌బిల్ట్ విమానం, దీనిని డాన్ రిహ్న్ రూపొందించారు. ఈ విమానం ఫ్లోరిడాలోని జెల్వుడ్ యొక్క జిమ్ కింబాల్ ఎంటర్ప్రైజెస్ మరియు ఇటీవల ఇల్లినాయిస్లోని అరోరా యొక్క అరోరా యొక్క యాష్‌క్రాఫ్ట్ ఏరో వర్క్స్ ప్రణాళికల రూపంలో సరఫరా చేసింది. ఇది పోటీ ఏరోబాటిక్స్ మరియు రిహ్న్ DR-107 వన్ డిజైన్ కోసం శిక్షకుడి కోసం రూపొందించబడింది. [1] [2] [3] DR-109 అనేది మోనోప్లేన్, ఇది కాంటిలివర్ లో-వింగ్, బబుల్ పందిరి కింద టెన్డం పరివేష్టిత కాక్‌పిట్‌లో రెండు సీట్లు, వీల్ ప్యాంటుతో స్థిర సాంప్రదాయ ల్యాండింగ్ గేర్ మరియు ట్రాక్టర్ కాన్ఫిగరేషన్‌లో ఒకే ఇంజిన్ కలిగి ఉంది. [2] విమానం ఫ్యూజ్‌లేజ్ వెల్డెడ్ 4130 స్టీల్ గొట్టాల నుండి తయారు చేయబడింది, ఇది షీట్ అల్యూమినియంలో కప్పబడి ఉంటుంది. తోక ఉపరితలాలు స్టీల్ ట్యూబ్ స్పార్స్, షీట్ అల్యూమినియం పక్కటెముకలు, డోప్డ్ ఎయిర్క్రాఫ్ట్ ఫాబ్రిక్‌తో కప్పబడి ఉంటాయి మరియు కేబుల్-బ్రేస్డ్. 24.0 అడుగుల (7.3 మీ) స్పాన్ వింగ్ ఒక ముక్కలో నిర్మించబడింది మరియు ప్లైవుడ్ పక్కటెముకలు మరియు కవరింగ్‌తో డగ్లస్ ఫిర్ స్పార్స్‌ను కలిగి ఉంది. వింగ్ వైన్ఫాన్ 16% సుష్ట ఎయిర్‌ఫాయిల్‌ను ఉపయోగిస్తుంది మరియు రెక్క ప్రాంతాన్ని 114.00 చదరపు అడుగులు (10.591 మీ 2) కలిగి ఉంది. రెక్కలో దాదాపు పూర్తి-స్పాన్ ఐలెరాన్లు ఉన్నాయి మరియు ఫ్లాప్‌లు లేవు. ఇతర లక్షణాలలో 48 ఇన్ (121.9 సెం.మీ) వైడ్ కాక్‌పిట్ ఉన్నాయి. [2] [4] DR-109 200 నుండి 300 HP (149 నుండి 224 kW) ఇంజిన్లను అంగీకరించగలదు. ఉపయోగించిన ప్రామాణిక పవర్‌ప్లాంట్ 260 హెచ్‌పి (194 కిలోవాట్ ఈ విమానం ఖాళీ బరువు 1,495 ఎల్బి (678 కిలోలు) మరియు స్థూల బరువు 2,275 ఎల్బి (1,032 కిలోలు), 780 పౌండ్లు (350 కిలోల) ఉపయోగకరమైన లోడ్ ఇస్తుంది. 46 యు.ఎస్. గ్యాలన్ల పూర్తి ఇంధనంతో (170 ఎల్; 38 ఇంప్ గల్) పేలోడ్ 504 ఎల్బి (229 కిలోలు). [2] డిజైనర్ నిర్మాణ సమయాన్ని 1300 గంటలుగా అంచనా వేస్తాడు. [2] నవంబర్ 2013 లో 11 ఉదాహరణలు అమెరికాలో ఫెడరల్ ఏవియేషన్ అడ్మినిస్ట్రేషన్ తో నమోదు చేయబడ్డాయి, మరొకటి గతంలో నమోదు చేయబడింది మరియు ఇప్పుడు తొలగించబడింది. [5] ఏరోక్రాఫ్టర్ మరియు లెడ్నికర్ నుండి డేటా [2] [4] సాధారణ లక్షణాల పనితీరు</v>
      </c>
      <c r="F153" s="1" t="s">
        <v>1972</v>
      </c>
      <c r="G153" s="1" t="str">
        <f>IFERROR(__xludf.DUMMYFUNCTION("GOOGLETRANSLATE(F:F, ""en"", ""te"")"),"హోమ్‌బిల్ట్ విమానం")</f>
        <v>హోమ్‌బిల్ట్ విమానం</v>
      </c>
      <c r="H153" s="1" t="s">
        <v>452</v>
      </c>
      <c r="I153" s="1" t="str">
        <f>IFERROR(__xludf.DUMMYFUNCTION("GOOGLETRANSLATE(H:H, ""en"", ""te"")"),"అమెరికా")</f>
        <v>అమెరికా</v>
      </c>
      <c r="J153" s="2" t="s">
        <v>925</v>
      </c>
      <c r="K153" s="1" t="s">
        <v>2518</v>
      </c>
      <c r="N153" s="1" t="s">
        <v>2304</v>
      </c>
      <c r="Q153" s="1" t="s">
        <v>2519</v>
      </c>
      <c r="R153" s="1" t="s">
        <v>215</v>
      </c>
      <c r="S153" s="1" t="s">
        <v>2520</v>
      </c>
      <c r="T153" s="1" t="s">
        <v>589</v>
      </c>
      <c r="V153" s="1" t="s">
        <v>2521</v>
      </c>
      <c r="W153" s="1" t="s">
        <v>2308</v>
      </c>
      <c r="X153" s="1" t="s">
        <v>2522</v>
      </c>
      <c r="Y153" s="1" t="s">
        <v>2523</v>
      </c>
      <c r="Z153" s="1" t="s">
        <v>2524</v>
      </c>
      <c r="AA153" s="1" t="s">
        <v>2525</v>
      </c>
      <c r="AB153" s="1" t="s">
        <v>2490</v>
      </c>
      <c r="AC153" s="1" t="s">
        <v>2526</v>
      </c>
      <c r="AF153" s="1" t="s">
        <v>2527</v>
      </c>
      <c r="AI153" s="1" t="s">
        <v>2528</v>
      </c>
      <c r="AJ153" s="1" t="s">
        <v>2529</v>
      </c>
      <c r="AP153" s="1" t="s">
        <v>2419</v>
      </c>
      <c r="AQ153" s="1" t="s">
        <v>1988</v>
      </c>
      <c r="AS153" s="1" t="s">
        <v>2530</v>
      </c>
      <c r="AT153" s="1" t="s">
        <v>2531</v>
      </c>
      <c r="AY153" s="1" t="s">
        <v>2299</v>
      </c>
      <c r="AZ153" s="1" t="s">
        <v>2532</v>
      </c>
      <c r="BA153" s="1" t="s">
        <v>272</v>
      </c>
    </row>
    <row r="154">
      <c r="A154" s="1" t="s">
        <v>2269</v>
      </c>
      <c r="B154" s="1" t="str">
        <f>IFERROR(__xludf.DUMMYFUNCTION("GOOGLETRANSLATE(A:A, ""en"", ""te"")"),"సెయింట్ క్రోయిక్స్ పియటెన్పోల్ ఎయిర్‌క్యాంపర్")</f>
        <v>సెయింట్ క్రోయిక్స్ పియటెన్పోల్ ఎయిర్‌క్యాంపర్</v>
      </c>
      <c r="C154" s="1" t="s">
        <v>2533</v>
      </c>
      <c r="D154" s="1" t="str">
        <f>IFERROR(__xludf.DUMMYFUNCTION("GOOGLETRANSLATE(C:C, ""en"", ""te"")"),"సెయింట్ క్రోయిక్స్ పీటెనోపోల్ ఎయిర్‌క్యాంపర్ అనేది ఒక అమెరికన్ హోమ్‌బిల్ట్ విమానం, ఇది క్లాసిక్ 1920 ల పీటెన్‌పోల్ ఎయిర్ క్యాంపర్ యొక్క అనుసరణ, అయోవాలోని సెయింట్ క్రోయిక్స్ ఎయిర్‌క్రాఫ్ట్ ఆఫ్ కార్నింగ్ చేత తిరిగి రూపొందించబడింది. ఇది అందుబాటులో ఉన్నప్పుడు"&amp;" విమానం పాక్షిక కిట్‌గా మరియు te త్సాహిక నిర్మాణానికి ప్రణాళికల రూపంలో సరఫరా చేయబడింది. [1] సెయింట్ క్రోయిక్స్ ఎయిర్క్రాఫ్ట్ ప్రిన్సిపాల్స్ చాడ్ మరియు చార్లెస్ విల్లీ 1941 నుండి అనేక పియటెనోపోల్ ఎయిర్ క్యాంపర్లను నిర్మించారు. పియటెనోపోల్ ఎయిర్‌క్యాంపర్ యొ"&amp;"క్క సెయింట్ క్రోయిక్స్ వెర్షన్ అసలు డిజైన్ కంటే ఎక్కువ మరియు భారీగా ఉంటుంది, కొంచెం ఎక్కువ వింగ్స్పాన్. [1] ST క్రోయిక్స్ పీటెనోపోల్ ఎయిర్‌క్యాంపర్‌లో కాంటిలివర్ స్ట్రట్-బ్రెస్డ్ పారాసోల్ వింగ్, విండ్‌షీల్డ్‌లతో వ్యక్తిగత టెన్డం ఓపెన్ కాక్‌పిట్‌లలో రెండు "&amp;"సీట్లు, స్థిర సాంప్రదాయ ల్యాండింగ్ గేర్ మరియు ట్రాక్టర్ కాన్ఫిగరేషన్‌లో ఒకే ఇంజిన్ ఉన్నాయి. [1] ఈ విమానం ఒక చెక్క నిర్మాణంతో తయారు చేయబడింది, కొన్ని ఉక్కు భాగాలు మరియు దాని ఎగిరే ఉపరితలాలు డోప్డ్ ఎయిర్క్రాఫ్ట్ ఫాబ్రిక్‌లో కప్పబడి ఉంటాయి. దాని 29.50 అడుగుల"&amp;" (9.0 మీ) స్పాన్ వింగ్‌కు కాబేన్ స్ట్రట్స్ మరియు లిఫ్ట్ స్ట్రట్‌లు మద్దతు ఇస్తున్నాయి మరియు రెక్క ప్రాంతం 148.0 చదరపు అడుగులు (13.75 మీ 2) కలిగి ఉంది. క్యాబిన్ వెడల్పు 24 అంగుళాలు (61 సెం.మీ). ఆమోదయోగ్యమైన శక్తి శ్రేణి 65 నుండి 125 హెచ్‌పి (48 నుండి 93 కి"&amp;"లోవాట్) మరియు ఉపయోగించిన ప్రామాణిక ఇంజిన్ 40 హెచ్‌పి (30 కిలోవాట్) ఫోర్డ్ మోడల్ ఆటోమోటివ్ మార్పిడి పవర్‌ప్లాంట్. [1] సెయింట్ క్రోయిక్స్ పియటెనోపోల్ ఎయిర్‌క్యాంపర్ 650 ఎల్బి (290 కిలోల) మరియు స్థూల బరువు 1,100 ఎల్బి (500 కిలోలు) ఖాళీ బరువును కలిగి ఉంది, ఇద"&amp;"ి 450 ఎల్బి (200 కిలోల) ఉపయోగకరమైన లోడ్‌ను ఇస్తుంది. 12 యు.ఎస్. గ్యాలన్ల పూర్తి ఇంధనంతో (45 ఎల్; 10.0 ఇంప్ గల్) పైలట్, ప్రయాణీకుడు మరియు సామాను 378 ఎల్బి (171 కిలోలు) కోసం పేలోడ్. ప్రామాణిక రోజు, సముద్ర మట్టం, విండ్ లేదు, టేకాఫ్ మరియు ల్యాండింగ్ రోల్ 40 హ"&amp;"ెచ్‌పి (30 కిలోవాట్) ఇంజిన్‌తో 750 అడుగులు (229 మీ). డిజైనర్ నిర్మాణ సమయాన్ని సరఫరా చేసిన పాక్షిక కిట్ మరియు ప్రణాళికల నుండి 1000 గంటలుగా అంచనా వేశారు. [1] పారాసోల్ ఎయిర్‌క్యాంపర్‌కు తక్కువ రెక్కలను జోడించడం ద్వారా డిజైన్ తరువాత బిప్‌లేన్‌గా అభివృద్ధి చేయ"&amp;"బడింది, దీని ఫలితంగా సెయింట్ క్రోయిక్స్ పీటెన్‌పోల్ వైమానిక వైమానికమైనది. [1] ఏరోక్రాఫ్టర్ నుండి డేటా [1] సాధారణ లక్షణాల పనితీరు")</f>
        <v>సెయింట్ క్రోయిక్స్ పీటెనోపోల్ ఎయిర్‌క్యాంపర్ అనేది ఒక అమెరికన్ హోమ్‌బిల్ట్ విమానం, ఇది క్లాసిక్ 1920 ల పీటెన్‌పోల్ ఎయిర్ క్యాంపర్ యొక్క అనుసరణ, అయోవాలోని సెయింట్ క్రోయిక్స్ ఎయిర్‌క్రాఫ్ట్ ఆఫ్ కార్నింగ్ చేత తిరిగి రూపొందించబడింది. ఇది అందుబాటులో ఉన్నప్పుడు విమానం పాక్షిక కిట్‌గా మరియు te త్సాహిక నిర్మాణానికి ప్రణాళికల రూపంలో సరఫరా చేయబడింది. [1] సెయింట్ క్రోయిక్స్ ఎయిర్క్రాఫ్ట్ ప్రిన్సిపాల్స్ చాడ్ మరియు చార్లెస్ విల్లీ 1941 నుండి అనేక పియటెనోపోల్ ఎయిర్ క్యాంపర్లను నిర్మించారు. పియటెనోపోల్ ఎయిర్‌క్యాంపర్ యొక్క సెయింట్ క్రోయిక్స్ వెర్షన్ అసలు డిజైన్ కంటే ఎక్కువ మరియు భారీగా ఉంటుంది, కొంచెం ఎక్కువ వింగ్స్పాన్. [1] ST క్రోయిక్స్ పీటెనోపోల్ ఎయిర్‌క్యాంపర్‌లో కాంటిలివర్ స్ట్రట్-బ్రెస్డ్ పారాసోల్ వింగ్, విండ్‌షీల్డ్‌లతో వ్యక్తిగత టెన్డం ఓపెన్ కాక్‌పిట్‌లలో రెండు సీట్లు, స్థిర సాంప్రదాయ ల్యాండింగ్ గేర్ మరియు ట్రాక్టర్ కాన్ఫిగరేషన్‌లో ఒకే ఇంజిన్ ఉన్నాయి. [1] ఈ విమానం ఒక చెక్క నిర్మాణంతో తయారు చేయబడింది, కొన్ని ఉక్కు భాగాలు మరియు దాని ఎగిరే ఉపరితలాలు డోప్డ్ ఎయిర్క్రాఫ్ట్ ఫాబ్రిక్‌లో కప్పబడి ఉంటాయి. దాని 29.50 అడుగుల (9.0 మీ) స్పాన్ వింగ్‌కు కాబేన్ స్ట్రట్స్ మరియు లిఫ్ట్ స్ట్రట్‌లు మద్దతు ఇస్తున్నాయి మరియు రెక్క ప్రాంతం 148.0 చదరపు అడుగులు (13.75 మీ 2) కలిగి ఉంది. క్యాబిన్ వెడల్పు 24 అంగుళాలు (61 సెం.మీ). ఆమోదయోగ్యమైన శక్తి శ్రేణి 65 నుండి 125 హెచ్‌పి (48 నుండి 93 కిలోవాట్) మరియు ఉపయోగించిన ప్రామాణిక ఇంజిన్ 40 హెచ్‌పి (30 కిలోవాట్) ఫోర్డ్ మోడల్ ఆటోమోటివ్ మార్పిడి పవర్‌ప్లాంట్. [1] సెయింట్ క్రోయిక్స్ పియటెనోపోల్ ఎయిర్‌క్యాంపర్ 650 ఎల్బి (290 కిలోల) మరియు స్థూల బరువు 1,100 ఎల్బి (500 కిలోలు) ఖాళీ బరువును కలిగి ఉంది, ఇది 450 ఎల్బి (200 కిలోల) ఉపయోగకరమైన లోడ్‌ను ఇస్తుంది. 12 యు.ఎస్. గ్యాలన్ల పూర్తి ఇంధనంతో (45 ఎల్; 10.0 ఇంప్ గల్) పైలట్, ప్రయాణీకుడు మరియు సామాను 378 ఎల్బి (171 కిలోలు) కోసం పేలోడ్. ప్రామాణిక రోజు, సముద్ర మట్టం, విండ్ లేదు, టేకాఫ్ మరియు ల్యాండింగ్ రోల్ 40 హెచ్‌పి (30 కిలోవాట్) ఇంజిన్‌తో 750 అడుగులు (229 మీ). డిజైనర్ నిర్మాణ సమయాన్ని సరఫరా చేసిన పాక్షిక కిట్ మరియు ప్రణాళికల నుండి 1000 గంటలుగా అంచనా వేశారు. [1] పారాసోల్ ఎయిర్‌క్యాంపర్‌కు తక్కువ రెక్కలను జోడించడం ద్వారా డిజైన్ తరువాత బిప్‌లేన్‌గా అభివృద్ధి చేయబడింది, దీని ఫలితంగా సెయింట్ క్రోయిక్స్ పీటెన్‌పోల్ వైమానిక వైమానికమైనది. [1] ఏరోక్రాఫ్టర్ నుండి డేటా [1] సాధారణ లక్షణాల పనితీరు</v>
      </c>
      <c r="F154" s="1" t="s">
        <v>1972</v>
      </c>
      <c r="G154" s="1" t="str">
        <f>IFERROR(__xludf.DUMMYFUNCTION("GOOGLETRANSLATE(F:F, ""en"", ""te"")"),"హోమ్‌బిల్ట్ విమానం")</f>
        <v>హోమ్‌బిల్ట్ విమానం</v>
      </c>
      <c r="H154" s="1" t="s">
        <v>452</v>
      </c>
      <c r="I154" s="1" t="str">
        <f>IFERROR(__xludf.DUMMYFUNCTION("GOOGLETRANSLATE(H:H, ""en"", ""te"")"),"అమెరికా")</f>
        <v>అమెరికా</v>
      </c>
      <c r="J154" s="2" t="s">
        <v>925</v>
      </c>
      <c r="K154" s="1" t="s">
        <v>2255</v>
      </c>
      <c r="L154" s="1"/>
      <c r="M154" s="1" t="s">
        <v>2256</v>
      </c>
      <c r="R154" s="1" t="s">
        <v>215</v>
      </c>
      <c r="S154" s="1" t="s">
        <v>2258</v>
      </c>
      <c r="T154" s="1" t="s">
        <v>1578</v>
      </c>
      <c r="V154" s="1" t="s">
        <v>2534</v>
      </c>
      <c r="X154" s="1" t="s">
        <v>2535</v>
      </c>
      <c r="Y154" s="1" t="s">
        <v>2414</v>
      </c>
      <c r="Z154" s="1" t="s">
        <v>1101</v>
      </c>
      <c r="AA154" s="1" t="s">
        <v>2536</v>
      </c>
      <c r="AB154" s="1" t="s">
        <v>2263</v>
      </c>
      <c r="AC154" s="1" t="s">
        <v>2264</v>
      </c>
      <c r="AI154" s="1" t="s">
        <v>2537</v>
      </c>
      <c r="AJ154" s="1" t="s">
        <v>2538</v>
      </c>
      <c r="AP154" s="1" t="s">
        <v>347</v>
      </c>
      <c r="AQ154" s="1" t="s">
        <v>1988</v>
      </c>
      <c r="AS154" s="1" t="s">
        <v>939</v>
      </c>
      <c r="AT154" s="1" t="s">
        <v>1071</v>
      </c>
      <c r="AY154" s="1" t="s">
        <v>2539</v>
      </c>
      <c r="AZ154" s="1" t="s">
        <v>2540</v>
      </c>
      <c r="BA154" s="1" t="s">
        <v>272</v>
      </c>
      <c r="BG154" s="1" t="s">
        <v>2253</v>
      </c>
      <c r="CZ154" s="1" t="s">
        <v>2541</v>
      </c>
    </row>
    <row r="155">
      <c r="A155" s="1" t="s">
        <v>2542</v>
      </c>
      <c r="B155" s="1" t="str">
        <f>IFERROR(__xludf.DUMMYFUNCTION("GOOGLETRANSLATE(A:A, ""en"", ""te"")"),"అమెరికన్ ఎలక్ట్రిక్ పిరాన్హా")</f>
        <v>అమెరికన్ ఎలక్ట్రిక్ పిరాన్హా</v>
      </c>
      <c r="C155" s="1" t="s">
        <v>2543</v>
      </c>
      <c r="D155" s="1" t="str">
        <f>IFERROR(__xludf.DUMMYFUNCTION("GOOGLETRANSLATE(C:C, ""en"", ""te"")"),"అమెరికన్ ఎలక్ట్రిక్ పిరాన్హా (బ్లెయిర్-అమెరికన్ యుఎస్ఎ [1] లేదా అమెరికన్ యుఎస్ఎ [2] అని కూడా పేరు పెట్టారు) ఒక నమూనా అమెరికన్ కౌంటర్-తిరుగుబాటు విమానం. 1960 ల ప్రారంభంలో మిల్ట్ బ్లెయిర్ మరియు డిక్ ఎన్నిస్ చేత రూపొందించబడిన దీనిని అమెరికన్ ఎలక్ట్రిక్ కార్ప"&amp;"ొరేషన్ నిర్మించింది. ప్రాజెక్ట్ లిటిల్ బ్రదర్ ఆధ్వర్యంలో అమెరికా వైమానిక దళం ఉపయోగం కోసం అభివృద్ధి చేయబడింది, పిరాన్హా యొక్క ప్రారంభ విమాన పరీక్ష కాలిఫోర్నియాలోని మొజావే విమానాశ్రయంలో జరిగింది; మూల్యాంకనం కోసం డెలివరీ తరువాత, దీనిని ఫ్లోరిడాలోని ఎగ్లిన్ ఎ"&amp;"యిర్ ఫోర్స్ బేస్ వద్ద పరీక్షించారు. పిరాన్హా యొక్క డిజైన్ ఆయుధాలు రెండు పాడ్లు, ఒక్కొక్కటి నాలుగు జుని మార్గనిర్దేశం చేయని రాకెట్లను మోసుకెళ్ళాయి, విమానం యొక్క వింగ్‌టిప్స్‌లో అమర్చబడి, బొడ్డు హార్డ్‌పాయింట్‌పై ఒకే 500-పౌండ్ల (230 కిలోలు) బాంబు. [3] సంబంధ"&amp;"ం లేని విమాన ప్రమాదంలో మిల్ట్ బ్లెయిర్ మరణించిన తరువాత పిరాన్హా యొక్క మూల్యాంకనం ఆగిపోయింది. [3] ప్రోటోటైప్, N1518, కాన్సాస్‌లో ఒక ప్రైవేట్ యజమాని చేత ఎగురవేయబడింది. [4] స్పోర్ట్ ఏవియేషన్ నుండి డేటా [3] 1960 ల విమానంలో పోల్చదగిన పాత్ర, కాన్ఫిగరేషన్ మరియు "&amp;"యుగం యొక్క సాధారణ లక్షణాల సంబంధిత అభివృద్ధి విమానం ఒక స్టబ్. వికీపీడియా విస్తరించడం ద్వారా మీరు సహాయపడవచ్చు.")</f>
        <v>అమెరికన్ ఎలక్ట్రిక్ పిరాన్హా (బ్లెయిర్-అమెరికన్ యుఎస్ఎ [1] లేదా అమెరికన్ యుఎస్ఎ [2] అని కూడా పేరు పెట్టారు) ఒక నమూనా అమెరికన్ కౌంటర్-తిరుగుబాటు విమానం. 1960 ల ప్రారంభంలో మిల్ట్ బ్లెయిర్ మరియు డిక్ ఎన్నిస్ చేత రూపొందించబడిన దీనిని అమెరికన్ ఎలక్ట్రిక్ కార్పొరేషన్ నిర్మించింది. ప్రాజెక్ట్ లిటిల్ బ్రదర్ ఆధ్వర్యంలో అమెరికా వైమానిక దళం ఉపయోగం కోసం అభివృద్ధి చేయబడింది, పిరాన్హా యొక్క ప్రారంభ విమాన పరీక్ష కాలిఫోర్నియాలోని మొజావే విమానాశ్రయంలో జరిగింది; మూల్యాంకనం కోసం డెలివరీ తరువాత, దీనిని ఫ్లోరిడాలోని ఎగ్లిన్ ఎయిర్ ఫోర్స్ బేస్ వద్ద పరీక్షించారు. పిరాన్హా యొక్క డిజైన్ ఆయుధాలు రెండు పాడ్లు, ఒక్కొక్కటి నాలుగు జుని మార్గనిర్దేశం చేయని రాకెట్లను మోసుకెళ్ళాయి, విమానం యొక్క వింగ్‌టిప్స్‌లో అమర్చబడి, బొడ్డు హార్డ్‌పాయింట్‌పై ఒకే 500-పౌండ్ల (230 కిలోలు) బాంబు. [3] సంబంధం లేని విమాన ప్రమాదంలో మిల్ట్ బ్లెయిర్ మరణించిన తరువాత పిరాన్హా యొక్క మూల్యాంకనం ఆగిపోయింది. [3] ప్రోటోటైప్, N1518, కాన్సాస్‌లో ఒక ప్రైవేట్ యజమాని చేత ఎగురవేయబడింది. [4] స్పోర్ట్ ఏవియేషన్ నుండి డేటా [3] 1960 ల విమానంలో పోల్చదగిన పాత్ర, కాన్ఫిగరేషన్ మరియు యుగం యొక్క సాధారణ లక్షణాల సంబంధిత అభివృద్ధి విమానం ఒక స్టబ్. వికీపీడియా విస్తరించడం ద్వారా మీరు సహాయపడవచ్చు.</v>
      </c>
      <c r="E155" s="1" t="s">
        <v>2544</v>
      </c>
      <c r="F155" s="1" t="s">
        <v>2545</v>
      </c>
      <c r="G155" s="1" t="str">
        <f>IFERROR(__xludf.DUMMYFUNCTION("GOOGLETRANSLATE(F:F, ""en"", ""te"")"),"కౌంటర్-తిరుగుబాటు విమానం")</f>
        <v>కౌంటర్-తిరుగుబాటు విమానం</v>
      </c>
      <c r="H155" s="1" t="s">
        <v>452</v>
      </c>
      <c r="I155" s="1" t="str">
        <f>IFERROR(__xludf.DUMMYFUNCTION("GOOGLETRANSLATE(H:H, ""en"", ""te"")"),"అమెరికా")</f>
        <v>అమెరికా</v>
      </c>
      <c r="J155" s="2" t="s">
        <v>925</v>
      </c>
      <c r="K155" s="1" t="s">
        <v>2546</v>
      </c>
      <c r="N155" s="1" t="s">
        <v>2547</v>
      </c>
      <c r="O155" s="1" t="s">
        <v>2548</v>
      </c>
      <c r="P155" s="1">
        <v>1966.0</v>
      </c>
      <c r="R155" s="1" t="s">
        <v>215</v>
      </c>
      <c r="V155" s="1" t="s">
        <v>2549</v>
      </c>
      <c r="Y155" s="1" t="s">
        <v>2550</v>
      </c>
      <c r="AY155" s="1" t="s">
        <v>2551</v>
      </c>
      <c r="AZ155" s="1" t="s">
        <v>2552</v>
      </c>
      <c r="CV155" s="1" t="s">
        <v>2553</v>
      </c>
      <c r="EW155" s="1" t="s">
        <v>2554</v>
      </c>
    </row>
    <row r="156">
      <c r="A156" s="1" t="s">
        <v>2555</v>
      </c>
      <c r="B156" s="1" t="str">
        <f>IFERROR(__xludf.DUMMYFUNCTION("GOOGLETRANSLATE(A:A, ""en"", ""te"")"),"బ్లెరియోట్ XXIII")</f>
        <v>బ్లెరియోట్ XXIII</v>
      </c>
      <c r="C156" s="1" t="s">
        <v>2556</v>
      </c>
      <c r="D156" s="1" t="str">
        <f>IFERROR(__xludf.DUMMYFUNCTION("GOOGLETRANSLATE(C:C, ""en"", ""te"")"),"బ్లెరియోట్ XXIII అనేది 1911 లో బ్లెరియోట్ అరోనటిక్ చేత ఉత్పత్తి చేయబడిన రేసింగ్ మోనోప్లేన్. ఈస్ట్‌చర్చ్‌లో జరిగిన 1911 గోర్డాన్ బెన్నెట్ ట్రోఫీ పోటీలో రెండు నిర్మించబడ్డాయి, ఈ రెండూ ఎగిరిపోయాయి; ఒకటి, ఆల్ఫ్రెడ్ లెబ్లాంక్ చేత ఎగురవేయబడింది, రెండవ స్థానాన్న"&amp;"ి సాధించింది. ఫ్రెంచ్ గోర్డాన్ బెన్నెట్ ఎంట్రంట్ కోసం ఎలిమినేటింగ్ ట్రయల్ వద్ద లెబ్లాంక్ గతంలో 12 జూన్ 1911 న 125 కిమీ/గం (78 mph) ప్రపంచ వేగం రికార్డును నెలకొల్పింది. [1] బ్లెరియోట్ XXIII అనేది భుజం-వింగ్ మోనోప్లేన్, ఇది పూర్తిగా కప్పబడిన చదరపు-విభాగం ఫ్"&amp;"యూజ్‌లేజ్‌తో క్రిందికి వంగిన రూపంతో మరియు చాలా ఇరుకైన తీగ రెక్కలతో ఉంటుంది. ఈ విమానం ఐదు సెకన్ల ల్యాప్ అని స్పష్టంగా తెలుస్తుంది, నీర్పోర్ట్ II కన్నా చార్లెస్ వేమన్ ఎగురవేసిన దాని కంటే నెమ్మదిగా ల్యాప్ నెమ్మదిగా ఉంది, బ్లెరియోట్ రెక్కలను తగ్గించడం ద్వారా "&amp;"రెండు యంత్రాలను మార్చాడు, స్పాన్ సుమారు 5.2 మీ (17 అడుగులు) కు తగ్గించాడు. [2] ఈ ఫలితాన్ని విమానం సంపాదకుడు సి. జి. గ్రే వర్ణించారు, ""డాగ్‌ఫిష్ యొక్క తరువాతి సగం మాదిరిగానే విజిటింగ్ కార్డులు మిగతా వాటి కంటే దానిపై చిక్కుకున్నాయి"". [3] గుస్తావ్ హామెల్ ప"&amp;"్రారంభించిన మొదటి పోటీదారు, కానీ మొదటి ల్యాప్‌లో మలుపు తిప్పిన తరువాత అతను అద్భుతంగా క్రాష్ అయ్యాడు, అతన్ని విమానం నుండి విసిరాడు. అద్భుతంగా, అతను స్వల్ప గాయాలను మాత్రమే ఎదుర్కొన్నాడు. రెండవ విమానం, ఆల్ఫ్రెడ్ లెబ్లాంక్ చేత ఎగిరిన రెండవ విమానం రెండవ స్థానం"&amp;"లో నిలిచింది, అతని 73 నిమిషాల సమయం 40.2 సెకన్ల సమయం అతన్ని రెండు నిమిషాల వెనుకకు తీసుకుంది Opdycke 1990 నుండి డేటా, p.56 జనరల్ లక్షణాలు")</f>
        <v>బ్లెరియోట్ XXIII అనేది 1911 లో బ్లెరియోట్ అరోనటిక్ చేత ఉత్పత్తి చేయబడిన రేసింగ్ మోనోప్లేన్. ఈస్ట్‌చర్చ్‌లో జరిగిన 1911 గోర్డాన్ బెన్నెట్ ట్రోఫీ పోటీలో రెండు నిర్మించబడ్డాయి, ఈ రెండూ ఎగిరిపోయాయి; ఒకటి, ఆల్ఫ్రెడ్ లెబ్లాంక్ చేత ఎగురవేయబడింది, రెండవ స్థానాన్ని సాధించింది. ఫ్రెంచ్ గోర్డాన్ బెన్నెట్ ఎంట్రంట్ కోసం ఎలిమినేటింగ్ ట్రయల్ వద్ద లెబ్లాంక్ గతంలో 12 జూన్ 1911 న 125 కిమీ/గం (78 mph) ప్రపంచ వేగం రికార్డును నెలకొల్పింది. [1] బ్లెరియోట్ XXIII అనేది భుజం-వింగ్ మోనోప్లేన్, ఇది పూర్తిగా కప్పబడిన చదరపు-విభాగం ఫ్యూజ్‌లేజ్‌తో క్రిందికి వంగిన రూపంతో మరియు చాలా ఇరుకైన తీగ రెక్కలతో ఉంటుంది. ఈ విమానం ఐదు సెకన్ల ల్యాప్ అని స్పష్టంగా తెలుస్తుంది, నీర్పోర్ట్ II కన్నా చార్లెస్ వేమన్ ఎగురవేసిన దాని కంటే నెమ్మదిగా ల్యాప్ నెమ్మదిగా ఉంది, బ్లెరియోట్ రెక్కలను తగ్గించడం ద్వారా రెండు యంత్రాలను మార్చాడు, స్పాన్ సుమారు 5.2 మీ (17 అడుగులు) కు తగ్గించాడు. [2] ఈ ఫలితాన్ని విమానం సంపాదకుడు సి. జి. గ్రే వర్ణించారు, "డాగ్‌ఫిష్ యొక్క తరువాతి సగం మాదిరిగానే విజిటింగ్ కార్డులు మిగతా వాటి కంటే దానిపై చిక్కుకున్నాయి". [3] గుస్తావ్ హామెల్ ప్రారంభించిన మొదటి పోటీదారు, కానీ మొదటి ల్యాప్‌లో మలుపు తిప్పిన తరువాత అతను అద్భుతంగా క్రాష్ అయ్యాడు, అతన్ని విమానం నుండి విసిరాడు. అద్భుతంగా, అతను స్వల్ప గాయాలను మాత్రమే ఎదుర్కొన్నాడు. రెండవ విమానం, ఆల్ఫ్రెడ్ లెబ్లాంక్ చేత ఎగిరిన రెండవ విమానం రెండవ స్థానంలో నిలిచింది, అతని 73 నిమిషాల సమయం 40.2 సెకన్ల సమయం అతన్ని రెండు నిమిషాల వెనుకకు తీసుకుంది Opdycke 1990 నుండి డేటా, p.56 జనరల్ లక్షణాలు</v>
      </c>
      <c r="E156" s="1" t="s">
        <v>2557</v>
      </c>
      <c r="F156" s="1" t="s">
        <v>2558</v>
      </c>
      <c r="G156" s="1" t="str">
        <f>IFERROR(__xludf.DUMMYFUNCTION("GOOGLETRANSLATE(F:F, ""en"", ""te"")"),"రేసింగ్ విమానం")</f>
        <v>రేసింగ్ విమానం</v>
      </c>
      <c r="H156" s="1" t="s">
        <v>463</v>
      </c>
      <c r="I156" s="1" t="str">
        <f>IFERROR(__xludf.DUMMYFUNCTION("GOOGLETRANSLATE(H:H, ""en"", ""te"")"),"ఫ్రాన్స్")</f>
        <v>ఫ్రాన్స్</v>
      </c>
      <c r="J156" s="2" t="s">
        <v>464</v>
      </c>
      <c r="K156" s="1" t="s">
        <v>2559</v>
      </c>
      <c r="L156" s="1"/>
      <c r="M156" s="1" t="s">
        <v>2560</v>
      </c>
      <c r="P156" s="1">
        <v>1911.0</v>
      </c>
      <c r="Q156" s="1">
        <v>2.0</v>
      </c>
      <c r="R156" s="1">
        <v>1.0</v>
      </c>
      <c r="S156" s="1" t="s">
        <v>2561</v>
      </c>
      <c r="T156" s="1" t="s">
        <v>2562</v>
      </c>
      <c r="V156" s="1" t="s">
        <v>2563</v>
      </c>
      <c r="AA156" s="1" t="s">
        <v>2564</v>
      </c>
      <c r="AB156" s="1" t="s">
        <v>1436</v>
      </c>
      <c r="AQ156" s="1" t="s">
        <v>2565</v>
      </c>
    </row>
    <row r="157">
      <c r="A157" s="1" t="s">
        <v>2566</v>
      </c>
      <c r="B157" s="1" t="str">
        <f>IFERROR(__xludf.DUMMYFUNCTION("GOOGLETRANSLATE(A:A, ""en"", ""te"")"),"బ్రూట్చే స్వేచ్ఛ 40")</f>
        <v>బ్రూట్చే స్వేచ్ఛ 40</v>
      </c>
      <c r="C157" s="1" t="s">
        <v>2567</v>
      </c>
      <c r="D157" s="1" t="str">
        <f>IFERROR(__xludf.DUMMYFUNCTION("GOOGLETRANSLATE(C:C, ""en"", ""te"")"),"బ్రట్చే ఫ్రీడమ్ 40 అనేది ఒక అమెరికన్ హోమ్‌బిల్ట్ విమానం, దీనిని నీల్ హెచ్. బ్రూట్చే రూపొందించారు మరియు ఉటాలోని సాల్ట్ లేక్ సిటీకి చెందిన బ్రట్చే ఎయిర్‌క్రాఫ్ట్ కార్పొరేషన్ నిర్మించింది. ఈ విమానం te త్సాహిక నిర్మాణం కోసం ప్రణాళికల రూపంలో సరఫరా చేయటానికి ఉద"&amp;"్దేశించబడింది, పాక్షిక కిట్ అందుబాటులో ఉంది. [1] ఫ్రీడమ్ 40 లో స్ట్రట్-బ్రేస్డ్ హై-వింగ్, తలుపుతో ఒకే-సీటు పరివేష్టిత కాక్‌పిట్, స్థిర సాంప్రదాయ ల్యాండింగ్ గేర్ మరియు ట్రాక్టర్ కాన్ఫిగరేషన్‌లో ఒకే ఇంజిన్ ఉన్నాయి. [1] ఈ విమానం పాప్ రివర్టెడ్ షీట్ అల్యూమిని"&amp;"యం నుండి తయారు చేయబడింది. దాని 28.00 అడుగుల (8.5 మీ) స్పాన్ వింగ్ రెక్క ప్రాంతాన్ని 112.0 చదరపు అడుగులు (10.41 మీ 2) కలిగి ఉంది మరియు భూమి రవాణా లేదా నిల్వ కోసం ముడుచుకోవచ్చు. క్యాబిన్ వెడల్పు 28 (71 సెం.మీ). ఆమోదయోగ్యమైన శక్తి శ్రేణి 28 నుండి 42 హెచ్‌పి "&amp;"(21 నుండి 31 కిలోవాట్) మరియు ఉపయోగించిన ప్రామాణిక ఇంజిన్ 40 హెచ్‌పి (30 కిలోవాట్) హిర్త్ 2702 టూ-స్ట్రోక్ పవర్‌ప్లాంట్. [1] ఫ్రీడమ్ 40 లో 330 పౌండ్లు (150 కిలోలు) ఖాళీ బరువు మరియు 600 ఎల్బి (270 కిలోలు) స్థూల బరువు ఉన్నాయి, ఇది 270 ఎల్బి (120 కిలోల) ఉపయోగ"&amp;"కరమైన లోడ్ ఇస్తుంది. విమానం యొక్క వింగ్ ట్యాంకులలో 10 యు.ఎస్. గ్యాలన్ల (38 ఎల్; 8.3 ఇంప్ గల్) పూర్తి ఇంధనంతో పైలట్ మరియు సామాను 210 ఎల్బి (95 కిలోలు). [1] నిర్మాణాన్ని సరళీకృతం చేయడానికి, డిజైన్‌కు సంక్లిష్టమైన భాగాలు లేవు మరియు ఏర్పడటానికి సమ్మేళనం వక్రత"&amp;"లు లేవు. 1998 లో ప్రణాళికలు US $ 250.00 కు అమ్ముడయ్యాయి. ఎయిర్ఫ్రేమ్ కోసం పూర్తి ఖర్చు 1998 లో US $ 3000.00 గా అంచనా వేయబడింది. [1] డిసెంబర్ 2013 లో ఫెడరల్ ఏవియేషన్ అడ్మినిస్ట్రేషన్తో అమెరికాలో ఉదాహరణలు నమోదు కాలేదు మరియు ఇకపై ఏమైనా ఉనికిలో లేదు. [2] ఏరోక"&amp;"్రాఫ్టర్ నుండి డేటా [1] సాధారణ లక్షణాల పనితీరు")</f>
        <v>బ్రట్చే ఫ్రీడమ్ 40 అనేది ఒక అమెరికన్ హోమ్‌బిల్ట్ విమానం, దీనిని నీల్ హెచ్. బ్రూట్చే రూపొందించారు మరియు ఉటాలోని సాల్ట్ లేక్ సిటీకి చెందిన బ్రట్చే ఎయిర్‌క్రాఫ్ట్ కార్పొరేషన్ నిర్మించింది. ఈ విమానం te త్సాహిక నిర్మాణం కోసం ప్రణాళికల రూపంలో సరఫరా చేయటానికి ఉద్దేశించబడింది, పాక్షిక కిట్ అందుబాటులో ఉంది. [1] ఫ్రీడమ్ 40 లో స్ట్రట్-బ్రేస్డ్ హై-వింగ్, తలుపుతో ఒకే-సీటు పరివేష్టిత కాక్‌పిట్, స్థిర సాంప్రదాయ ల్యాండింగ్ గేర్ మరియు ట్రాక్టర్ కాన్ఫిగరేషన్‌లో ఒకే ఇంజిన్ ఉన్నాయి. [1] ఈ విమానం పాప్ రివర్టెడ్ షీట్ అల్యూమినియం నుండి తయారు చేయబడింది. దాని 28.00 అడుగుల (8.5 మీ) స్పాన్ వింగ్ రెక్క ప్రాంతాన్ని 112.0 చదరపు అడుగులు (10.41 మీ 2) కలిగి ఉంది మరియు భూమి రవాణా లేదా నిల్వ కోసం ముడుచుకోవచ్చు. క్యాబిన్ వెడల్పు 28 (71 సెం.మీ). ఆమోదయోగ్యమైన శక్తి శ్రేణి 28 నుండి 42 హెచ్‌పి (21 నుండి 31 కిలోవాట్) మరియు ఉపయోగించిన ప్రామాణిక ఇంజిన్ 40 హెచ్‌పి (30 కిలోవాట్) హిర్త్ 2702 టూ-స్ట్రోక్ పవర్‌ప్లాంట్. [1] ఫ్రీడమ్ 40 లో 330 పౌండ్లు (150 కిలోలు) ఖాళీ బరువు మరియు 600 ఎల్బి (270 కిలోలు) స్థూల బరువు ఉన్నాయి, ఇది 270 ఎల్బి (120 కిలోల) ఉపయోగకరమైన లోడ్ ఇస్తుంది. విమానం యొక్క వింగ్ ట్యాంకులలో 10 యు.ఎస్. గ్యాలన్ల (38 ఎల్; 8.3 ఇంప్ గల్) పూర్తి ఇంధనంతో పైలట్ మరియు సామాను 210 ఎల్బి (95 కిలోలు). [1] నిర్మాణాన్ని సరళీకృతం చేయడానికి, డిజైన్‌కు సంక్లిష్టమైన భాగాలు లేవు మరియు ఏర్పడటానికి సమ్మేళనం వక్రతలు లేవు. 1998 లో ప్రణాళికలు US $ 250.00 కు అమ్ముడయ్యాయి. ఎయిర్ఫ్రేమ్ కోసం పూర్తి ఖర్చు 1998 లో US $ 3000.00 గా అంచనా వేయబడింది. [1] డిసెంబర్ 2013 లో ఫెడరల్ ఏవియేషన్ అడ్మినిస్ట్రేషన్తో అమెరికాలో ఉదాహరణలు నమోదు కాలేదు మరియు ఇకపై ఏమైనా ఉనికిలో లేదు. [2] ఏరోక్రాఫ్టర్ నుండి డేటా [1] సాధారణ లక్షణాల పనితీరు</v>
      </c>
      <c r="E157" s="1" t="s">
        <v>2568</v>
      </c>
      <c r="F157" s="1" t="s">
        <v>1972</v>
      </c>
      <c r="G157" s="1" t="str">
        <f>IFERROR(__xludf.DUMMYFUNCTION("GOOGLETRANSLATE(F:F, ""en"", ""te"")"),"హోమ్‌బిల్ట్ విమానం")</f>
        <v>హోమ్‌బిల్ట్ విమానం</v>
      </c>
      <c r="H157" s="1" t="s">
        <v>452</v>
      </c>
      <c r="I157" s="1" t="str">
        <f>IFERROR(__xludf.DUMMYFUNCTION("GOOGLETRANSLATE(H:H, ""en"", ""te"")"),"అమెరికా")</f>
        <v>అమెరికా</v>
      </c>
      <c r="J157" s="2" t="s">
        <v>925</v>
      </c>
      <c r="K157" s="1" t="s">
        <v>2569</v>
      </c>
      <c r="L157" s="1"/>
      <c r="M157" s="1" t="s">
        <v>2570</v>
      </c>
      <c r="N157" s="1" t="s">
        <v>2571</v>
      </c>
      <c r="Q157" s="1" t="s">
        <v>2572</v>
      </c>
      <c r="R157" s="1" t="s">
        <v>215</v>
      </c>
      <c r="S157" s="1" t="s">
        <v>1770</v>
      </c>
      <c r="T157" s="1" t="s">
        <v>2573</v>
      </c>
      <c r="V157" s="1" t="s">
        <v>2574</v>
      </c>
      <c r="X157" s="1" t="s">
        <v>2575</v>
      </c>
      <c r="Y157" s="1" t="s">
        <v>2143</v>
      </c>
      <c r="Z157" s="1" t="s">
        <v>2202</v>
      </c>
      <c r="AA157" s="1" t="s">
        <v>2576</v>
      </c>
      <c r="AB157" s="1" t="s">
        <v>1748</v>
      </c>
      <c r="AC157" s="1" t="s">
        <v>2577</v>
      </c>
      <c r="AH157" s="1" t="s">
        <v>1365</v>
      </c>
      <c r="AI157" s="1" t="s">
        <v>2578</v>
      </c>
      <c r="AJ157" s="1" t="s">
        <v>2579</v>
      </c>
      <c r="AP157" s="1" t="s">
        <v>347</v>
      </c>
      <c r="AQ157" s="1" t="s">
        <v>1988</v>
      </c>
      <c r="AT157" s="1" t="s">
        <v>1219</v>
      </c>
    </row>
    <row r="158">
      <c r="A158" s="1" t="s">
        <v>2580</v>
      </c>
      <c r="B158" s="1" t="str">
        <f>IFERROR(__xludf.DUMMYFUNCTION("GOOGLETRANSLATE(A:A, ""en"", ""te"")"),"హార్మోన్ డెర్ డోన్స్చ్లాగ్")</f>
        <v>హార్మోన్ డెర్ డోన్స్చ్లాగ్</v>
      </c>
      <c r="C158" s="1" t="s">
        <v>2581</v>
      </c>
      <c r="D158" s="1" t="str">
        <f>IFERROR(__xludf.DUMMYFUNCTION("GOOGLETRANSLATE(C:C, ""en"", ""te"")"),"హార్మోన్ డెర్ డోనర్‌స్చ్లాగ్ (ఇంగ్లీష్: థండర్‌క్లాప్) అనేది ఒక అమెరికన్ హోమ్‌బిల్ట్ విమానం, దీనిని టెక్సాస్‌లోని హోవే యొక్క హార్మోన్ ఇంజనీరింగ్ రూపొందించారు మరియు నిర్మించారు. ఈ విమానం te త్సాహిక నిర్మాణం కోసం ఉద్దేశించబడింది. [1] డెర్ డోన్‌స్చ్‌లాగ్‌లో వ"&amp;"ైర్-బ్రేస్డ్ భుజం-వింగ్, సింగిల్-సీట్ల ఓపెన్ కాక్‌పిట్, ఫిక్స్‌డ్ ల్యాండింగ్ గేర్ మరియు ట్రాక్టర్ కాన్ఫిగరేషన్‌లో ఒకే ఇంజిన్ ఉన్నాయి. [1] విమానం యొక్క 19.5 అడుగుల (5.9 మీ) స్పాన్ వింగ్ రెండు బీమ్-టైప్ స్పార్స్‌ను కలిగి ఉంది మరియు వింగ్ రూట్ వద్ద 16% ఎయిర్"&amp;"‌ఫాయిల్‌ను ఉపయోగిస్తుంది, వింగ్‌టిప్ వద్ద 12% ఎయిర్‌ఫాయిల్‌కు టేపింగ్ చేస్తుంది. ఉపయోగించిన ప్రామాణిక ఇంజిన్ 75 హెచ్‌పి (56 కిలోవాట్) వోక్స్వ్యాగన్ ఎయిర్-కూల్డ్ ఇంజిన్ ఆటోమోటివ్ మార్పిడి, రెండు బ్లేడెడ్ చెక్క ప్రొపెల్లర్‌ను నడుపుతుంది. [1] [2] ఈ విమానం ఖా"&amp;"ళీ బరువు 350 పౌండ్లు (160 కిలోలు) మరియు స్థూల బరువు 600 ఎల్బి (270 కిలోలు), ఇది 250 ఎల్బి (110 కిలోల) ఉపయోగకరమైన లోడ్‌ను ఇస్తుంది. 10 యు.ఎస్. గ్యాలన్ల పూర్తి ఇంధనంతో (38 ఎల్; 8.3 ఇంప్ గల్) పేలోడ్ 190 ఎల్బి (86 కిలోలు). [1] ఈ విమానం తరువాత హార్మోన్ మిస్టర్"&amp;" అమెరికాగా అభివృద్ధి చేయబడింది. [1] అక్టోబర్ 2013 నాటికి ఫెడరల్ ఏవియేషన్ అడ్మినిస్ట్రేషన్తో అమెరికాలో ఉదాహరణలు నమోదు చేయబడలేదు మరియు ఇకపై ఏదీ ఉండకపోవచ్చు. [3] విమానం మరియు పైలట్ నుండి డేటా [1] సాధారణ లక్షణాల పనితీరు")</f>
        <v>హార్మోన్ డెర్ డోనర్‌స్చ్లాగ్ (ఇంగ్లీష్: థండర్‌క్లాప్) అనేది ఒక అమెరికన్ హోమ్‌బిల్ట్ విమానం, దీనిని టెక్సాస్‌లోని హోవే యొక్క హార్మోన్ ఇంజనీరింగ్ రూపొందించారు మరియు నిర్మించారు. ఈ విమానం te త్సాహిక నిర్మాణం కోసం ఉద్దేశించబడింది. [1] డెర్ డోన్‌స్చ్‌లాగ్‌లో వైర్-బ్రేస్డ్ భుజం-వింగ్, సింగిల్-సీట్ల ఓపెన్ కాక్‌పిట్, ఫిక్స్‌డ్ ల్యాండింగ్ గేర్ మరియు ట్రాక్టర్ కాన్ఫిగరేషన్‌లో ఒకే ఇంజిన్ ఉన్నాయి. [1] విమానం యొక్క 19.5 అడుగుల (5.9 మీ) స్పాన్ వింగ్ రెండు బీమ్-టైప్ స్పార్స్‌ను కలిగి ఉంది మరియు వింగ్ రూట్ వద్ద 16% ఎయిర్‌ఫాయిల్‌ను ఉపయోగిస్తుంది, వింగ్‌టిప్ వద్ద 12% ఎయిర్‌ఫాయిల్‌కు టేపింగ్ చేస్తుంది. ఉపయోగించిన ప్రామాణిక ఇంజిన్ 75 హెచ్‌పి (56 కిలోవాట్) వోక్స్వ్యాగన్ ఎయిర్-కూల్డ్ ఇంజిన్ ఆటోమోటివ్ మార్పిడి, రెండు బ్లేడెడ్ చెక్క ప్రొపెల్లర్‌ను నడుపుతుంది. [1] [2] ఈ విమానం ఖాళీ బరువు 350 పౌండ్లు (160 కిలోలు) మరియు స్థూల బరువు 600 ఎల్బి (270 కిలోలు), ఇది 250 ఎల్బి (110 కిలోల) ఉపయోగకరమైన లోడ్‌ను ఇస్తుంది. 10 యు.ఎస్. గ్యాలన్ల పూర్తి ఇంధనంతో (38 ఎల్; 8.3 ఇంప్ గల్) పేలోడ్ 190 ఎల్బి (86 కిలోలు). [1] ఈ విమానం తరువాత హార్మోన్ మిస్టర్ అమెరికాగా అభివృద్ధి చేయబడింది. [1] అక్టోబర్ 2013 నాటికి ఫెడరల్ ఏవియేషన్ అడ్మినిస్ట్రేషన్తో అమెరికాలో ఉదాహరణలు నమోదు చేయబడలేదు మరియు ఇకపై ఏదీ ఉండకపోవచ్చు. [3] విమానం మరియు పైలట్ నుండి డేటా [1] సాధారణ లక్షణాల పనితీరు</v>
      </c>
      <c r="F158" s="1" t="s">
        <v>1972</v>
      </c>
      <c r="G158" s="1" t="str">
        <f>IFERROR(__xludf.DUMMYFUNCTION("GOOGLETRANSLATE(F:F, ""en"", ""te"")"),"హోమ్‌బిల్ట్ విమానం")</f>
        <v>హోమ్‌బిల్ట్ విమానం</v>
      </c>
      <c r="H158" s="1" t="s">
        <v>452</v>
      </c>
      <c r="I158" s="1" t="str">
        <f>IFERROR(__xludf.DUMMYFUNCTION("GOOGLETRANSLATE(H:H, ""en"", ""te"")"),"అమెరికా")</f>
        <v>అమెరికా</v>
      </c>
      <c r="J158" s="2" t="s">
        <v>925</v>
      </c>
      <c r="K158" s="1" t="s">
        <v>2582</v>
      </c>
      <c r="L158" s="1"/>
      <c r="M158" s="1" t="s">
        <v>2583</v>
      </c>
      <c r="R158" s="1" t="s">
        <v>215</v>
      </c>
      <c r="S158" s="1" t="s">
        <v>2198</v>
      </c>
      <c r="T158" s="1" t="s">
        <v>2258</v>
      </c>
      <c r="X158" s="1" t="s">
        <v>2584</v>
      </c>
      <c r="Y158" s="1" t="s">
        <v>2143</v>
      </c>
      <c r="Z158" s="1" t="s">
        <v>2202</v>
      </c>
      <c r="AA158" s="1" t="s">
        <v>2585</v>
      </c>
      <c r="AB158" s="1" t="s">
        <v>1748</v>
      </c>
      <c r="AC158" s="1" t="s">
        <v>674</v>
      </c>
      <c r="AF158" s="1" t="s">
        <v>671</v>
      </c>
      <c r="AH158" s="1" t="s">
        <v>1106</v>
      </c>
      <c r="AI158" s="1" t="s">
        <v>1069</v>
      </c>
      <c r="AP158" s="1" t="s">
        <v>347</v>
      </c>
      <c r="AQ158" s="1" t="s">
        <v>1988</v>
      </c>
      <c r="AS158" s="1" t="s">
        <v>2586</v>
      </c>
      <c r="AT158" s="1" t="s">
        <v>2587</v>
      </c>
      <c r="BG158" s="1" t="s">
        <v>2588</v>
      </c>
      <c r="CZ158" s="1" t="s">
        <v>2589</v>
      </c>
    </row>
    <row r="159">
      <c r="A159" s="1" t="s">
        <v>2590</v>
      </c>
      <c r="B159" s="1" t="str">
        <f>IFERROR(__xludf.DUMMYFUNCTION("GOOGLETRANSLATE(A:A, ""en"", ""te"")"),"పారాజూమ్ త్రయం-స్టార్ డెల్టా")</f>
        <v>పారాజూమ్ త్రయం-స్టార్ డెల్టా</v>
      </c>
      <c r="C159" s="1" t="s">
        <v>2591</v>
      </c>
      <c r="D159" s="1" t="str">
        <f>IFERROR(__xludf.DUMMYFUNCTION("GOOGLETRANSLATE(C:C, ""en"", ""te"")"),"పారాజూమ్ ట్రియో-స్టార్ డెల్టా జర్మన్ అల్ట్రాలైట్ ట్రైక్, సైకిల్ మరియు శక్తితో కూడిన పారాచూట్, ఇది పారాజూమ్ ఆఫ్ రీన్ చేత రూపొందించబడింది మరియు ఉత్పత్తి చేస్తుంది. విమానం పూర్తి రెడీ-టు-ఫ్లై-ఎయిర్‌క్రాఫ్ట్‌గా సరఫరా చేయబడుతుంది. [1] ఈ ముగ్గురూ ఫెడరేషన్ ఏరోనట"&amp;"ిక్ ఇంటర్నేషనల్ మైక్రోలైట్ వర్గానికి అనుగుణంగా రూపొందించబడింది, ఇందులో వర్గం యొక్క గరిష్ట స్థూల బరువు 450 కిలోల (992 పౌండ్లు). ఇది బాటెక్ పికో కేబుల్-బ్రెస్డ్ హాంగ్ గ్లైడర్-స్టైల్ హై-వింగ్, వెయిట్-షిఫ్ట్ కంట్రోల్స్, కాక్‌పిట్ ఫెయిరింగ్ లేకుండా సింగిల్-సీట"&amp;"్ల ఓపెన్ కాక్‌పిట్, సర్దుబాటు చేయగల ట్రైసైకిల్ ల్యాండింగ్ గేర్ మరియు పషర్ కాన్ఫిగరేషన్‌లో ఒకే ఇంజిన్ కలిగి ఉంది. ఇది పారాగ్లైడర్ వింగ్ లేదా సైకిల్‌గా ప్రయాణించవచ్చు, తగిన ఎంపికలు అమర్చబడి ఉంటాయి. [1] ఈ విమానం వెల్డెడ్ స్టీల్ గొట్టాల నుండి తయారవుతుంది, దాన"&amp;"ి ""డెల్టా"" కాన్ఫిగరేషన్‌లో ఇది డాక్రాన్ సెయిల్‌క్లాత్‌లో కప్పబడిన డబుల్ సర్ఫేస్ హాంగ్ గ్లైడర్ వింగ్‌తో సరిపోతుంది. 9.7 మీ (31.8 అడుగులు) స్పాన్ వింగ్‌కు ఒకే ట్యూబ్-రకం కింగ్‌పోస్ట్ మద్దతు ఇస్తుంది మరియు ""ఎ"" ఫ్రేమ్ వెయిట్-షిఫ్ట్ కంట్రోల్ బార్‌ను ఉపయోగి"&amp;"స్తుంది. పవర్‌ప్లాంట్ V ట్విన్-సిలిండర్, ఎయిర్-కూల్డ్, ఫోర్-స్ట్రోక్ 33 హెచ్‌పి (25 కిలోవాట్) బ్రిగ్స్ &amp; స్ట్రాటన్ వాన్గార్డ్ ఇంజిన్. ఉపయోగించిన అప్లికేషన్ మరియు రెక్కలను బట్టి ల్యాండింగ్ గేర్ సర్దుబాటు చేయగల ట్రాక్ వెడల్పును కలిగి ఉంటుంది. ఈ విమానం ఖాళీ "&amp;"బరువు 91 కిలోలు (201 పౌండ్లు) మరియు 15 లీటర్ల పూర్తి ఇంధన భారాన్ని కలిగి ఉంటుంది (3.3 ఇంప్ గాలస్; 4.0 యుఎస్ గాల్). [1] బేయర్ల్ నుండి డేటా [1] సాధారణ లక్షణాలు")</f>
        <v>పారాజూమ్ ట్రియో-స్టార్ డెల్టా జర్మన్ అల్ట్రాలైట్ ట్రైక్, సైకిల్ మరియు శక్తితో కూడిన పారాచూట్, ఇది పారాజూమ్ ఆఫ్ రీన్ చేత రూపొందించబడింది మరియు ఉత్పత్తి చేస్తుంది. విమానం పూర్తి రెడీ-టు-ఫ్లై-ఎయిర్‌క్రాఫ్ట్‌గా సరఫరా చేయబడుతుంది. [1] ఈ ముగ్గురూ ఫెడరేషన్ ఏరోనటిక్ ఇంటర్నేషనల్ మైక్రోలైట్ వర్గానికి అనుగుణంగా రూపొందించబడింది, ఇందులో వర్గం యొక్క గరిష్ట స్థూల బరువు 450 కిలోల (992 పౌండ్లు). ఇది బాటెక్ పికో కేబుల్-బ్రెస్డ్ హాంగ్ గ్లైడర్-స్టైల్ హై-వింగ్, వెయిట్-షిఫ్ట్ కంట్రోల్స్, కాక్‌పిట్ ఫెయిరింగ్ లేకుండా సింగిల్-సీట్ల ఓపెన్ కాక్‌పిట్, సర్దుబాటు చేయగల ట్రైసైకిల్ ల్యాండింగ్ గేర్ మరియు పషర్ కాన్ఫిగరేషన్‌లో ఒకే ఇంజిన్ కలిగి ఉంది. ఇది పారాగ్లైడర్ వింగ్ లేదా సైకిల్‌గా ప్రయాణించవచ్చు, తగిన ఎంపికలు అమర్చబడి ఉంటాయి. [1] ఈ విమానం వెల్డెడ్ స్టీల్ గొట్టాల నుండి తయారవుతుంది, దాని "డెల్టా" కాన్ఫిగరేషన్‌లో ఇది డాక్రాన్ సెయిల్‌క్లాత్‌లో కప్పబడిన డబుల్ సర్ఫేస్ హాంగ్ గ్లైడర్ వింగ్‌తో సరిపోతుంది. 9.7 మీ (31.8 అడుగులు) స్పాన్ వింగ్‌కు ఒకే ట్యూబ్-రకం కింగ్‌పోస్ట్ మద్దతు ఇస్తుంది మరియు "ఎ" ఫ్రేమ్ వెయిట్-షిఫ్ట్ కంట్రోల్ బార్‌ను ఉపయోగిస్తుంది. పవర్‌ప్లాంట్ V ట్విన్-సిలిండర్, ఎయిర్-కూల్డ్, ఫోర్-స్ట్రోక్ 33 హెచ్‌పి (25 కిలోవాట్) బ్రిగ్స్ &amp; స్ట్రాటన్ వాన్గార్డ్ ఇంజిన్. ఉపయోగించిన అప్లికేషన్ మరియు రెక్కలను బట్టి ల్యాండింగ్ గేర్ సర్దుబాటు చేయగల ట్రాక్ వెడల్పును కలిగి ఉంటుంది. ఈ విమానం ఖాళీ బరువు 91 కిలోలు (201 పౌండ్లు) మరియు 15 లీటర్ల పూర్తి ఇంధన భారాన్ని కలిగి ఉంటుంది (3.3 ఇంప్ గాలస్; 4.0 యుఎస్ గాల్). [1] బేయర్ల్ నుండి డేటా [1] సాధారణ లక్షణాలు</v>
      </c>
      <c r="F159" s="1" t="s">
        <v>2592</v>
      </c>
      <c r="G159" s="1" t="str">
        <f>IFERROR(__xludf.DUMMYFUNCTION("GOOGLETRANSLATE(F:F, ""en"", ""te"")"),"అల్ట్రాలైట్ ట్రైక్, సైకిల్ మరియు పవర్డ్ పారాచూట్")</f>
        <v>అల్ట్రాలైట్ ట్రైక్, సైకిల్ మరియు పవర్డ్ పారాచూట్</v>
      </c>
      <c r="H159" s="1" t="s">
        <v>169</v>
      </c>
      <c r="I159" s="1" t="str">
        <f>IFERROR(__xludf.DUMMYFUNCTION("GOOGLETRANSLATE(H:H, ""en"", ""te"")"),"జర్మనీ")</f>
        <v>జర్మనీ</v>
      </c>
      <c r="J159" s="2" t="s">
        <v>170</v>
      </c>
      <c r="K159" s="1" t="s">
        <v>2593</v>
      </c>
      <c r="L159" s="1"/>
      <c r="M159" s="2" t="s">
        <v>2594</v>
      </c>
      <c r="R159" s="1" t="s">
        <v>215</v>
      </c>
      <c r="T159" s="1" t="s">
        <v>609</v>
      </c>
      <c r="V159" s="1" t="s">
        <v>2595</v>
      </c>
      <c r="X159" s="1" t="s">
        <v>2596</v>
      </c>
      <c r="Z159" s="1" t="s">
        <v>1701</v>
      </c>
      <c r="AA159" s="1" t="s">
        <v>2597</v>
      </c>
      <c r="AB159" s="1" t="s">
        <v>934</v>
      </c>
      <c r="AP159" s="1" t="s">
        <v>792</v>
      </c>
      <c r="AQ159" s="1" t="s">
        <v>2598</v>
      </c>
    </row>
    <row r="160">
      <c r="A160" s="1" t="s">
        <v>2599</v>
      </c>
      <c r="B160" s="1" t="str">
        <f>IFERROR(__xludf.DUMMYFUNCTION("GOOGLETRANSLATE(A:A, ""en"", ""te"")"),"ష్మిత్లర్ ఎండ్యూరో")</f>
        <v>ష్మిత్లర్ ఎండ్యూరో</v>
      </c>
      <c r="C160" s="1" t="s">
        <v>2600</v>
      </c>
      <c r="D160" s="1" t="str">
        <f>IFERROR(__xludf.DUMMYFUNCTION("GOOGLETRANSLATE(C:C, ""en"", ""te"")"),"ష్మిత్లర్ ఎండ్యూరో అనేది జర్మన్ అల్ట్రాలైట్ ట్రైక్, దీనిని మ్యూనిచ్ యొక్క అల్ట్రాలేచ్ట్ఫ్లగ్ ష్మిడ్లర్ రూపొందించారు మరియు నిర్మించారు. ఇది అందుబాటులో ఉన్నప్పుడు విమానం పూర్తి రెడీ-టు-ఫ్లై-ఎయిర్‌క్రాఫ్ట్‌గా సరఫరా చేయబడింది. [1] ఈ విమానం ఇకపై కంపెనీ వెబ్‌సై"&amp;"ట్‌లో జాబితా చేయబడలేదు మరియు ఉత్పత్తికి దూరంగా ఉందని భావించారు. [2] వర్గం యొక్క గరిష్ట స్థూల బరువు 450 కిలోల (992 పౌండ్లు) తో సహా, ఫెడెరేషన్ ఏరోనటిక్ ఇంటర్నేషనల్ మైక్రోలైట్ వర్గానికి అనుగుణంగా ఎండ్యూరో రూపొందించబడింది. ఈ విమానం గరిష్టంగా స్థూల బరువు 450 క"&amp;"ిలోలు (992 పౌండ్లు). ఇది కేబుల్-బ్రేస్డ్ హాంగ్ గ్లైడర్-స్టైల్ హై-వింగ్, వెయిట్-షిఫ్ట్ కంట్రోల్స్, ఐచ్ఛిక కాక్‌పిట్ ఫెయిరింగ్ ఉన్న రెండు-సీట్ల తేమ ఓపెన్ కాక్‌పిట్, ఐచ్ఛిక చక్రాల ప్యాంటుతో ట్రైసైకిల్ ల్యాండింగ్ గేర్ మరియు పషర్ కాన్ఫిగరేషన్‌లో ఒకే ఇంజిన్ ఉన్"&amp;"నాయి. [[పట్టు కుములి ఈ విమానం బోల్ట్-టుగెథర్ అల్యూమినియం గొట్టాల నుండి తయారవుతుంది, దాని డబుల్ ఉపరితల వింగ్ డాక్రాన్ సెయిల్‌క్లాత్‌లో కప్పబడి ఉంటుంది. దాని 10 మీ (32.8 అడుగుల) స్పాన్ ఎయిర్ క్రియేషన్ వింగ్‌కు ఒకే ట్యూబ్-రకం కింగ్‌పోస్ట్ మద్దతు ఇస్తుంది మరి"&amp;"యు ""ఎ"" ఫ్రేమ్ వెయిట్-షిఫ్ట్ కంట్రోల్ బార్‌ను ఉపయోగిస్తుంది. పవర్‌ప్లాంట్ ఒక ట్విన్ సిలిండర్, లిక్విడ్-కూల్డ్, టూ-స్ట్రోక్, డ్యూయల్-ఇగ్నిషన్ 64 హెచ్‌పి (48 కిలోవాట్ . [[ వేగం మరియు ఎత్తు కోసం అనేక మైక్రోలైట్ క్లాస్ వరల్డ్ రికార్డులను సెట్ చేయడానికి ఎండ్య"&amp;"ూరో XC మోడల్ ఉపయోగించబడింది. [1] బేయర్ల్ నుండి డేటా [1] సాధారణ లక్షణాల పనితీరు")</f>
        <v>ష్మిత్లర్ ఎండ్యూరో అనేది జర్మన్ అల్ట్రాలైట్ ట్రైక్, దీనిని మ్యూనిచ్ యొక్క అల్ట్రాలేచ్ట్ఫ్లగ్ ష్మిడ్లర్ రూపొందించారు మరియు నిర్మించారు. ఇది అందుబాటులో ఉన్నప్పుడు విమానం పూర్తి రెడీ-టు-ఫ్లై-ఎయిర్‌క్రాఫ్ట్‌గా సరఫరా చేయబడింది. [1] ఈ విమానం ఇకపై కంపెనీ వెబ్‌సైట్‌లో జాబితా చేయబడలేదు మరియు ఉత్పత్తికి దూరంగా ఉందని భావించారు. [2] వర్గం యొక్క గరిష్ట స్థూల బరువు 450 కిలోల (992 పౌండ్లు) తో సహా, ఫెడెరేషన్ ఏరోనటిక్ ఇంటర్నేషనల్ మైక్రోలైట్ వర్గానికి అనుగుణంగా ఎండ్యూరో రూపొందించబడింది. ఈ విమానం గరిష్టంగా స్థూల బరువు 450 కిలోలు (992 పౌండ్లు). ఇది కేబుల్-బ్రేస్డ్ హాంగ్ గ్లైడర్-స్టైల్ హై-వింగ్, వెయిట్-షిఫ్ట్ కంట్రోల్స్, ఐచ్ఛిక కాక్‌పిట్ ఫెయిరింగ్ ఉన్న రెండు-సీట్ల తేమ ఓపెన్ కాక్‌పిట్, ఐచ్ఛిక చక్రాల ప్యాంటుతో ట్రైసైకిల్ ల్యాండింగ్ గేర్ మరియు పషర్ కాన్ఫిగరేషన్‌లో ఒకే ఇంజిన్ ఉన్నాయి. [[పట్టు కుములి ఈ విమానం బోల్ట్-టుగెథర్ అల్యూమినియం గొట్టాల నుండి తయారవుతుంది, దాని డబుల్ ఉపరితల వింగ్ డాక్రాన్ సెయిల్‌క్లాత్‌లో కప్పబడి ఉంటుంది. దాని 10 మీ (32.8 అడుగుల) స్పాన్ ఎయిర్ క్రియేషన్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 [[ వేగం మరియు ఎత్తు కోసం అనేక మైక్రోలైట్ క్లాస్ వరల్డ్ రికార్డులను సెట్ చేయడానికి ఎండ్యూరో XC మోడల్ ఉపయోగించబడింది. [1] బేయర్ల్ నుండి డేటా [1] సాధారణ లక్షణాల పనితీరు</v>
      </c>
      <c r="F160" s="1" t="s">
        <v>979</v>
      </c>
      <c r="G160" s="1" t="str">
        <f>IFERROR(__xludf.DUMMYFUNCTION("GOOGLETRANSLATE(F:F, ""en"", ""te"")"),"అల్ట్రాలైట్ ట్రైక్")</f>
        <v>అల్ట్రాలైట్ ట్రైక్</v>
      </c>
      <c r="H160" s="1" t="s">
        <v>169</v>
      </c>
      <c r="I160" s="1" t="str">
        <f>IFERROR(__xludf.DUMMYFUNCTION("GOOGLETRANSLATE(H:H, ""en"", ""te"")"),"జర్మనీ")</f>
        <v>జర్మనీ</v>
      </c>
      <c r="J160" s="2" t="s">
        <v>170</v>
      </c>
      <c r="K160" s="1" t="s">
        <v>2601</v>
      </c>
      <c r="L160" s="1"/>
      <c r="M160" s="1" t="s">
        <v>2602</v>
      </c>
      <c r="R160" s="1" t="s">
        <v>215</v>
      </c>
      <c r="T160" s="1" t="s">
        <v>216</v>
      </c>
      <c r="V160" s="1" t="s">
        <v>2603</v>
      </c>
      <c r="Z160" s="1" t="s">
        <v>1799</v>
      </c>
      <c r="AA160" s="1" t="s">
        <v>2604</v>
      </c>
      <c r="AB160" s="1" t="s">
        <v>2605</v>
      </c>
      <c r="AC160" s="1" t="s">
        <v>1149</v>
      </c>
      <c r="AI160" s="1" t="s">
        <v>883</v>
      </c>
      <c r="AJ160" s="1" t="s">
        <v>2606</v>
      </c>
      <c r="AP160" s="1" t="s">
        <v>347</v>
      </c>
      <c r="AQ160" s="1" t="s">
        <v>991</v>
      </c>
      <c r="AS160" s="1" t="s">
        <v>431</v>
      </c>
      <c r="AT160" s="1" t="s">
        <v>1350</v>
      </c>
      <c r="BA160" s="1" t="s">
        <v>272</v>
      </c>
      <c r="BG160" s="1" t="s">
        <v>313</v>
      </c>
    </row>
    <row r="161">
      <c r="A161" s="1" t="s">
        <v>2607</v>
      </c>
      <c r="B161" s="1" t="str">
        <f>IFERROR(__xludf.DUMMYFUNCTION("GOOGLETRANSLATE(A:A, ""en"", ""te"")"),"హారిస్ జియోడెటిక్ LW 108")</f>
        <v>హారిస్ జియోడెటిక్ LW 108</v>
      </c>
      <c r="C161" s="1" t="s">
        <v>2608</v>
      </c>
      <c r="D161" s="1" t="str">
        <f>IFERROR(__xludf.DUMMYFUNCTION("GOOGLETRANSLATE(C:C, ""en"", ""te"")"),"హారిస్ జియోడెటిక్ ఎల్‌డబ్ల్యు 108 అనేది ఒక అమెరికన్ హోమ్‌బిల్ట్ విమానం, దీనిని ఉటాలోని వెర్నా్‌కు చెందిన జె. వారెన్ హారిస్ రూపొందించారు మరియు te త్సాహిక నిర్మాణానికి ప్రణాళికల రూపంలో అందుబాటులో ఉంచారు. [1] ఈ విమానం ఒక కాంటిలివర్ లో-వింగ్, బబుల్ పందిరి కిం"&amp;"ద రెండు-సైడ్-ఇన్-సైడ్ కాన్ఫిగరేషన్ పరివేష్టిత కాక్‌పిట్, స్థిర ల్యాండింగ్ గేర్ మరియు ట్రాక్టర్ కాన్ఫిగరేషన్‌లో ఒకే ఇంజిన్ ఉన్నాయి. [1] ఈ విమానం స్ప్రూస్ మరియు ప్లైవుడ్ నుండి తయారవుతుంది, ఫ్యూజ్‌లేజ్ జియోడెటిక్ ఎయిర్‌ఫ్రేమ్ నిర్మాణంతో, బలమైన, తేలికపాటి మరి"&amp;"యు తక్కువ-డ్రాగ్ ఆకారాన్ని ఉత్పత్తి చేస్తుంది. దీని వింగ్ 28.1 అడుగుల (8.6 మీ) వ్యవధిని కలిగి ఉంది. ప్రామాణిక ఇంజిన్ సిఫార్సు చేయబడినది 80 HP (60 kW) ఖండాంతర A80. [1] ఈ విమానం ఖాళీ బరువు 585 పౌండ్లు (265 కిలోలు) మరియు స్థూల బరువు 1,000 ఎల్బి (450 కిలోలు),"&amp;" ఇది 415 ఎల్బి (188 కిలోల) ఉపయోగకరమైన లోడ్‌ను ఇస్తుంది. 16 యు.ఎస్. గ్యాలన్ల పూర్తి ఇంధనంతో (61 ఎల్; 13 ఇంప్ గల్) పేలోడ్ 319 ఎల్బి (145 కిలోలు). [1] అక్టోబర్ 2013 నాటికి ఫెడరల్ ఏవియేషన్ అడ్మినిస్ట్రేషన్తో అమెరికాలో ఎటువంటి ఉదాహరణలు నమోదు కాలేదు మరియు ఇకపై "&amp;"ఎవరూ లేరు. [2] విమానం మరియు పైలట్ నుండి డేటా [1] సాధారణ లక్షణాల పనితీరు")</f>
        <v>హారిస్ జియోడెటిక్ ఎల్‌డబ్ల్యు 108 అనేది ఒక అమెరికన్ హోమ్‌బిల్ట్ విమానం, దీనిని ఉటాలోని వెర్నా్‌కు చెందిన జె. వారెన్ హారిస్ రూపొందించారు మరియు te త్సాహిక నిర్మాణానికి ప్రణాళికల రూపంలో అందుబాటులో ఉంచారు. [1] ఈ విమానం ఒక కాంటిలివర్ లో-వింగ్, బబుల్ పందిరి కింద రెండు-సైడ్-ఇన్-సైడ్ కాన్ఫిగరేషన్ పరివేష్టిత కాక్‌పిట్, స్థిర ల్యాండింగ్ గేర్ మరియు ట్రాక్టర్ కాన్ఫిగరేషన్‌లో ఒకే ఇంజిన్ ఉన్నాయి. [1] ఈ విమానం స్ప్రూస్ మరియు ప్లైవుడ్ నుండి తయారవుతుంది, ఫ్యూజ్‌లేజ్ జియోడెటిక్ ఎయిర్‌ఫ్రేమ్ నిర్మాణంతో, బలమైన, తేలికపాటి మరియు తక్కువ-డ్రాగ్ ఆకారాన్ని ఉత్పత్తి చేస్తుంది. దీని వింగ్ 28.1 అడుగుల (8.6 మీ) వ్యవధిని కలిగి ఉంది. ప్రామాణిక ఇంజిన్ సిఫార్సు చేయబడినది 80 HP (60 kW) ఖండాంతర A80. [1] ఈ విమానం ఖాళీ బరువు 585 పౌండ్లు (265 కిలోలు) మరియు స్థూల బరువు 1,000 ఎల్బి (450 కిలోలు), ఇది 415 ఎల్బి (188 కిలోల) ఉపయోగకరమైన లోడ్‌ను ఇస్తుంది. 16 యు.ఎస్. గ్యాలన్ల పూర్తి ఇంధనంతో (61 ఎల్; 13 ఇంప్ గల్) పేలోడ్ 319 ఎల్బి (145 కిలోలు). [1] అక్టోబర్ 2013 నాటికి ఫెడరల్ ఏవియేషన్ అడ్మినిస్ట్రేషన్తో అమెరికాలో ఎటువంటి ఉదాహరణలు నమోదు కాలేదు మరియు ఇకపై ఎవరూ లేరు. [2] విమానం మరియు పైలట్ నుండి డేటా [1] సాధారణ లక్షణాల పనితీరు</v>
      </c>
      <c r="F161" s="1" t="s">
        <v>1972</v>
      </c>
      <c r="G161" s="1" t="str">
        <f>IFERROR(__xludf.DUMMYFUNCTION("GOOGLETRANSLATE(F:F, ""en"", ""te"")"),"హోమ్‌బిల్ట్ విమానం")</f>
        <v>హోమ్‌బిల్ట్ విమానం</v>
      </c>
      <c r="H161" s="1" t="s">
        <v>452</v>
      </c>
      <c r="I161" s="1" t="str">
        <f>IFERROR(__xludf.DUMMYFUNCTION("GOOGLETRANSLATE(H:H, ""en"", ""te"")"),"అమెరికా")</f>
        <v>అమెరికా</v>
      </c>
      <c r="J161" s="2" t="s">
        <v>925</v>
      </c>
      <c r="N161" s="1" t="s">
        <v>2609</v>
      </c>
      <c r="O161" s="1" t="s">
        <v>2610</v>
      </c>
      <c r="R161" s="1" t="s">
        <v>215</v>
      </c>
      <c r="S161" s="1" t="s">
        <v>2611</v>
      </c>
      <c r="T161" s="1" t="s">
        <v>2612</v>
      </c>
      <c r="X161" s="1" t="s">
        <v>2613</v>
      </c>
      <c r="Y161" s="1" t="s">
        <v>2614</v>
      </c>
      <c r="Z161" s="1" t="s">
        <v>1983</v>
      </c>
      <c r="AA161" s="1" t="s">
        <v>2615</v>
      </c>
      <c r="AC161" s="1" t="s">
        <v>2207</v>
      </c>
      <c r="AF161" s="1" t="s">
        <v>1068</v>
      </c>
      <c r="AI161" s="1" t="s">
        <v>2616</v>
      </c>
      <c r="AP161" s="1" t="s">
        <v>347</v>
      </c>
      <c r="AQ161" s="1" t="s">
        <v>1988</v>
      </c>
      <c r="AS161" s="1" t="s">
        <v>1985</v>
      </c>
      <c r="AT161" s="1" t="s">
        <v>1071</v>
      </c>
      <c r="BA161" s="1" t="s">
        <v>272</v>
      </c>
    </row>
    <row r="162">
      <c r="A162" s="1" t="s">
        <v>2617</v>
      </c>
      <c r="B162" s="1" t="str">
        <f>IFERROR(__xludf.DUMMYFUNCTION("GOOGLETRANSLATE(A:A, ""en"", ""te"")"),"యాత్రికుడు 100-b n709y")</f>
        <v>యాత్రికుడు 100-b n709y</v>
      </c>
      <c r="C162" s="1" t="s">
        <v>2618</v>
      </c>
      <c r="D162" s="1" t="str">
        <f>IFERROR(__xludf.DUMMYFUNCTION("GOOGLETRANSLATE(C:C, ""en"", ""te"")"),"అలాస్కా చరిత్రలో విమానయానం యొక్క ప్రారంభ రోజుల నుండి మనుగడలో ఉన్న విమానంలో యాత్రికుడు 100-B N709Y ఒకటి. ఇది 1932 లో అమెరికన్ ఎయిర్‌ప్లేన్ &amp; ఇంజిన్ కార్పొరేషన్ నిర్మించిన సింగిల్-ఇంజిన్ విమానం, ఇది ఒక రకమైన 10 మాత్రమే ఉత్పత్తి చేయబడింది. ఈ విమానం మరియు అలా"&amp;"ంటి ఇతరులు అలస్కాన్ ఏవియేషన్ యొక్క ప్రారంభ రోజుల్లో మెయిల్, ప్రజలు మరియు సామాగ్రిని భూభాగం యొక్క అన్ని మూలలకు రవాణా చేయడానికి ఉపయోగించారు. 1986 లో నేషనల్ రిజిస్టర్ ఆఫ్ హిస్టారికల్ ప్లేస్‌లో దాని జాబితా సమయంలో, ఇది ఇప్పటికీ విమానంలో ఉన్న చివరి యాత్రికుడు మ"&amp;"రియు డిల్లింగ్‌హామ్ విమానాశ్రయంలో ఉంచబడింది. [2] దీనిని 2001 లో అలాస్కా ఏవియేషన్ హెరిటేజ్ మ్యూజియం స్వాధీనం చేసుకుంది, ఇది దానిని దాని వాస్తవ స్థానానికి తరలించి దానిని ఎగిరే ప్రదర్శనగా ఉపయోగిస్తుంది. [3]")</f>
        <v>అలాస్కా చరిత్రలో విమానయానం యొక్క ప్రారంభ రోజుల నుండి మనుగడలో ఉన్న విమానంలో యాత్రికుడు 100-B N709Y ఒకటి. ఇది 1932 లో అమెరికన్ ఎయిర్‌ప్లేన్ &amp; ఇంజిన్ కార్పొరేషన్ నిర్మించిన సింగిల్-ఇంజిన్ విమానం, ఇది ఒక రకమైన 10 మాత్రమే ఉత్పత్తి చేయబడింది. ఈ విమానం మరియు అలాంటి ఇతరులు అలస్కాన్ ఏవియేషన్ యొక్క ప్రారంభ రోజుల్లో మెయిల్, ప్రజలు మరియు సామాగ్రిని భూభాగం యొక్క అన్ని మూలలకు రవాణా చేయడానికి ఉపయోగించారు. 1986 లో నేషనల్ రిజిస్టర్ ఆఫ్ హిస్టారికల్ ప్లేస్‌లో దాని జాబితా సమయంలో, ఇది ఇప్పటికీ విమానంలో ఉన్న చివరి యాత్రికుడు మరియు డిల్లింగ్‌హామ్ విమానాశ్రయంలో ఉంచబడింది. [2] దీనిని 2001 లో అలాస్కా ఏవియేషన్ హెరిటేజ్ మ్యూజియం స్వాధీనం చేసుకుంది, ఇది దానిని దాని వాస్తవ స్థానానికి తరలించి దానిని ఎగిరే ప్రదర్శనగా ఉపయోగిస్తుంది. [3]</v>
      </c>
      <c r="E162" s="1" t="s">
        <v>2619</v>
      </c>
      <c r="K162" s="1" t="s">
        <v>2620</v>
      </c>
      <c r="L162" s="1"/>
      <c r="M162" s="1" t="s">
        <v>2621</v>
      </c>
      <c r="BP162" s="1" t="s">
        <v>2622</v>
      </c>
      <c r="BQ162" s="1" t="s">
        <v>2623</v>
      </c>
      <c r="BT162" s="1" t="s">
        <v>2624</v>
      </c>
      <c r="BU162" s="1" t="s">
        <v>2625</v>
      </c>
      <c r="CJ162" s="1" t="s">
        <v>2626</v>
      </c>
      <c r="DG162" s="1">
        <v>1932.0</v>
      </c>
      <c r="EX162" s="1" t="s">
        <v>2627</v>
      </c>
      <c r="EY162" s="1" t="s">
        <v>2628</v>
      </c>
      <c r="EZ162" s="1" t="s">
        <v>2629</v>
      </c>
      <c r="FA162" s="1" t="s">
        <v>2630</v>
      </c>
      <c r="FB162" s="1" t="s">
        <v>2631</v>
      </c>
      <c r="FC162" s="1" t="s">
        <v>2632</v>
      </c>
      <c r="FD162" s="1" t="s">
        <v>2633</v>
      </c>
      <c r="FE162" s="4">
        <v>31631.0</v>
      </c>
    </row>
    <row r="163">
      <c r="A163" s="1" t="s">
        <v>2634</v>
      </c>
      <c r="B163" s="1" t="str">
        <f>IFERROR(__xludf.DUMMYFUNCTION("GOOGLETRANSLATE(A:A, ""en"", ""te"")"),"క్వాండర్ ఎయిర్‌ప్ఫీల్")</f>
        <v>క్వాండర్ ఎయిర్‌ప్ఫీల్</v>
      </c>
      <c r="C163" s="1" t="s">
        <v>2635</v>
      </c>
      <c r="D163" s="1" t="str">
        <f>IFERROR(__xludf.DUMMYFUNCTION("GOOGLETRANSLATE(C:C, ""en"", ""te"")"),"క్వాండర్ ఎయిర్‌ప్ఫీల్ (ఇంగ్లీష్: ఎయిర్-బాణం) అనేది జర్మన్ అల్ట్రాలైట్ ట్రైక్, దీనిని పీటర్‌షాగెన్‌కు చెందిన ఉల్ ఫ్లగ్జీగ్బావు క్వాండర్ రూపొందించారు మరియు నిర్మించారు. విమానం పూర్తి మరియు ఎగరడానికి సిద్ధంగా ఉంది. [1] ఎయిర్‌ప్ఫీల్ ఫడెరేషన్ ఏరోనటిక్ ఇంటర్నేష"&amp;"నల్ మైక్రోలైట్ వర్గానికి అనుగుణంగా రూపొందించబడింది, ఇందులో వర్గం యొక్క గరిష్ట స్థూల బరువు 450 కిలోల (992 ఎల్బి). ఈ విమానం గరిష్టంగా స్థూల బరువు 400 కిలోల (882 పౌండ్లు). ఇది కేబుల్-బ్రేస్డ్ హాంగ్ గ్లైడర్-స్టైల్ హై వింగ్, వెయిట్-షిఫ్ట్ కంట్రోల్స్, కాక్‌పిట్"&amp;" ఫెయిరింగ్ లేకుండా రెండు-సీట్ల తేమ ఓపెన్ కాక్‌పిట్, ట్రైసైకిల్ ల్యాండింగ్ గేర్ మరియు పషర్ కాన్ఫిగరేషన్‌లో ఒకే ఇంజిన్ కలిగి ఉంది. [1] ఈ విమానం బోల్ట్-టుగెథర్ అల్యూమినియం గొట్టాల నుండి తయారవుతుంది, దాని డబుల్ ఉపరితల వెంటో 13 మీ 2 (140 చదరపు అడుగులు) రెక్కలు"&amp;" డాక్రాన్ సెయిల్‌క్లాత్‌లో కప్పబడి ఉంటాయి. 9.5 మీ (31.2 అడుగులు) స్పాన్ వింగ్‌కు ఒకే ట్యూబ్-రకం కింగ్‌పోస్ట్ మద్దతు ఇస్తుంది మరియు ""ఎ"" ఫ్రేమ్ వెయిట్-షిఫ్ట్ కంట్రోల్ బార్‌ను ఉపయోగిస్తుంది. రెక్కకు మూడు-ట్యూబ్ల టెట్రాహెడ్రల్ నిర్మాణం మద్దతు ఇస్తుంది, ఇది "&amp;"ఆధునిక ట్రైక్‌లపై ఇకపై సాధారణం కాదు, కానీ తక్కువ బరువు వద్ద మంచి బలాన్ని అందిస్తుంది. పవర్‌ప్లాంట్ ఒక ట్విన్-సిలిండర్, లిక్విడ్-కూల్డ్, టూ-స్ట్రోక్, డ్యూయల్-ఇగ్నిషన్ 50 హెచ్‌పి (37 కిలోవాట్) రోటాక్స్ 582 ఇంజిన్. [1] ఈ విమానం ఖాళీ బరువు 130 కిలోల (287 పౌండ"&amp;"్లు) మరియు స్థూల బరువు 400 కిలోల (882 పౌండ్లు), ఇది 270 కిలోల (595 ఎల్బి) ఉపయోగకరమైన లోడ్‌ను ఇస్తుంది. 62 లీటర్ల పూర్తి ఇంధనంతో (14 ఇంప్ గల్; 16 యుఎస్ గాల్) పేలోడ్ 225 కిలోలు (496 ఎల్బి). [1] బేయర్ల్ నుండి డేటా [1] సాధారణ లక్షణాల పనితీరు")</f>
        <v>క్వాండర్ ఎయిర్‌ప్ఫీల్ (ఇంగ్లీష్: ఎయిర్-బాణం) అనేది జర్మన్ అల్ట్రాలైట్ ట్రైక్, దీనిని పీటర్‌షాగెన్‌కు చెందిన ఉల్ ఫ్లగ్జీగ్బావు క్వాండర్ రూపొందించారు మరియు నిర్మించారు. విమానం పూర్తి మరియు ఎగరడానికి సిద్ధంగా ఉంది. [1] ఎయిర్‌ప్ఫీల్ ఫడెరేషన్ ఏరోనటిక్ ఇంటర్నేషనల్ మైక్రోలైట్ వర్గానికి అనుగుణంగా రూపొందించబడింది, ఇందులో వర్గం యొక్క గరిష్ట స్థూల బరువు 450 కిలోల (992 ఎల్బి). ఈ విమానం గరిష్టంగా స్థూల బరువు 400 కిలోల (882 పౌండ్లు). ఇది కేబుల్-బ్రేస్డ్ హాంగ్ గ్లైడర్-స్టైల్ హై వింగ్, వెయిట్-షిఫ్ట్ కంట్రోల్స్, కాక్‌పిట్ ఫెయిరింగ్ లేకుండా రెండు-సీట్ల తేమ ఓపెన్ కాక్‌పిట్, ట్రైసైకిల్ ల్యాండింగ్ గేర్ మరియు పషర్ కాన్ఫిగరేషన్‌లో ఒకే ఇంజిన్ కలిగి ఉంది. [1] ఈ విమానం బోల్ట్-టుగెథర్ అల్యూమినియం గొట్టాల నుండి తయారవుతుంది, దాని డబుల్ ఉపరితల వెంటో 13 మీ 2 (140 చదరపు అడుగులు) రెక్కలు డాక్రాన్ సెయిల్‌క్లాత్‌లో కప్పబడి ఉంటాయి. 9.5 మీ (31.2 అడుగులు) స్పాన్ వింగ్‌కు ఒకే ట్యూబ్-రకం కింగ్‌పోస్ట్ మద్దతు ఇస్తుంది మరియు "ఎ" ఫ్రేమ్ వెయిట్-షిఫ్ట్ కంట్రోల్ బార్‌ను ఉపయోగిస్తుంది. రెక్కకు మూడు-ట్యూబ్ల టెట్రాహెడ్రల్ నిర్మాణం మద్దతు ఇస్తుంది, ఇది ఆధునిక ట్రైక్‌లపై ఇకపై సాధారణం కాదు, కానీ తక్కువ బరువు వద్ద మంచి బలాన్ని అందిస్తుంది. పవర్‌ప్లాంట్ ఒక ట్విన్-సిలిండర్, లిక్విడ్-కూల్డ్, టూ-స్ట్రోక్, డ్యూయల్-ఇగ్నిషన్ 50 హెచ్‌పి (37 కిలోవాట్) రోటాక్స్ 582 ఇంజిన్. [1] ఈ విమానం ఖాళీ బరువు 130 కిలోల (287 పౌండ్లు) మరియు స్థూల బరువు 400 కిలోల (882 పౌండ్లు), ఇది 270 కిలోల (595 ఎల్బి) ఉపయోగకరమైన లోడ్‌ను ఇస్తుంది. 62 లీటర్ల పూర్తి ఇంధనంతో (14 ఇంప్ గల్; 16 యుఎస్ గాల్) పేలోడ్ 225 కిలోలు (496 ఎల్బి). [1] బేయర్ల్ నుండి డేటా [1] సాధారణ లక్షణాల పనితీరు</v>
      </c>
      <c r="F163" s="1" t="s">
        <v>979</v>
      </c>
      <c r="G163" s="1" t="str">
        <f>IFERROR(__xludf.DUMMYFUNCTION("GOOGLETRANSLATE(F:F, ""en"", ""te"")"),"అల్ట్రాలైట్ ట్రైక్")</f>
        <v>అల్ట్రాలైట్ ట్రైక్</v>
      </c>
      <c r="H163" s="1" t="s">
        <v>169</v>
      </c>
      <c r="I163" s="1" t="str">
        <f>IFERROR(__xludf.DUMMYFUNCTION("GOOGLETRANSLATE(H:H, ""en"", ""te"")"),"జర్మనీ")</f>
        <v>జర్మనీ</v>
      </c>
      <c r="J163" s="2" t="s">
        <v>170</v>
      </c>
      <c r="K163" s="1" t="s">
        <v>2636</v>
      </c>
      <c r="L163" s="1"/>
      <c r="M163" s="2" t="s">
        <v>2637</v>
      </c>
      <c r="R163" s="1" t="s">
        <v>215</v>
      </c>
      <c r="T163" s="1" t="s">
        <v>1839</v>
      </c>
      <c r="V163" s="1" t="s">
        <v>1181</v>
      </c>
      <c r="X163" s="1" t="s">
        <v>2638</v>
      </c>
      <c r="Y163" s="1" t="s">
        <v>1786</v>
      </c>
      <c r="Z163" s="1" t="s">
        <v>2639</v>
      </c>
      <c r="AA163" s="1" t="s">
        <v>880</v>
      </c>
      <c r="AB163" s="1" t="s">
        <v>934</v>
      </c>
      <c r="AC163" s="1" t="s">
        <v>1262</v>
      </c>
      <c r="AI163" s="1" t="s">
        <v>2640</v>
      </c>
      <c r="AJ163" s="1" t="s">
        <v>2450</v>
      </c>
      <c r="AP163" s="1" t="s">
        <v>2087</v>
      </c>
      <c r="AQ163" s="1" t="s">
        <v>991</v>
      </c>
      <c r="AS163" s="1" t="s">
        <v>1149</v>
      </c>
      <c r="AT163" s="1" t="s">
        <v>1145</v>
      </c>
      <c r="BA163" s="1" t="s">
        <v>272</v>
      </c>
    </row>
    <row r="164">
      <c r="A164" s="1" t="s">
        <v>2641</v>
      </c>
      <c r="B164" s="1" t="str">
        <f>IFERROR(__xludf.DUMMYFUNCTION("GOOGLETRANSLATE(A:A, ""en"", ""te"")"),"సాండ్స్ ఫోకర్ డాక్టర్ 1 ట్రిప్లేన్")</f>
        <v>సాండ్స్ ఫోకర్ డాక్టర్ 1 ట్రిప్లేన్</v>
      </c>
      <c r="C164" s="1" t="s">
        <v>2642</v>
      </c>
      <c r="D164" s="1" t="str">
        <f>IFERROR(__xludf.DUMMYFUNCTION("GOOGLETRANSLATE(C:C, ""en"", ""te"")"),"సాండ్స్ ఫోకర్ డాక్టర్ 1 ట్రిప్లేన్ అనేది ఒక అమెరికన్ హోమ్‌బిల్ట్ విమానం, దీనిని పెన్సిల్వేనియాలోని మెర్ట్‌టౌన్ యొక్క రాన్ సాండ్స్ SR ను రూపొందించారు మరియు విక్స్ విమానం మరియు మోటార్‌స్పోర్ట్స్ నిర్మించింది. ఇది 1917-పాతకాలపు ఫోకర్ డాక్టర్ 1 ఆధారంగా పూర్తి"&amp;"-పరిమాణ ప్రతిరూప ఫైటర్ విమానం. ఈ విమానం ఒక కిట్‌గా మరియు te త్సాహిక నిర్మాణానికి ప్రణాళికల రూపంలో సరఫరా చేయబడుతుంది. [1] [2] ఈ విమానం స్ట్రట్-బ్రేస్డ్ ట్రిప్లేన్ లేఅవుట్, సింగిల్-సీట్ల ఓపెన్ కాక్‌పిట్, స్థిర సాంప్రదాయ ల్యాండింగ్ గేర్ మరియు ట్రాక్టర్ కాన్ఫ"&amp;"ిగరేషన్‌లో ఒకే ఇంజిన్ కలిగి ఉంది. [1] సాండ్స్ ఫోకర్ డాక్టర్ 1 ట్రిప్లేన్ వెల్డెడ్ స్టీల్ గొట్టాలు మరియు కలప నుండి తయారవుతుంది, దాని ఎగిరే ఉపరితలాలు డోప్డ్ ఎయిర్క్రాఫ్ట్ ఫాబ్రిక్‌లో కప్పబడి ఉంటాయి. కాక్‌పిట్ వెడల్పు 28 లో (71 సెం.మీ). ఆమోదయోగ్యమైన శక్తి శ్"&amp;"రేణి 110 నుండి 185 హెచ్‌పి (82 నుండి 138 కిలోవాట్) మరియు ఉపయోగించిన ప్రామాణిక ఇంజన్లు 160 హెచ్‌పి (119 కిలోవాట్) లైమింగ్ ఓ -320, 185 హెచ్‌పి (138 కిలోవాట్ kW) లే రోన్ 9J రోటరీ ఇంజిన్ లేదా 125 HP (93 kW) వార్నర్ స్కార్బ్ రేడియల్ ఇంజిన్ పవర్‌ప్లాంట్. [1] [2"&amp;"] 1917-18లో ఉత్పత్తి డాక్టర్ ఐఎస్‌ను నడిపించిన ఒబెరర్సెల్ ఉర్. ఈ విమానం సాధారణ ఖాళీ బరువు 1,150 పౌండ్లు (520 కిలోలు) మరియు స్థూల బరువు 1,600 ఎల్బి (730 కిలోలు), 450 పౌండ్లు (200 కిలోల) ఉపయోగకరమైన లోడ్ ఇస్తుంది. 23 యు.ఎస్. గ్యాలన్ల పూర్తి ఇంధనంతో (87 ఎల్; "&amp;"19 ఇంప్ గల్) పైలట్ మరియు సామాను కోసం పేలోడ్ 312 ఎల్బి (142 కిలోలు). [1] ప్రామాణిక రోజు, సముద్ర మట్టం, గాలి లేదు, 185 హెచ్‌పి (138 కిలోవాట్) ఇంజిన్‌తో టేకాఫ్ 300 అడుగులు (91 మీ) మరియు ల్యాండింగ్ రోల్ 200 అడుగులు (61 మీ). [1] డిజైనర్ సరఫరా చేసిన కిట్ నుండి "&amp;"నిర్మాణ సమయాన్ని 3,000 గంటలుగా అంచనా వేశారు. [1] 1998 నాటికి 100 సెట్ల ప్రణాళికలు అమ్ముడయ్యాయని మరియు 15 విమానాలు పూర్తయ్యాయని మరియు ఎగురుతున్నాయని కంపెనీ నివేదించింది. [1] ఏరోక్రాఫ్టర్ నుండి డేటా [1] సాధారణ లక్షణాలు పనితీరు ఆయుధాలు")</f>
        <v>సాండ్స్ ఫోకర్ డాక్టర్ 1 ట్రిప్లేన్ అనేది ఒక అమెరికన్ హోమ్‌బిల్ట్ విమానం, దీనిని పెన్సిల్వేనియాలోని మెర్ట్‌టౌన్ యొక్క రాన్ సాండ్స్ SR ను రూపొందించారు మరియు విక్స్ విమానం మరియు మోటార్‌స్పోర్ట్స్ నిర్మించింది. ఇది 1917-పాతకాలపు ఫోకర్ డాక్టర్ 1 ఆధారంగా పూర్తి-పరిమాణ ప్రతిరూప ఫైటర్ విమానం. ఈ విమానం ఒక కిట్‌గా మరియు te త్సాహిక నిర్మాణానికి ప్రణాళికల రూపంలో సరఫరా చేయబడుతుంది. [1] [2] ఈ విమానం స్ట్రట్-బ్రేస్డ్ ట్రిప్లేన్ లేఅవుట్, సింగిల్-సీట్ల ఓపెన్ కాక్‌పిట్, స్థిర సాంప్రదాయ ల్యాండింగ్ గేర్ మరియు ట్రాక్టర్ కాన్ఫిగరేషన్‌లో ఒకే ఇంజిన్ కలిగి ఉంది. [1] సాండ్స్ ఫోకర్ డాక్టర్ 1 ట్రిప్లేన్ వెల్డెడ్ స్టీల్ గొట్టాలు మరియు కలప నుండి తయారవుతుంది, దాని ఎగిరే ఉపరితలాలు డోప్డ్ ఎయిర్క్రాఫ్ట్ ఫాబ్రిక్‌లో కప్పబడి ఉంటాయి. కాక్‌పిట్ వెడల్పు 28 లో (71 సెం.మీ). ఆమోదయోగ్యమైన శక్తి శ్రేణి 110 నుండి 185 హెచ్‌పి (82 నుండి 138 కిలోవాట్) మరియు ఉపయోగించిన ప్రామాణిక ఇంజన్లు 160 హెచ్‌పి (119 కిలోవాట్) లైమింగ్ ఓ -320, 185 హెచ్‌పి (138 కిలోవాట్ kW) లే రోన్ 9J రోటరీ ఇంజిన్ లేదా 125 HP (93 kW) వార్నర్ స్కార్బ్ రేడియల్ ఇంజిన్ పవర్‌ప్లాంట్. [1] [2] 1917-18లో ఉత్పత్తి డాక్టర్ ఐఎస్‌ను నడిపించిన ఒబెరర్సెల్ ఉర్. ఈ విమానం సాధారణ ఖాళీ బరువు 1,150 పౌండ్లు (520 కిలోలు) మరియు స్థూల బరువు 1,600 ఎల్బి (730 కిలోలు), 450 పౌండ్లు (200 కిలోల) ఉపయోగకరమైన లోడ్ ఇస్తుంది. 23 యు.ఎస్. గ్యాలన్ల పూర్తి ఇంధనంతో (87 ఎల్; 19 ఇంప్ గల్) పైలట్ మరియు సామాను కోసం పేలోడ్ 312 ఎల్బి (142 కిలోలు). [1] ప్రామాణిక రోజు, సముద్ర మట్టం, గాలి లేదు, 185 హెచ్‌పి (138 కిలోవాట్) ఇంజిన్‌తో టేకాఫ్ 300 అడుగులు (91 మీ) మరియు ల్యాండింగ్ రోల్ 200 అడుగులు (61 మీ). [1] డిజైనర్ సరఫరా చేసిన కిట్ నుండి నిర్మాణ సమయాన్ని 3,000 గంటలుగా అంచనా వేశారు. [1] 1998 నాటికి 100 సెట్ల ప్రణాళికలు అమ్ముడయ్యాయని మరియు 15 విమానాలు పూర్తయ్యాయని మరియు ఎగురుతున్నాయని కంపెనీ నివేదించింది. [1] ఏరోక్రాఫ్టర్ నుండి డేటా [1] సాధారణ లక్షణాలు పనితీరు ఆయుధాలు</v>
      </c>
      <c r="F164" s="1" t="s">
        <v>1972</v>
      </c>
      <c r="G164" s="1" t="str">
        <f>IFERROR(__xludf.DUMMYFUNCTION("GOOGLETRANSLATE(F:F, ""en"", ""te"")"),"హోమ్‌బిల్ట్ విమానం")</f>
        <v>హోమ్‌బిల్ట్ విమానం</v>
      </c>
      <c r="H164" s="1" t="s">
        <v>452</v>
      </c>
      <c r="I164" s="1" t="str">
        <f>IFERROR(__xludf.DUMMYFUNCTION("GOOGLETRANSLATE(H:H, ""en"", ""te"")"),"అమెరికా")</f>
        <v>అమెరికా</v>
      </c>
      <c r="J164" s="2" t="s">
        <v>925</v>
      </c>
      <c r="K164" s="1" t="s">
        <v>2643</v>
      </c>
      <c r="L164" s="1"/>
      <c r="M164" s="1" t="s">
        <v>2644</v>
      </c>
      <c r="N164" s="1" t="s">
        <v>2645</v>
      </c>
      <c r="O164" s="1" t="s">
        <v>2646</v>
      </c>
      <c r="R164" s="1" t="s">
        <v>215</v>
      </c>
      <c r="S164" s="1" t="s">
        <v>2647</v>
      </c>
      <c r="T164" s="1" t="s">
        <v>2506</v>
      </c>
      <c r="X164" s="1" t="s">
        <v>2310</v>
      </c>
      <c r="Y164" s="1" t="s">
        <v>2648</v>
      </c>
      <c r="Z164" s="1" t="s">
        <v>2649</v>
      </c>
      <c r="AA164" s="1" t="s">
        <v>2650</v>
      </c>
      <c r="AB164" s="1" t="s">
        <v>2263</v>
      </c>
      <c r="AC164" s="1" t="s">
        <v>674</v>
      </c>
      <c r="AF164" s="1" t="s">
        <v>2651</v>
      </c>
      <c r="AH164" s="1" t="s">
        <v>2403</v>
      </c>
      <c r="AI164" s="1" t="s">
        <v>2652</v>
      </c>
      <c r="AP164" s="1" t="s">
        <v>2653</v>
      </c>
      <c r="AQ164" s="1" t="s">
        <v>1988</v>
      </c>
      <c r="AS164" s="1" t="s">
        <v>2586</v>
      </c>
      <c r="AT164" s="1" t="s">
        <v>2223</v>
      </c>
      <c r="AY164" s="1" t="s">
        <v>2654</v>
      </c>
      <c r="AZ164" s="1" t="s">
        <v>2655</v>
      </c>
      <c r="BR164" s="1" t="s">
        <v>2656</v>
      </c>
    </row>
    <row r="165">
      <c r="A165" s="1" t="s">
        <v>2657</v>
      </c>
      <c r="B165" s="1" t="str">
        <f>IFERROR(__xludf.DUMMYFUNCTION("GOOGLETRANSLATE(A:A, ""en"", ""te"")"),"స్టార్‌ఫైర్ ఫైర్‌బోల్ట్")</f>
        <v>స్టార్‌ఫైర్ ఫైర్‌బోల్ట్</v>
      </c>
      <c r="C165" s="1" t="s">
        <v>2658</v>
      </c>
      <c r="D165" s="1" t="str">
        <f>IFERROR(__xludf.DUMMYFUNCTION("GOOGLETRANSLATE(C:C, ""en"", ""te"")"),"స్టార్‌ఫైర్ ఫైర్‌బోల్ట్, కొన్నిసార్లు స్టార్‌ఫైర్ ఫైర్‌బోల్ట్ కన్వర్టిబుల్ అని పిలుస్తారు, దాని తొలగించగల పందిరి కారణంగా, ఇది ఒక అమెరికన్ హోమ్‌బిల్ట్ ఏరోబాటిక్ బైప్‌లేన్, దీనిని జి. హెచ్. ఇది అందుబాటులో ఉన్నప్పుడు, ఈ విమానం te త్సాహిక నిర్మాణం కోసం ప్రణాళ"&amp;"ికల రూపంలో సరఫరా చేయబడింది, కొన్ని ముందస్తు భాగాలు అందుబాటులో ఉన్నాయి. [1] [2] [3] ఫైర్‌బోల్ట్ స్టీన్ స్కైబోల్ట్ నుండి అభివృద్ధి చేయబడింది మరియు ఇంటర్‌ప్లేన్ స్ట్రట్స్, కాబేన్ స్ట్రట్స్ మరియు ఫ్లయింగ్ వైర్లతో కూడిన బైప్‌లేన్ లేఅవుట్, రెండు-సీట్ల తెరిచి ఉం"&amp;"టుంది, లేదా ఐచ్ఛికంగా, బబుల్ పందిరి కింద పరివేష్టిత కాక్‌పిట్, ఇది వెనుకకు జారిపోతుంది, స్థిర సాంప్రదాయ ల్యాండింగ్ గేర్ ట్రాక్టర్ కాన్ఫిగరేషన్‌లో వీల్ ప్యాంటు మరియు ఒకే ఇంజిన్‌తో. [1] ఈ విమానం మిశ్రమ నిర్మాణంతో తయారు చేయబడింది, వెల్డెడ్ స్టీల్ గొట్టాలు, అ"&amp;"ల్యూమినియం మరియు చెక్క నిర్మాణంతో, అన్నీ డోప్డ్ ఎయిర్క్రాఫ్ట్ ఫాబ్రిక్‌లో కప్పబడి ఉంటాయి. దాని 24.00 అడుగుల (7.3 మీ) స్పాన్ వింగ్ NACA 63A015/0012 ఎయిర్‌ఫాయిల్‌ను ఉపయోగిస్తుంది మరియు 150.0 చదరపు అడుగుల (13.94 మీ 2) రెక్కల వైశాల్యాన్ని కలిగి ఉంది. కాక్‌పిట"&amp;"్ వెడల్పు 29 లో (74 సెం.మీ). ఆమోదయోగ్యమైన శక్తి శ్రేణి 180 నుండి 300 హెచ్‌పి (134 నుండి 224 కిలోవాట్) మరియు ఉపయోగించిన ప్రామాణిక ఇంజిన్ 300 హెచ్‌పి (224 కిలోవాట్) లైమింగ్ IO-540 పవర్‌ప్లాంట్. ఆ ఇంజిన్‌తో ఈ విమానం 202 mph (325 కిమీ/గం) క్రూయిజ్ వేగం మరియు "&amp;"ప్రారంభ ఆరోహణ రేటు 4,000 అడుగులు/నిమి (20 మీ/సె). [1] [4] ఫైర్‌బోల్ట్‌లో సాధారణ ఖాళీ బరువు 1,325 ఎల్బి (601 కిలోలు) మరియు స్థూల బరువు 2,000 ఎల్బి (910 కిలోలు), 675 ఎల్బి (306 కిలోల) ఉపయోగకరమైన లోడ్‌ను ఇస్తుంది. 39 యు.ఎస్. గ్యాలన్ల (150 ఎల్; 32 ఇంప్ గల్) ప"&amp;"ూర్తి ఇంధనంతో, పైలట్, ప్రయాణీకుడు మరియు సామాను 441 ఎల్బి (200 కిలోలు). [1] ప్రామాణిక రోజు, సముద్ర మట్టం, గాలి లేదు, 300 హెచ్‌పి (224 కిలోవాట్) ఇంజిన్‌తో టేకాఫ్ 400 అడుగులు (122 మీ) మరియు ల్యాండింగ్ రోల్ 800 అడుగులు (244 మీ). [1] తయారీదారు నిర్మాణ సమయాన్ని"&amp;" సరఫరా చేసిన ప్రణాళికల నుండి 3000 గంటలుగా అంచనా వేశారు. [1] 1998 నాటికి ఆరు విమానాలు పూర్తయ్యాయని మరియు ఎగురుతున్నాయని కంపెనీ నివేదించింది. [1] మార్చి 2014 లో ఎనిమిది ఉదాహరణలు ఫెడరల్ ఏవియేషన్ అడ్మినిస్ట్రేషన్తో అమెరికాలో నమోదు చేయబడ్డాయి, అయినప్పటికీ మొత్"&amp;"తం తొమ్మిది ఒకేసారి నమోదు చేయబడింది. [5] ఏరోక్రాఫ్టర్, ఆల్-ఎరో మరియు అసంపూర్ణ గైడ్ టు ఎయిర్‌ఫాయిల్ వాడకం [1] [3] [4] సాధారణ లక్షణాల పనితీరు")</f>
        <v>స్టార్‌ఫైర్ ఫైర్‌బోల్ట్, కొన్నిసార్లు స్టార్‌ఫైర్ ఫైర్‌బోల్ట్ కన్వర్టిబుల్ అని పిలుస్తారు, దాని తొలగించగల పందిరి కారణంగా, ఇది ఒక అమెరికన్ హోమ్‌బిల్ట్ ఏరోబాటిక్ బైప్‌లేన్, దీనిని జి. హెచ్. ఇది అందుబాటులో ఉన్నప్పుడు, ఈ విమానం te త్సాహిక నిర్మాణం కోసం ప్రణాళికల రూపంలో సరఫరా చేయబడింది, కొన్ని ముందస్తు భాగాలు అందుబాటులో ఉన్నాయి. [1] [2] [3] ఫైర్‌బోల్ట్ స్టీన్ స్కైబోల్ట్ నుండి అభివృద్ధి చేయబడింది మరియు ఇంటర్‌ప్లేన్ స్ట్రట్స్, కాబేన్ స్ట్రట్స్ మరియు ఫ్లయింగ్ వైర్లతో కూడిన బైప్‌లేన్ లేఅవుట్, రెండు-సీట్ల తెరిచి ఉంటుంది, లేదా ఐచ్ఛికంగా, బబుల్ పందిరి కింద పరివేష్టిత కాక్‌పిట్, ఇది వెనుకకు జారిపోతుంది, స్థిర సాంప్రదాయ ల్యాండింగ్ గేర్ ట్రాక్టర్ కాన్ఫిగరేషన్‌లో వీల్ ప్యాంటు మరియు ఒకే ఇంజిన్‌తో. [1] ఈ విమానం మిశ్రమ నిర్మాణంతో తయారు చేయబడింది, వెల్డెడ్ స్టీల్ గొట్టాలు, అల్యూమినియం మరియు చెక్క నిర్మాణంతో, అన్నీ డోప్డ్ ఎయిర్క్రాఫ్ట్ ఫాబ్రిక్‌లో కప్పబడి ఉంటాయి. దాని 24.00 అడుగుల (7.3 మీ) స్పాన్ వింగ్ NACA 63A015/0012 ఎయిర్‌ఫాయిల్‌ను ఉపయోగిస్తుంది మరియు 150.0 చదరపు అడుగుల (13.94 మీ 2) రెక్కల వైశాల్యాన్ని కలిగి ఉంది. కాక్‌పిట్ వెడల్పు 29 లో (74 సెం.మీ). ఆమోదయోగ్యమైన శక్తి శ్రేణి 180 నుండి 300 హెచ్‌పి (134 నుండి 224 కిలోవాట్) మరియు ఉపయోగించిన ప్రామాణిక ఇంజిన్ 300 హెచ్‌పి (224 కిలోవాట్) లైమింగ్ IO-540 పవర్‌ప్లాంట్. ఆ ఇంజిన్‌తో ఈ విమానం 202 mph (325 కిమీ/గం) క్రూయిజ్ వేగం మరియు ప్రారంభ ఆరోహణ రేటు 4,000 అడుగులు/నిమి (20 మీ/సె). [1] [4] ఫైర్‌బోల్ట్‌లో సాధారణ ఖాళీ బరువు 1,325 ఎల్బి (601 కిలోలు) మరియు స్థూల బరువు 2,000 ఎల్బి (910 కిలోలు), 675 ఎల్బి (306 కిలోల) ఉపయోగకరమైన లోడ్‌ను ఇస్తుంది. 39 యు.ఎస్. గ్యాలన్ల (150 ఎల్; 32 ఇంప్ గల్) పూర్తి ఇంధనంతో, పైలట్, ప్రయాణీకుడు మరియు సామాను 441 ఎల్బి (200 కిలోలు). [1] ప్రామాణిక రోజు, సముద్ర మట్టం, గాలి లేదు, 300 హెచ్‌పి (224 కిలోవాట్) ఇంజిన్‌తో టేకాఫ్ 400 అడుగులు (122 మీ) మరియు ల్యాండింగ్ రోల్ 800 అడుగులు (244 మీ). [1] తయారీదారు నిర్మాణ సమయాన్ని సరఫరా చేసిన ప్రణాళికల నుండి 3000 గంటలుగా అంచనా వేశారు. [1] 1998 నాటికి ఆరు విమానాలు పూర్తయ్యాయని మరియు ఎగురుతున్నాయని కంపెనీ నివేదించింది. [1] మార్చి 2014 లో ఎనిమిది ఉదాహరణలు ఫెడరల్ ఏవియేషన్ అడ్మినిస్ట్రేషన్తో అమెరికాలో నమోదు చేయబడ్డాయి, అయినప్పటికీ మొత్తం తొమ్మిది ఒకేసారి నమోదు చేయబడింది. [5] ఏరోక్రాఫ్టర్, ఆల్-ఎరో మరియు అసంపూర్ణ గైడ్ టు ఎయిర్‌ఫాయిల్ వాడకం [1] [3] [4] సాధారణ లక్షణాల పనితీరు</v>
      </c>
      <c r="F165" s="1" t="s">
        <v>1972</v>
      </c>
      <c r="G165" s="1" t="str">
        <f>IFERROR(__xludf.DUMMYFUNCTION("GOOGLETRANSLATE(F:F, ""en"", ""te"")"),"హోమ్‌బిల్ట్ విమానం")</f>
        <v>హోమ్‌బిల్ట్ విమానం</v>
      </c>
      <c r="H165" s="1" t="s">
        <v>452</v>
      </c>
      <c r="I165" s="1" t="str">
        <f>IFERROR(__xludf.DUMMYFUNCTION("GOOGLETRANSLATE(H:H, ""en"", ""te"")"),"అమెరికా")</f>
        <v>అమెరికా</v>
      </c>
      <c r="J165" s="2" t="s">
        <v>925</v>
      </c>
      <c r="K165" s="1" t="s">
        <v>2659</v>
      </c>
      <c r="L165" s="1"/>
      <c r="M165" s="1" t="s">
        <v>2660</v>
      </c>
      <c r="N165" s="1" t="s">
        <v>2661</v>
      </c>
      <c r="Q165" s="1" t="s">
        <v>2662</v>
      </c>
      <c r="R165" s="1" t="s">
        <v>215</v>
      </c>
      <c r="S165" s="1" t="s">
        <v>2663</v>
      </c>
      <c r="T165" s="1" t="s">
        <v>589</v>
      </c>
      <c r="U165" s="1" t="s">
        <v>2664</v>
      </c>
      <c r="V165" s="1" t="s">
        <v>2665</v>
      </c>
      <c r="W165" s="1" t="s">
        <v>2666</v>
      </c>
      <c r="X165" s="1" t="s">
        <v>2667</v>
      </c>
      <c r="Y165" s="1" t="s">
        <v>1319</v>
      </c>
      <c r="Z165" s="1" t="s">
        <v>2668</v>
      </c>
      <c r="AA165" s="1" t="s">
        <v>2669</v>
      </c>
      <c r="AB165" s="1" t="s">
        <v>2313</v>
      </c>
      <c r="AC165" s="1" t="s">
        <v>2670</v>
      </c>
      <c r="AF165" s="1" t="s">
        <v>671</v>
      </c>
      <c r="AH165" s="1" t="s">
        <v>2671</v>
      </c>
      <c r="AI165" s="1" t="s">
        <v>2672</v>
      </c>
      <c r="AJ165" s="1" t="s">
        <v>2673</v>
      </c>
      <c r="AP165" s="1" t="s">
        <v>347</v>
      </c>
      <c r="AQ165" s="1" t="s">
        <v>1988</v>
      </c>
      <c r="AS165" s="1" t="s">
        <v>2674</v>
      </c>
      <c r="AT165" s="1" t="s">
        <v>1670</v>
      </c>
      <c r="AY165" s="1" t="s">
        <v>2675</v>
      </c>
      <c r="AZ165" s="1" t="s">
        <v>2676</v>
      </c>
      <c r="BA165" s="1" t="s">
        <v>272</v>
      </c>
    </row>
    <row r="166">
      <c r="A166" s="1" t="s">
        <v>2677</v>
      </c>
      <c r="B166" s="1" t="str">
        <f>IFERROR(__xludf.DUMMYFUNCTION("GOOGLETRANSLATE(A:A, ""en"", ""te"")"),"ఫ్రాంక్‌ఫోర్ట్ OQ-16")</f>
        <v>ఫ్రాంక్‌ఫోర్ట్ OQ-16</v>
      </c>
      <c r="C166" s="1" t="s">
        <v>2678</v>
      </c>
      <c r="D166" s="1" t="str">
        <f>IFERROR(__xludf.DUMMYFUNCTION("GOOGLETRANSLATE(C:C, ""en"", ""te"")"),"ఫ్రాంక్‌ఫోర్ట్ OQ-16, TD3D అని కూడా పిలుస్తారు, ఇది అమెరికా ఆర్మీ ఎయిర్ ఫోర్సెస్ మరియు అమెరికా నేవీ ఉపయోగం కోసం ఫ్రాంక్‌ఫోర్ట్ సెయిల్ ప్లేన్ కంపెనీ రూపొందించిన టార్గెట్ డ్రోన్. 1945 ప్రారంభంలో ఇవ్వబడిన రేడియో-నియంత్రిత టార్గెట్ డ్రోన్ కోసం OQ-16 ను అభివృద"&amp;"్ధి చేశారు. పదిహేను విమానాలను USAAF ఆదేశించింది; [1] తరువాత సంవత్సరం కాంట్రాక్టు అమెరికా నేవీకి బదిలీ చేయబడింది, ఇది TD3DDEATION TD3D -1 రకానికి. [2] ఏదేమైనా, ఏదైనా విమానం నిర్మించబడటానికి ముందే ఒప్పందం రద్దు చేయబడింది. [1] పార్స్చ్ 2003 నుండి డేటా [1] పో"&amp;"ల్చదగిన పాత్ర, కాన్ఫిగరేషన్ మరియు ERA సంబంధిత జాబితాల సాధారణ లక్షణాల పనితీరు విమానం")</f>
        <v>ఫ్రాంక్‌ఫోర్ట్ OQ-16, TD3D అని కూడా పిలుస్తారు, ఇది అమెరికా ఆర్మీ ఎయిర్ ఫోర్సెస్ మరియు అమెరికా నేవీ ఉపయోగం కోసం ఫ్రాంక్‌ఫోర్ట్ సెయిల్ ప్లేన్ కంపెనీ రూపొందించిన టార్గెట్ డ్రోన్. 1945 ప్రారంభంలో ఇవ్వబడిన రేడియో-నియంత్రిత టార్గెట్ డ్రోన్ కోసం OQ-16 ను అభివృద్ధి చేశారు. పదిహేను విమానాలను USAAF ఆదేశించింది; [1] తరువాత సంవత్సరం కాంట్రాక్టు అమెరికా నేవీకి బదిలీ చేయబడింది, ఇది TD3DDEATION TD3D -1 రకానికి. [2] ఏదేమైనా, ఏదైనా విమానం నిర్మించబడటానికి ముందే ఒప్పందం రద్దు చేయబడింది. [1] పార్స్చ్ 2003 నుండి డేటా [1] పోల్చదగిన పాత్ర, కాన్ఫిగరేషన్ మరియు ERA సంబంధిత జాబితాల సాధారణ లక్షణాల పనితీరు విమానం</v>
      </c>
      <c r="F166" s="1" t="s">
        <v>2679</v>
      </c>
      <c r="G166" s="1" t="str">
        <f>IFERROR(__xludf.DUMMYFUNCTION("GOOGLETRANSLATE(F:F, ""en"", ""te"")"),"టార్గెట్ డ్రోన్")</f>
        <v>టార్గెట్ డ్రోన్</v>
      </c>
      <c r="H166" s="1" t="s">
        <v>452</v>
      </c>
      <c r="I166" s="1" t="str">
        <f>IFERROR(__xludf.DUMMYFUNCTION("GOOGLETRANSLATE(H:H, ""en"", ""te"")"),"అమెరికా")</f>
        <v>అమెరికా</v>
      </c>
      <c r="J166" s="2" t="s">
        <v>925</v>
      </c>
      <c r="K166" s="1" t="s">
        <v>2680</v>
      </c>
      <c r="L166" s="1"/>
      <c r="M166" s="1" t="s">
        <v>2681</v>
      </c>
      <c r="Q166" s="1">
        <v>0.0</v>
      </c>
      <c r="R166" s="1">
        <v>0.0</v>
      </c>
      <c r="T166" s="1" t="s">
        <v>2682</v>
      </c>
      <c r="Y166" s="1" t="s">
        <v>2683</v>
      </c>
      <c r="AA166" s="1" t="s">
        <v>2684</v>
      </c>
      <c r="AC166" s="1" t="s">
        <v>2207</v>
      </c>
      <c r="AG166" s="1" t="s">
        <v>2685</v>
      </c>
      <c r="AH166" s="1" t="s">
        <v>2403</v>
      </c>
      <c r="AQ166" s="1" t="s">
        <v>2686</v>
      </c>
      <c r="CT166" s="1" t="s">
        <v>2687</v>
      </c>
      <c r="CU166" s="1" t="s">
        <v>2688</v>
      </c>
    </row>
    <row r="167">
      <c r="A167" s="1" t="s">
        <v>2689</v>
      </c>
      <c r="B167" s="1" t="str">
        <f>IFERROR(__xludf.DUMMYFUNCTION("GOOGLETRANSLATE(A:A, ""en"", ""te"")"),"చారిత్రక F4U కోర్సెయిర్")</f>
        <v>చారిత్రక F4U కోర్సెయిర్</v>
      </c>
      <c r="C167" s="1" t="s">
        <v>2690</v>
      </c>
      <c r="D167" s="1" t="str">
        <f>IFERROR(__xludf.DUMMYFUNCTION("GOOGLETRANSLATE(C:C, ""en"", ""te"")"),"చారిత్రక F4U కోర్సెయిర్ అనేది ఒక అమెరికన్ హోమ్‌బిల్ట్ విమానం, దీనిని కొలరాడోలోని న్యూక్లా యొక్క చారిత్రక విమాన కార్పొరేషన్ రూపొందించి ఉత్పత్తి చేసింది. ఈ విమానం అసలు ఛాన్స్-క్యూట్ ఎఫ్ 4 యు కోర్సెయిర్ యొక్క 60% స్కేల్ ప్రతిరూపం మరియు అది అందుబాటులో ఉన్నప్ప"&amp;"ుడు te త్సాహిక నిర్మాణానికి కిట్‌గా సరఫరా చేయబడింది. [1] ఈ విమానం ఒక కాంటిలివర్ తక్కువ గల్ వింగ్, బబుల్ పందిరి కింద సింగిల్-సీట్ల పరివేష్టిత కాక్‌పిట్, ముడుచుకునే సాంప్రదాయ ల్యాండింగ్ గేర్ మరియు ట్రాక్టర్ కాన్ఫిగరేషన్‌లో ఒకే ఇంజిన్ ఉన్నాయి. [1] ఈ విమానం ప"&amp;"ాలియురేతేన్ నురుగు మరియు ఫైబర్‌గ్లాస్ షెల్ లో కప్పబడిన వెల్డెడ్ స్టీల్ గొట్టాల నుండి తయారవుతుంది. దీని 24.80 అడుగుల (7.6 మీ) స్పాన్ వింగ్, ఫ్లాప్‌లను మౌంట్ చేస్తుంది మరియు రెక్క ప్రాంతం 127.5 చదరపు అడుగులు (11.85 మీ 2) కలిగి ఉంటుంది. కాక్‌పిట్ వెడల్పు 21 "&amp;"లో (53 సెం.మీ). ఉపయోగించిన ప్రామాణిక ఇంజిన్ 230 హెచ్‌పి (172 కిలోవాట్) ఫోర్డ్ మోటార్ కంపెనీ వి -6 ఆటోమోటివ్ మార్పిడి పవర్‌ప్లాంట్. [1] ఈ విమానం సాధారణ ఖాళీ బరువు 1,405 ఎల్బి (637 కిలోలు) మరియు స్థూల బరువు 2,004 ఎల్బి (909 కిలోలు), ఇది 599 పౌండ్లు (272 కిల"&amp;"ోల) ఉపయోగకరమైన లోడ్ ఇస్తుంది. 45 యు.ఎస్. గ్యాలన్ల పూర్తి ఇంధనంతో (170 ఎల్; 37 ఇంప్ గాల్) పైలట్ మరియు సామాను కోసం పేలోడ్ 329 ఎల్బి (149 కిలోలు). [1] ఈ విమానం ప్రామాణిక రోజు సముద్ర మట్టం టేకాఫ్ దూరం 1,200 అడుగులు (366 మీ) మరియు 1,500 అడుగుల (457 మీ) ల్యాండి"&amp;"ంగ్ దూరం. [1] కిట్‌లో ముందుగా నిర్మించిన సమావేశాలు, ఇంజిన్ మరియు స్కేల్ ఫిక్స్‌డ్ పిచ్ ప్రొపెల్లర్, ఇన్స్ట్రుమెంట్స్ మరియు ఏవియానిక్స్ ఉన్నాయి. తయారీదారు నిర్మాణ సమయాన్ని సరఫరా చేసిన కిట్ నుండి 2000 గంటలుగా అంచనా వేశారు. [1] ఏరోక్రాఫ్టర్ నుండి డేటా [1] సా"&amp;"ధారణ లక్షణాల పనితీరు")</f>
        <v>చారిత్రక F4U కోర్సెయిర్ అనేది ఒక అమెరికన్ హోమ్‌బిల్ట్ విమానం, దీనిని కొలరాడోలోని న్యూక్లా యొక్క చారిత్రక విమాన కార్పొరేషన్ రూపొందించి ఉత్పత్తి చేసింది. ఈ విమానం అసలు ఛాన్స్-క్యూట్ ఎఫ్ 4 యు కోర్సెయిర్ యొక్క 60% స్కేల్ ప్రతిరూపం మరియు అది అందుబాటులో ఉన్నప్పుడు te త్సాహిక నిర్మాణానికి కిట్‌గా సరఫరా చేయబడింది. [1] ఈ విమానం ఒక కాంటిలివర్ తక్కువ గల్ వింగ్, బబుల్ పందిరి కింద సింగిల్-సీట్ల పరివేష్టిత కాక్‌పిట్, ముడుచుకునే సాంప్రదాయ ల్యాండింగ్ గేర్ మరియు ట్రాక్టర్ కాన్ఫిగరేషన్‌లో ఒకే ఇంజిన్ ఉన్నాయి. [1] ఈ విమానం పాలియురేతేన్ నురుగు మరియు ఫైబర్‌గ్లాస్ షెల్ లో కప్పబడిన వెల్డెడ్ స్టీల్ గొట్టాల నుండి తయారవుతుంది. దీని 24.80 అడుగుల (7.6 మీ) స్పాన్ వింగ్, ఫ్లాప్‌లను మౌంట్ చేస్తుంది మరియు రెక్క ప్రాంతం 127.5 చదరపు అడుగులు (11.85 మీ 2) కలిగి ఉంటుంది. కాక్‌పిట్ వెడల్పు 21 లో (53 సెం.మీ). ఉపయోగించిన ప్రామాణిక ఇంజిన్ 230 హెచ్‌పి (172 కిలోవాట్) ఫోర్డ్ మోటార్ కంపెనీ వి -6 ఆటోమోటివ్ మార్పిడి పవర్‌ప్లాంట్. [1] ఈ విమానం సాధారణ ఖాళీ బరువు 1,405 ఎల్బి (637 కిలోలు) మరియు స్థూల బరువు 2,004 ఎల్బి (909 కిలోలు), ఇది 599 పౌండ్లు (272 కిలోల) ఉపయోగకరమైన లోడ్ ఇస్తుంది. 45 యు.ఎస్. గ్యాలన్ల పూర్తి ఇంధనంతో (170 ఎల్; 37 ఇంప్ గాల్) పైలట్ మరియు సామాను కోసం పేలోడ్ 329 ఎల్బి (149 కిలోలు). [1] ఈ విమానం ప్రామాణిక రోజు సముద్ర మట్టం టేకాఫ్ దూరం 1,200 అడుగులు (366 మీ) మరియు 1,500 అడుగుల (457 మీ) ల్యాండింగ్ దూరం. [1] కిట్‌లో ముందుగా నిర్మించిన సమావేశాలు, ఇంజిన్ మరియు స్కేల్ ఫిక్స్‌డ్ పిచ్ ప్రొపెల్లర్, ఇన్స్ట్రుమెంట్స్ మరియు ఏవియానిక్స్ ఉన్నాయి. తయారీదారు నిర్మాణ సమయాన్ని సరఫరా చేసిన కిట్ నుండి 2000 గంటలుగా అంచనా వేశారు. [1] ఏరోక్రాఫ్టర్ నుండి డేటా [1] సాధారణ లక్షణాల పనితీరు</v>
      </c>
      <c r="F167" s="1" t="s">
        <v>1972</v>
      </c>
      <c r="G167" s="1" t="str">
        <f>IFERROR(__xludf.DUMMYFUNCTION("GOOGLETRANSLATE(F:F, ""en"", ""te"")"),"హోమ్‌బిల్ట్ విమానం")</f>
        <v>హోమ్‌బిల్ట్ విమానం</v>
      </c>
      <c r="H167" s="1" t="s">
        <v>452</v>
      </c>
      <c r="I167" s="1" t="str">
        <f>IFERROR(__xludf.DUMMYFUNCTION("GOOGLETRANSLATE(H:H, ""en"", ""te"")"),"అమెరికా")</f>
        <v>అమెరికా</v>
      </c>
      <c r="J167" s="2" t="s">
        <v>925</v>
      </c>
      <c r="K167" s="1" t="s">
        <v>2691</v>
      </c>
      <c r="L167" s="1"/>
      <c r="M167" s="1" t="s">
        <v>2692</v>
      </c>
      <c r="R167" s="1" t="s">
        <v>215</v>
      </c>
      <c r="S167" s="1" t="s">
        <v>2693</v>
      </c>
      <c r="T167" s="1" t="s">
        <v>2694</v>
      </c>
      <c r="V167" s="1" t="s">
        <v>2695</v>
      </c>
      <c r="X167" s="1" t="s">
        <v>2696</v>
      </c>
      <c r="Y167" s="1" t="s">
        <v>2697</v>
      </c>
      <c r="Z167" s="1" t="s">
        <v>2698</v>
      </c>
      <c r="AA167" s="1" t="s">
        <v>2699</v>
      </c>
      <c r="AB167" s="1" t="s">
        <v>2700</v>
      </c>
      <c r="AC167" s="1" t="s">
        <v>2701</v>
      </c>
      <c r="AF167" s="1" t="s">
        <v>1294</v>
      </c>
      <c r="AH167" s="1" t="s">
        <v>2702</v>
      </c>
      <c r="AI167" s="1" t="s">
        <v>2703</v>
      </c>
      <c r="AJ167" s="1" t="s">
        <v>2704</v>
      </c>
      <c r="AP167" s="1" t="s">
        <v>347</v>
      </c>
      <c r="AQ167" s="1" t="s">
        <v>1988</v>
      </c>
      <c r="AS167" s="1" t="s">
        <v>2705</v>
      </c>
      <c r="AT167" s="1" t="s">
        <v>2706</v>
      </c>
      <c r="AY167" s="1" t="s">
        <v>2707</v>
      </c>
      <c r="AZ167" s="1" t="s">
        <v>2708</v>
      </c>
    </row>
    <row r="168">
      <c r="A168" s="1" t="s">
        <v>2709</v>
      </c>
      <c r="B168" s="1" t="str">
        <f>IFERROR(__xludf.DUMMYFUNCTION("GOOGLETRANSLATE(A:A, ""en"", ""te"")"),"Krasniye kryl'ya డెల్టాక్రాఫ్ట్ MD-40")</f>
        <v>Krasniye kryl'ya డెల్టాక్రాఫ్ట్ MD-40</v>
      </c>
      <c r="C168" s="1" t="s">
        <v>2710</v>
      </c>
      <c r="D168" s="1" t="str">
        <f>IFERROR(__xludf.DUMMYFUNCTION("GOOGLETRANSLATE(C:C, ""en"", ""te"")"),"క్రాస్నియే క్రిల్యా డెల్టాక్రాఫ్ట్ MD-40 (ఇంగ్లీష్: రెడ్‌వింగ్స్ డెల్ట్రాఫ్ట్) ఒక రష్యన్ అల్ట్రాలైట్ ట్రైక్, ఇది టాగన్రోగ్‌కు చెందిన క్రాస్నియే క్రిల్యా రూపొందించి నిర్మించబడింది. విమానం పూర్తి రెడీ-టు-ఫ్లై-ఎయిర్‌క్రాఫ్ట్‌గా సరఫరా చేయబడుతుంది. [1] డెల్టాక"&amp;"్రాఫ్ట్ MD-40 ఫెడరేషన్ ఏరోనటిక్ ఇంటర్నేషనల్ మైక్రోలైట్ వర్గానికి అనుగుణంగా రూపొందించబడింది, ఇందులో వర్గం యొక్క గరిష్ట స్థూల బరువు 450 కిలోల (992 పౌండ్లు). ఈ విమానం గరిష్టంగా స్థూల బరువు 340 కిలోలు (750 ఎల్బి). ఇది కేబుల్-బ్రేస్డ్ హాంగ్ గ్లైడర్-స్టైల్ హై-వ"&amp;"ింగ్, వెయిట్-షిఫ్ట్ కంట్రోల్స్, స్ట్రీమ్లైన్డ్ కాక్‌పిట్ ఫెయిరింగ్, ముడుచుకునే ట్రైసైకిల్ ల్యాండింగ్ గేర్ మరియు పషర్ కాన్ఫిగరేషన్‌లో ఒకే ఇంజిన్‌తో ఒకే సీటు ఓపెన్ కాక్‌పిట్ కలిగి ఉంది. [1] విమానం ఫ్యూజ్‌లేజ్ మిశ్రమాల నుండి తయారవుతుంది, దాని అల్యూమినియం-ఫ్ర"&amp;"ేమ్డ్ డబుల్ సర్ఫేస్ వింగ్ డాక్రాన్ సెయిల్‌క్లాత్‌లో కప్పబడి ఉంటుంది. రెక్కకు ఒకే ట్యూబ్-రకం కింగ్‌పోస్ట్ మద్దతు ఇస్తుంది మరియు ""ఎ"" ఫ్రేమ్ వెయిట్-షిఫ్ట్ కంట్రోల్ బార్‌ను ఉపయోగిస్తుంది. పవర్‌ప్లాంట్ ఒక ట్విన్ సిలిండర్, ఎయిర్-కూల్డ్, టూ-స్ట్రోక్, డ్యూయల్-ఇ"&amp;"గ్నిషన్ 50 హెచ్‌పి (37 కిలోవాట్) రోటాక్స్ 503 ఇంజిన్. MD-40 ఖాళీ బరువు 160 కిలోల (353 పౌండ్లు) మరియు స్థూల బరువు 340 కిలోలు (750 ఎల్బి), ఇది 180 కిలోల (397 పౌండ్లు) ఉపయోగకరమైన లోడ్‌ను ఇస్తుంది. 28 లీటర్ల పూర్తి ఇంధనంతో (6.2 ఇంప్ గల్; 7.4 యుఎస్ గాల్) పేలోడ"&amp;"్ 160 కిలోలు (353 ఎల్బి). [1] సంస్థ ఉత్పత్తి చేసే 16.7 మీ 2 (180 చదరపు అడుగులు) విస్తీర్ణంలో ఉన్న రెక్కతో సహా అనేక విభిన్న రెక్కలను ప్రాథమిక క్యారేజీకి అమర్చవచ్చు. [1] బేయర్ల్ నుండి డేటా [1] సాధారణ లక్షణాల పనితీరు")</f>
        <v>క్రాస్నియే క్రిల్యా డెల్టాక్రాఫ్ట్ MD-40 (ఇంగ్లీష్: రెడ్‌వింగ్స్ డెల్ట్రాఫ్ట్) ఒక రష్యన్ అల్ట్రాలైట్ ట్రైక్, ఇది టాగన్రోగ్‌కు చెందిన క్రాస్నియే క్రిల్యా రూపొందించి నిర్మించబడింది. విమానం పూర్తి రెడీ-టు-ఫ్లై-ఎయిర్‌క్రాఫ్ట్‌గా సరఫరా చేయబడుతుంది. [1] డెల్టాక్రాఫ్ట్ MD-40 ఫెడరేషన్ ఏరోనటిక్ ఇంటర్నేషనల్ మైక్రోలైట్ వర్గానికి అనుగుణంగా రూపొందించబడింది, ఇందులో వర్గం యొక్క గరిష్ట స్థూల బరువు 450 కిలోల (992 పౌండ్లు). ఈ విమానం గరిష్టంగా స్థూల బరువు 340 కిలోలు (750 ఎల్బి). ఇది కేబుల్-బ్రేస్డ్ హాంగ్ గ్లైడర్-స్టైల్ హై-వింగ్, వెయిట్-షిఫ్ట్ కంట్రోల్స్, స్ట్రీమ్లైన్డ్ కాక్‌పిట్ ఫెయిరింగ్, ముడుచుకునే ట్రైసైకిల్ ల్యాండింగ్ గేర్ మరియు పషర్ కాన్ఫిగరేషన్‌లో ఒకే ఇంజిన్‌తో ఒకే సీటు ఓపెన్ కాక్‌పిట్ కలిగి ఉంది. [1] విమానం ఫ్యూజ్‌లేజ్ మిశ్రమాల నుండి తయారవుతుంది, దాని అల్యూమినియం-ఫ్రేమ్డ్ డబుల్ సర్ఫేస్ వింగ్ డాక్రాన్ సెయిల్‌క్లాత్‌లో కప్పబడి ఉంటుంది. రెక్కకు ఒకే ట్యూబ్-రకం కింగ్‌పోస్ట్ మద్దతు ఇస్తుంది మరియు "ఎ" ఫ్రేమ్ వెయిట్-షిఫ్ట్ కంట్రోల్ బార్‌ను ఉపయోగిస్తుంది. పవర్‌ప్లాంట్ ఒక ట్విన్ సిలిండర్, ఎయిర్-కూల్డ్, టూ-స్ట్రోక్, డ్యూయల్-ఇగ్నిషన్ 50 హెచ్‌పి (37 కిలోవాట్) రోటాక్స్ 503 ఇంజిన్. MD-40 ఖాళీ బరువు 160 కిలోల (353 పౌండ్లు) మరియు స్థూల బరువు 340 కిలోలు (750 ఎల్బి), ఇది 180 కిలోల (397 పౌండ్లు) ఉపయోగకరమైన లోడ్‌ను ఇస్తుంది. 28 లీటర్ల పూర్తి ఇంధనంతో (6.2 ఇంప్ గల్; 7.4 యుఎస్ గాల్) పేలోడ్ 160 కిలోలు (353 ఎల్బి). [1] సంస్థ ఉత్పత్తి చేసే 16.7 మీ 2 (180 చదరపు అడుగులు) విస్తీర్ణంలో ఉన్న రెక్కతో సహా అనేక విభిన్న రెక్కలను ప్రాథమిక క్యారేజీకి అమర్చవచ్చు. [1] బేయర్ల్ నుండి డేటా [1] సాధారణ లక్షణాల పనితీరు</v>
      </c>
      <c r="F168" s="1" t="s">
        <v>979</v>
      </c>
      <c r="G168" s="1" t="str">
        <f>IFERROR(__xludf.DUMMYFUNCTION("GOOGLETRANSLATE(F:F, ""en"", ""te"")"),"అల్ట్రాలైట్ ట్రైక్")</f>
        <v>అల్ట్రాలైట్ ట్రైక్</v>
      </c>
      <c r="H168" s="1" t="s">
        <v>1138</v>
      </c>
      <c r="I168" s="1" t="str">
        <f>IFERROR(__xludf.DUMMYFUNCTION("GOOGLETRANSLATE(H:H, ""en"", ""te"")"),"రష్యా")</f>
        <v>రష్యా</v>
      </c>
      <c r="J168" s="2" t="s">
        <v>1139</v>
      </c>
      <c r="K168" s="1" t="s">
        <v>2294</v>
      </c>
      <c r="L168" s="1"/>
      <c r="M168" s="1" t="s">
        <v>2295</v>
      </c>
      <c r="R168" s="1" t="s">
        <v>215</v>
      </c>
      <c r="V168" s="1" t="s">
        <v>2711</v>
      </c>
      <c r="X168" s="1" t="s">
        <v>2712</v>
      </c>
      <c r="Y168" s="1" t="s">
        <v>825</v>
      </c>
      <c r="Z168" s="1" t="s">
        <v>2713</v>
      </c>
      <c r="AA168" s="1" t="s">
        <v>2098</v>
      </c>
      <c r="AB168" s="1" t="s">
        <v>934</v>
      </c>
      <c r="AC168" s="1" t="s">
        <v>2714</v>
      </c>
      <c r="AI168" s="1" t="s">
        <v>266</v>
      </c>
      <c r="AJ168" s="1" t="s">
        <v>2715</v>
      </c>
      <c r="AP168" s="1" t="s">
        <v>792</v>
      </c>
      <c r="AQ168" s="1" t="s">
        <v>991</v>
      </c>
      <c r="AS168" s="1" t="s">
        <v>2252</v>
      </c>
    </row>
    <row r="169">
      <c r="A169" s="1" t="s">
        <v>2716</v>
      </c>
      <c r="B169" s="1" t="str">
        <f>IFERROR(__xludf.DUMMYFUNCTION("GOOGLETRANSLATE(A:A, ""en"", ""te"")"),"నార్త్ వింగ్ స్పోర్ట్ x2")</f>
        <v>నార్త్ వింగ్ స్పోర్ట్ x2</v>
      </c>
      <c r="C169" s="1" t="s">
        <v>2717</v>
      </c>
      <c r="D169" s="1" t="str">
        <f>IFERROR(__xludf.DUMMYFUNCTION("GOOGLETRANSLATE(C:C, ""en"", ""te"")"),"నార్త్ వింగ్ స్పోర్ట్ ఎక్స్ 2 అనేది ఒక అమెరికన్ అల్ట్రాలైట్ ట్రైక్, ఇది వాషింగ్టన్లోని చెలాన్ యొక్క నార్త్ వింగ్ డిజైన్ చేత రూపొందించబడింది మరియు నిర్మించింది. ఈ విమానం te త్సాహిక నిర్మాణానికి కిట్‌గా లేదా పూర్తి రెడీ-టు-ఫ్లై-ఎయిర్‌క్రాఫ్ట్‌గా సరఫరా చేయబడ"&amp;"ుతుంది. [1] X2 Fédération aéronautique ఇంటర్నేషనల్ మైక్రోలైట్ కేటగిరీ మరియు యుఎస్ లైట్-స్పోర్ట్ ఎయిర్క్రాఫ్ట్ నిబంధనలకు అనుగుణంగా రూపొందించబడింది. ఇది ఫెడరల్ ఏవియేషన్ అడ్మినిస్ట్రేషన్ యొక్క అంగీకరించిన SLSA ల జాబితాలో జాబితా చేయబడింది. [1] [2] [3] X2 లో స"&amp;"్ట్రట్-బ్రేస్డ్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ఉన్నాయి. [ 1] ఈ విమానం బోల్ట్-టుగెథర్ అల్యూమ"&amp;"ినియం గొట్టాల నుండి తయారవుతుంది, దాని డబుల్ ఉపరితల వింగ్ డాక్రాన్ సెయిల్‌క్లాత్‌లో కప్పబడి ఉంటుంది. దీని 9.6 మీ (31.5 అడుగులు) స్పాన్ వింగ్‌కు స్ట్రట్‌లచే మద్దతు ఉంది మరియు ""ఎ"" ఫ్రేమ్ వెయిట్-షిఫ్ట్ కంట్రోల్ బార్‌ను ఉపయోగిస్తుంది. SLSA యొక్క పవర్‌ప్లాంట్"&amp;" ఒక జంట సిలిండర్, లిక్విడ్-కూల్డ్, టూ-స్ట్రోక్, డ్యూయల్-ఇగ్నిషన్ 64 హెచ్‌పి (48 కిలోవాట్) రోటాక్స్ 582 ఇంజిన్. నాలుగు సిలిండర్, ఎయిర్ మరియు లిక్విడ్-కూల్డ్, ఫోర్-స్ట్రోక్, డ్యూయల్-ఇగ్నిషన్ 80 హెచ్‌పి (60 కిలోవాట్) రోటాక్స్ 912UL మరియు 60 హెచ్‌పి (45 కిలోవ"&amp;"ాట్ల) హెచ్‌కెఎస్ 700 ఇ ఇంజిన్‌తో సహా కిట్ నిర్మించిన సంస్కరణలకు ఇతర ఇంజన్లు అందుబాటులో ఉన్నాయి. రోటాక్స్ 582 ఇంజిన్‌తో ఈ విమానం ఖాళీ బరువు 450 ఎల్బి (204 కిలోలు) మరియు స్థూల బరువు 1,060 ఎల్బి (481 కిలోలు), 610 ఎల్బి (277 కిలోల) ఉపయోగకరమైన లోడ్‌ను ఇస్తుంది"&amp;". [1] నార్త్ వింగ్ అపాచీ 3 లేదా నార్త్ వింగ్ క్వెస్ట్ జిటి 5 తో సహా ప్రాథమిక క్యారేజీకి అనేక విభిన్న రెక్కలను అమర్చవచ్చు. నార్త్ వింగ్ M- పల్స్ 2 గతంలో ప్రామాణిక వింగ్. [1] బేయర్ల్ నుండి డేటా [1] సాధారణ లక్షణాల పనితీరు")</f>
        <v>నార్త్ వింగ్ స్పోర్ట్ ఎక్స్ 2 అనేది ఒక అమెరికన్ అల్ట్రాలైట్ ట్రైక్, ఇది వాషింగ్టన్లోని చెలాన్ యొక్క నార్త్ వింగ్ డిజైన్ చేత రూపొందించబడింది మరియు నిర్మించింది. ఈ విమానం te త్సాహిక నిర్మాణానికి కిట్‌గా లేదా పూర్తి రెడీ-టు-ఫ్లై-ఎయిర్‌క్రాఫ్ట్‌గా సరఫరా చేయబడుతుంది. [1] X2 Fédération aéronautique ఇంటర్నేషనల్ మైక్రోలైట్ కేటగిరీ మరియు యుఎస్ లైట్-స్పోర్ట్ ఎయిర్క్రాఫ్ట్ నిబంధనలకు అనుగుణంగా రూపొందించబడింది. ఇది ఫెడరల్ ఏవియేషన్ అడ్మినిస్ట్రేషన్ యొక్క అంగీకరించిన SLSA ల జాబితాలో జాబితా చేయబడింది. [1] [2] [3] X2 లో స్ట్రట్-బ్రేస్డ్ హాంగ్ గ్లైడర్-స్టైల్ హై-వింగ్, వెయిట్-షిఫ్ట్ కంట్రోల్స్, కాక్‌పిట్ ఫెయిరింగ్ ఉన్న రెండు-సీట్ల తేమ ఓపెన్ కాక్‌పిట్, వీల్ ప్యాంటుతో ట్రైసైకిల్ ల్యాండింగ్ గేర్ మరియు పషర్ కాన్ఫిగరేషన్‌లో ఒకే ఇంజిన్ ఉన్నాయి. [ 1] ఈ విమానం బోల్ట్-టుగెథర్ అల్యూమినియం గొట్టాల నుండి తయారవుతుంది, దాని డబుల్ ఉపరితల వింగ్ డాక్రాన్ సెయిల్‌క్లాత్‌లో కప్పబడి ఉంటుంది. దీని 9.6 మీ (31.5 అడుగులు) స్పాన్ వింగ్‌కు స్ట్రట్‌లచే మద్దతు ఉంది మరియు "ఎ" ఫ్రేమ్ వెయిట్-షిఫ్ట్ కంట్రోల్ బార్‌ను ఉపయోగిస్తుంది. SLSA యొక్క పవర్‌ప్లాంట్ ఒక జంట సిలిండర్, లిక్విడ్-కూల్డ్, టూ-స్ట్రోక్, డ్యూయల్-ఇగ్నిషన్ 64 హెచ్‌పి (48 కిలోవాట్) రోటాక్స్ 582 ఇంజిన్. నాలుగు సిలిండర్, ఎయిర్ మరియు లిక్విడ్-కూల్డ్, ఫోర్-స్ట్రోక్, డ్యూయల్-ఇగ్నిషన్ 80 హెచ్‌పి (60 కిలోవాట్) రోటాక్స్ 912UL మరియు 60 హెచ్‌పి (45 కిలోవాట్ల) హెచ్‌కెఎస్ 700 ఇ ఇంజిన్‌తో సహా కిట్ నిర్మించిన సంస్కరణలకు ఇతర ఇంజన్లు అందుబాటులో ఉన్నాయి. రోటాక్స్ 582 ఇంజిన్‌తో ఈ విమానం ఖాళీ బరువు 450 ఎల్బి (204 కిలోలు) మరియు స్థూల బరువు 1,060 ఎల్బి (481 కిలోలు), 610 ఎల్బి (277 కిలోల) ఉపయోగకరమైన లోడ్‌ను ఇస్తుంది. [1] నార్త్ వింగ్ అపాచీ 3 లేదా నార్త్ వింగ్ క్వెస్ట్ జిటి 5 తో సహా ప్రాథమిక క్యారేజీకి అనేక విభిన్న రెక్కలను అమర్చవచ్చు. నార్త్ వింగ్ M- పల్స్ 2 గతంలో ప్రామాణిక వింగ్. [1] బేయర్ల్ నుండి డేటా [1] సాధారణ లక్షణాల పనితీరు</v>
      </c>
      <c r="F169" s="1" t="s">
        <v>979</v>
      </c>
      <c r="G169" s="1" t="str">
        <f>IFERROR(__xludf.DUMMYFUNCTION("GOOGLETRANSLATE(F:F, ""en"", ""te"")"),"అల్ట్రాలైట్ ట్రైక్")</f>
        <v>అల్ట్రాలైట్ ట్రైక్</v>
      </c>
      <c r="H169" s="1" t="s">
        <v>452</v>
      </c>
      <c r="I169" s="1" t="str">
        <f>IFERROR(__xludf.DUMMYFUNCTION("GOOGLETRANSLATE(H:H, ""en"", ""te"")"),"అమెరికా")</f>
        <v>అమెరికా</v>
      </c>
      <c r="J169" s="2" t="s">
        <v>925</v>
      </c>
      <c r="K169" s="1" t="s">
        <v>980</v>
      </c>
      <c r="L169" s="1"/>
      <c r="M169" s="1" t="s">
        <v>981</v>
      </c>
      <c r="R169" s="1" t="s">
        <v>215</v>
      </c>
      <c r="T169" s="1" t="s">
        <v>1697</v>
      </c>
      <c r="V169" s="1" t="s">
        <v>2718</v>
      </c>
      <c r="X169" s="1" t="s">
        <v>1258</v>
      </c>
      <c r="Y169" s="1" t="s">
        <v>2719</v>
      </c>
      <c r="AA169" s="1" t="s">
        <v>880</v>
      </c>
      <c r="AI169" s="1" t="s">
        <v>2720</v>
      </c>
      <c r="AJ169" s="1" t="s">
        <v>2721</v>
      </c>
      <c r="AP169" s="1" t="s">
        <v>792</v>
      </c>
      <c r="AQ169" s="1" t="s">
        <v>991</v>
      </c>
      <c r="AS169" s="1" t="s">
        <v>2722</v>
      </c>
      <c r="AT169" s="1" t="s">
        <v>1752</v>
      </c>
      <c r="BA169" s="1" t="s">
        <v>272</v>
      </c>
      <c r="BG169" s="1" t="s">
        <v>313</v>
      </c>
    </row>
    <row r="170">
      <c r="A170" s="1" t="s">
        <v>2723</v>
      </c>
      <c r="B170" s="1" t="str">
        <f>IFERROR(__xludf.DUMMYFUNCTION("GOOGLETRANSLATE(A:A, ""en"", ""te"")"),"ఫీనిక్స్ స్కైబ్లేజర్")</f>
        <v>ఫీనిక్స్ స్కైబ్లేజర్</v>
      </c>
      <c r="C170" s="1" t="s">
        <v>2724</v>
      </c>
      <c r="D170" s="1" t="str">
        <f>IFERROR(__xludf.DUMMYFUNCTION("GOOGLETRANSLATE(C:C, ""en"", ""te"")"),"ఫీనిక్స్ స్కైబ్లేజర్ అనేది ఒక అమెరికన్ హెలికాప్టర్, దీనిని నోలన్ బ్రదర్స్ రూపొందించారు మరియు ఫాల్స్టన్, మేరీల్యాండ్ మరియు ఇటీవల నార్త్ కరోలినాలోని లూయిస్బర్గ్ యొక్క ఫీనిక్స్ రోటర్ క్రాఫ్ట్ నిర్మించారు. ఇది అందుబాటులో ఉన్నప్పుడు విమానం పూర్తి రెడీ-టు-ఫ్లై-"&amp;"ఎయిర్‌క్రాఫ్ట్‌గా సరఫరా చేయబడింది. [1] 2011 లో అమ్మకానికి ప్రచారం చేయబడినప్పటికీ, ఫిబ్రవరి 2013 నాటికి ఈ విమానం తయారీదారు వెబ్‌సైట్‌లో అందుబాటులో ఉన్నట్లు జాబితా చేయబడలేదు. [1] [2] జనవరి 2015 నాటికి కంపెనీ మునుపటి హెలికాప్టర్ రూపకల్పన వలె అదే పేరు, స్పెల్"&amp;"లింగ్ స్కైబ్లేజర్ ఉపయోగించి కొత్త గైరోప్లేన్‌ను అందిస్తోంది. [3] స్కైబ్లేజర్‌లో రెండు ఏకాక్షక, కాంట్రా-రొటేటింగ్ మెయిన్ రోటర్లు, విండ్‌షీల్డ్ లేని సింగిల్-సీట్ల ఓపెన్ కాక్‌పిట్, స్కిడ్-టైప్ ల్యాండింగ్ గేర్ మరియు రెండు ట్విన్-సిలిండర్, ఎయిర్-కూల్డ్, టూ-స్ట"&amp;"్రోక్, డ్యూయల్-ఇగ్నిషన్ 50 హెచ్‌పి (37 కిలోవాట్) ఉన్నాయి. రిడెండెన్సీ కోసం రోటాక్స్ 503 ఇంజన్లు. సమిష్టి పిచ్ నియంత్రణ లేకపోవడం వల్ల రెండు ఇంజన్లు అందించబడ్డాయి, తద్వారా విద్యుత్ నష్టం సంభవించినప్పుడు ఆటోరోటేషన్‌ను నిరోధిస్తుంది. విమానం ఒక ఇంజిన్‌పై హోవర్"&amp;" చేయగలదు. [1] విమానం ఫ్యూజ్‌లేజ్ వెల్డెడ్ స్టీల్ గొట్టాల నుండి తయారవుతుంది. దీని ద్వంద్వ రెండు-బ్లేడెడ్ రోటర్లలో 14.5 అడుగుల (4.4 మీ) వ్యాసాలు ఉన్నాయి మరియు డ్యూయల్ ఫ్లాపింగ్ అతుకాలను కలిగి ఉంటాయి. రోటర్ మాస్ట్‌ను టిల్టింగ్ చేయడం ద్వారా డైరెక్షనల్ నియంత్ర"&amp;"ణ సాధించబడుతుంది. ఈ విమానం ఖాళీ బరువు 500 ఎల్బి (227 కిలోలు) మరియు స్థూల బరువు 850 ఎల్బి (386 కిలోలు), 350 కిలోల (772 ఎల్బి) ఉపయోగకరమైన లోడ్ ఇస్తుంది. 26 యు.ఎస్. గ్యాలన్ల పూర్తి ఇంధనంతో (98 ఎల్; 22 ఇంప్ గాల్) పేలోడ్ 194 ఎల్బి (88 కిలోలు). [1] ఫిబ్రవరి 201"&amp;"3 నాటికి ఫెడరల్ ఏవియేషన్ అడ్మినిస్ట్రేషన్తో అమెరికాలో ఉదాహరణలు నమోదు కాలేదు. [4] బేయర్ల్ నుండి డేటా [1] సాధారణ లక్షణాల పనితీరు")</f>
        <v>ఫీనిక్స్ స్కైబ్లేజర్ అనేది ఒక అమెరికన్ హెలికాప్టర్, దీనిని నోలన్ బ్రదర్స్ రూపొందించారు మరియు ఫాల్స్టన్, మేరీల్యాండ్ మరియు ఇటీవల నార్త్ కరోలినాలోని లూయిస్బర్గ్ యొక్క ఫీనిక్స్ రోటర్ క్రాఫ్ట్ నిర్మించారు. ఇది అందుబాటులో ఉన్నప్పుడు విమానం పూర్తి రెడీ-టు-ఫ్లై-ఎయిర్‌క్రాఫ్ట్‌గా సరఫరా చేయబడింది. [1] 2011 లో అమ్మకానికి ప్రచారం చేయబడినప్పటికీ, ఫిబ్రవరి 2013 నాటికి ఈ విమానం తయారీదారు వెబ్‌సైట్‌లో అందుబాటులో ఉన్నట్లు జాబితా చేయబడలేదు. [1] [2] జనవరి 2015 నాటికి కంపెనీ మునుపటి హెలికాప్టర్ రూపకల్పన వలె అదే పేరు, స్పెల్లింగ్ స్కైబ్లేజర్ ఉపయోగించి కొత్త గైరోప్లేన్‌ను అందిస్తోంది. [3] స్కైబ్లేజర్‌లో రెండు ఏకాక్షక, కాంట్రా-రొటేటింగ్ మెయిన్ రోటర్లు, విండ్‌షీల్డ్ లేని సింగిల్-సీట్ల ఓపెన్ కాక్‌పిట్, స్కిడ్-టైప్ ల్యాండింగ్ గేర్ మరియు రెండు ట్విన్-సిలిండర్, ఎయిర్-కూల్డ్, టూ-స్ట్రోక్, డ్యూయల్-ఇగ్నిషన్ 50 హెచ్‌పి (37 కిలోవాట్) ఉన్నాయి. రిడెండెన్సీ కోసం రోటాక్స్ 503 ఇంజన్లు. సమిష్టి పిచ్ నియంత్రణ లేకపోవడం వల్ల రెండు ఇంజన్లు అందించబడ్డాయి, తద్వారా విద్యుత్ నష్టం సంభవించినప్పుడు ఆటోరోటేషన్‌ను నిరోధిస్తుంది. విమానం ఒక ఇంజిన్‌పై హోవర్ చేయగలదు. [1] విమానం ఫ్యూజ్‌లేజ్ వెల్డెడ్ స్టీల్ గొట్టాల నుండి తయారవుతుంది. దీని ద్వంద్వ రెండు-బ్లేడెడ్ రోటర్లలో 14.5 అడుగుల (4.4 మీ) వ్యాసాలు ఉన్నాయి మరియు డ్యూయల్ ఫ్లాపింగ్ అతుకాలను కలిగి ఉంటాయి. రోటర్ మాస్ట్‌ను టిల్టింగ్ చేయడం ద్వారా డైరెక్షనల్ నియంత్రణ సాధించబడుతుంది. ఈ విమానం ఖాళీ బరువు 500 ఎల్బి (227 కిలోలు) మరియు స్థూల బరువు 850 ఎల్బి (386 కిలోలు), 350 కిలోల (772 ఎల్బి) ఉపయోగకరమైన లోడ్ ఇస్తుంది. 26 యు.ఎస్. గ్యాలన్ల పూర్తి ఇంధనంతో (98 ఎల్; 22 ఇంప్ గాల్) పేలోడ్ 194 ఎల్బి (88 కిలోలు). [1] ఫిబ్రవరి 2013 నాటికి ఫెడరల్ ఏవియేషన్ అడ్మినిస్ట్రేషన్తో అమెరికాలో ఉదాహరణలు నమోదు కాలేదు. [4] బేయర్ల్ నుండి డేటా [1] సాధారణ లక్షణాల పనితీరు</v>
      </c>
      <c r="F170" s="1" t="s">
        <v>2725</v>
      </c>
      <c r="G170" s="1" t="str">
        <f>IFERROR(__xludf.DUMMYFUNCTION("GOOGLETRANSLATE(F:F, ""en"", ""te"")"),"హెలికాప్టర్")</f>
        <v>హెలికాప్టర్</v>
      </c>
      <c r="H170" s="1" t="s">
        <v>452</v>
      </c>
      <c r="I170" s="1" t="str">
        <f>IFERROR(__xludf.DUMMYFUNCTION("GOOGLETRANSLATE(H:H, ""en"", ""te"")"),"అమెరికా")</f>
        <v>అమెరికా</v>
      </c>
      <c r="J170" s="2" t="s">
        <v>925</v>
      </c>
      <c r="K170" s="1" t="s">
        <v>2726</v>
      </c>
      <c r="L170" s="1"/>
      <c r="M170" s="1" t="s">
        <v>2727</v>
      </c>
      <c r="N170" s="1" t="s">
        <v>2728</v>
      </c>
      <c r="Q170" s="1" t="s">
        <v>1977</v>
      </c>
      <c r="R170" s="1" t="s">
        <v>215</v>
      </c>
      <c r="X170" s="1" t="s">
        <v>1981</v>
      </c>
      <c r="Y170" s="1" t="s">
        <v>2729</v>
      </c>
      <c r="Z170" s="1" t="s">
        <v>2730</v>
      </c>
      <c r="AA170" s="1" t="s">
        <v>2731</v>
      </c>
      <c r="AC170" s="1" t="s">
        <v>2732</v>
      </c>
      <c r="AI170" s="1" t="s">
        <v>2504</v>
      </c>
      <c r="AP170" s="1" t="s">
        <v>2733</v>
      </c>
      <c r="AQ170" s="2" t="s">
        <v>2734</v>
      </c>
      <c r="AS170" s="1" t="s">
        <v>2735</v>
      </c>
      <c r="AY170" s="1" t="s">
        <v>2736</v>
      </c>
      <c r="AZ170" s="1" t="s">
        <v>2737</v>
      </c>
      <c r="BL170" s="1" t="s">
        <v>2738</v>
      </c>
    </row>
    <row r="171">
      <c r="A171" s="1" t="s">
        <v>2739</v>
      </c>
      <c r="B171" s="1" t="str">
        <f>IFERROR(__xludf.DUMMYFUNCTION("GOOGLETRANSLATE(A:A, ""en"", ""te"")"),"పవర్‌ట్రైక్ II")</f>
        <v>పవర్‌ట్రైక్ II</v>
      </c>
      <c r="C171" s="1" t="s">
        <v>2740</v>
      </c>
      <c r="D171" s="1" t="str">
        <f>IFERROR(__xludf.DUMMYFUNCTION("GOOGLETRANSLATE(C:C, ""en"", ""te"")"),"పవర్‌ట్రైక్ II ఒక జర్మన్ అల్ట్రాలైట్ ట్రైక్, ఇది మాకెన్‌బాచ్ యొక్క పవర్‌ట్రైక్ చేత రూపొందించబడింది మరియు ఉత్పత్తి చేయబడింది. విమానం పూర్తి రెడీ-టు-ఫ్లై-ఎయిర్‌క్రాఫ్ట్‌గా సరఫరా చేయబడుతుంది. [1] 2014 నాటికి డిజైన్ కంపెనీ వెబ్‌సైట్‌లో లభించే విధంగా సూచించబడద"&amp;"ు. [2]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"&amp;"హై-వింగ్, వెయిట్-షిఫ్ట్ కంట్రోల్స్, కాక్‌పిట్ ఫెయిరింగ్ తో రెండు-సీట్ల తేమ ఓపెన్ కాక్‌పిట్, ఐచ్ఛిక చక్రాల ప్యాంటుతో ట్రైసైకిల్ ల్యాండింగ్ గేర్ మరియు పషర్ కాన్ఫిగరేషన్‌లో ఒకే ఇంజిన్ ఉన్నాయి. [ 1] ఈ విమానం బోల్ట్-టుగెథర్ అల్యూమినియం గొట్టాల నుండి తయారవుతుంద"&amp;"ి, దాని డబుల్ ఉపరితల వింగ్ డాక్రాన్ సెయిల్‌క్లాత్‌లో కప్పబడి ఉంటుంది. దీని 10.5 మీ (34.4 అడుగులు) స్పాన్ బాటెక్ పికో ఎల్ వింగ్‌కు ఒకే ట్యూబ్-రకం కింగ్‌పోస్ట్ మద్దతు ఇస్తుంది మరియు ""ఎ"" ఫ్రేమ్ వెయిట్-షిఫ్ట్ కంట్రోల్ బార్‌ను ఉపయోగిస్తుంది. రెక్కను ద్వి-పోల"&amp;"్ రకం పైలాన్‌కు, ప్లస్ ఫ్రంట్ స్ట్రట్‌కు అమర్చారు, ఇది అదనపు దృ g త్వం మరియు బలాన్ని అందిస్తుంది. పవర్‌ప్లాంట్ ఒక ట్విన్ సిలిండర్, లిక్విడ్-కూల్డ్, టూ-స్ట్రోక్, డ్యూయల్-ఇగ్నిషన్ 64 హెచ్‌పి (48 కిలోవాట్) రోటాక్స్ 582 ఇంజిన్ లేదా నాలుగు స్ట్రోక్ 95 హెచ్‌పి "&amp;"(71 కిలోవాట్ ఈ విమానం ఖాళీ బరువు 198 కిలోల (437 పౌండ్లు) మరియు స్థూల బరువు 450 కిలోలు (992 పౌండ్లు), ఇది 252 కిలోల (556 ఎల్బి) ఉపయోగకరమైన లోడ్‌ను ఇస్తుంది. 54 లీటర్ల పూర్తి ఇంధనంతో (12 ఇంప్ గల్; 14 యుఎస్ గాల్) పేలోడ్ 213 కిలోలు (470 ఎల్బి). [1] బేయర్ల్ ను"&amp;"ండి డేటా [1] సాధారణ లక్షణాల పనితీరు")</f>
        <v>పవర్‌ట్రైక్ II ఒక జర్మన్ అల్ట్రాలైట్ ట్రైక్, ఇది మాకెన్‌బాచ్ యొక్క పవర్‌ట్రైక్ చేత రూపొందించబడింది మరియు ఉత్పత్తి చేయబడింది. విమానం పూర్తి రెడీ-టు-ఫ్లై-ఎయిర్‌క్రాఫ్ట్‌గా సరఫరా చేయబడుతుంది. [1] 2014 నాటికి డిజైన్ కంపెనీ వెబ్‌సైట్‌లో లభించే విధంగా సూచించబడదు. [2] ఈ విమానం ఫెడరేషన్ ఏరోనటిక్ ఇంటర్నేషనల్ మైక్రోలైట్ వర్గానికి అనుగుణంగా రూపొందించబడింది, ఇందులో వర్గం యొక్క గరిష్ట స్థూల బరువు 450 కిలోల (992 పౌండ్లు). ఈ విమానం గరిష్టంగా స్థూల బరువు 450 కిలోలు (992 పౌండ్లు). ఇది కేబుల్-బ్రేస్డ్ హాంగ్ గ్లైడర్-స్టైల్ హై-వింగ్, వెయిట్-షిఫ్ట్ కంట్రోల్స్, కాక్‌పిట్ ఫెయిరింగ్ తో రెండు-సీట్ల తేమ ఓపెన్ కాక్‌పిట్, ఐచ్ఛిక చక్రాల ప్యాంటుతో ట్రైసైకిల్ ల్యాండింగ్ గేర్ మరియు పషర్ కాన్ఫిగరేషన్‌లో ఒకే ఇంజిన్ ఉన్నాయి. [ 1] ఈ విమానం బోల్ట్-టుగెథర్ అల్యూమినియం గొట్టాల నుండి తయారవుతుంది, దాని డబుల్ ఉపరితల వింగ్ డాక్రాన్ సెయిల్‌క్లాత్‌లో కప్పబడి ఉంటుంది. దీని 10.5 మీ (34.4 అడుగులు) స్పాన్ బాటెక్ పికో ఎల్ వింగ్‌కు ఒకే ట్యూబ్-రకం కింగ్‌పోస్ట్ మద్దతు ఇస్తుంది మరియు "ఎ" ఫ్రేమ్ వెయిట్-షిఫ్ట్ కంట్రోల్ బార్‌ను ఉపయోగిస్తుంది. రెక్కను ద్వి-పోల్ రకం పైలాన్‌కు, ప్లస్ ఫ్రంట్ స్ట్రట్‌కు అమర్చారు, ఇది అదనపు దృ g త్వం మరియు బలాన్ని అందిస్తుంది. పవర్‌ప్లాంట్ ఒక ట్విన్ సిలిండర్, లిక్విడ్-కూల్డ్, టూ-స్ట్రోక్, డ్యూయల్-ఇగ్నిషన్ 64 హెచ్‌పి (48 కిలోవాట్) రోటాక్స్ 582 ఇంజిన్ లేదా నాలుగు స్ట్రోక్ 95 హెచ్‌పి (71 కిలోవాట్ ఈ విమానం ఖాళీ బరువు 198 కిలోల (437 పౌండ్లు) మరియు స్థూల బరువు 450 కిలోలు (992 పౌండ్లు), ఇది 252 కిలోల (556 ఎల్బి) ఉపయోగకరమైన లోడ్‌ను ఇస్తుంది. 54 లీటర్ల పూర్తి ఇంధనంతో (12 ఇంప్ గల్; 14 యుఎస్ గాల్) పేలోడ్ 213 కిలోలు (470 ఎల్బి). [1] బేయర్ల్ నుండి డేటా [1] సాధారణ లక్షణాల పనితీరు</v>
      </c>
      <c r="F171" s="1" t="s">
        <v>979</v>
      </c>
      <c r="G171" s="1" t="str">
        <f>IFERROR(__xludf.DUMMYFUNCTION("GOOGLETRANSLATE(F:F, ""en"", ""te"")"),"అల్ట్రాలైట్ ట్రైక్")</f>
        <v>అల్ట్రాలైట్ ట్రైక్</v>
      </c>
      <c r="H171" s="1" t="s">
        <v>169</v>
      </c>
      <c r="I171" s="1" t="str">
        <f>IFERROR(__xludf.DUMMYFUNCTION("GOOGLETRANSLATE(H:H, ""en"", ""te"")"),"జర్మనీ")</f>
        <v>జర్మనీ</v>
      </c>
      <c r="J171" s="2" t="s">
        <v>170</v>
      </c>
      <c r="K171" s="1" t="s">
        <v>2511</v>
      </c>
      <c r="L171" s="1"/>
      <c r="M171" s="2" t="s">
        <v>2512</v>
      </c>
      <c r="R171" s="1" t="s">
        <v>215</v>
      </c>
      <c r="T171" s="1" t="s">
        <v>1796</v>
      </c>
      <c r="V171" s="1" t="s">
        <v>2741</v>
      </c>
      <c r="X171" s="1" t="s">
        <v>2135</v>
      </c>
      <c r="Y171" s="1" t="s">
        <v>261</v>
      </c>
      <c r="Z171" s="1" t="s">
        <v>2742</v>
      </c>
      <c r="AA171" s="1" t="s">
        <v>2743</v>
      </c>
      <c r="AB171" s="1" t="s">
        <v>934</v>
      </c>
      <c r="AC171" s="1" t="s">
        <v>1830</v>
      </c>
      <c r="AI171" s="1" t="s">
        <v>791</v>
      </c>
      <c r="AJ171" s="1" t="s">
        <v>2744</v>
      </c>
      <c r="AP171" s="1" t="s">
        <v>2516</v>
      </c>
      <c r="AQ171" s="1" t="s">
        <v>991</v>
      </c>
      <c r="AS171" s="1" t="s">
        <v>431</v>
      </c>
      <c r="AT171" s="1" t="s">
        <v>344</v>
      </c>
      <c r="BA171" s="1" t="s">
        <v>272</v>
      </c>
      <c r="BG171" s="1" t="s">
        <v>313</v>
      </c>
    </row>
    <row r="172">
      <c r="A172" s="1" t="s">
        <v>2745</v>
      </c>
      <c r="B172" s="1" t="str">
        <f>IFERROR(__xludf.DUMMYFUNCTION("GOOGLETRANSLATE(A:A, ""en"", ""te"")"),"స్వాన్సన్ కూపే")</f>
        <v>స్వాన్సన్ కూపే</v>
      </c>
      <c r="C172" s="1" t="s">
        <v>2746</v>
      </c>
      <c r="D172" s="1" t="str">
        <f>IFERROR(__xludf.DUMMYFUNCTION("GOOGLETRANSLATE(C:C, ""en"", ""te"")"),"స్వాన్సన్ కూపే మోడల్ W-15 అనేది 1931 లో స్వీడిష్ ఎయిర్క్రాఫ్ట్ డిజైనర్ మరియు తయారీదారు స్వెన్ స్వాన్సన్ చేత ఉత్పత్తి చేయబడిన హై-వింగ్, కాంటిలివర్-రకం మోనోప్లేన్. దీని రూపకల్పన వినూత్నంగా పరిగణించబడింది మరియు ఈ విమానం సురక్షితమైన మరియు ఆర్థిక విమానాలను ఉత్"&amp;"పత్తి చేసే ధోరణిలో భాగంగా చూడబడింది, ఇది ముఖ్యంగా ఆటోమొబైల్ డ్రైవర్లకు విజ్ఞప్తి చేస్తుంది. స్వాన్సన్ కూపే ట్రైనర్ విమానంగా పనిచేయడానికి కూడా రూపొందించబడింది. కారి-కీన్ కూపే మోనోప్లేన్ యొక్క స్వాన్సన్ రూపకల్పన, ఆ సమయంలో అసాధారణమైన సైడ్-బై-సైడ్ కాన్ఫిగరేషన"&amp;"్‌లో ఇద్దరు వ్యక్తుల ట్రేడ్‌మార్క్ సీటింగ్ డిజైన్‌ను విలీనం చేసింది. [1] కారి కీన్ కూపే యొక్క మొదటి సంస్కరణను అనుసరించి, స్వాన్సన్ మెరుగైన సంస్కరణను కారి-కీన్ 90 ను రూపొందించారు. [2] కానీ కారి-కీన్ ఫ్యాక్టరీ మహా మాంద్యానికి బలైంది మరియు 1930 ప్రారంభంలో అద"&amp;"ి దాని తలుపులు మూసివేసింది. స్వాన్సన్ ఎక్కువసేపు వేచి ఉండలేదు మరియు కారి-కీన్ తన స్వాన్సన్ కూపే యొక్క రూపకల్పనకు తన సమయాన్ని కేటాయించటానికి బయలుదేరాడు. [2] 1931 లో, అతను కారి-కీన్ నుండి బయలుదేరిన తరువాత, స్వాన్సన్ స్వాన్సన్ ఎయిర్క్రాఫ్ట్ కో. ఇంక్. ను వర్జ"&amp;"ీనియాలోని హోప్‌వెల్ వద్ద ప్రధాన కార్యాలయంతో స్థాపించాడు [3] [4] మరియు స్వాన్సన్ కూపే W-15 ను నిర్మించాడు, దీని డిజైన్ కొత్త రకం వంటి కొత్త పురోగతిని కలిగి ఉంది పేటెంట్ వింగ్ మౌంటు నిర్మాణం, ఇది కాక్‌పిట్ నుండి పైలట్ మరియు ప్రయాణీకులకు వారి తలల పైన నుండి క"&amp;"ూడా అడ్డుపడని వీక్షణను ప్రారంభించింది. కొత్త వింగ్ మౌంటు టెక్నిక్ కూడా క్యాబిన్ యొక్క పరిధీయ క్షేత్రాన్ని పెంచింది. అదనపు రెక్కల వ్యవధిని తొలగించడం ద్వారా ఇది సాధించబడింది, ఇది క్యాబిన్ ప్రాంతంలోకి ప్రవేశించి, కాక్‌పిట్ యొక్క పైకప్పును అడ్డుకుంటుంది, తద్వ"&amp;"ారా ఓవర్‌హెడ్ దృష్టి క్షేత్రాన్ని పరిమితం చేస్తుంది. [2] [5] [6] [7] స్వాన్సన్ కూపే మోడల్ W-15 ను ""అందమైన"" గా వర్ణించారు, [2] మరియు దాని కాంటిలివర్ వింగ్ డిజైన్‌ను ""తెలివిగల"" అని పిలుస్తారు. [6] ఈ విమానం అమెరికా డిపార్ట్మెంట్ ఆఫ్ కామర్స్ చేత ధృవీకరించ"&amp;"బడింది మరియు వార్నర్ స్కార్బ్ ఇంజిన్ చేత శక్తిని పొందింది, [6] [8] [9] ఇది 85 H.P. 1950 RPM వద్ద. [8] కారి-కీన్ కూపే మరియు స్వాన్సన్ కూపే స్వాన్సన్ కాంటిలివర్ వింగ్ డిజైన్‌ను కలిగి ఉన్నాయి. [10] స్వాన్సన్ విమానాలు ఇలాంటి సీటింగ్ కాన్ఫిగరేషన్‌ను కూడా పంచుక"&amp;"ున్నాయి; ఇద్దరు-ప్రయాణీకులు ఒకరి పక్కన కూర్చున్నారు. [11] మోడల్ W-15 లో వేరు చేయగలిగిన ప్రయాణీకుల వైపు నియంత్రణలు ఉన్నాయి, వీటిని విద్యార్థి పైలట్ ఉన్నాడా అనే దానిపై ఆధారపడి అమర్చవచ్చు లేదా తొలగించవచ్చు. ఈ డిజైన్ ఫీచర్ విమానం విమాన పాఠశాలల్లో ఉపయోగం కోసం "&amp;"అనువైనది. క్యాబిన్ విండ్‌షీల్డ్ భద్రతా గాజును ఉపయోగించి తయారు చేయబడింది మరియు తలుపు విండో పేన్లు ముడుచుకొని ఉన్నాయి. విమానం రెండు వైవిధ్యాలను కలిగి ఉంది: ప్రామాణిక మరియు డీలక్స్. రెండు వేరియంట్లలో ద్వంద్వ విమాన నియంత్రణలు, తక్కువ పీడన టైర్లు మరియు మొహైర్ "&amp;"ఇంటీరియర్ ఉన్నాయి. రెండు మోడళ్లలో డ్యూయల్ ఇంజిన్ థొరెటల్ నియంత్రణలు ఉన్నాయి: ప్రధాన థొరెటల్ కంట్రోల్ మరియు బ్రేక్ లివర్‌లో ఇన్‌స్టాల్ చేయబడిన ద్వితీయ థొరెటల్ కంట్రోల్ బటన్. [8] డీలక్స్ ఎలక్ట్రిక్ స్టార్టర్ మరియు మరింత విస్తృతమైన పరికరాలతో వచ్చింది. ధరలు ప"&amp;"్రామాణిక మోడల్‌కు, 4 4,450 మరియు డీలక్స్ కోసం, 9 4,985. [6] స్వాన్సన్ తన స్వాన్సన్ కూపేతో వాణిజ్యపరంగా విజయం సాధించలేదు. [2] అతను తరువాత తన విమాన సంస్థను కరిగించాలని నిర్ణయించుకున్నాడు మరియు తన స్నేహితుడు ఓలే ఫహ్లిన్ యొక్క విమాన సంస్థలో చేరడానికి మిడ్వెస్"&amp;"ట్ వెళ్ళాడు. [2] స్వాన్సన్ కూపే వారు సంయుక్తంగా ఉత్పత్తి చేసిన మొదటి విమానానికి ఆధారం అయ్యింది, ఫహ్లిన్ ఎస్ఎఫ్ -1. [12] స్వాన్సన్ కూపేను టుస్కాలోసా న్యూస్ యొక్క 1931 లో ఒక క్లోజ్డ్-క్యాబిన్, సురక్షితమైన మరియు ఆర్ధిక విమానానికి ఉదాహరణగా పేర్కొన్నారు, ఇది క"&amp;"ార్లను నడుపుతున్న ""సగటు పురుషులు"" ఉపయోగించడానికి ఉద్దేశించినది. [13] ఫ్లయింగ్ మ్యాగజైన్ నుండి డేటా. మే 1931 [6] సాధారణ లక్షణాలు పనితీరు")</f>
        <v>స్వాన్సన్ కూపే మోడల్ W-15 అనేది 1931 లో స్వీడిష్ ఎయిర్క్రాఫ్ట్ డిజైనర్ మరియు తయారీదారు స్వెన్ స్వాన్సన్ చేత ఉత్పత్తి చేయబడిన హై-వింగ్, కాంటిలివర్-రకం మోనోప్లేన్. దీని రూపకల్పన వినూత్నంగా పరిగణించబడింది మరియు ఈ విమానం సురక్షితమైన మరియు ఆర్థిక విమానాలను ఉత్పత్తి చేసే ధోరణిలో భాగంగా చూడబడింది, ఇది ముఖ్యంగా ఆటోమొబైల్ డ్రైవర్లకు విజ్ఞప్తి చేస్తుంది. స్వాన్సన్ కూపే ట్రైనర్ విమానంగా పనిచేయడానికి కూడా రూపొందించబడింది. కారి-కీన్ కూపే మోనోప్లేన్ యొక్క స్వాన్సన్ రూపకల్పన, ఆ సమయంలో అసాధారణమైన సైడ్-బై-సైడ్ కాన్ఫిగరేషన్‌లో ఇద్దరు వ్యక్తుల ట్రేడ్‌మార్క్ సీటింగ్ డిజైన్‌ను విలీనం చేసింది. [1] కారి కీన్ కూపే యొక్క మొదటి సంస్కరణను అనుసరించి, స్వాన్సన్ మెరుగైన సంస్కరణను కారి-కీన్ 90 ను రూపొందించారు. [2] కానీ కారి-కీన్ ఫ్యాక్టరీ మహా మాంద్యానికి బలైంది మరియు 1930 ప్రారంభంలో అది దాని తలుపులు మూసివేసింది. స్వాన్సన్ ఎక్కువసేపు వేచి ఉండలేదు మరియు కారి-కీన్ తన స్వాన్సన్ కూపే యొక్క రూపకల్పనకు తన సమయాన్ని కేటాయించటానికి బయలుదేరాడు. [2] 1931 లో, అతను కారి-కీన్ నుండి బయలుదేరిన తరువాత, స్వాన్సన్ స్వాన్సన్ ఎయిర్క్రాఫ్ట్ కో. ఇంక్. ను వర్జీనియాలోని హోప్‌వెల్ వద్ద ప్రధాన కార్యాలయంతో స్థాపించాడు [3] [4] మరియు స్వాన్సన్ కూపే W-15 ను నిర్మించాడు, దీని డిజైన్ కొత్త రకం వంటి కొత్త పురోగతిని కలిగి ఉంది పేటెంట్ వింగ్ మౌంటు నిర్మాణం, ఇది కాక్‌పిట్ నుండి పైలట్ మరియు ప్రయాణీకులకు వారి తలల పైన నుండి కూడా అడ్డుపడని వీక్షణను ప్రారంభించింది. కొత్త వింగ్ మౌంటు టెక్నిక్ కూడా క్యాబిన్ యొక్క పరిధీయ క్షేత్రాన్ని పెంచింది. అదనపు రెక్కల వ్యవధిని తొలగించడం ద్వారా ఇది సాధించబడింది, ఇది క్యాబిన్ ప్రాంతంలోకి ప్రవేశించి, కాక్‌పిట్ యొక్క పైకప్పును అడ్డుకుంటుంది, తద్వారా ఓవర్‌హెడ్ దృష్టి క్షేత్రాన్ని పరిమితం చేస్తుంది. [2] [5] [6] [7] స్వాన్సన్ కూపే మోడల్ W-15 ను "అందమైన" గా వర్ణించారు, [2] మరియు దాని కాంటిలివర్ వింగ్ డిజైన్‌ను "తెలివిగల" అని పిలుస్తారు. [6] ఈ విమానం అమెరికా డిపార్ట్మెంట్ ఆఫ్ కామర్స్ చేత ధృవీకరించబడింది మరియు వార్నర్ స్కార్బ్ ఇంజిన్ చేత శక్తిని పొందింది, [6] [8] [9] ఇది 85 H.P. 1950 RPM వద్ద. [8] కారి-కీన్ కూపే మరియు స్వాన్సన్ కూపే స్వాన్సన్ కాంటిలివర్ వింగ్ డిజైన్‌ను కలిగి ఉన్నాయి. [10] స్వాన్సన్ విమానాలు ఇలాంటి సీటింగ్ కాన్ఫిగరేషన్‌ను కూడా పంచుకున్నాయి; ఇద్దరు-ప్రయాణీకులు ఒకరి పక్కన కూర్చున్నారు. [11] మోడల్ W-15 లో వేరు చేయగలిగిన ప్రయాణీకుల వైపు నియంత్రణలు ఉన్నాయి, వీటిని విద్యార్థి పైలట్ ఉన్నాడా అనే దానిపై ఆధారపడి అమర్చవచ్చు లేదా తొలగించవచ్చు. ఈ డిజైన్ ఫీచర్ విమానం విమాన పాఠశాలల్లో ఉపయోగం కోసం అనువైనది. క్యాబిన్ విండ్‌షీల్డ్ భద్రతా గాజును ఉపయోగించి తయారు చేయబడింది మరియు తలుపు విండో పేన్లు ముడుచుకొని ఉన్నాయి. విమానం రెండు వైవిధ్యాలను కలిగి ఉంది: ప్రామాణిక మరియు డీలక్స్. రెండు వేరియంట్లలో ద్వంద్వ విమాన నియంత్రణలు, తక్కువ పీడన టైర్లు మరియు మొహైర్ ఇంటీరియర్ ఉన్నాయి. రెండు మోడళ్లలో డ్యూయల్ ఇంజిన్ థొరెటల్ నియంత్రణలు ఉన్నాయి: ప్రధాన థొరెటల్ కంట్రోల్ మరియు బ్రేక్ లివర్‌లో ఇన్‌స్టాల్ చేయబడిన ద్వితీయ థొరెటల్ కంట్రోల్ బటన్. [8] డీలక్స్ ఎలక్ట్రిక్ స్టార్టర్ మరియు మరింత విస్తృతమైన పరికరాలతో వచ్చింది. ధరలు ప్రామాణిక మోడల్‌కు, 4 4,450 మరియు డీలక్స్ కోసం, 9 4,985. [6] స్వాన్సన్ తన స్వాన్సన్ కూపేతో వాణిజ్యపరంగా విజయం సాధించలేదు. [2] అతను తరువాత తన విమాన సంస్థను కరిగించాలని నిర్ణయించుకున్నాడు మరియు తన స్నేహితుడు ఓలే ఫహ్లిన్ యొక్క విమాన సంస్థలో చేరడానికి మిడ్వెస్ట్ వెళ్ళాడు. [2] స్వాన్సన్ కూపే వారు సంయుక్తంగా ఉత్పత్తి చేసిన మొదటి విమానానికి ఆధారం అయ్యింది, ఫహ్లిన్ ఎస్ఎఫ్ -1. [12] స్వాన్సన్ కూపేను టుస్కాలోసా న్యూస్ యొక్క 1931 లో ఒక క్లోజ్డ్-క్యాబిన్, సురక్షితమైన మరియు ఆర్ధిక విమానానికి ఉదాహరణగా పేర్కొన్నారు, ఇది కార్లను నడుపుతున్న "సగటు పురుషులు" ఉపయోగించడానికి ఉద్దేశించినది. [13] ఫ్లయింగ్ మ్యాగజైన్ నుండి డేటా. మే 1931 [6] సాధారణ లక్షణాలు పనితీరు</v>
      </c>
      <c r="E172" s="1" t="s">
        <v>2747</v>
      </c>
      <c r="F172" s="1" t="s">
        <v>301</v>
      </c>
      <c r="G172" s="1" t="str">
        <f>IFERROR(__xludf.DUMMYFUNCTION("GOOGLETRANSLATE(F:F, ""en"", ""te"")"),"తేలికపాటి విమానం")</f>
        <v>తేలికపాటి విమానం</v>
      </c>
      <c r="H172" s="1" t="s">
        <v>452</v>
      </c>
      <c r="I172" s="1" t="str">
        <f>IFERROR(__xludf.DUMMYFUNCTION("GOOGLETRANSLATE(H:H, ""en"", ""te"")"),"అమెరికా")</f>
        <v>అమెరికా</v>
      </c>
      <c r="K172" s="1" t="s">
        <v>2748</v>
      </c>
      <c r="N172" s="1" t="s">
        <v>2749</v>
      </c>
      <c r="O172" s="1" t="s">
        <v>2750</v>
      </c>
      <c r="R172" s="1" t="s">
        <v>215</v>
      </c>
      <c r="S172" s="1" t="s">
        <v>766</v>
      </c>
      <c r="T172" s="1" t="s">
        <v>2751</v>
      </c>
      <c r="U172" s="1" t="s">
        <v>2664</v>
      </c>
      <c r="X172" s="1" t="s">
        <v>666</v>
      </c>
      <c r="Y172" s="1" t="s">
        <v>2752</v>
      </c>
      <c r="Z172" s="1" t="s">
        <v>2753</v>
      </c>
      <c r="AA172" s="1" t="s">
        <v>2754</v>
      </c>
      <c r="AC172" s="1" t="s">
        <v>2480</v>
      </c>
      <c r="AF172" s="1" t="s">
        <v>2755</v>
      </c>
      <c r="AH172" s="1" t="s">
        <v>774</v>
      </c>
      <c r="AI172" s="1" t="s">
        <v>2756</v>
      </c>
      <c r="AP172" s="1" t="s">
        <v>347</v>
      </c>
      <c r="AQ172" s="1" t="s">
        <v>1893</v>
      </c>
      <c r="AS172" s="1" t="s">
        <v>2757</v>
      </c>
      <c r="AU172" s="1">
        <v>1931.0</v>
      </c>
      <c r="BA172" s="1" t="s">
        <v>272</v>
      </c>
    </row>
    <row r="173">
      <c r="A173" s="1" t="s">
        <v>2758</v>
      </c>
      <c r="B173" s="1" t="str">
        <f>IFERROR(__xludf.DUMMYFUNCTION("GOOGLETRANSLATE(A:A, ""en"", ""te"")"),"ట్రైక్బగ్గీ డెల్టా")</f>
        <v>ట్రైక్బగ్గీ డెల్టా</v>
      </c>
      <c r="C173" s="1" t="s">
        <v>2759</v>
      </c>
      <c r="D173" s="1" t="str">
        <f>IFERROR(__xludf.DUMMYFUNCTION("GOOGLETRANSLATE(C:C, ""en"", ""te"")"),"ట్రైక్బగ్గీ డెల్టా, బుల్లెట్ మరియు ట్రాన్స్ఫార్మర్ అనేది అమెరికన్ అల్ట్రాలైట్ ట్రైక్స్ మరియు శక్తితో కూడిన పారాచూట్ల కుటుంబం, ఇవి కాలిఫోర్నియాలోని శాంటా బార్బరాకు చెందిన ట్రైక్బగ్గీ చేత రూపొందించబడ్డాయి మరియు నిర్మించబడ్డాయి. విమానం పూర్తి మరియు రెడీ టు-ఫ"&amp;"్లై సరఫరా చేయబడుతుంది. [1] ట్రైక్బగ్గీ కుటుంబం వారి డెల్టా అల్ట్రాలైట్ ట్రైక్, బుల్లెట్ పవర్డ్ పారాచూట్ మరియు ట్రాన్స్ఫార్మర్ మోడల్‌కు ఒక క్యారేజీని ప్రాతిపదికగా ఉపయోగిస్తుంది, ఇది వింగ్‌ను మౌంట్ చేయగలదు. క్యారేజీని ""గాలిపటం"" మోడల్‌గా కూడా ఉపయోగించవచ్చు"&amp;", అధిక గాలి పరిస్థితులలో పారాఫాయిల్ గాలిపటం ద్వారా భూమిపై గీస్తారు. [1] [2] ఈ విమానం యుఎస్ ఫార్ 103 అల్ట్రాలైట్ వెహికల్స్ నిబంధనలకు అనుగుణంగా రూపొందించబడింది, ఇందులో వర్గం యొక్క గరిష్ట ఖాళీ బరువు 254 పౌండ్లు (115 కిలోలు). [1] డెల్టా మోడ్‌లో ఇది కేబుల్-బ్ర"&amp;"ేస్డ్ హాంగ్ గ్లైడర్-స్టైల్ హై-వింగ్, వెయిట్-షిఫ్ట్ కంట్రోల్స్, చిన్న కాక్‌పిట్ ఫెయిరింగ్, ట్రైసైకిల్ ల్యాండింగ్ గేర్ మరియు పషర్ కాన్ఫిగరేషన్‌లో ఒకే ఇంజిన్‌తో సింగిల్-సీట్ల ఓపెన్ కాక్‌పిట్ కలిగి ఉంది. [1] క్యారేజ్ వెల్డెడ్ స్టెయిన్లెస్ స్టీల్ నుండి తయారవుత"&amp;"ుంది, సింగిల్ ఉపరితల వింగ్ బోల్ట్-టుగెథర్ అల్యూమినియం గొట్టాల నుండి తయారవుతుంది మరియు డాక్రాన్ సెయిల్‌క్లాత్‌లో కప్పబడి ఉంటుంది. దాని 35.1 అడుగుల (10.7 మీ) స్పాన్ విల్స్ వింగ్ ఫాల్కన్ 3 టెన్డం వింగ్‌కు ఒకే ట్యూబ్-రకం కింగ్‌పోస్ట్ మద్దతు ఇస్తుంది మరియు ""ఎ"&amp;""" ఫ్రేమ్ వెయిట్-షిఫ్ట్ కంట్రోల్ బార్‌ను ఉపయోగిస్తుంది. పవర్‌ప్లాంట్ ఒక ఎయిర్-కూల్డ్, ఫోర్-స్ట్రోక్, 23 హెచ్‌పి (17 కిలోవాట్) బ్రిగ్స్ &amp; స్ట్రాటన్ ఇంజిన్. [1] విల్స్ వింగ్ ఫాల్కన్ 3 టెన్డం, నార్త్ వింగ్ స్టేటస్ 17 మరియు గిబ్బోగీర్ మాంటాతో సహా అనేక విభిన్న"&amp;" హాంగ్ గ్లైడర్ రెక్కలను ప్రాథమిక క్యారేజీకి అమర్చవచ్చు. [1] బేయర్ల్ నుండి డేటా [1] సాధారణ లక్షణాలు")</f>
        <v>ట్రైక్బగ్గీ డెల్టా, బుల్లెట్ మరియు ట్రాన్స్ఫార్మర్ అనేది అమెరికన్ అల్ట్రాలైట్ ట్రైక్స్ మరియు శక్తితో కూడిన పారాచూట్ల కుటుంబం, ఇవి కాలిఫోర్నియాలోని శాంటా బార్బరాకు చెందిన ట్రైక్బగ్గీ చేత రూపొందించబడ్డాయి మరియు నిర్మించబడ్డాయి. విమానం పూర్తి మరియు రెడీ టు-ఫ్లై సరఫరా చేయబడుతుంది. [1] ట్రైక్బగ్గీ కుటుంబం వారి డెల్టా అల్ట్రాలైట్ ట్రైక్, బుల్లెట్ పవర్డ్ పారాచూట్ మరియు ట్రాన్స్ఫార్మర్ మోడల్‌కు ఒక క్యారేజీని ప్రాతిపదికగా ఉపయోగిస్తుంది, ఇది వింగ్‌ను మౌంట్ చేయగలదు. క్యారేజీని "గాలిపటం" మోడల్‌గా కూడా ఉపయోగించవచ్చు, అధిక గాలి పరిస్థితులలో పారాఫాయిల్ గాలిపటం ద్వారా భూమిపై గీస్తారు. [1] [2] ఈ విమానం యుఎస్ ఫార్ 103 అల్ట్రాలైట్ వెహికల్స్ నిబంధనలకు అనుగుణంగా రూపొందించబడింది, ఇందులో వర్గం యొక్క గరిష్ట ఖాళీ బరువు 254 పౌండ్లు (115 కిలోలు). [1] డెల్టా మోడ్‌లో ఇది కేబుల్-బ్రేస్డ్ హాంగ్ గ్లైడర్-స్టైల్ హై-వింగ్, వెయిట్-షిఫ్ట్ కంట్రోల్స్, చిన్న కాక్‌పిట్ ఫెయిరింగ్, ట్రైసైకిల్ ల్యాండింగ్ గేర్ మరియు పషర్ కాన్ఫిగరేషన్‌లో ఒకే ఇంజిన్‌తో సింగిల్-సీట్ల ఓపెన్ కాక్‌పిట్ కలిగి ఉంది. [1] క్యారేజ్ వెల్డెడ్ స్టెయిన్లెస్ స్టీల్ నుండి తయారవుతుంది, సింగిల్ ఉపరితల వింగ్ బోల్ట్-టుగెథర్ అల్యూమినియం గొట్టాల నుండి తయారవుతుంది మరియు డాక్రాన్ సెయిల్‌క్లాత్‌లో కప్పబడి ఉంటుంది. దాని 35.1 అడుగుల (10.7 మీ) స్పాన్ విల్స్ వింగ్ ఫాల్కన్ 3 టెన్డం వింగ్‌కు ఒకే ట్యూబ్-రకం కింగ్‌పోస్ట్ మద్దతు ఇస్తుంది మరియు "ఎ" ఫ్రేమ్ వెయిట్-షిఫ్ట్ కంట్రోల్ బార్‌ను ఉపయోగిస్తుంది. పవర్‌ప్లాంట్ ఒక ఎయిర్-కూల్డ్, ఫోర్-స్ట్రోక్, 23 హెచ్‌పి (17 కిలోవాట్) బ్రిగ్స్ &amp; స్ట్రాటన్ ఇంజిన్. [1] విల్స్ వింగ్ ఫాల్కన్ 3 టెన్డం, నార్త్ వింగ్ స్టేటస్ 17 మరియు గిబ్బోగీర్ మాంటాతో సహా అనేక విభిన్న హాంగ్ గ్లైడర్ రెక్కలను ప్రాథమిక క్యారేజీకి అమర్చవచ్చు. [1] బేయర్ల్ నుండి డేటా [1] సాధారణ లక్షణాలు</v>
      </c>
      <c r="E173" s="1" t="s">
        <v>2760</v>
      </c>
      <c r="F173" s="1" t="s">
        <v>1694</v>
      </c>
      <c r="G173" s="1" t="str">
        <f>IFERROR(__xludf.DUMMYFUNCTION("GOOGLETRANSLATE(F:F, ""en"", ""te"")"),"అతి త్రయం")</f>
        <v>అతి త్రయం</v>
      </c>
      <c r="H173" s="1" t="s">
        <v>452</v>
      </c>
      <c r="I173" s="1" t="str">
        <f>IFERROR(__xludf.DUMMYFUNCTION("GOOGLETRANSLATE(H:H, ""en"", ""te"")"),"అమెరికా")</f>
        <v>అమెరికా</v>
      </c>
      <c r="J173" s="2" t="s">
        <v>925</v>
      </c>
      <c r="K173" s="1" t="s">
        <v>2761</v>
      </c>
      <c r="L173" s="1"/>
      <c r="M173" s="2" t="s">
        <v>2762</v>
      </c>
      <c r="R173" s="1" t="s">
        <v>215</v>
      </c>
      <c r="T173" s="1" t="s">
        <v>2763</v>
      </c>
      <c r="V173" s="1" t="s">
        <v>2764</v>
      </c>
      <c r="X173" s="1" t="s">
        <v>2765</v>
      </c>
      <c r="Z173" s="1" t="s">
        <v>988</v>
      </c>
      <c r="AA173" s="1" t="s">
        <v>2766</v>
      </c>
      <c r="AB173" s="1" t="s">
        <v>2605</v>
      </c>
      <c r="AP173" s="1" t="s">
        <v>792</v>
      </c>
      <c r="AQ173" s="1" t="s">
        <v>1706</v>
      </c>
      <c r="BG173" s="1" t="s">
        <v>313</v>
      </c>
    </row>
    <row r="174">
      <c r="A174" s="1" t="s">
        <v>2767</v>
      </c>
      <c r="B174" s="1" t="str">
        <f>IFERROR(__xludf.DUMMYFUNCTION("GOOGLETRANSLATE(A:A, ""en"", ""te"")"),"పొలారిస్ ఆమ్-ఫిబ్")</f>
        <v>పొలారిస్ ఆమ్-ఫిబ్</v>
      </c>
      <c r="C174" s="1" t="s">
        <v>2768</v>
      </c>
      <c r="D174" s="1" t="str">
        <f>IFERROR(__xludf.DUMMYFUNCTION("GOOGLETRANSLATE(C:C, ""en"", ""te"")"),"పొలారిస్ AM-FIB (""ఉభయచర ఎగిరే గాలితో కూడిన పడవ"") ఒక ఇటాలియన్ ఉభయచర ఎగిరే పడవ అల్ట్రాలైట్ ట్రైక్, దీనిని పొలారిస్ మోటారు గుబ్బియో రూపొందించి ఉత్పత్తి చేసింది. ఈ విమానం 2003 లో ప్రవేశపెట్టబడింది మరియు ఇది పూర్తి రెడీ-టు-ఫ్లై-ఎయిర్‌క్రాఫ్ట్‌గా సరఫరా చేయబడి"&amp;"ంది. [1] [2] 2014 నాటికి కంపెనీ వెబ్‌సైట్ ""నిర్మాణంలో ఉంది"" గా జాబితా చేయబడింది మరియు తరువాత తీసివేయబడింది, కాబట్టి కంపెనీ వ్యాపారానికి దూరంగా ఉంటుంది. [3] కస్టమర్ డిమాండ్ ఫలితంగా పొలారిస్ ఫైబ్ నుండి AM-FIB అభివృద్ధి చేయబడింది. వర్గం యొక్క గరిష్ట స్థూల "&amp;"బరువు 450 కిలోల (992 పౌండ్లు) తో సహా, ఫెడెరేషన్ ఏరోనటిక్ ఇంటర్నేషనల్ మైక్రోలైట్ వర్గానికి అనుగుణంగా ఇది రూపొందించబడింది. ఈ విమానం గరిష్టంగా స్థూల బరువు 406 కిలోల (895 పౌండ్లు). ఇది కేబుల్-బ్రేస్డ్ హాంగ్ గ్లైడర్-స్టైల్ హై-వింగ్, వెయిట్-షిఫ్ట్ కంట్రోల్స్, ర"&amp;"ెండు-సీట్ల తేమ ఓపెన్ కాక్‌పిట్, ముడుచుకునే ట్రైసైకిల్ ల్యాండింగ్ గేర్‌ను దాని గాలితో కూడిన పడవ పొట్టుకు అమర్చారు మరియు పషర్ కాన్ఫిగరేషన్‌లో ఒకే ఇంజిన్‌ను కలిగి ఉంది. [1 1 నటించు విమానం యొక్క సింగిల్ ఉపరితల వింగ్ బోల్ట్-టుగెథర్ అల్యూమినియం గొట్టాల నుండి తయ"&amp;"ారవుతుంది మరియు డాక్రాన్ సెయిల్‌క్లాత్‌లో కప్పబడి ఉంటుంది. 11.15 మీ (36.6 అడుగులు) స్పాన్ వింగ్‌కు ఒకే ట్యూబ్-రకం కింగ్‌పోస్ట్ మద్దతు ఇస్తుంది మరియు ""ఎ"" ఫ్రేమ్ వెయిట్-షిఫ్ట్ కంట్రోల్ బార్‌ను ఉపయోగిస్తుంది. పవర్‌ప్లాంట్ ఒక ట్విన్ సిలిండర్, లిక్విడ్-కూల్డ"&amp;"్, టూ-స్ట్రోక్, డ్యూయల్-ఇగ్నిషన్ 64 హెచ్‌పి (48 కిలోవాట్) రోటాక్స్ 582 ఇంజిన్. ప్రధాన ల్యాండింగ్ గేర్ విస్తరించి, మాన్యువల్ క్రాంక్‌తో ఉపసంహరించబడుతుంది, అయితే ముక్కు గేర్ క్యాచ్-అండ్-రోప్ మెకానిజమ్‌ను ఉపయోగిస్తుంది. [1] [2] ఈ విమానం ఖాళీ బరువు 239 కిలోల "&amp;"(527 పౌండ్లు) మరియు స్థూల బరువు 406 కిలోల (895 పౌండ్లు), ఇది 167 కిలోల (368 పౌండ్లు) ఉపయోగకరమైన లోడ్ ఇస్తుంది. 40 లీటర్ల పూర్తి ఇంధనంతో (8.8 ఇంప్ గల్; 11 యుఎస్ గాల్) పేలోడ్ 138 కిలోలు (304 ఎల్బి). [1] [2] బేయర్ల్ నుండి డేటా [1] సాధారణ లక్షణాల పనితీరు")</f>
        <v>పొలారిస్ AM-FIB ("ఉభయచర ఎగిరే గాలితో కూడిన పడవ") ఒక ఇటాలియన్ ఉభయచర ఎగిరే పడవ అల్ట్రాలైట్ ట్రైక్, దీనిని పొలారిస్ మోటారు గుబ్బియో రూపొందించి ఉత్పత్తి చేసింది. ఈ విమానం 2003 లో ప్రవేశపెట్టబడింది మరియు ఇది పూర్తి రెడీ-టు-ఫ్లై-ఎయిర్‌క్రాఫ్ట్‌గా సరఫరా చేయబడింది. [1] [2] 2014 నాటికి కంపెనీ వెబ్‌సైట్ "నిర్మాణంలో ఉంది" గా జాబితా చేయబడింది మరియు తరువాత తీసివేయబడింది, కాబట్టి కంపెనీ వ్యాపారానికి దూరంగా ఉంటుంది. [3] కస్టమర్ డిమాండ్ ఫలితంగా పొలారిస్ ఫైబ్ నుండి AM-FIB అభివృద్ధి చేయబడింది. వర్గం యొక్క గరిష్ట స్థూల బరువు 450 కిలోల (992 పౌండ్లు) తో సహా, ఫెడెరేషన్ ఏరోనటిక్ ఇంటర్నేషనల్ మైక్రోలైట్ వర్గానికి అనుగుణంగా ఇది రూపొందించబడింది. ఈ విమానం గరిష్టంగా స్థూల బరువు 406 కిలోల (895 పౌండ్లు). ఇది కేబుల్-బ్రేస్డ్ హాంగ్ గ్లైడర్-స్టైల్ హై-వింగ్, వెయిట్-షిఫ్ట్ కంట్రోల్స్, రెండు-సీట్ల తేమ ఓపెన్ కాక్‌పిట్, ముడుచుకునే ట్రైసైకిల్ ల్యాండింగ్ గేర్‌ను దాని గాలితో కూడిన పడవ పొట్టుకు అమర్చారు మరియు పషర్ కాన్ఫిగరేషన్‌లో ఒకే ఇంజిన్‌ను కలిగి ఉంది. [1 1 నటించు విమానం యొక్క సింగిల్ ఉపరితల వింగ్ బోల్ట్-టుగెథర్ అల్యూమినియం గొట్టాల నుండి తయారవుతుంది మరియు డాక్రాన్ సెయిల్‌క్లాత్‌లో కప్పబడి ఉంటుంది. 11.15 మీ (36.6 అడుగులు) స్పాన్ వింగ్‌కు ఒకే ట్యూబ్-రకం కింగ్‌పోస్ట్ మద్దతు ఇస్తుంది మరియు "ఎ" ఫ్రేమ్ వెయిట్-షిఫ్ట్ కంట్రోల్ బార్‌ను ఉపయోగిస్తుంది. పవర్‌ప్లాంట్ ఒక ట్విన్ సిలిండర్, లిక్విడ్-కూల్డ్, టూ-స్ట్రోక్, డ్యూయల్-ఇగ్నిషన్ 64 హెచ్‌పి (48 కిలోవాట్) రోటాక్స్ 582 ఇంజిన్. ప్రధాన ల్యాండింగ్ గేర్ విస్తరించి, మాన్యువల్ క్రాంక్‌తో ఉపసంహరించబడుతుంది, అయితే ముక్కు గేర్ క్యాచ్-అండ్-రోప్ మెకానిజమ్‌ను ఉపయోగిస్తుంది. [1] [2] ఈ విమానం ఖాళీ బరువు 239 కిలోల (527 పౌండ్లు) మరియు స్థూల బరువు 406 కిలోల (895 పౌండ్లు), ఇది 167 కిలోల (368 పౌండ్లు) ఉపయోగకరమైన లోడ్ ఇస్తుంది. 40 లీటర్ల పూర్తి ఇంధనంతో (8.8 ఇంప్ గల్; 11 యుఎస్ గాల్) పేలోడ్ 138 కిలోలు (304 ఎల్బి). [1] [2] బేయర్ల్ నుండి డేటా [1] సాధారణ లక్షణాల పనితీరు</v>
      </c>
      <c r="E174" s="1" t="s">
        <v>2769</v>
      </c>
      <c r="F174" s="1" t="s">
        <v>979</v>
      </c>
      <c r="G174" s="1" t="str">
        <f>IFERROR(__xludf.DUMMYFUNCTION("GOOGLETRANSLATE(F:F, ""en"", ""te"")"),"అల్ట్రాలైట్ ట్రైక్")</f>
        <v>అల్ట్రాలైట్ ట్రైక్</v>
      </c>
      <c r="H174" s="1" t="s">
        <v>201</v>
      </c>
      <c r="I174" s="1" t="str">
        <f>IFERROR(__xludf.DUMMYFUNCTION("GOOGLETRANSLATE(H:H, ""en"", ""te"")"),"ఇటలీ")</f>
        <v>ఇటలీ</v>
      </c>
      <c r="J174" s="2" t="s">
        <v>202</v>
      </c>
      <c r="K174" s="1" t="s">
        <v>2770</v>
      </c>
      <c r="L174" s="1"/>
      <c r="M174" s="1" t="s">
        <v>2771</v>
      </c>
      <c r="R174" s="1" t="s">
        <v>215</v>
      </c>
      <c r="T174" s="1" t="s">
        <v>2772</v>
      </c>
      <c r="V174" s="1" t="s">
        <v>2773</v>
      </c>
      <c r="X174" s="1" t="s">
        <v>2774</v>
      </c>
      <c r="Y174" s="1" t="s">
        <v>2775</v>
      </c>
      <c r="Z174" s="1" t="s">
        <v>341</v>
      </c>
      <c r="AA174" s="1" t="s">
        <v>880</v>
      </c>
      <c r="AB174" s="1" t="s">
        <v>934</v>
      </c>
      <c r="AC174" s="1" t="s">
        <v>1086</v>
      </c>
      <c r="AI174" s="1" t="s">
        <v>830</v>
      </c>
      <c r="AJ174" s="1" t="s">
        <v>2776</v>
      </c>
      <c r="AP174" s="1" t="s">
        <v>2777</v>
      </c>
      <c r="AQ174" s="1" t="s">
        <v>991</v>
      </c>
      <c r="AS174" s="1" t="s">
        <v>2778</v>
      </c>
      <c r="AT174" s="1" t="s">
        <v>221</v>
      </c>
      <c r="AU174" s="1">
        <v>2003.0</v>
      </c>
      <c r="AY174" s="1" t="s">
        <v>2779</v>
      </c>
      <c r="AZ174" s="1" t="s">
        <v>2780</v>
      </c>
      <c r="BA174" s="1" t="s">
        <v>272</v>
      </c>
    </row>
    <row r="175">
      <c r="A175" s="1" t="s">
        <v>2781</v>
      </c>
      <c r="B175" s="1" t="str">
        <f>IFERROR(__xludf.DUMMYFUNCTION("GOOGLETRANSLATE(A:A, ""en"", ""te"")"),"పౌరాచ్యూట్ స్కై రాస్కల్")</f>
        <v>పౌరాచ్యూట్ స్కై రాస్కల్</v>
      </c>
      <c r="C175" s="1" t="s">
        <v>2782</v>
      </c>
      <c r="D175" s="1" t="str">
        <f>IFERROR(__xludf.DUMMYFUNCTION("GOOGLETRANSLATE(C:C, ""en"", ""te"")"),"పౌరాచ్యూట్ సైక్ రాస్కల్ అనేది ఒక అమెరికన్ శక్తితో కూడిన పారాచూట్, ఇది పౌరాచ్యూట్ చేత రూపొందించబడింది మరియు ఉత్పత్తి చేస్తుంది. [1] ఈ విమానం FAI మైక్రోలైట్ నిబంధనలను పాటించేలా రూపొందించబడింది, ఇది పారాచూట్-స్టైల్ హై-వింగ్ మరియు సింగిల్-సీట్ ఓపెన్ ఫ్రేమ్డ్ "&amp;"స్ట్రక్చర్, ట్రైసైకిల్ ల్యాండింగ్ గేర్ మరియు పషర్ కాన్ఫిగరేషన్‌లో ఒకే 54 హెచ్‌పి (40 కిలోవాట్) రోటాక్స్ 503 ఇంజిన్‌ను కలిగి ఉంది. ఫార్ 103 అల్ట్రాలైట్ నిబంధనలను తీర్చడానికి రోటాక్స్ 447 ఉన్న సంస్కరణ కూడా అందుబాటులో ఉంది. [1] వరల్డ్ డైరెక్టరీ ఆఫ్ లీజర్ ఏవి"&amp;"యేషన్ 2004/2005 నుండి డేటా [1] సాధారణ లక్షణాల పనితీరు 2000 ల విమానంలో ఈ వ్యాసం ఒక స్టబ్. వికీపీడియా విస్తరించడం ద్వారా మీరు సహాయపడవచ్చు.")</f>
        <v>పౌరాచ్యూట్ సైక్ రాస్కల్ అనేది ఒక అమెరికన్ శక్తితో కూడిన పారాచూట్, ఇది పౌరాచ్యూట్ చేత రూపొందించబడింది మరియు ఉత్పత్తి చేస్తుంది. [1] ఈ విమానం FAI మైక్రోలైట్ నిబంధనలను పాటించేలా రూపొందించబడింది, ఇది పారాచూట్-స్టైల్ హై-వింగ్ మరియు సింగిల్-సీట్ ఓపెన్ ఫ్రేమ్డ్ స్ట్రక్చర్, ట్రైసైకిల్ ల్యాండింగ్ గేర్ మరియు పషర్ కాన్ఫిగరేషన్‌లో ఒకే 54 హెచ్‌పి (40 కిలోవాట్) రోటాక్స్ 503 ఇంజిన్‌ను కలిగి ఉంది. ఫార్ 103 అల్ట్రాలైట్ నిబంధనలను తీర్చడానికి రోటాక్స్ 447 ఉన్న సంస్కరణ కూడా అందుబాటులో ఉంది. [1] వరల్డ్ డైరెక్టరీ ఆఫ్ లీజర్ ఏవియేషన్ 2004/2005 నుండి డేటా [1] సాధారణ లక్షణాల పనితీరు 2000 ల విమానంలో ఈ వ్యాసం ఒక స్టబ్. వికీపీడియా విస్తరించడం ద్వారా మీరు సహాయపడవచ్చు.</v>
      </c>
      <c r="F175" s="1" t="s">
        <v>210</v>
      </c>
      <c r="G175" s="1" t="str">
        <f>IFERROR(__xludf.DUMMYFUNCTION("GOOGLETRANSLATE(F:F, ""en"", ""te"")"),"శక్తితో కూడిన పారాచూట్")</f>
        <v>శక్తితో కూడిన పారాచూట్</v>
      </c>
      <c r="H175" s="1" t="s">
        <v>452</v>
      </c>
      <c r="I175" s="1" t="str">
        <f>IFERROR(__xludf.DUMMYFUNCTION("GOOGLETRANSLATE(H:H, ""en"", ""te"")"),"అమెరికా")</f>
        <v>అమెరికా</v>
      </c>
      <c r="J175" s="2" t="s">
        <v>925</v>
      </c>
      <c r="K175" s="1" t="s">
        <v>2783</v>
      </c>
      <c r="L175" s="1"/>
      <c r="M175" s="2" t="s">
        <v>2784</v>
      </c>
      <c r="R175" s="1" t="s">
        <v>215</v>
      </c>
      <c r="T175" s="1" t="s">
        <v>2785</v>
      </c>
      <c r="V175" s="1" t="s">
        <v>2786</v>
      </c>
      <c r="X175" s="1" t="s">
        <v>2787</v>
      </c>
      <c r="Y175" s="1" t="s">
        <v>2788</v>
      </c>
      <c r="AA175" s="1" t="s">
        <v>2789</v>
      </c>
      <c r="AB175" s="1" t="s">
        <v>1651</v>
      </c>
      <c r="AC175" s="1" t="s">
        <v>2268</v>
      </c>
      <c r="AJ175" s="1" t="s">
        <v>2790</v>
      </c>
      <c r="AP175" s="1" t="s">
        <v>990</v>
      </c>
      <c r="AQ175" s="1" t="s">
        <v>224</v>
      </c>
    </row>
    <row r="176">
      <c r="A176" s="1" t="s">
        <v>2791</v>
      </c>
      <c r="B176" s="1" t="str">
        <f>IFERROR(__xludf.DUMMYFUNCTION("GOOGLETRANSLATE(A:A, ""en"", ""te"")"),"CEI ఫ్రీ స్పిరిట్ MK II")</f>
        <v>CEI ఫ్రీ స్పిరిట్ MK II</v>
      </c>
      <c r="C176" s="1" t="s">
        <v>2792</v>
      </c>
      <c r="D176" s="1" t="str">
        <f>IFERROR(__xludf.DUMMYFUNCTION("GOOGLETRANSLATE(C:C, ""en"", ""te"")"),"CEI ఫ్రీ స్పిరిట్ MK II, క్యాబ్రిన్హా ఫ్రీ స్పిరిట్ మార్క్ II మరియు కాబ్రిన్హా మోడల్ 423 అని కూడా పిలుస్తారు, ఇది మూడు సీట్ల అమెరికన్ హోమ్‌బిల్ట్ విమానం, దీనిని రిచర్డ్ కాబ్రిన్హా రూపొందించారు మరియు 1995 లో ఎయిర్‌వెంచర్‌లో ప్రవేశపెట్టిన కాలిఫోర్నియాలోని ఆ"&amp;"బర్న్ యొక్క CEI చేత నిర్మించబడింది. ఈ విమానం te త్సాహిక నిర్మాణానికి కిట్‌గా సరఫరా చేయడానికి ఉద్దేశించబడింది, అయితే ప్రోటోటైప్‌లు మాత్రమే పూర్తయినట్లు అనిపిస్తుంది. [1] [2] ఉచిత స్పిరిట్ MK II యొక్క డిజైన్ లక్ష్యాలలో లాంగ్ రేంజ్, హై స్పీడ్ మరియు అధిక రేటు"&amp;" ఎక్కడం ఉన్నాయి. ఈ విమానం ఒక కాంటిలివర్ లో-వింగ్, రెండు-సీట్ల-సైడ్-సైడ్ కాన్ఫిగరేషన్, ప్లస్ ఒక పరివేష్టిత కాక్‌పిట్‌లో జంప్ సీటు, ముడుచుకునే ట్రైసైకిల్ ల్యాండింగ్ గేర్ మరియు ట్రాక్టర్ కాన్ఫిగరేషన్‌లో ఒకే ఇంజిన్ ఉన్నాయి. [1] ఈ విమానం తేలికపాటి ప్రీ-అచ్చుపో"&amp;"సిన మిశ్రమాల నుండి తయారవుతుంది. దాని 30.30 అడుగుల (9.2 మీ) స్పాన్ వింగ్ నాసా ఎన్ఎల్ఎఫ్ (1) -0215 ​​ఎఫ్ నేచురల్ లామినార్ ఫ్లో ఎయిర్ఫాయిల్, ఫ్లాప్స్ మౌంట్ చేస్తుంది మరియు చాలా చిన్న వింగ్ ఏరియా 86.00 చదరపు అడుగులు (7.990 మీ 2) కలిగి ఉంది, ఇది 25.0 పౌండ్ల అధ"&amp;"ిక వింగ్ లోడింగ్ ఇస్తుంది. చదరపు అడుగులు (122 kg/m2). క్యాబిన్ వెడల్పు 44.5 (113 సెం.మీ). ఆమోదయోగ్యమైన శక్తి శ్రేణి 150 నుండి 220 హెచ్‌పి (112 నుండి 164 కిలోవాట్) మరియు ఉపయోగించిన ప్రామాణిక ఇంజిన్ 210 హెచ్‌పి (157 కిలోవాట్) లైమింగ్ IO-360 పవర్‌ప్లాంట్. [1"&amp;"] [3] ఉచిత స్పిరిట్ MK II 1,250 lb (570 kg) మరియు స్థూల బరువు 2,150 lb (980 kg) ఖాళీ బరువును కలిగి ఉంది, ఇది 900 lb (410 kg) ఉపయోగకరమైన లోడ్ ఇస్తుంది. 52 యు.ఎస్. గ్యాలన్ల (200 ఎల్; 43 ఇంప్ గల్) పూర్తి ఇంధనంతో, సిబ్బందికి పేలోడ్, ప్రయాణీకులు మరియు సామాను 5"&amp;"88 ఎల్బి (267 కిలోలు). [1] 1998 లో, రెండు విమానాలు ఎగురుతున్నాయని కంపెనీ నివేదించింది, కాని డిసెంబర్ 2013 నాటికి ఒక ఉదాహరణ మాత్రమే అమెరికాలో ఫెడరల్ ఏవియేషన్ అడ్మినిస్ట్రేషన్ తో నమోదు చేయబడింది. [1] [2] ఏరోక్రాఫ్టర్ నుండి డేటా మరియు అసంపూర్ణ గైడ్ టు ఎయిర్‌"&amp;"ఫాయిల్ వాడకం [1] [3] సాధారణ లక్షణాల పనితీరు")</f>
        <v>CEI ఫ్రీ స్పిరిట్ MK II, క్యాబ్రిన్హా ఫ్రీ స్పిరిట్ మార్క్ II మరియు కాబ్రిన్హా మోడల్ 423 అని కూడా పిలుస్తారు, ఇది మూడు సీట్ల అమెరికన్ హోమ్‌బిల్ట్ విమానం, దీనిని రిచర్డ్ కాబ్రిన్హా రూపొందించారు మరియు 1995 లో ఎయిర్‌వెంచర్‌లో ప్రవేశపెట్టిన కాలిఫోర్నియాలోని ఆబర్న్ యొక్క CEI చేత నిర్మించబడింది. ఈ విమానం te త్సాహిక నిర్మాణానికి కిట్‌గా సరఫరా చేయడానికి ఉద్దేశించబడింది, అయితే ప్రోటోటైప్‌లు మాత్రమే పూర్తయినట్లు అనిపిస్తుంది. [1] [2] ఉచిత స్పిరిట్ MK II యొక్క డిజైన్ లక్ష్యాలలో లాంగ్ రేంజ్, హై స్పీడ్ మరియు అధిక రేటు ఎక్కడం ఉన్నాయి. ఈ విమానం ఒక కాంటిలివర్ లో-వింగ్, రెండు-సీట్ల-సైడ్-సైడ్ కాన్ఫిగరేషన్, ప్లస్ ఒక పరివేష్టిత కాక్‌పిట్‌లో జంప్ సీటు, ముడుచుకునే ట్రైసైకిల్ ల్యాండింగ్ గేర్ మరియు ట్రాక్టర్ కాన్ఫిగరేషన్‌లో ఒకే ఇంజిన్ ఉన్నాయి. [1] ఈ విమానం తేలికపాటి ప్రీ-అచ్చుపోసిన మిశ్రమాల నుండి తయారవుతుంది. దాని 30.30 అడుగుల (9.2 మీ) స్పాన్ వింగ్ నాసా ఎన్ఎల్ఎఫ్ (1) -0215 ​​ఎఫ్ నేచురల్ లామినార్ ఫ్లో ఎయిర్ఫాయిల్, ఫ్లాప్స్ మౌంట్ చేస్తుంది మరియు చాలా చిన్న వింగ్ ఏరియా 86.00 చదరపు అడుగులు (7.990 మీ 2) కలిగి ఉంది, ఇది 25.0 పౌండ్ల అధిక వింగ్ లోడింగ్ ఇస్తుంది. చదరపు అడుగులు (122 kg/m2). క్యాబిన్ వెడల్పు 44.5 (113 సెం.మీ). ఆమోదయోగ్యమైన శక్తి శ్రేణి 150 నుండి 220 హెచ్‌పి (112 నుండి 164 కిలోవాట్) మరియు ఉపయోగించిన ప్రామాణిక ఇంజిన్ 210 హెచ్‌పి (157 కిలోవాట్) లైమింగ్ IO-360 పవర్‌ప్లాంట్. [1] [3] ఉచిత స్పిరిట్ MK II 1,250 lb (570 kg) మరియు స్థూల బరువు 2,150 lb (980 kg) ఖాళీ బరువును కలిగి ఉంది, ఇది 900 lb (410 kg) ఉపయోగకరమైన లోడ్ ఇస్తుంది. 52 యు.ఎస్. గ్యాలన్ల (200 ఎల్; 43 ఇంప్ గల్) పూర్తి ఇంధనంతో, సిబ్బందికి పేలోడ్, ప్రయాణీకులు మరియు సామాను 588 ఎల్బి (267 కిలోలు). [1] 1998 లో, రెండు విమానాలు ఎగురుతున్నాయని కంపెనీ నివేదించింది, కాని డిసెంబర్ 2013 నాటికి ఒక ఉదాహరణ మాత్రమే అమెరికాలో ఫెడరల్ ఏవియేషన్ అడ్మినిస్ట్రేషన్ తో నమోదు చేయబడింది. [1] [2] ఏరోక్రాఫ్టర్ నుండి డేటా మరియు అసంపూర్ణ గైడ్ టు ఎయిర్‌ఫాయిల్ వాడకం [1] [3] సాధారణ లక్షణాల పనితీరు</v>
      </c>
      <c r="F176" s="1" t="s">
        <v>1972</v>
      </c>
      <c r="G176" s="1" t="str">
        <f>IFERROR(__xludf.DUMMYFUNCTION("GOOGLETRANSLATE(F:F, ""en"", ""te"")"),"హోమ్‌బిల్ట్ విమానం")</f>
        <v>హోమ్‌బిల్ట్ విమానం</v>
      </c>
      <c r="H176" s="1" t="s">
        <v>452</v>
      </c>
      <c r="I176" s="1" t="str">
        <f>IFERROR(__xludf.DUMMYFUNCTION("GOOGLETRANSLATE(H:H, ""en"", ""te"")"),"అమెరికా")</f>
        <v>అమెరికా</v>
      </c>
      <c r="J176" s="2" t="s">
        <v>925</v>
      </c>
      <c r="K176" s="1" t="s">
        <v>2793</v>
      </c>
      <c r="L176" s="1"/>
      <c r="M176" s="2" t="s">
        <v>2794</v>
      </c>
      <c r="N176" s="1" t="s">
        <v>2795</v>
      </c>
      <c r="Q176" s="1" t="s">
        <v>637</v>
      </c>
      <c r="R176" s="1" t="s">
        <v>215</v>
      </c>
      <c r="S176" s="1" t="s">
        <v>1630</v>
      </c>
      <c r="T176" s="1" t="s">
        <v>2796</v>
      </c>
      <c r="V176" s="1" t="s">
        <v>2797</v>
      </c>
      <c r="W176" s="1" t="s">
        <v>2798</v>
      </c>
      <c r="Z176" s="1" t="s">
        <v>2799</v>
      </c>
      <c r="AA176" s="1" t="s">
        <v>2800</v>
      </c>
      <c r="AB176" s="1" t="s">
        <v>2490</v>
      </c>
      <c r="AC176" s="1" t="s">
        <v>2801</v>
      </c>
      <c r="AF176" s="1" t="s">
        <v>2802</v>
      </c>
      <c r="AH176" s="1" t="s">
        <v>2803</v>
      </c>
      <c r="AI176" s="1" t="s">
        <v>2804</v>
      </c>
      <c r="AJ176" s="1" t="s">
        <v>2805</v>
      </c>
      <c r="AP176" s="1" t="s">
        <v>2806</v>
      </c>
      <c r="AQ176" s="1" t="s">
        <v>1988</v>
      </c>
      <c r="AS176" s="1" t="s">
        <v>2807</v>
      </c>
      <c r="AT176" s="1" t="s">
        <v>2808</v>
      </c>
      <c r="AU176" s="1">
        <v>1995.0</v>
      </c>
      <c r="BA176" s="1" t="s">
        <v>1895</v>
      </c>
    </row>
    <row r="177">
      <c r="A177" s="1" t="s">
        <v>2809</v>
      </c>
      <c r="B177" s="1" t="str">
        <f>IFERROR(__xludf.DUMMYFUNCTION("GOOGLETRANSLATE(A:A, ""en"", ""te"")"),"డేటోనా విమానం D-200")</f>
        <v>డేటోనా విమానం D-200</v>
      </c>
      <c r="C177" s="1" t="s">
        <v>2810</v>
      </c>
      <c r="D177" s="1" t="str">
        <f>IFERROR(__xludf.DUMMYFUNCTION("GOOGLETRANSLATE(C:C, ""en"", ""te"")"),"డేటోనా ఎయిర్క్రాఫ్ట్ డి -200 1990 లలో డేటోనా విమానం అభివృద్ధి చేసిన అమెరికన్ శిక్షణా విమానాలలో ఒకటి. DA-200 అనేది రెండు ప్రదేశాల సైడ్-బై-సైడ్ కాన్ఫిగరేషన్, ట్రైసైకిల్ ల్యాండింగ్ గేర్ మరియు గల్ వింగ్ తలుపులతో తక్కువ వింగ్ విమానం. ఇది మూనీ 201 మాదిరిగానే డబ"&amp;"ుల్ టేపర్డ్ వింగ్ మరియు సెస్నా 172 మాదిరిగానే డోర్సల్ ఫిన్‌తో తుడిచిపెట్టిన తోకను కలిగి ఉంది. ఈ విమానం అన్ని అల్యూమినియం నిర్మాణాన్ని ఉపయోగిస్తుంది. ఇది ఉత్తర డకోటాలోని ఫార్గోలో నిర్మించటానికి ఉద్దేశించిన విమాన రేఖలో మొదటిది. ముందస్తు ఉత్పాదక బాధ్యత లేకపో"&amp;"వడాన్ని నిర్మాతలు భావించారు. [1] [2] 1990 ల విమానంలో పోల్చదగిన పాత్ర, కాన్ఫిగరేషన్ మరియు యుగం యొక్క సాధారణ లక్షణాల పనితీరు విమానం జేన్ యొక్క ఆల్ ది వరల్డ్ విమానాల నుండి డేటా ఒక స్టబ్. వికీపీడియా విస్తరించడం ద్వారా మీరు సహాయపడవచ్చు.")</f>
        <v>డేటోనా ఎయిర్క్రాఫ్ట్ డి -200 1990 లలో డేటోనా విమానం అభివృద్ధి చేసిన అమెరికన్ శిక్షణా విమానాలలో ఒకటి. DA-200 అనేది రెండు ప్రదేశాల సైడ్-బై-సైడ్ కాన్ఫిగరేషన్, ట్రైసైకిల్ ల్యాండింగ్ గేర్ మరియు గల్ వింగ్ తలుపులతో తక్కువ వింగ్ విమానం. ఇది మూనీ 201 మాదిరిగానే డబుల్ టేపర్డ్ వింగ్ మరియు సెస్నా 172 మాదిరిగానే డోర్సల్ ఫిన్‌తో తుడిచిపెట్టిన తోకను కలిగి ఉంది. ఈ విమానం అన్ని అల్యూమినియం నిర్మాణాన్ని ఉపయోగిస్తుంది. ఇది ఉత్తర డకోటాలోని ఫార్గోలో నిర్మించటానికి ఉద్దేశించిన విమాన రేఖలో మొదటిది. ముందస్తు ఉత్పాదక బాధ్యత లేకపోవడాన్ని నిర్మాతలు భావించారు. [1] [2] 1990 ల విమానంలో పోల్చదగిన పాత్ర, కాన్ఫిగరేషన్ మరియు యుగం యొక్క సాధారణ లక్షణాల పనితీరు విమానం జేన్ యొక్క ఆల్ ది వరల్డ్ విమానాల నుండి డేటా ఒక స్టబ్. వికీపీడియా విస్తరించడం ద్వారా మీరు సహాయపడవచ్చు.</v>
      </c>
      <c r="F177" s="1" t="s">
        <v>2811</v>
      </c>
      <c r="G177" s="1" t="str">
        <f>IFERROR(__xludf.DUMMYFUNCTION("GOOGLETRANSLATE(F:F, ""en"", ""te"")"),"శిక్షణా విమానం")</f>
        <v>శిక్షణా విమానం</v>
      </c>
      <c r="H177" s="1" t="s">
        <v>452</v>
      </c>
      <c r="I177" s="1" t="str">
        <f>IFERROR(__xludf.DUMMYFUNCTION("GOOGLETRANSLATE(H:H, ""en"", ""te"")"),"అమెరికా")</f>
        <v>అమెరికా</v>
      </c>
      <c r="J177" s="2" t="s">
        <v>925</v>
      </c>
      <c r="K177" s="1" t="s">
        <v>2812</v>
      </c>
      <c r="R177" s="1">
        <v>1.0</v>
      </c>
      <c r="S177" s="1" t="s">
        <v>2813</v>
      </c>
      <c r="T177" s="1" t="s">
        <v>742</v>
      </c>
      <c r="U177" s="1" t="s">
        <v>2814</v>
      </c>
      <c r="V177" s="1" t="s">
        <v>2815</v>
      </c>
      <c r="X177" s="1" t="s">
        <v>1509</v>
      </c>
      <c r="AA177" s="1" t="s">
        <v>2816</v>
      </c>
      <c r="AB177" s="1" t="s">
        <v>1436</v>
      </c>
      <c r="AC177" s="1" t="s">
        <v>2817</v>
      </c>
      <c r="AF177" s="1" t="s">
        <v>2818</v>
      </c>
      <c r="AG177" s="1" t="s">
        <v>2819</v>
      </c>
      <c r="AH177" s="1" t="s">
        <v>2671</v>
      </c>
      <c r="AI177" s="1" t="s">
        <v>2222</v>
      </c>
      <c r="AQ177" s="1" t="s">
        <v>2820</v>
      </c>
      <c r="AR177" s="1">
        <v>7.96</v>
      </c>
      <c r="AS177" s="1" t="s">
        <v>2821</v>
      </c>
      <c r="AT177" s="1" t="s">
        <v>2822</v>
      </c>
      <c r="AU177" s="1" t="s">
        <v>2823</v>
      </c>
      <c r="BA177" s="1" t="s">
        <v>1369</v>
      </c>
      <c r="BB177" s="1" t="s">
        <v>2824</v>
      </c>
      <c r="BG177" s="1" t="s">
        <v>313</v>
      </c>
      <c r="BI177" s="1" t="s">
        <v>2825</v>
      </c>
      <c r="FF177" s="1" t="s">
        <v>2826</v>
      </c>
      <c r="FG177" s="1" t="s">
        <v>2827</v>
      </c>
      <c r="FH177" s="1" t="s">
        <v>2828</v>
      </c>
    </row>
    <row r="178">
      <c r="A178" s="1" t="s">
        <v>2829</v>
      </c>
      <c r="B178" s="1" t="str">
        <f>IFERROR(__xludf.DUMMYFUNCTION("GOOGLETRANSLATE(A:A, ""en"", ""te"")"),"ఎక్స్‌ప్లోరర్ ఎలిప్స్")</f>
        <v>ఎక్స్‌ప్లోరర్ ఎలిప్స్</v>
      </c>
      <c r="C178" s="1" t="s">
        <v>2830</v>
      </c>
      <c r="D178" s="1" t="str">
        <f>IFERROR(__xludf.DUMMYFUNCTION("GOOGLETRANSLATE(C:C, ""en"", ""te"")"),"ఎక్స్‌ప్లోరర్ ఎలిప్స్ అనేది ఒక అమెరికన్ హోమ్‌బిల్ట్ విమానం, దీనిని డీన్ విల్సన్ రూపొందించారు మరియు ఇడాహోలోని గ్రాంజ్ విల్లెకు చెందిన ఎక్స్‌ప్లోరర్ ఏవియేషన్ చేత నిర్మించబడింది. ఇది అందుబాటులో ఉన్నప్పుడు విమానం te త్సాహిక నిర్మాణానికి కిట్‌గా సరఫరా చేయబడింద"&amp;"ి. [1] ఎలిప్స్ ఒక స్ట్రట్-బ్రేస్డ్ హై-వింగ్ కలిగి ఉంది, ఇది ఎలిప్టికల్ ప్లాన్‌ఫార్మ్, తలుపులతో నాలుగు-సీట్ల పరివేష్టిత క్యాబిన్, స్థిర సాంప్రదాయ ల్యాండింగ్ గేర్ మరియు ట్రాక్టర్ కాన్ఫిగరేషన్‌లో ఒకే ఇంజిన్ కలిగి ఉంది. [1] విమానం ఫ్యూజ్‌లేజ్ వెల్డెడ్ 4130 స్"&amp;"టీల్ గొట్టాల నుండి చెక్క రెక్కతో తయారు చేయబడింది. ఈ విమానం డోప్డ్ ఎయిర్క్రాఫ్ట్ ఫాబ్రిక్‌లో కప్పబడి ఉంటుంది. దాని 36.62 అడుగుల (11.2 మీ) స్పాన్ వింగ్, ఫ్లాప్‌లను మౌంట్ చేస్తుంది మరియు రెక్క ప్రాంతాన్ని 128.0 చదరపు అడుగులు (11.89 మీ 2) కలిగి ఉంది. భూమి రవా"&amp;"ణా లేదా నిల్వను సులభతరం చేయడానికి రెక్కలను ఐదు నిమిషాల్లో ఒక వ్యక్తి మడవవచ్చు. క్యాబిన్ వెడల్పు 43 అంగుళాలు (110 సెం.మీ). ఆమోదయోగ్యమైన శక్తి శ్రేణి 125 నుండి 200 హెచ్‌పి (93 నుండి 149 కిలోవాట్) మరియు ఉపయోగించిన ప్రామాణిక ఇంజిన్ 150 హెచ్‌పి (112 కిలోవాట్) "&amp;"లైమింగ్ ఓ -320 పవర్‌ప్లాంట్. ఈ పవర్‌ప్లాంట్‌తో విమానం 150 mph (240 కిమీ/గం) క్రూయిజ్ వేగం కలిగి ఉంది. [1] దీర్ఘవృత్తం సాధారణ ఖాళీ బరువు 1,177 పౌండ్లు (534 కిలోలు) మరియు స్థూల బరువు 2,200 ఎల్బి (1,000 కిలోలు), ఇది 1,023 పౌండ్లు (464 కిలోలు) ఉపయోగకరమైన లోడ్"&amp;" ఇస్తుంది. 41 యు.ఎస్. గ్యాలన్ల పూర్తి ఇంధనంతో (160 ఎల్; 34 ఇంప్ గల్) సిబ్బంది/పైలట్ కోసం పేలోడ్, ప్రయాణీకులు మరియు సామాను 777 ఎల్బి (352 కిలోలు). [1] కిట్ మొదట ఇప్పటికే నిర్మించిన సంక్లిష్ట రెక్కలతో వచ్చింది మరియు ఫలితంగా డిజైనర్ సరఫరా చేసిన కిట్ నుండి ని"&amp;"ర్మాణ సమయాన్ని 1000 గంటలుగా అంచనా వేశారు. ఫ్లోట్ మరియు స్కీ ఫిట్టింగులను కిట్‌లో ప్రామాణిక పరికరాలుగా చేర్చారు. [1] 1998 నాటికి కంపెనీ మూడు కిట్లు విక్రయించబడిందని మరియు ఒక విమానం ఎగురుతున్నట్లు నివేదించింది. [1] డిసెంబర్ 2013 లో ఫెడరల్ ఏవియేషన్ అడ్మినిస్"&amp;"ట్రేషన్ తో అమెరికాలో రెండు ఉదాహరణలు నమోదు చేయబడ్డాయి, అయినప్పటికీ ఒక సమయంలో నాలుగు నమోదు చేయబడినప్పటికీ. [2] ఏరోక్రాఫ్టర్ నుండి డేటా [1] సాధారణ లక్షణాల పనితీరు")</f>
        <v>ఎక్స్‌ప్లోరర్ ఎలిప్స్ అనేది ఒక అమెరికన్ హోమ్‌బిల్ట్ విమానం, దీనిని డీన్ విల్సన్ రూపొందించారు మరియు ఇడాహోలోని గ్రాంజ్ విల్లెకు చెందిన ఎక్స్‌ప్లోరర్ ఏవియేషన్ చేత నిర్మించబడింది. ఇది అందుబాటులో ఉన్నప్పుడు విమానం te త్సాహిక నిర్మాణానికి కిట్‌గా సరఫరా చేయబడింది. [1] ఎలిప్స్ ఒక స్ట్రట్-బ్రేస్డ్ హై-వింగ్ కలిగి ఉంది, ఇది ఎలిప్టికల్ ప్లాన్‌ఫార్మ్, తలుపులతో నాలుగు-సీట్ల పరివేష్టిత క్యాబిన్, స్థిర సాంప్రదాయ ల్యాండింగ్ గేర్ మరియు ట్రాక్టర్ కాన్ఫిగరేషన్‌లో ఒకే ఇంజిన్ కలిగి ఉంది. [1] విమానం ఫ్యూజ్‌లేజ్ వెల్డెడ్ 4130 స్టీల్ గొట్టాల నుండి చెక్క రెక్కతో తయారు చేయబడింది. ఈ విమానం డోప్డ్ ఎయిర్క్రాఫ్ట్ ఫాబ్రిక్‌లో కప్పబడి ఉంటుంది. దాని 36.62 అడుగుల (11.2 మీ) స్పాన్ వింగ్, ఫ్లాప్‌లను మౌంట్ చేస్తుంది మరియు రెక్క ప్రాంతాన్ని 128.0 చదరపు అడుగులు (11.89 మీ 2) కలిగి ఉంది. భూమి రవాణా లేదా నిల్వను సులభతరం చేయడానికి రెక్కలను ఐదు నిమిషాల్లో ఒక వ్యక్తి మడవవచ్చు. క్యాబిన్ వెడల్పు 43 అంగుళాలు (110 సెం.మీ). ఆమోదయోగ్యమైన శక్తి శ్రేణి 125 నుండి 200 హెచ్‌పి (93 నుండి 149 కిలోవాట్) మరియు ఉపయోగించిన ప్రామాణిక ఇంజిన్ 150 హెచ్‌పి (112 కిలోవాట్) లైమింగ్ ఓ -320 పవర్‌ప్లాంట్. ఈ పవర్‌ప్లాంట్‌తో విమానం 150 mph (240 కిమీ/గం) క్రూయిజ్ వేగం కలిగి ఉంది. [1] దీర్ఘవృత్తం సాధారణ ఖాళీ బరువు 1,177 పౌండ్లు (534 కిలోలు) మరియు స్థూల బరువు 2,200 ఎల్బి (1,000 కిలోలు), ఇది 1,023 పౌండ్లు (464 కిలోలు) ఉపయోగకరమైన లోడ్ ఇస్తుంది. 41 యు.ఎస్. గ్యాలన్ల పూర్తి ఇంధనంతో (160 ఎల్; 34 ఇంప్ గల్) సిబ్బంది/పైలట్ కోసం పేలోడ్, ప్రయాణీకులు మరియు సామాను 777 ఎల్బి (352 కిలోలు). [1] కిట్ మొదట ఇప్పటికే నిర్మించిన సంక్లిష్ట రెక్కలతో వచ్చింది మరియు ఫలితంగా డిజైనర్ సరఫరా చేసిన కిట్ నుండి నిర్మాణ సమయాన్ని 1000 గంటలుగా అంచనా వేశారు. ఫ్లోట్ మరియు స్కీ ఫిట్టింగులను కిట్‌లో ప్రామాణిక పరికరాలుగా చేర్చారు. [1] 1998 నాటికి కంపెనీ మూడు కిట్లు విక్రయించబడిందని మరియు ఒక విమానం ఎగురుతున్నట్లు నివేదించింది. [1] డిసెంబర్ 2013 లో ఫెడరల్ ఏవియేషన్ అడ్మినిస్ట్రేషన్ తో అమెరికాలో రెండు ఉదాహరణలు నమోదు చేయబడ్డాయి, అయినప్పటికీ ఒక సమయంలో నాలుగు నమోదు చేయబడినప్పటికీ. [2] ఏరోక్రాఫ్టర్ నుండి డేటా [1] సాధారణ లక్షణాల పనితీరు</v>
      </c>
      <c r="F178" s="1" t="s">
        <v>1972</v>
      </c>
      <c r="G178" s="1" t="str">
        <f>IFERROR(__xludf.DUMMYFUNCTION("GOOGLETRANSLATE(F:F, ""en"", ""te"")"),"హోమ్‌బిల్ట్ విమానం")</f>
        <v>హోమ్‌బిల్ట్ విమానం</v>
      </c>
      <c r="H178" s="1" t="s">
        <v>452</v>
      </c>
      <c r="I178" s="1" t="str">
        <f>IFERROR(__xludf.DUMMYFUNCTION("GOOGLETRANSLATE(H:H, ""en"", ""te"")"),"అమెరికా")</f>
        <v>అమెరికా</v>
      </c>
      <c r="J178" s="2" t="s">
        <v>925</v>
      </c>
      <c r="K178" s="1" t="s">
        <v>2831</v>
      </c>
      <c r="L178" s="1"/>
      <c r="M178" s="1" t="s">
        <v>2832</v>
      </c>
      <c r="N178" s="1" t="s">
        <v>2833</v>
      </c>
      <c r="Q178" s="1" t="s">
        <v>2834</v>
      </c>
      <c r="R178" s="1" t="s">
        <v>215</v>
      </c>
      <c r="S178" s="1" t="s">
        <v>661</v>
      </c>
      <c r="T178" s="1" t="s">
        <v>2835</v>
      </c>
      <c r="V178" s="1" t="s">
        <v>2836</v>
      </c>
      <c r="X178" s="1" t="s">
        <v>2837</v>
      </c>
      <c r="Y178" s="1" t="s">
        <v>2415</v>
      </c>
      <c r="Z178" s="1" t="s">
        <v>2416</v>
      </c>
      <c r="AA178" s="1" t="s">
        <v>2221</v>
      </c>
      <c r="AB178" s="1" t="s">
        <v>2838</v>
      </c>
      <c r="AF178" s="1" t="s">
        <v>1294</v>
      </c>
      <c r="AH178" s="1" t="s">
        <v>2839</v>
      </c>
      <c r="AI178" s="1" t="s">
        <v>2840</v>
      </c>
      <c r="AJ178" s="1" t="s">
        <v>2841</v>
      </c>
      <c r="AP178" s="1" t="s">
        <v>347</v>
      </c>
      <c r="AQ178" s="1" t="s">
        <v>1988</v>
      </c>
      <c r="AS178" s="1" t="s">
        <v>2207</v>
      </c>
      <c r="AT178" s="1" t="s">
        <v>2842</v>
      </c>
      <c r="BA178" s="1" t="s">
        <v>1087</v>
      </c>
    </row>
    <row r="179">
      <c r="A179" s="1" t="s">
        <v>2843</v>
      </c>
      <c r="B179" s="1" t="str">
        <f>IFERROR(__xludf.DUMMYFUNCTION("GOOGLETRANSLATE(A:A, ""en"", ""te"")"),"గ్రీన్ స్కై జిప్పీ స్పోర్ట్")</f>
        <v>గ్రీన్ స్కై జిప్పీ స్పోర్ట్</v>
      </c>
      <c r="C179" s="1" t="s">
        <v>2844</v>
      </c>
      <c r="D179" s="1" t="str">
        <f>IFERROR(__xludf.DUMMYFUNCTION("GOOGLETRANSLATE(C:C, ""en"", ""te"")"),"గ్రీన్ స్కై జిప్పీ స్పోర్ట్ అనేది ఒక అమెరికన్ సింగిల్-సీట్ సింగిల్-ఇంజిన్ మోనోప్లేన్, ఇది ఎడ్ ఫిషర్ ఆఫ్ రేసియర్ డిజైన్స్ [1] మరియు ఫ్లోరిడాలోని హౌథ్రోన్ యొక్క గ్రీన్ స్కై అడ్వెంచర్స్ చేత te త్సాహిక నిర్మాణం కోసం విక్రయించబడింది. [2] [3] [4] జిప్పీ స్పోర్ట"&amp;"్ 50 హెచ్‌పి (37 కిలోవాట్ల) రోటాక్స్ 503 పిస్టన్ ఇంజిన్‌తో నడిచే సింగిల్-సీట్, హై-వింగ్ మోనోప్లేన్. VW తో సహా ఇతర ఇంజన్లు అమర్చబడ్డాయి. మిశ్రమ నిర్మాణంలో, ఇది వెల్డెడ్ 4130 స్టీల్ ఫ్యూజ్‌లేజ్ మరియు చెక్క రెక్కలను డోప్డ్ ఎయిర్‌క్రాఫ్ట్ ఫాబ్రిక్ కవరింగ్ మరి"&amp;"యు స్థిర సాంప్రదాయ ల్యాండింగ్ గేర్‌తో కప్పబడి ఉంటుంది. రెక్కలు నిల్వ లేదా భూ రవాణా కోసం ముడుచుకునేలా రూపొందించబడ్డాయి. ఈ విమానం te త్సాహిక నిర్మాణం కోసం ప్రణాళికల రూపంలో లభిస్తుంది. [2] [3] [4] టేలర్ నుండి డేటా [2] సాధారణ లక్షణాల పనితీరు")</f>
        <v>గ్రీన్ స్కై జిప్పీ స్పోర్ట్ అనేది ఒక అమెరికన్ సింగిల్-సీట్ సింగిల్-ఇంజిన్ మోనోప్లేన్, ఇది ఎడ్ ఫిషర్ ఆఫ్ రేసియర్ డిజైన్స్ [1] మరియు ఫ్లోరిడాలోని హౌథ్రోన్ యొక్క గ్రీన్ స్కై అడ్వెంచర్స్ చేత te త్సాహిక నిర్మాణం కోసం విక్రయించబడింది. [2] [3] [4] జిప్పీ స్పోర్ట్ 50 హెచ్‌పి (37 కిలోవాట్ల) రోటాక్స్ 503 పిస్టన్ ఇంజిన్‌తో నడిచే సింగిల్-సీట్, హై-వింగ్ మోనోప్లేన్. VW తో సహా ఇతర ఇంజన్లు అమర్చబడ్డాయి. మిశ్రమ నిర్మాణంలో, ఇది వెల్డెడ్ 4130 స్టీల్ ఫ్యూజ్‌లేజ్ మరియు చెక్క రెక్కలను డోప్డ్ ఎయిర్‌క్రాఫ్ట్ ఫాబ్రిక్ కవరింగ్ మరియు స్థిర సాంప్రదాయ ల్యాండింగ్ గేర్‌తో కప్పబడి ఉంటుంది. రెక్కలు నిల్వ లేదా భూ రవాణా కోసం ముడుచుకునేలా రూపొందించబడ్డాయి. ఈ విమానం te త్సాహిక నిర్మాణం కోసం ప్రణాళికల రూపంలో లభిస్తుంది. [2] [3] [4] టేలర్ నుండి డేటా [2] సాధారణ లక్షణాల పనితీరు</v>
      </c>
      <c r="F179" s="1" t="s">
        <v>2845</v>
      </c>
      <c r="G179" s="1" t="str">
        <f>IFERROR(__xludf.DUMMYFUNCTION("GOOGLETRANSLATE(F:F, ""en"", ""te"")"),"సింగిల్-సీట్ వినోద మోనోప్లేన్")</f>
        <v>సింగిల్-సీట్ వినోద మోనోప్లేన్</v>
      </c>
      <c r="H179" s="1" t="s">
        <v>452</v>
      </c>
      <c r="I179" s="1" t="str">
        <f>IFERROR(__xludf.DUMMYFUNCTION("GOOGLETRANSLATE(H:H, ""en"", ""te"")"),"అమెరికా")</f>
        <v>అమెరికా</v>
      </c>
      <c r="J179" s="2" t="s">
        <v>925</v>
      </c>
      <c r="K179" s="1" t="s">
        <v>2846</v>
      </c>
      <c r="L179" s="1"/>
      <c r="M179" s="1" t="s">
        <v>2847</v>
      </c>
      <c r="N179" s="1" t="s">
        <v>2848</v>
      </c>
      <c r="P179" s="1">
        <v>1986.0</v>
      </c>
      <c r="R179" s="1">
        <v>1.0</v>
      </c>
      <c r="S179" s="1" t="s">
        <v>2849</v>
      </c>
      <c r="T179" s="1" t="s">
        <v>2850</v>
      </c>
      <c r="X179" s="1" t="s">
        <v>2851</v>
      </c>
      <c r="Y179" s="1" t="s">
        <v>2852</v>
      </c>
      <c r="AA179" s="1" t="s">
        <v>2853</v>
      </c>
      <c r="AC179" s="1" t="s">
        <v>2854</v>
      </c>
      <c r="AF179" s="1" t="s">
        <v>2855</v>
      </c>
      <c r="AI179" s="1" t="s">
        <v>2756</v>
      </c>
      <c r="AQ179" s="1" t="s">
        <v>2856</v>
      </c>
      <c r="AS179" s="1" t="s">
        <v>772</v>
      </c>
      <c r="AT179" s="1" t="s">
        <v>2857</v>
      </c>
    </row>
    <row r="180">
      <c r="A180" s="1" t="s">
        <v>2858</v>
      </c>
      <c r="B180" s="1" t="str">
        <f>IFERROR(__xludf.DUMMYFUNCTION("GOOGLETRANSLATE(A:A, ""en"", ""te"")"),"క్వికిట్ గ్లాస్ గూస్")</f>
        <v>క్వికిట్ గ్లాస్ గూస్</v>
      </c>
      <c r="C180" s="1" t="s">
        <v>2859</v>
      </c>
      <c r="D180" s="1" t="str">
        <f>IFERROR(__xludf.DUMMYFUNCTION("GOOGLETRANSLATE(C:C, ""en"", ""te"")"),"క్వికిట్ గ్లాస్ గూస్ అనేది ఒక అమెరికన్ రెండు-సీట్ల బిప్‌లేన్ ఉభయచర విమానం, ఇది టామ్ స్కాట్ చేత రూపొందించబడింది మరియు టెక్సాస్‌లోని డల్లాస్‌కు చెందిన క్విక్‌కిట్ చేత హోమ్‌బిల్డింగ్ కోసం విక్రయించబడింది. [1] గ్లాస్ గూస్ మునుపటి సీ హాకర్‌పై ఆధారపడింది, దీనిన"&amp;"ి 1982 లో గ్యారీ లెగారే రూపొందించారు మరియు అతని సంస్థ ఏరో గారే ద్వారా సీ హాక్ మరియు తరువాత సీ హాకర్‌గా విక్రయించబడింది. లెగారే విమానానికి హక్కులను 1986 లో ఏరో మిశ్రమాలకు విక్రయించింది, ఇది రెండు సంవత్సరాల తరువాత (సంబంధం లేని) ఏరో కాంపోజిట్ టెక్నాలజీలకు వా"&amp;"టిని విక్రయించింది. [2] [3] టామ్ స్కాట్ అక్టోబర్ 1984 లో సీ హాకర్ కిట్‌ను కొనుగోలు చేశాడు మరియు మార్చి 1986 లో ఈ విమానం పూర్తి చేశాడు, ప్రణాళికల ప్రకారం ఈ విమానాన్ని నిర్మించాడు. ఫలిత విమానంతో అతను సంతోషంగా లేడు మరియు ఐదు సంవత్సరాలలో పనితీరు మరియు స్థిరత్"&amp;"వ లోపాలను పరిష్కరించడానికి మెరుగుదలలను కలిగి ఉన్నాడు. తుది రూపకల్పనలో ఎక్కువ వింగ్ ప్రాంతం, పెద్ద పొట్టు ఉపరితలం మరియు మెరుగైన పైలాన్ ఏరోడైనమిక్స్ మరియు అనేక ఇతర మెరుగుదలలు ఉన్నాయి. ఈ పున es రూపకల్పన గ్లాస్ గూస్ కిట్ అయింది. [1] గ్లాస్ గూస్ ఇంటర్‌ప్లేన్ స"&amp;"్ట్రట్స్ లేకుండా కాంటిలివర్ బిప్‌లేన్ లేఅవుట్‌ను కలిగి ఉంది, బబుల్ పందిరి కింద రెండు-సైడ్-సైడ్-సైడ్ కాన్ఫిగరేషన్ పరివేష్టిత కాక్‌పిట్, ముడుచుకునే ట్రైసైకిల్ ల్యాండింగ్ గేర్ మరియు పషర్ కాన్ఫిగరేషన్‌లో ఒకే ఇంజిన్. [2] [3] ] విమానం మిశ్రమాల నుండి తయారవుతుంది"&amp;". దాని 27 అడుగుల (8.2 మీ) స్పాన్ వింగ్ 12 మీ 2 (130 చదరపు అడుగులు) విస్తీర్ణంలో ఉంది. ఉపయోగించిన ప్రామాణిక ఇంజన్లు 160 నుండి 185 హెచ్‌పి (119 నుండి 138 కిలోవాట్) లైమింగ్‌లు, అయినప్పటికీ ఎనిమిది సిలిండర్లు 180 హెచ్‌పి (134 కిలోవాట్) జబిరు 5100 మరియు మాజ్డా"&amp;" వాంకెల్ ఇంజన్లు కూడా ఉపయోగించబడ్డాయి. [2] [3] బేయర్ల్ మరియు టాక్ నుండి డేటా [2] [3] సాధారణ లక్షణాల పనితీరు")</f>
        <v>క్వికిట్ గ్లాస్ గూస్ అనేది ఒక అమెరికన్ రెండు-సీట్ల బిప్‌లేన్ ఉభయచర విమానం, ఇది టామ్ స్కాట్ చేత రూపొందించబడింది మరియు టెక్సాస్‌లోని డల్లాస్‌కు చెందిన క్విక్‌కిట్ చేత హోమ్‌బిల్డింగ్ కోసం విక్రయించబడింది. [1] గ్లాస్ గూస్ మునుపటి సీ హాకర్‌పై ఆధారపడింది, దీనిని 1982 లో గ్యారీ లెగారే రూపొందించారు మరియు అతని సంస్థ ఏరో గారే ద్వారా సీ హాక్ మరియు తరువాత సీ హాకర్‌గా విక్రయించబడింది. లెగారే విమానానికి హక్కులను 1986 లో ఏరో మిశ్రమాలకు విక్రయించింది, ఇది రెండు సంవత్సరాల తరువాత (సంబంధం లేని) ఏరో కాంపోజిట్ టెక్నాలజీలకు వాటిని విక్రయించింది. [2] [3] టామ్ స్కాట్ అక్టోబర్ 1984 లో సీ హాకర్ కిట్‌ను కొనుగోలు చేశాడు మరియు మార్చి 1986 లో ఈ విమానం పూర్తి చేశాడు, ప్రణాళికల ప్రకారం ఈ విమానాన్ని నిర్మించాడు. ఫలిత విమానంతో అతను సంతోషంగా లేడు మరియు ఐదు సంవత్సరాలలో పనితీరు మరియు స్థిరత్వ లోపాలను పరిష్కరించడానికి మెరుగుదలలను కలిగి ఉన్నాడు. తుది రూపకల్పనలో ఎక్కువ వింగ్ ప్రాంతం, పెద్ద పొట్టు ఉపరితలం మరియు మెరుగైన పైలాన్ ఏరోడైనమిక్స్ మరియు అనేక ఇతర మెరుగుదలలు ఉన్నాయి. ఈ పున es రూపకల్పన గ్లాస్ గూస్ కిట్ అయింది. [1] గ్లాస్ గూస్ ఇంటర్‌ప్లేన్ స్ట్రట్స్ లేకుండా కాంటిలివర్ బిప్‌లేన్ లేఅవుట్‌ను కలిగి ఉంది, బబుల్ పందిరి కింద రెండు-సైడ్-సైడ్-సైడ్ కాన్ఫిగరేషన్ పరివేష్టిత కాక్‌పిట్, ముడుచుకునే ట్రైసైకిల్ ల్యాండింగ్ గేర్ మరియు పషర్ కాన్ఫిగరేషన్‌లో ఒకే ఇంజిన్. [2] [3] ] విమానం మిశ్రమాల నుండి తయారవుతుంది. దాని 27 అడుగుల (8.2 మీ) స్పాన్ వింగ్ 12 మీ 2 (130 చదరపు అడుగులు) విస్తీర్ణంలో ఉంది. ఉపయోగించిన ప్రామాణిక ఇంజన్లు 160 నుండి 185 హెచ్‌పి (119 నుండి 138 కిలోవాట్) లైమింగ్‌లు, అయినప్పటికీ ఎనిమిది సిలిండర్లు 180 హెచ్‌పి (134 కిలోవాట్) జబిరు 5100 మరియు మాజ్డా వాంకెల్ ఇంజన్లు కూడా ఉపయోగించబడ్డాయి. [2] [3] బేయర్ల్ మరియు టాక్ నుండి డేటా [2] [3] సాధారణ లక్షణాల పనితీరు</v>
      </c>
      <c r="E180" s="1" t="s">
        <v>2860</v>
      </c>
      <c r="F180" s="1" t="s">
        <v>1078</v>
      </c>
      <c r="G180" s="1" t="str">
        <f>IFERROR(__xludf.DUMMYFUNCTION("GOOGLETRANSLATE(F:F, ""en"", ""te"")"),"Te త్సాహిక నిర్మించిన విమానం")</f>
        <v>Te త్సాహిక నిర్మించిన విమానం</v>
      </c>
      <c r="H180" s="1" t="s">
        <v>452</v>
      </c>
      <c r="I180" s="1" t="str">
        <f>IFERROR(__xludf.DUMMYFUNCTION("GOOGLETRANSLATE(H:H, ""en"", ""te"")"),"అమెరికా")</f>
        <v>అమెరికా</v>
      </c>
      <c r="J180" s="2" t="s">
        <v>925</v>
      </c>
      <c r="K180" s="1" t="s">
        <v>2861</v>
      </c>
      <c r="L180" s="1"/>
      <c r="M180" s="2" t="s">
        <v>2862</v>
      </c>
      <c r="N180" s="1" t="s">
        <v>2863</v>
      </c>
      <c r="R180" s="1" t="s">
        <v>215</v>
      </c>
      <c r="T180" s="1" t="s">
        <v>2864</v>
      </c>
      <c r="V180" s="1" t="s">
        <v>2865</v>
      </c>
      <c r="X180" s="1" t="s">
        <v>2866</v>
      </c>
      <c r="Y180" s="1" t="s">
        <v>2867</v>
      </c>
      <c r="Z180" s="1" t="s">
        <v>2868</v>
      </c>
      <c r="AA180" s="1" t="s">
        <v>2869</v>
      </c>
      <c r="AC180" s="1" t="s">
        <v>2870</v>
      </c>
      <c r="AI180" s="1" t="s">
        <v>2871</v>
      </c>
      <c r="AJ180" s="1" t="s">
        <v>2872</v>
      </c>
      <c r="AP180" s="1" t="s">
        <v>324</v>
      </c>
      <c r="AQ180" s="1" t="s">
        <v>1084</v>
      </c>
      <c r="AS180" s="1" t="s">
        <v>2873</v>
      </c>
      <c r="AT180" s="1" t="s">
        <v>2874</v>
      </c>
      <c r="AU180" s="1">
        <v>1982.0</v>
      </c>
      <c r="BA180" s="1" t="s">
        <v>272</v>
      </c>
    </row>
    <row r="181">
      <c r="A181" s="1" t="s">
        <v>2875</v>
      </c>
      <c r="B181" s="1" t="str">
        <f>IFERROR(__xludf.DUMMYFUNCTION("GOOGLETRANSLATE(A:A, ""en"", ""te"")"),"రంప్లర్ c.iv")</f>
        <v>రంప్లర్ c.iv</v>
      </c>
      <c r="C181" s="1" t="s">
        <v>2876</v>
      </c>
      <c r="D181" s="1" t="str">
        <f>IFERROR(__xludf.DUMMYFUNCTION("GOOGLETRANSLATE(C:C, ""en"", ""te"")"),"రంప్లర్ C.IV ఒక జర్మన్ సింగిల్-ఇంజిన్, రెండు-సీట్ల నిఘా బిప్లేన్. ఇది వేర్వేరు తోక ఉపరితలాలతో C.III యొక్క అభివృద్ధి మరియు C.III యొక్క బెంజ్ BZ.IV స్థానంలో మెర్సిడెస్ D.IVA ఇంజిన్‌ను ఉపయోగించడం. రంప్లర్ 6 బి 2 సింగిల్-సీట్ల ఫ్లోట్ ప్లేన్ ఫైటర్ వేరియంట్, ఇద"&amp;"ి 120 కిలోవాట్ల (160 హెచ్‌పి) మెర్సిడెస్ డి.ఐఐఐ ఇంజిన్ కైసెర్లిచే మెరైన్ (ఇంపీరియల్ నేవీ) కోసం నిర్మించబడింది. రెండు-సీట్ల నిఘా విమానం కోసం, రంప్లర్ C.IV ఒక అద్భుతమైన ప్రదర్శనను కలిగి ఉంది, ఇది వెస్ట్రన్ ఫ్రంట్‌లో మొదటి ప్రపంచ యుద్ధం ముగిసే వరకు, అలాగే ఇట"&amp;"లీ మరియు పాలస్తీనాలలో ఫ్రంట్-లైన్ సేవలో ఉండటానికి వీలు కల్పించింది. దాని అసాధారణమైన పైకప్పు పైలట్లను కొన్ని అనుబంధ విమానాలు చేరుకోగల జ్ఞానంలో నిఘా సురక్షితంగా చేపట్టడానికి అనుమతించింది. 300 విమానాలను ప్ఫాల్జ్ ఫ్లూగ్జీగ్వెర్కే ప్ఫాల్జ్ సి.ఐ. ఫిబ్రవరి 1917 "&amp;"నుండి వాటిని రంప్లర్ C.IV (PFAL) గా మార్చారు. [1] చిత్రీకరణ సమయంలో ఉపయోగం కోసం, స్లింగ్స్‌బై సెయిల్‌ప్లేన్స్ రెండు స్లింగ్స్‌బై T.58 రంప్లర్ C.IV ప్రతిరూపాలను నిర్మించారు. ఇవి దృశ్యపరంగా అసలు విమానాలకు సమానంగా ఉన్నప్పటికీ, అవి నిర్మాణాత్మకంగా పూర్తిగా భిన"&amp;"్నంగా ఉన్నాయి, ఉక్కు-ట్యూబ్ ఫ్యూజ్‌లేజ్ నిర్మాణం మరియు చెక్క రెక్కలు కలిగి ఉంటాయి మరియు డి హవిలాండ్ జిప్సీ మేజర్ ఇంజిన్ ద్వారా శక్తిని పొందుతాయి. [2] మొదటి ప్రపంచ యుద్ధం యొక్క జర్మన్ విమానాల నుండి డేటా [3] సాధారణ లక్షణాలు పనితీరు ఆయుధాలు, కాన్ఫిగరేషన్ మరి"&amp;"యు ERA యొక్క ఆయుధ విమానం")</f>
        <v>రంప్లర్ C.IV ఒక జర్మన్ సింగిల్-ఇంజిన్, రెండు-సీట్ల నిఘా బిప్లేన్. ఇది వేర్వేరు తోక ఉపరితలాలతో C.III యొక్క అభివృద్ధి మరియు C.III యొక్క బెంజ్ BZ.IV స్థానంలో మెర్సిడెస్ D.IVA ఇంజిన్‌ను ఉపయోగించడం. రంప్లర్ 6 బి 2 సింగిల్-సీట్ల ఫ్లోట్ ప్లేన్ ఫైటర్ వేరియంట్, ఇది 120 కిలోవాట్ల (160 హెచ్‌పి) మెర్సిడెస్ డి.ఐఐఐ ఇంజిన్ కైసెర్లిచే మెరైన్ (ఇంపీరియల్ నేవీ) కోసం నిర్మించబడింది. రెండు-సీట్ల నిఘా విమానం కోసం, రంప్లర్ C.IV ఒక అద్భుతమైన ప్రదర్శనను కలిగి ఉంది, ఇది వెస్ట్రన్ ఫ్రంట్‌లో మొదటి ప్రపంచ యుద్ధం ముగిసే వరకు, అలాగే ఇటలీ మరియు పాలస్తీనాలలో ఫ్రంట్-లైన్ సేవలో ఉండటానికి వీలు కల్పించింది. దాని అసాధారణమైన పైకప్పు పైలట్లను కొన్ని అనుబంధ విమానాలు చేరుకోగల జ్ఞానంలో నిఘా సురక్షితంగా చేపట్టడానికి అనుమతించింది. 300 విమానాలను ప్ఫాల్జ్ ఫ్లూగ్జీగ్వెర్కే ప్ఫాల్జ్ సి.ఐ. ఫిబ్రవరి 1917 నుండి వాటిని రంప్లర్ C.IV (PFAL) గా మార్చారు. [1] చిత్రీకరణ సమయంలో ఉపయోగం కోసం, స్లింగ్స్‌బై సెయిల్‌ప్లేన్స్ రెండు స్లింగ్స్‌బై T.58 రంప్లర్ C.IV ప్రతిరూపాలను నిర్మించారు. ఇవి దృశ్యపరంగా అసలు విమానాలకు సమానంగా ఉన్నప్పటికీ, అవి నిర్మాణాత్మకంగా పూర్తిగా భిన్నంగా ఉన్నాయి, ఉక్కు-ట్యూబ్ ఫ్యూజ్‌లేజ్ నిర్మాణం మరియు చెక్క రెక్కలు కలిగి ఉంటాయి మరియు డి హవిలాండ్ జిప్సీ మేజర్ ఇంజిన్ ద్వారా శక్తిని పొందుతాయి. [2] మొదటి ప్రపంచ యుద్ధం యొక్క జర్మన్ విమానాల నుండి డేటా [3] సాధారణ లక్షణాలు పనితీరు ఆయుధాలు, కాన్ఫిగరేషన్ మరియు ERA యొక్క ఆయుధ విమానం</v>
      </c>
      <c r="E181" s="1" t="s">
        <v>2877</v>
      </c>
      <c r="F181" s="1" t="s">
        <v>530</v>
      </c>
      <c r="G181" s="1" t="str">
        <f>IFERROR(__xludf.DUMMYFUNCTION("GOOGLETRANSLATE(F:F, ""en"", ""te"")"),"నిఘా విమానం")</f>
        <v>నిఘా విమానం</v>
      </c>
      <c r="K181" s="1" t="s">
        <v>2878</v>
      </c>
      <c r="L181" s="1"/>
      <c r="M181" s="1" t="s">
        <v>2879</v>
      </c>
      <c r="N181" s="1" t="s">
        <v>2880</v>
      </c>
      <c r="O181" s="1" t="s">
        <v>2881</v>
      </c>
      <c r="R181" s="1" t="s">
        <v>2882</v>
      </c>
      <c r="S181" s="1" t="s">
        <v>2883</v>
      </c>
      <c r="T181" s="1" t="s">
        <v>2884</v>
      </c>
      <c r="U181" s="1" t="s">
        <v>2885</v>
      </c>
      <c r="V181" s="1" t="s">
        <v>2886</v>
      </c>
      <c r="X181" s="1" t="s">
        <v>2887</v>
      </c>
      <c r="Y181" s="1" t="s">
        <v>2888</v>
      </c>
      <c r="AA181" s="1" t="s">
        <v>2889</v>
      </c>
      <c r="AB181" s="1" t="s">
        <v>616</v>
      </c>
      <c r="AC181" s="1" t="s">
        <v>2890</v>
      </c>
      <c r="AG181" s="1" t="s">
        <v>2891</v>
      </c>
      <c r="AH181" s="1" t="s">
        <v>2892</v>
      </c>
      <c r="AU181" s="1">
        <v>1917.0</v>
      </c>
      <c r="AV181" s="1" t="s">
        <v>417</v>
      </c>
      <c r="AW181" s="1" t="s">
        <v>418</v>
      </c>
      <c r="BG181" s="1" t="s">
        <v>313</v>
      </c>
      <c r="BR181" s="1" t="s">
        <v>2893</v>
      </c>
      <c r="BS181" s="1" t="s">
        <v>2894</v>
      </c>
      <c r="CZ181" s="1" t="s">
        <v>2895</v>
      </c>
    </row>
    <row r="182">
      <c r="A182" s="1" t="s">
        <v>2896</v>
      </c>
      <c r="B182" s="1" t="str">
        <f>IFERROR(__xludf.DUMMYFUNCTION("GOOGLETRANSLATE(A:A, ""en"", ""te"")"),"ష్నైడర్ SCH-10M")</f>
        <v>ష్నైడర్ SCH-10M</v>
      </c>
      <c r="C182" s="1" t="s">
        <v>2897</v>
      </c>
      <c r="D182" s="1" t="str">
        <f>IFERROR(__xludf.DUMMYFUNCTION("GOOGLETRANSLATE(C:C, ""en"", ""te"")"),"ష్నైడర్ Sch.10m అనేది 1920 ల మధ్య నుండి ఆల్-మెటల్, ట్విన్-బూమ్, ట్విన్-ఇంజిన్ ఫ్రెంచ్ విమానం, ఇది బాంబర్‌గా మరియు బలమైన రక్షణాత్మక ఆయుధాలతో ఉద్దేశించబడింది. ఒకటి మాత్రమే నిర్మించబడింది. ష్నైడర్ SCH-10M అనేక విధాలుగా అసాధారణమైన విమానం. ఇది జంట-ఇంజిన్, ట్వి"&amp;"న్-బూమ్ మోనోప్లేన్ డిజైన్, పూర్తిగా లోహం నుండి నిర్మించబడింది, దాని నిర్మాణం మరియు చర్మం రెండూ ష్నైడర్ యొక్క సొంత అల్యూమినియం మిశ్రమం నుండి ""ఆల్ఫెరియం"" అని పిలువబడతాయి. [1] ఇది బాంబు దాడులకు ఉద్దేశించబడింది, [2] మరియు పరిశీలన కోసం ఫోటోగ్రాఫిక్ మరియు రేడ"&amp;"ియో పరికరాలను తీసుకువెళ్ళింది, కాబట్టి బలమైన రక్షణాత్మక ఆయుధాలు అవసరం; డిజైన్ దాని ఇద్దరు గన్నర్లకు గరిష్టంగా అగ్ని క్షేత్రాన్ని ఇవ్వవలసిన అవసరాన్ని ప్రభావితం చేసింది. [1] ఇది ఒక కాంటిలివర్, సింగిల్-పీస్, రెండు-స్పేర్ వింగ్, దాని కవరింగ్, సెంట్రల్ ఫ్యూజ్‌"&amp;"లేజ్ మరియు ఎంపైన్జ్ వంటి 75 మిమీ (3 అంగుళాలు) వేరుతో ముడతలు పడ్డారు. [1] ప్రణాళికలో, రెక్కలు ఫ్యూజ్‌లేజ్ మరియు బూమ్స్ మరియు కొద్దిగా సరళమైన దెబ్బతిన్న అవుట్‌బోర్డ్ మధ్య దీర్ఘచతురస్రాకారంగా ఉన్నాయి. సెంట్రల్ ఫ్యూజ్‌లేజ్ విభాగంలో దీర్ఘచతురస్రాకారంగా ఉంది [3"&amp;"] మరియు మూడు ఓపెన్ కాక్‌పిట్‌లను కలిగి ఉంది. పైలట్లు వింగ్ లీడింగ్ ఎడ్జ్ మీద విస్తృత కాక్‌పిట్‌లో ఒక గన్నర్‌తో విపరీతమైన ముక్కులో కూర్చుని, మరొకటి ఫ్యూజ్‌లేజ్ వేగంగా పడిపోవటం ప్రారంభించి, రెక్క వెనుకంజలో ఉన్న అంచు వద్ద ముగుస్తుంది. [1] [3] [4] దిగువ నుండి"&amp;" దాడులకు వ్యతిరేకంగా రక్షణను మెరుగుపరచడానికి, వెనుక గన్నర్ కూడా నేలపై ఉన్న ట్రాప్‌డోర్ ద్వారా కాల్పులు జరపవచ్చు. [1] రెండు కిరణాలు మృదువైన ఆల్ఫెరియంలో కప్పబడి ఉన్నాయి; [1] రెక్కల వెనుక అవి విలోమంగా ఉన్నాయి, కుంభాకార టియర్‌డాప్ ఆకారంలో విభాగంలో మరియు తోకకు"&amp;" దెబ్బతిన్నాయి. [5] ముందు భాగంలో, ప్రతి ఒక్కటి 300 కిలోవాట్ల (400 హెచ్‌పి) లోరైన్-డైట్రిచ్ 12 డిబి వాటర్-కూల్డ్ 12-సిలిండర్ నిటారుగా ఉన్న వి -12 ఇంజిన్ రెండు-బ్లేడ్ ప్రొపెల్లర్‌ను నడుపుతుంది. రేడియేటర్లను కౌలింగ్స్ యొక్క రెండు వైపులా ఉంచారు, మరియు ఇంధన ట్"&amp;"యాంకులు ఇంజిన్ల వెనుక ఉన్న విజృంభణలో ఉన్నాయి, ఇది దాడి విషయంలో సాపేక్షంగా సురక్షితమైన ప్రదేశంగా కనిపిస్తుంది. విస్తృత ట్రాక్ యొక్క ప్రతి ప్రధాన చక్రం, టెయిల్స్కిడ్ అండర్ క్యారేజ్ ఒక v స్ట్రట్ మీద రబ్బరు-కుదుర్చుకుంది, బూమ్ అండర్ సైడ్ యొక్క ఉబ్బిన మరియు దె"&amp;"బ్బతిన్న నిరంతర పొడిగింపు ద్వారా. వెనుక భాగంలో విజృంభణలు ఒకే ఎలివేటర్‌ను మోసే దీర్ఘచతురస్రాకార టెయిల్‌ప్లేన్ ద్వారా అనుసంధానించబడ్డాయి. బూమ్‌లు చిన్న రెక్కలను లోతైన, సమతుల్య రడ్డర్‌లతో అమర్చాయి. [1] [3] SCH-10M డిసెంబర్ 1924 లో పారిస్ ఏరో షోలో కనిపించింది"&amp;" [1] మరియు మార్చి 1925 లో మొదటిసారిగా ప్రయాణించింది; ఒకటి మాత్రమే నిర్మించబడింది. [6] ప్రదర్శన తర్వాత దానిపై కొన్ని సమకాలీన నివేదికలు ఉన్నాయి. L, Aéronauctique (డిసెంబర్ 1924, పే .52) [3] పనితీరు గణాంకాలు అంచనా వేసినవి")</f>
        <v>ష్నైడర్ Sch.10m అనేది 1920 ల మధ్య నుండి ఆల్-మెటల్, ట్విన్-బూమ్, ట్విన్-ఇంజిన్ ఫ్రెంచ్ విమానం, ఇది బాంబర్‌గా మరియు బలమైన రక్షణాత్మక ఆయుధాలతో ఉద్దేశించబడింది. ఒకటి మాత్రమే నిర్మించబడింది. ష్నైడర్ SCH-10M అనేక విధాలుగా అసాధారణమైన విమానం. ఇది జంట-ఇంజిన్, ట్విన్-బూమ్ మోనోప్లేన్ డిజైన్, పూర్తిగా లోహం నుండి నిర్మించబడింది, దాని నిర్మాణం మరియు చర్మం రెండూ ష్నైడర్ యొక్క సొంత అల్యూమినియం మిశ్రమం నుండి "ఆల్ఫెరియం" అని పిలువబడతాయి. [1] ఇది బాంబు దాడులకు ఉద్దేశించబడింది, [2] మరియు పరిశీలన కోసం ఫోటోగ్రాఫిక్ మరియు రేడియో పరికరాలను తీసుకువెళ్ళింది, కాబట్టి బలమైన రక్షణాత్మక ఆయుధాలు అవసరం; డిజైన్ దాని ఇద్దరు గన్నర్లకు గరిష్టంగా అగ్ని క్షేత్రాన్ని ఇవ్వవలసిన అవసరాన్ని ప్రభావితం చేసింది. [1] ఇది ఒక కాంటిలివర్, సింగిల్-పీస్, రెండు-స్పేర్ వింగ్, దాని కవరింగ్, సెంట్రల్ ఫ్యూజ్‌లేజ్ మరియు ఎంపైన్జ్ వంటి 75 మిమీ (3 అంగుళాలు) వేరుతో ముడతలు పడ్డారు. [1] ప్రణాళికలో, రెక్కలు ఫ్యూజ్‌లేజ్ మరియు బూమ్స్ మరియు కొద్దిగా సరళమైన దెబ్బతిన్న అవుట్‌బోర్డ్ మధ్య దీర్ఘచతురస్రాకారంగా ఉన్నాయి. సెంట్రల్ ఫ్యూజ్‌లేజ్ విభాగంలో దీర్ఘచతురస్రాకారంగా ఉంది [3] మరియు మూడు ఓపెన్ కాక్‌పిట్‌లను కలిగి ఉంది. పైలట్లు వింగ్ లీడింగ్ ఎడ్జ్ మీద విస్తృత కాక్‌పిట్‌లో ఒక గన్నర్‌తో విపరీతమైన ముక్కులో కూర్చుని, మరొకటి ఫ్యూజ్‌లేజ్ వేగంగా పడిపోవటం ప్రారంభించి, రెక్క వెనుకంజలో ఉన్న అంచు వద్ద ముగుస్తుంది. [1] [3] [4] దిగువ నుండి దాడులకు వ్యతిరేకంగా రక్షణను మెరుగుపరచడానికి, వెనుక గన్నర్ కూడా నేలపై ఉన్న ట్రాప్‌డోర్ ద్వారా కాల్పులు జరపవచ్చు. [1] రెండు కిరణాలు మృదువైన ఆల్ఫెరియంలో కప్పబడి ఉన్నాయి; [1] రెక్కల వెనుక అవి విలోమంగా ఉన్నాయి, కుంభాకార టియర్‌డాప్ ఆకారంలో విభాగంలో మరియు తోకకు దెబ్బతిన్నాయి. [5] ముందు భాగంలో, ప్రతి ఒక్కటి 300 కిలోవాట్ల (400 హెచ్‌పి) లోరైన్-డైట్రిచ్ 12 డిబి వాటర్-కూల్డ్ 12-సిలిండర్ నిటారుగా ఉన్న వి -12 ఇంజిన్ రెండు-బ్లేడ్ ప్రొపెల్లర్‌ను నడుపుతుంది. రేడియేటర్లను కౌలింగ్స్ యొక్క రెండు వైపులా ఉంచారు, మరియు ఇంధన ట్యాంకులు ఇంజిన్ల వెనుక ఉన్న విజృంభణలో ఉన్నాయి, ఇది దాడి విషయంలో సాపేక్షంగా సురక్షితమైన ప్రదేశంగా కనిపిస్తుంది. విస్తృత ట్రాక్ యొక్క ప్రతి ప్రధాన చక్రం, టెయిల్స్కిడ్ అండర్ క్యారేజ్ ఒక v స్ట్రట్ మీద రబ్బరు-కుదుర్చుకుంది, బూమ్ అండర్ సైడ్ యొక్క ఉబ్బిన మరియు దెబ్బతిన్న నిరంతర పొడిగింపు ద్వారా. వెనుక భాగంలో విజృంభణలు ఒకే ఎలివేటర్‌ను మోసే దీర్ఘచతురస్రాకార టెయిల్‌ప్లేన్ ద్వారా అనుసంధానించబడ్డాయి. బూమ్‌లు చిన్న రెక్కలను లోతైన, సమతుల్య రడ్డర్‌లతో అమర్చాయి. [1] [3] SCH-10M డిసెంబర్ 1924 లో పారిస్ ఏరో షోలో కనిపించింది [1] మరియు మార్చి 1925 లో మొదటిసారిగా ప్రయాణించింది; ఒకటి మాత్రమే నిర్మించబడింది. [6] ప్రదర్శన తర్వాత దానిపై కొన్ని సమకాలీన నివేదికలు ఉన్నాయి. L, Aéronauctique (డిసెంబర్ 1924, పే .52) [3] పనితీరు గణాంకాలు అంచనా వేసినవి</v>
      </c>
      <c r="E182" s="1" t="s">
        <v>2898</v>
      </c>
      <c r="F182" s="1" t="s">
        <v>2899</v>
      </c>
      <c r="G182" s="1" t="str">
        <f>IFERROR(__xludf.DUMMYFUNCTION("GOOGLETRANSLATE(F:F, ""en"", ""te"")"),"బాంబర్ విమానం")</f>
        <v>బాంబర్ విమానం</v>
      </c>
      <c r="H182" s="1" t="s">
        <v>463</v>
      </c>
      <c r="I182" s="1" t="str">
        <f>IFERROR(__xludf.DUMMYFUNCTION("GOOGLETRANSLATE(H:H, ""en"", ""te"")"),"ఫ్రాన్స్")</f>
        <v>ఫ్రాన్స్</v>
      </c>
      <c r="J182" s="2" t="s">
        <v>464</v>
      </c>
      <c r="K182" s="1" t="s">
        <v>2900</v>
      </c>
      <c r="P182" s="5">
        <v>9192.0</v>
      </c>
      <c r="Q182" s="1">
        <v>1.0</v>
      </c>
      <c r="R182" s="1" t="s">
        <v>2901</v>
      </c>
      <c r="S182" s="1" t="s">
        <v>2902</v>
      </c>
      <c r="T182" s="1" t="s">
        <v>2903</v>
      </c>
      <c r="U182" s="1" t="s">
        <v>2904</v>
      </c>
      <c r="V182" s="1" t="s">
        <v>2905</v>
      </c>
      <c r="X182" s="1" t="s">
        <v>2906</v>
      </c>
      <c r="AA182" s="1" t="s">
        <v>2907</v>
      </c>
      <c r="AB182" s="1" t="s">
        <v>1436</v>
      </c>
      <c r="AC182" s="1" t="s">
        <v>2908</v>
      </c>
      <c r="AH182" s="1" t="s">
        <v>2909</v>
      </c>
      <c r="AQ182" s="1" t="s">
        <v>2910</v>
      </c>
      <c r="BB182" s="1" t="s">
        <v>2911</v>
      </c>
    </row>
    <row r="183">
      <c r="A183" s="1" t="s">
        <v>2912</v>
      </c>
      <c r="B183" s="1" t="str">
        <f>IFERROR(__xludf.DUMMYFUNCTION("GOOGLETRANSLATE(A:A, ""en"", ""te"")"),"డాల్బీ పౌచెల్")</f>
        <v>డాల్బీ పౌచెల్</v>
      </c>
      <c r="C183" s="1" t="s">
        <v>2913</v>
      </c>
      <c r="D183" s="1" t="str">
        <f>IFERROR(__xludf.DUMMYFUNCTION("GOOGLETRANSLATE(C:C, ""en"", ""te"")"),"పూచెల్ (నిచ్చెన ఫ్లీ [1] అని కూడా పిలుస్తారు) అనేది డేనియల్ డాల్బీ రూపొందించిన సింగిల్-సీట్ల అల్ట్రాలైట్ విమానం మరియు APEV చేత నిర్మించబడింది. ఈ విమానం te త్సాహిక నిర్మాణం కోసం రూపొందించబడింది మరియు మొదట 1999 లో ఎగిరింది. [2] నేను 1997 లో ఫ్రెంచ్ ఇంజనీర్ "&amp;"డేనియల్ డాల్బీ చేత భావించాను. హెన్రీ మిగ్నెట్ యొక్క సూత్రం, సూత్రాలు మరియు రచనల ఆధారంగా సులభంగా నిర్మించగలిగే అల్ట్రాలైట్ విమానాలను రూపొందించడం దీని లక్ష్యం. నిర్మాణం యొక్క ప్రధాన భాగం ఫ్యూజ్‌లేజ్‌లో వాణిజ్య అల్యూమినియం నిచ్చెనలను మరియు రెండు రెక్కలలో స్ప"&amp;"ార్స్‌గా ఉపయోగించింది. రెక్కలు స్టైరోఫోమ్ పక్కటెముకలను ఉపయోగించి సమావేశమయ్యాయి మరియు ఫాబ్రిక్ కప్పబడి ఉన్నాయి. ఇది ఫుజి ఇంజిన్ చేత శక్తిని పొందింది, 15 హెచ్‌పి కంటే తక్కువ అభివృద్ధి చెందుతుంది. నియంత్రణలు మిగ్నెట్ POU-డు-సియల్ డిజైన్ల మాదిరిగానే ఉంటాయి, ప"&amp;"ివోటింగ్ ఫ్రంట్ వింగ్ మరియు చుక్కానితో, రెండూ కంట్రోల్ కాలమ్ చేత కంట్రోల్ రాడ్లు మరియు ఫుట్ పెడల్స్ ద్వారా నిర్వహించబడతాయి. టెస్ట్ హాప్స్ మరియు సవరణల తరువాత, 26 జూన్ 1999 న, డేనియల్ డాల్బీ పోచెల్ ను సలోన్ ఐగీర్ వద్ద మొదటి నిజమైన విమానంలో పైలట్ చేసాడు. [2]"&amp;" [3] 2002 లో, అనేక ప్రణాళికలను ఇతర te త్సాహిక కన్స్ట్రక్టర్లకు విక్రయించిన తరువాత, నిచ్చెన తయారీదారు ఈ ప్రయోజనం కోసం తన ఉత్పత్తులను విక్రయించడానికి నిరాకరించాడు, బాధ్యత మరియు భీమా గురించి ఆందోళనల కారణంగా. ఈ విమానం నిచ్చెనలను దీర్ఘచతురస్రాకార-సెక్షన్ అల్యూ"&amp;"మినియం గొట్టాలతో (100 x 50 మిమీ) భర్తీ చేయడానికి పున es రూపకల్పన చేయబడింది, ఇది పౌచెల్ II గా మారింది, రోటాక్స్ 447 ఇంజిన్ మరియు ఖాళీ బరువు సుమారు 150 కిలోలు (331 పౌండ్లు). తదనంతరం, పూచెల్ II ను APEV POUCHEL LITE ద్వారా అధిగమించింది, ఖాళీ బరువు సుమారు 100 "&amp;"కిలోలు (220 పౌండ్లు). అదే కుటుంబంలో దగ్గరి సంబంధం ఉన్న విమానం APEV డెమోచెల్. ప్రణాళికలు మరియు వస్తు సామగ్రిని APEV (అసోసియేషన్ పౌర్ లా ప్రమోషన్ డెస్ ఎచెల్స్ వోలాంటెస్, లేదా ఆంగ్లంలో, అసోసియేషన్ ఫర్ ది ప్రమోషన్ ఫర్ ఫ్లయింగ్ నిచ్చెనలు). [3] APEV (2011) నుండ"&amp;"ి డేటా [3] సాధారణ లక్షణాల పనితీరు")</f>
        <v>పూచెల్ (నిచ్చెన ఫ్లీ [1] అని కూడా పిలుస్తారు) అనేది డేనియల్ డాల్బీ రూపొందించిన సింగిల్-సీట్ల అల్ట్రాలైట్ విమానం మరియు APEV చేత నిర్మించబడింది. ఈ విమానం te త్సాహిక నిర్మాణం కోసం రూపొందించబడింది మరియు మొదట 1999 లో ఎగిరింది. [2] నేను 1997 లో ఫ్రెంచ్ ఇంజనీర్ డేనియల్ డాల్బీ చేత భావించాను. హెన్రీ మిగ్నెట్ యొక్క సూత్రం, సూత్రాలు మరియు రచనల ఆధారంగా సులభంగా నిర్మించగలిగే అల్ట్రాలైట్ విమానాలను రూపొందించడం దీని లక్ష్యం. నిర్మాణం యొక్క ప్రధాన భాగం ఫ్యూజ్‌లేజ్‌లో వాణిజ్య అల్యూమినియం నిచ్చెనలను మరియు రెండు రెక్కలలో స్పార్స్‌గా ఉపయోగించింది. రెక్కలు స్టైరోఫోమ్ పక్కటెముకలను ఉపయోగించి సమావేశమయ్యాయి మరియు ఫాబ్రిక్ కప్పబడి ఉన్నాయి. ఇది ఫుజి ఇంజిన్ చేత శక్తిని పొందింది, 15 హెచ్‌పి కంటే తక్కువ అభివృద్ధి చెందుతుంది. నియంత్రణలు మిగ్నెట్ POU-డు-సియల్ డిజైన్ల మాదిరిగానే ఉంటాయి, పివోటింగ్ ఫ్రంట్ వింగ్ మరియు చుక్కానితో, రెండూ కంట్రోల్ కాలమ్ చేత కంట్రోల్ రాడ్లు మరియు ఫుట్ పెడల్స్ ద్వారా నిర్వహించబడతాయి. టెస్ట్ హాప్స్ మరియు సవరణల తరువాత, 26 జూన్ 1999 న, డేనియల్ డాల్బీ పోచెల్ ను సలోన్ ఐగీర్ వద్ద మొదటి నిజమైన విమానంలో పైలట్ చేసాడు. [2] [3] 2002 లో, అనేక ప్రణాళికలను ఇతర te త్సాహిక కన్స్ట్రక్టర్లకు విక్రయించిన తరువాత, నిచ్చెన తయారీదారు ఈ ప్రయోజనం కోసం తన ఉత్పత్తులను విక్రయించడానికి నిరాకరించాడు, బాధ్యత మరియు భీమా గురించి ఆందోళనల కారణంగా. ఈ విమానం నిచ్చెనలను దీర్ఘచతురస్రాకార-సెక్షన్ అల్యూమినియం గొట్టాలతో (100 x 50 మిమీ) భర్తీ చేయడానికి పున es రూపకల్పన చేయబడింది, ఇది పౌచెల్ II గా మారింది, రోటాక్స్ 447 ఇంజిన్ మరియు ఖాళీ బరువు సుమారు 150 కిలోలు (331 పౌండ్లు). తదనంతరం, పూచెల్ II ను APEV POUCHEL LITE ద్వారా అధిగమించింది, ఖాళీ బరువు సుమారు 100 కిలోలు (220 పౌండ్లు). అదే కుటుంబంలో దగ్గరి సంబంధం ఉన్న విమానం APEV డెమోచెల్. ప్రణాళికలు మరియు వస్తు సామగ్రిని APEV (అసోసియేషన్ పౌర్ లా ప్రమోషన్ డెస్ ఎచెల్స్ వోలాంటెస్, లేదా ఆంగ్లంలో, అసోసియేషన్ ఫర్ ది ప్రమోషన్ ఫర్ ఫ్లయింగ్ నిచ్చెనలు). [3] APEV (2011) నుండి డేటా [3] సాధారణ లక్షణాల పనితీరు</v>
      </c>
      <c r="E183" s="1" t="s">
        <v>2914</v>
      </c>
      <c r="F183" s="1" t="s">
        <v>2915</v>
      </c>
      <c r="G183" s="1" t="str">
        <f>IFERROR(__xludf.DUMMYFUNCTION("GOOGLETRANSLATE(F:F, ""en"", ""te"")"),"సింగిల్-సీట్ హోమ్‌బిల్ట్ విమానం")</f>
        <v>సింగిల్-సీట్ హోమ్‌బిల్ట్ విమానం</v>
      </c>
      <c r="K183" s="1" t="s">
        <v>2916</v>
      </c>
      <c r="L183" s="1"/>
      <c r="M183" s="2" t="s">
        <v>2917</v>
      </c>
      <c r="N183" s="1" t="s">
        <v>2918</v>
      </c>
      <c r="P183" s="3">
        <v>36337.0</v>
      </c>
      <c r="S183" s="1" t="s">
        <v>2919</v>
      </c>
      <c r="T183" s="1" t="s">
        <v>2920</v>
      </c>
      <c r="U183" s="1" t="s">
        <v>958</v>
      </c>
      <c r="V183" s="1" t="s">
        <v>1797</v>
      </c>
      <c r="X183" s="1" t="s">
        <v>2921</v>
      </c>
      <c r="AA183" s="1" t="s">
        <v>2922</v>
      </c>
      <c r="AB183" s="1" t="s">
        <v>2923</v>
      </c>
      <c r="AC183" s="1" t="s">
        <v>1149</v>
      </c>
      <c r="AQ183" s="1" t="s">
        <v>2924</v>
      </c>
      <c r="AS183" s="1" t="s">
        <v>850</v>
      </c>
      <c r="AT183" s="1" t="s">
        <v>2100</v>
      </c>
      <c r="BB183" s="1" t="s">
        <v>260</v>
      </c>
      <c r="BG183" s="1" t="s">
        <v>2925</v>
      </c>
    </row>
    <row r="184">
      <c r="A184" s="1" t="s">
        <v>2926</v>
      </c>
      <c r="B184" s="1" t="str">
        <f>IFERROR(__xludf.DUMMYFUNCTION("GOOGLETRANSLATE(A:A, ""en"", ""te"")"),"Schempp- హర్త్ నింబస్ -2")</f>
        <v>Schempp- హర్త్ నింబస్ -2</v>
      </c>
      <c r="C184" s="1" t="s">
        <v>2927</v>
      </c>
      <c r="D184" s="1" t="str">
        <f>IFERROR(__xludf.DUMMYFUNCTION("GOOGLETRANSLATE(C:C, ""en"", ""te"")"),"స్కీంప్ప్-హర్త్ నింబస్ -2 అనేది 1970 లలో స్కీంప్-హర్త్ నిర్మించిన ఓపెన్ క్లాస్ గ్లైడర్. నింబస్ -2 మొదటిసారి ఏప్రిల్ 1971 లో ఎగిరింది మరియు 1980 ల ప్రారంభం వరకు అన్ని ఉప రకాలు మొత్తం 240 కి పైగా ఉదాహరణలు నిర్మించబడ్డాయి. ఇది స్కీంప్ప్-హిర్త్ సిర్రస్ స్థానం"&amp;"లో ఉంది. అసలు నింబస్ హెచ్ఎస్ -3 ప్రోటోటైప్ ఆధారంగా, నింబస్ -2 వలె చివరికి వెలువడిన ఉత్పత్తి వెర్షన్ సమస్యాత్మక నమూనాపై చాలా మెరుగుదలలతో చాలా భిన్నమైన గ్లైడర్. రెక్కను 20.3 మీటర్లకు తగ్గించారు మరియు రిగ్ మరియు రవాణా చేయడం సులభతరం చేయడానికి నాలుగు విభాగాలలో"&amp;" నిర్మించబడింది. ఇది ఎగువ ఉపరితలాలలో అమర్చిన స్కీంప్ప్-హిర్త్ ఎయిర్ బ్రేక్‌లు మరియు తోక బ్రేకింగ్-పారాచ్యూట్, కాంబర్-మారుతున్న ఫ్లాప్‌లను అందుకుంది. ఇది ప్రామాణిక సిరస్ మరియు దాని ఫ్యూజ్‌లేజ్ యొక్క సాధారణ లేఅవుట్ మాదిరిగానే అన్ని ఎగిరే టి-తోకను కలిగి ఉంది"&amp;". నింబస్ -2 పోటీలలో విజయవంతమైంది, రెండుసార్లు వరల్డ్ గ్లైడింగ్ ఛాంపియన్‌షిప్‌లో ఓపెన్ క్లాస్‌ను గెలుచుకుంది: 1972 లో గోరాన్ యాక్స్ (స్వీడన్) మరియు 1974 లో జార్జ్ మోఫాట్ (యుఎస్ఎ). ఇది రికార్డ్-అన్వేషకులతో కూడా ప్రాచుర్యం పొందింది. బ్రూస్ లిండ్సే డ్రేక్, డే"&amp;"విడ్ నేపియర్ స్పీట్ మరియు షోల్టో హామిల్టన్ ""డిక్"" జార్జెసన్ 1978 లో న్యూజిలాండ్‌లో 1,254 కిలోమీటర్ల ప్రపంచ లక్ష్యం మరియు ఉచిత దూర రికార్డును నెలకొల్పారు, డోరిస్ ఒక స్త్రీలింగ గ్రోవ్ ఎ ఫెమినిన్ మరియు 1981 లో 1,127 కిలోమీటర్ల రికార్డు 1988 లో 10212 మీటర్ల"&amp;" ఎత్తు రికార్డు, మరియు జోన్ షా 1990 లో 951.43 కిలోమీటర్ల స్త్రీ దూర రికార్డు, అన్ని ఎగురుతున్న నింబస్ -2. ఆ సమయంలో అనేక జాతీయ మరియు ప్రపంచ రికార్డులు FAI మోటారు మెగ్లైడర్ విభాగంలో నింబస్ -2M చేత నిర్వహించబడ్డాయి. 1979 లో, గ్లైడర్ యొక్క డిజైనర్ క్లాస్ హోలి"&amp;"ఘాస్, జర్మనీలో మొదటి 1,000 కిలోమీటర్ల త్రిభుజాన్ని నింబస్ -2 ఎగురుతూ పూర్తి చేశాడు. నింబస్ -2 తరువాత స్కీంప్-హర్త్ నింబస్ -3. జేన్ యొక్క అన్ని ప్రపంచ విమానాల నుండి వచ్చిన డేటా 1976-77 [2] సాధారణ లక్షణాలు పోల్చదగిన పాత్ర, కాన్ఫిగరేషన్ మరియు ERA సంబంధిత జాబ"&amp;"ితాల పనితీరు విమానం")</f>
        <v>స్కీంప్ప్-హర్త్ నింబస్ -2 అనేది 1970 లలో స్కీంప్-హర్త్ నిర్మించిన ఓపెన్ క్లాస్ గ్లైడర్. నింబస్ -2 మొదటిసారి ఏప్రిల్ 1971 లో ఎగిరింది మరియు 1980 ల ప్రారంభం వరకు అన్ని ఉప రకాలు మొత్తం 240 కి పైగా ఉదాహరణలు నిర్మించబడ్డాయి. ఇది స్కీంప్ప్-హిర్త్ సిర్రస్ స్థానంలో ఉంది. అసలు నింబస్ హెచ్ఎస్ -3 ప్రోటోటైప్ ఆధారంగా, నింబస్ -2 వలె చివరికి వెలువడిన ఉత్పత్తి వెర్షన్ సమస్యాత్మక నమూనాపై చాలా మెరుగుదలలతో చాలా భిన్నమైన గ్లైడర్. రెక్కను 20.3 మీటర్లకు తగ్గించారు మరియు రిగ్ మరియు రవాణా చేయడం సులభతరం చేయడానికి నాలుగు విభాగాలలో నిర్మించబడింది. ఇది ఎగువ ఉపరితలాలలో అమర్చిన స్కీంప్ప్-హిర్త్ ఎయిర్ బ్రేక్‌లు మరియు తోక బ్రేకింగ్-పారాచ్యూట్, కాంబర్-మారుతున్న ఫ్లాప్‌లను అందుకుంది. ఇది ప్రామాణిక సిరస్ మరియు దాని ఫ్యూజ్‌లేజ్ యొక్క సాధారణ లేఅవుట్ మాదిరిగానే అన్ని ఎగిరే టి-తోకను కలిగి ఉంది. నింబస్ -2 పోటీలలో విజయవంతమైంది, రెండుసార్లు వరల్డ్ గ్లైడింగ్ ఛాంపియన్‌షిప్‌లో ఓపెన్ క్లాస్‌ను గెలుచుకుంది: 1972 లో గోరాన్ యాక్స్ (స్వీడన్) మరియు 1974 లో జార్జ్ మోఫాట్ (యుఎస్ఎ). ఇది రికార్డ్-అన్వేషకులతో కూడా ప్రాచుర్యం పొందింది. బ్రూస్ లిండ్సే డ్రేక్, డేవిడ్ నేపియర్ స్పీట్ మరియు షోల్టో హామిల్టన్ "డిక్" జార్జెసన్ 1978 లో న్యూజిలాండ్‌లో 1,254 కిలోమీటర్ల ప్రపంచ లక్ష్యం మరియు ఉచిత దూర రికార్డును నెలకొల్పారు, డోరిస్ ఒక స్త్రీలింగ గ్రోవ్ ఎ ఫెమినిన్ మరియు 1981 లో 1,127 కిలోమీటర్ల రికార్డు 1988 లో 10212 మీటర్ల ఎత్తు రికార్డు, మరియు జోన్ షా 1990 లో 951.43 కిలోమీటర్ల స్త్రీ దూర రికార్డు, అన్ని ఎగురుతున్న నింబస్ -2. ఆ సమయంలో అనేక జాతీయ మరియు ప్రపంచ రికార్డులు FAI మోటారు మెగ్లైడర్ విభాగంలో నింబస్ -2M చేత నిర్వహించబడ్డాయి. 1979 లో, గ్లైడర్ యొక్క డిజైనర్ క్లాస్ హోలిఘాస్, జర్మనీలో మొదటి 1,000 కిలోమీటర్ల త్రిభుజాన్ని నింబస్ -2 ఎగురుతూ పూర్తి చేశాడు. నింబస్ -2 తరువాత స్కీంప్-హర్త్ నింబస్ -3. జేన్ యొక్క అన్ని ప్రపంచ విమానాల నుండి వచ్చిన డేటా 1976-77 [2] సాధారణ లక్షణాలు పోల్చదగిన పాత్ర, కాన్ఫిగరేషన్ మరియు ERA సంబంధిత జాబితాల పనితీరు విమానం</v>
      </c>
      <c r="E184" s="1" t="s">
        <v>2928</v>
      </c>
      <c r="F184" s="1" t="s">
        <v>2929</v>
      </c>
      <c r="G184" s="1" t="str">
        <f>IFERROR(__xludf.DUMMYFUNCTION("GOOGLETRANSLATE(F:F, ""en"", ""te"")"),"ఓపెన్-క్లాస్ సెయిల్ ప్లేన్")</f>
        <v>ఓపెన్-క్లాస్ సెయిల్ ప్లేన్</v>
      </c>
      <c r="H184" s="1" t="s">
        <v>169</v>
      </c>
      <c r="I184" s="1" t="str">
        <f>IFERROR(__xludf.DUMMYFUNCTION("GOOGLETRANSLATE(H:H, ""en"", ""te"")"),"జర్మనీ")</f>
        <v>జర్మనీ</v>
      </c>
      <c r="K184" s="1" t="s">
        <v>2930</v>
      </c>
      <c r="L184" s="1"/>
      <c r="M184" s="2" t="s">
        <v>2931</v>
      </c>
      <c r="N184" s="1" t="s">
        <v>2932</v>
      </c>
      <c r="O184" s="1" t="s">
        <v>2933</v>
      </c>
      <c r="P184" s="5">
        <v>26024.0</v>
      </c>
      <c r="Q184" s="1">
        <v>243.0</v>
      </c>
      <c r="R184" s="1">
        <v>1.0</v>
      </c>
      <c r="S184" s="1" t="s">
        <v>2934</v>
      </c>
      <c r="T184" s="1" t="s">
        <v>2935</v>
      </c>
      <c r="U184" s="1" t="s">
        <v>2936</v>
      </c>
      <c r="V184" s="1" t="s">
        <v>2937</v>
      </c>
      <c r="W184" s="1" t="s">
        <v>564</v>
      </c>
      <c r="X184" s="1" t="s">
        <v>901</v>
      </c>
      <c r="Y184" s="1" t="s">
        <v>2938</v>
      </c>
      <c r="AJ184" s="1" t="s">
        <v>2939</v>
      </c>
      <c r="AQ184" s="1" t="s">
        <v>2940</v>
      </c>
      <c r="AR184" s="1">
        <v>28.62</v>
      </c>
      <c r="AT184" s="1" t="s">
        <v>2778</v>
      </c>
      <c r="BA184" s="1" t="s">
        <v>2941</v>
      </c>
      <c r="BB184" s="1" t="s">
        <v>2942</v>
      </c>
      <c r="BG184" s="1" t="s">
        <v>313</v>
      </c>
      <c r="BI184" s="1" t="s">
        <v>2943</v>
      </c>
      <c r="BJ184" s="1" t="s">
        <v>2944</v>
      </c>
      <c r="BK184" s="1" t="s">
        <v>2945</v>
      </c>
      <c r="DA184" s="1" t="s">
        <v>2946</v>
      </c>
      <c r="FI184" s="1" t="s">
        <v>2947</v>
      </c>
      <c r="FJ184" s="1" t="s">
        <v>2948</v>
      </c>
    </row>
    <row r="185">
      <c r="A185" s="1" t="s">
        <v>2949</v>
      </c>
      <c r="B185" s="1" t="str">
        <f>IFERROR(__xludf.DUMMYFUNCTION("GOOGLETRANSLATE(A:A, ""en"", ""te"")"),"SNCAC NC-600")</f>
        <v>SNCAC NC-600</v>
      </c>
      <c r="C185" s="1" t="s">
        <v>2950</v>
      </c>
      <c r="D185" s="1" t="str">
        <f>IFERROR(__xludf.DUMMYFUNCTION("GOOGLETRANSLATE(C:C, ""en"", ""te"")"),"SNCAC NC-600 అనేది ఒక ప్రోటోటైప్ ఫ్రెంచ్ ట్విన్-ఇంజిన్ లాంగ్-రేంజ్ ఫైటర్ విమానం, ఇది మునుపటి హాన్రియోట్ H.220 ఫైటర్ నుండి SNCAC చే అభివృద్ధి చేయబడింది. జూన్ 1940 లో ఫ్రెంచ్ లొంగిపోవటం వలన ఈ రకం ఎన్నడూ సేవలోకి ప్రవేశించలేదు. అక్టోబర్ 1934 లో, ఫ్రెంచ్ సర్వీ"&amp;"స్ టెక్నిక్ డి ఎల్'రోనాటిక్ (లేదా వైమానిక మంత్రిత్వ శాఖ) మూడు సీట్ల ఫైటర్ కోసం ఒక అవసరాన్ని జారీ చేసింది, హన్రియోట్ హెచ్ రూపకల్పనతో .220 ఈ అవసరాన్ని తీర్చడానికి, పోటెజ్ (630), బ్రెగెట్ ఏవియేషన్ (690) మరియు రొమానో (ది ఆర్ -110) నుండి డిజైన్లతో పోటీ పడటం. ["&amp;"1] H.220 అన్ని లోహ నిర్మాణాల యొక్క జంట ఇంజిన్ మోనోప్లేన్. ఫ్యూజ్‌లేజ్ ఒక చిన్న, ఓవల్-సెక్షన్ మోనోకోక్, ఇది టెన్డం పరివేష్టిత కాక్‌పిట్స్‌లో ముగ్గురు సిబ్బందికి వసతి కల్పించింది. భుజం-మౌంటెడ్ రెక్కలు ప్రతి వైపు ఒకే షార్ట్ స్ట్రట్ ద్వారా కలుపుతారు, మరియు పూ"&amp;"ర్తి విస్తీర్ణంలో వెనుకంజలో ఉన్న అంచు ఫ్లాప్స్ మరియు స్ప్లిట్ ఐలెరోన్లతో అమర్చారు. వెనుక కాక్‌పిట్‌లో 20 మిమీ ఫిరంగి మరియు రెండు మెషిన్ గన్‌లను రెండు స్థిరమైన ఫార్వర్డ్ ఫైరింగ్ కావాలని ఆయుధాలు ఉద్దేశించబడ్డాయి. రెండు 340 కిలోవాట్ (450 హెచ్‌పి) రెనాల్ట్ 12"&amp;"ROI ఎయిర్ కూల్డ్ V12 ఇంజిన్‌లతో అమర్చిన అన్‌డ్లౌన్ ప్రోటోటైప్ 1936 పారిస్ ఎయిర్ షోలో ప్రదర్శించబడింది. [1] [2] 21 సెప్టెంబర్ 1937 న అవోర్డ్‌లో తొలి విమాన ప్రయాణానికి ముందు ఈ నమూనా 510 కిలోవాట్ల (680 హెచ్‌పి) గ్నోమ్-రోన్ 14 ఎమ్ రేడియల్ ఇంజిన్‌లతో తిరిగి ఇం"&amp;"జిన్ చేయబడింది. ఈ విమానం అస్థిరంగా ఉందని పరీక్షలు చూపించాయి, తోక ఉపరితలాలకు అనేక మార్పులు చేయబడుతున్నాయి. 17 ఫిబ్రవరి 1938 న ఇంజిన్ వైఫల్యం వల్ల బలవంతపు ల్యాండింగ్‌లో ప్రోటోటైప్ తీవ్రంగా దెబ్బతినడానికి ముందు సమస్యలను ప్రయత్నించండి మరియు సరిదిద్దండి. ఈ క్ర"&amp;"ాష్-ల్యాండింగ్ H.220, మరియు SNCAC, (సోషియాటా నేషనల్ డి కన్స్ట్రక్షన్స్ Aéronaotice డు సెంటర్ యొక్క ఫ్యూజ్‌లేజ్‌ను నాశనం చేసింది) 1937 లో ఫ్రెంచ్ విమానయాన పరిశ్రమ యొక్క జాతీయంలో భాగంగా హన్రియోట్ మరియు ఫార్మాన్ విలీనం ద్వారా ఇది ఏర్పడింది, ఒక పెద్ద పున es ర"&amp;"ూపకల్పనను నిర్వహించడానికి అవకాశాన్ని తీసుకుంది, నమూనాను కొత్త రూపకల్పనకు పునర్నిర్మించారు. [1] [A] ది పునర్నిర్మించిన మరియు రాజీనామా చేసిన ప్రోటోటైప్, H.220-2 ను పున es రూపకల్పన చేసింది, ఒక కొత్త ఫ్యూజ్‌లేజ్‌ను కలిగి ఉంది, ఇది సెంట్రల్ కీల్ చేరిన రెండు సగ"&amp;"ం షెల్స్‌తో నిర్మించబడింది, మునుపటి రూపకల్పన యొక్క సాంప్రదాయిక సింగిల్-ఫిన్ తోక ఉపరితలాలను భర్తీ చేస్తుంది. [1 ] విమానం రెక్కలు మారలేదు. [4] ఈ విమానం మొదట 17 మార్చి 1939 న ఈ రూపంలో ఎగిరింది. [1] ఇంతలో, ఆరు విమానాల కోసం ఒక ఉత్తర్వు 1938 లో NC-600 హోదాలో మూ"&amp;"ల్యాంకన ప్రయోజనాల కోసం ఉంచబడింది. [5] ఈ డిజైన్ ఇప్పుడు సుదూర పోరాట యోధుడి కోసం 1936 స్పెసిఫికేషన్‌ను కలవడానికి ఉద్దేశించబడింది, [5] పోటెజ్ 670 మరియు SNCase SE.100 తో పోటీ పడుతోంది. [6] H.220-2 ను NC-600 కు ప్రాతినిధ్యం వహించడానికి 1939 బ్రస్సెల్స్ ఎయిర్ ష"&amp;"ోలో ప్రదర్శించారు, కాని నిజమైన NC-600 మరింత పున es రూపకల్పన చేయబడిన విమానం, కొత్త రెక్కలు మరియు సవరించిన తోక ఉపరితలాలతో, మరియు ఇప్పుడు రెండుగా అందించబడుతోంది- సీటు విమానం. ప్రతిపాదిత ఆయుధాలు కూడా సవరించబడ్డాయి, రెండు అదనపు ఫార్వర్డ్ ఫైరింగ్ మెషిన్ గన్స్ మ"&amp;"రియు రెండు వెనుక-ఫైరింగ్ తుపాకులు ఒకే సరళమైన మౌంటెడ్ ఫిరంగితో భర్తీ చేయబడ్డాయి. [4] NC-600 ప్రోటోటైప్ 15 మే 1940 న ప్రయాణించింది, [4] కానీ మళ్ళీ ఇతర రకాలు ప్రాధాన్యత ఇవ్వబడ్డాయి, 40 పోటెజ్ 671 లు [7] మరియు కనీసం 300 SE.100 లు. [8] SNCAC యొక్క బూర్జెస్ ఫ్య"&amp;"ాక్టరీ యొక్క జర్మన్ ఆక్రమణ ద్వారా ఆరు-విమాన మూల్యాంకన బ్యాచ్‌లో పనులు ఆపివేయబడ్డాయి. [4] పూర్తి బుక్ ఆఫ్ ఫైటర్స్ నుండి డేటా [4] సాధారణ లక్షణాలు పనితీరు ఆయుధాలు, కాన్ఫిగరేషన్ మరియు ERA యొక్క ఆయుధ విమానం")</f>
        <v>SNCAC NC-600 అనేది ఒక ప్రోటోటైప్ ఫ్రెంచ్ ట్విన్-ఇంజిన్ లాంగ్-రేంజ్ ఫైటర్ విమానం, ఇది మునుపటి హాన్రియోట్ H.220 ఫైటర్ నుండి SNCAC చే అభివృద్ధి చేయబడింది. జూన్ 1940 లో ఫ్రెంచ్ లొంగిపోవటం వలన ఈ రకం ఎన్నడూ సేవలోకి ప్రవేశించలేదు. అక్టోబర్ 1934 లో, ఫ్రెంచ్ సర్వీస్ టెక్నిక్ డి ఎల్'రోనాటిక్ (లేదా వైమానిక మంత్రిత్వ శాఖ) మూడు సీట్ల ఫైటర్ కోసం ఒక అవసరాన్ని జారీ చేసింది, హన్రియోట్ హెచ్ రూపకల్పనతో .220 ఈ అవసరాన్ని తీర్చడానికి, పోటెజ్ (630), బ్రెగెట్ ఏవియేషన్ (690) మరియు రొమానో (ది ఆర్ -110) నుండి డిజైన్లతో పోటీ పడటం. [1] H.220 అన్ని లోహ నిర్మాణాల యొక్క జంట ఇంజిన్ మోనోప్లేన్. ఫ్యూజ్‌లేజ్ ఒక చిన్న, ఓవల్-సెక్షన్ మోనోకోక్, ఇది టెన్డం పరివేష్టిత కాక్‌పిట్స్‌లో ముగ్గురు సిబ్బందికి వసతి కల్పించింది. భుజం-మౌంటెడ్ రెక్కలు ప్రతి వైపు ఒకే షార్ట్ స్ట్రట్ ద్వారా కలుపుతారు, మరియు పూర్తి విస్తీర్ణంలో వెనుకంజలో ఉన్న అంచు ఫ్లాప్స్ మరియు స్ప్లిట్ ఐలెరోన్లతో అమర్చారు. వెనుక కాక్‌పిట్‌లో 20 మిమీ ఫిరంగి మరియు రెండు మెషిన్ గన్‌లను రెండు స్థిరమైన ఫార్వర్డ్ ఫైరింగ్ కావాలని ఆయుధాలు ఉద్దేశించబడ్డాయి. రెండు 340 కిలోవాట్ (450 హెచ్‌పి) రెనాల్ట్ 12ROI ఎయిర్ కూల్డ్ V12 ఇంజిన్‌లతో అమర్చిన అన్‌డ్లౌన్ ప్రోటోటైప్ 1936 పారిస్ ఎయిర్ షోలో ప్రదర్శించబడింది. [1] [2] 21 సెప్టెంబర్ 1937 న అవోర్డ్‌లో తొలి విమాన ప్రయాణానికి ముందు ఈ నమూనా 510 కిలోవాట్ల (680 హెచ్‌పి) గ్నోమ్-రోన్ 14 ఎమ్ రేడియల్ ఇంజిన్‌లతో తిరిగి ఇంజిన్ చేయబడింది. ఈ విమానం అస్థిరంగా ఉందని పరీక్షలు చూపించాయి, తోక ఉపరితలాలకు అనేక మార్పులు చేయబడుతున్నాయి. 17 ఫిబ్రవరి 1938 న ఇంజిన్ వైఫల్యం వల్ల బలవంతపు ల్యాండింగ్‌లో ప్రోటోటైప్ తీవ్రంగా దెబ్బతినడానికి ముందు సమస్యలను ప్రయత్నించండి మరియు సరిదిద్దండి. ఈ క్రాష్-ల్యాండింగ్ H.220, మరియు SNCAC, (సోషియాటా నేషనల్ డి కన్స్ట్రక్షన్స్ Aéronaotice డు సెంటర్ యొక్క ఫ్యూజ్‌లేజ్‌ను నాశనం చేసింది) 1937 లో ఫ్రెంచ్ విమానయాన పరిశ్రమ యొక్క జాతీయంలో భాగంగా హన్రియోట్ మరియు ఫార్మాన్ విలీనం ద్వారా ఇది ఏర్పడింది, ఒక పెద్ద పున es రూపకల్పనను నిర్వహించడానికి అవకాశాన్ని తీసుకుంది, నమూనాను కొత్త రూపకల్పనకు పునర్నిర్మించారు. [1] [A] ది పునర్నిర్మించిన మరియు రాజీనామా చేసిన ప్రోటోటైప్, H.220-2 ను పున es రూపకల్పన చేసింది, ఒక కొత్త ఫ్యూజ్‌లేజ్‌ను కలిగి ఉంది, ఇది సెంట్రల్ కీల్ చేరిన రెండు సగం షెల్స్‌తో నిర్మించబడింది, మునుపటి రూపకల్పన యొక్క సాంప్రదాయిక సింగిల్-ఫిన్ తోక ఉపరితలాలను భర్తీ చేస్తుంది. [1 ] విమానం రెక్కలు మారలేదు. [4] ఈ విమానం మొదట 17 మార్చి 1939 న ఈ రూపంలో ఎగిరింది. [1] ఇంతలో, ఆరు విమానాల కోసం ఒక ఉత్తర్వు 1938 లో NC-600 హోదాలో మూల్యాంకన ప్రయోజనాల కోసం ఉంచబడింది. [5] ఈ డిజైన్ ఇప్పుడు సుదూర పోరాట యోధుడి కోసం 1936 స్పెసిఫికేషన్‌ను కలవడానికి ఉద్దేశించబడింది, [5] పోటెజ్ 670 మరియు SNCase SE.100 తో పోటీ పడుతోంది. [6] H.220-2 ను NC-600 కు ప్రాతినిధ్యం వహించడానికి 1939 బ్రస్సెల్స్ ఎయిర్ షోలో ప్రదర్శించారు, కాని నిజమైన NC-600 మరింత పున es రూపకల్పన చేయబడిన విమానం, కొత్త రెక్కలు మరియు సవరించిన తోక ఉపరితలాలతో, మరియు ఇప్పుడు రెండుగా అందించబడుతోంది- సీటు విమానం. ప్రతిపాదిత ఆయుధాలు కూడా సవరించబడ్డాయి, రెండు అదనపు ఫార్వర్డ్ ఫైరింగ్ మెషిన్ గన్స్ మరియు రెండు వెనుక-ఫైరింగ్ తుపాకులు ఒకే సరళమైన మౌంటెడ్ ఫిరంగితో భర్తీ చేయబడ్డాయి. [4] NC-600 ప్రోటోటైప్ 15 మే 1940 న ప్రయాణించింది, [4] కానీ మళ్ళీ ఇతర రకాలు ప్రాధాన్యత ఇవ్వబడ్డాయి, 40 పోటెజ్ 671 లు [7] మరియు కనీసం 300 SE.100 లు. [8] SNCAC యొక్క బూర్జెస్ ఫ్యాక్టరీ యొక్క జర్మన్ ఆక్రమణ ద్వారా ఆరు-విమాన మూల్యాంకన బ్యాచ్‌లో పనులు ఆపివేయబడ్డాయి. [4] పూర్తి బుక్ ఆఫ్ ఫైటర్స్ నుండి డేటా [4] సాధారణ లక్షణాలు పనితీరు ఆయుధాలు, కాన్ఫిగరేషన్ మరియు ERA యొక్క ఆయుధ విమానం</v>
      </c>
      <c r="E185" s="1" t="s">
        <v>2951</v>
      </c>
      <c r="F185" s="1" t="s">
        <v>2952</v>
      </c>
      <c r="G185" s="1" t="str">
        <f>IFERROR(__xludf.DUMMYFUNCTION("GOOGLETRANSLATE(F:F, ""en"", ""te"")"),"దీర్ఘ-శ్రేణి ఫైటర్ విమానం")</f>
        <v>దీర్ఘ-శ్రేణి ఫైటర్ విమానం</v>
      </c>
      <c r="H185" s="1" t="s">
        <v>463</v>
      </c>
      <c r="I185" s="1" t="str">
        <f>IFERROR(__xludf.DUMMYFUNCTION("GOOGLETRANSLATE(H:H, ""en"", ""te"")"),"ఫ్రాన్స్")</f>
        <v>ఫ్రాన్స్</v>
      </c>
      <c r="J185" s="2" t="s">
        <v>464</v>
      </c>
      <c r="K185" s="1" t="s">
        <v>2953</v>
      </c>
      <c r="L185" s="1"/>
      <c r="M185" s="1" t="s">
        <v>2954</v>
      </c>
      <c r="P185" s="1" t="s">
        <v>2955</v>
      </c>
      <c r="Q185" s="1">
        <v>2.0</v>
      </c>
      <c r="R185" s="1">
        <v>2.0</v>
      </c>
      <c r="S185" s="1" t="s">
        <v>2956</v>
      </c>
      <c r="T185" s="1" t="s">
        <v>2957</v>
      </c>
      <c r="U185" s="1" t="s">
        <v>2958</v>
      </c>
      <c r="V185" s="1" t="s">
        <v>2959</v>
      </c>
      <c r="X185" s="1" t="s">
        <v>2960</v>
      </c>
      <c r="Y185" s="1" t="s">
        <v>289</v>
      </c>
      <c r="AA185" s="1" t="s">
        <v>2961</v>
      </c>
      <c r="AC185" s="1" t="s">
        <v>2962</v>
      </c>
      <c r="AF185" s="1" t="s">
        <v>2963</v>
      </c>
      <c r="AQ185" s="1" t="s">
        <v>2964</v>
      </c>
      <c r="AY185" s="1" t="s">
        <v>2965</v>
      </c>
      <c r="BH185" s="1" t="s">
        <v>2966</v>
      </c>
      <c r="BR185" s="1" t="s">
        <v>2967</v>
      </c>
    </row>
    <row r="186">
      <c r="A186" s="1" t="s">
        <v>2968</v>
      </c>
      <c r="B186" s="1" t="str">
        <f>IFERROR(__xludf.DUMMYFUNCTION("GOOGLETRANSLATE(A:A, ""en"", ""te"")"),"సుడ్-ఓయెస్ట్ కోర్స్")</f>
        <v>సుడ్-ఓయెస్ట్ కోర్స్</v>
      </c>
      <c r="C186" s="1" t="s">
        <v>2969</v>
      </c>
      <c r="D186" s="1" t="str">
        <f>IFERROR(__xludf.DUMMYFUNCTION("GOOGLETRANSLATE(C:C, ""en"", ""te"")"),"SUD-OUEST CORSE అనేది ఫ్రెంచ్ మెయిల్ మరియు ప్రయాణీకుల రవాణా విమానం, ఇది SNCASO చేత నిర్మించబడింది. [1] CORSE తొమ్మిది-ప్రయాణీకుల విమానం అయిన S.O.90 కాసియోపీగా ప్రారంభమైంది. S.O.93 కోర్స్ మరియు S.O.94 కోర్స్ II ప్రోటోటైప్‌లను S.O.95 కోర్స్ III గా అభివృద్ధి"&amp;" చేశారు. ఈ విమానం ఒక కాంటిలివర్ మిడ్-వింగ్ మోనోప్లేన్, ఇది రెండు రెనాల్ట్ 12 ఎస్ ఇంజన్లతో పనిచేస్తుంది, ఇది ముడుచుకునే సాంప్రదాయ ల్యాండింగ్ గేర్‌తో ఉంటుంది. 13 మంది ప్రయాణికుల వరకు కూర్చుని, ఎక్కువ సరుకును తీసుకెళ్లడానికి సీట్లను త్వరగా తొలగించవచ్చు. ఎయిర"&amp;"్ ఫ్రాన్స్‌కు సేవ చేయడానికి ఉద్దేశించినది, ఇది వారి విమాన అవసరాలను విఫలమైంది. ఏరోనావాలే కోసం 60 విమానాలు నిర్మించబడ్డాయి మరియు ఇతర విదేశీ విమానయాన సంస్థలకు తక్కువ సంఖ్యలో ఉన్నాయి. [1] జేన్ యొక్క అన్ని ప్రపంచ విమానాల నుండి డేటా 1947 [3] ది ఎన్సైక్లోపీడియా "&amp;"ఆఫ్ వరల్డ్ ఎయిర్క్రాఫ్ట్, [1] ఫ్రెంచ్ యుద్ధానంతర రవాణా విమానం, [4] లెస్ ఏవియన్స్ ఫ్రాంకైస్ డి 1944 ఎ 1964 [5] సాధారణ లక్షణాల పనితీరు")</f>
        <v>SUD-OUEST CORSE అనేది ఫ్రెంచ్ మెయిల్ మరియు ప్రయాణీకుల రవాణా విమానం, ఇది SNCASO చేత నిర్మించబడింది. [1] CORSE తొమ్మిది-ప్రయాణీకుల విమానం అయిన S.O.90 కాసియోపీగా ప్రారంభమైంది. S.O.93 కోర్స్ మరియు S.O.94 కోర్స్ II ప్రోటోటైప్‌లను S.O.95 కోర్స్ III గా అభివృద్ధి చేశారు. ఈ విమానం ఒక కాంటిలివర్ మిడ్-వింగ్ మోనోప్లేన్, ఇది రెండు రెనాల్ట్ 12 ఎస్ ఇంజన్లతో పనిచేస్తుంది, ఇది ముడుచుకునే సాంప్రదాయ ల్యాండింగ్ గేర్‌తో ఉంటుంది. 13 మంది ప్రయాణికుల వరకు కూర్చుని, ఎక్కువ సరుకును తీసుకెళ్లడానికి సీట్లను త్వరగా తొలగించవచ్చు. ఎయిర్ ఫ్రాన్స్‌కు సేవ చేయడానికి ఉద్దేశించినది, ఇది వారి విమాన అవసరాలను విఫలమైంది. ఏరోనావాలే కోసం 60 విమానాలు నిర్మించబడ్డాయి మరియు ఇతర విదేశీ విమానయాన సంస్థలకు తక్కువ సంఖ్యలో ఉన్నాయి. [1] జేన్ యొక్క అన్ని ప్రపంచ విమానాల నుండి డేటా 1947 [3] ది ఎన్సైక్లోపీడియా ఆఫ్ వరల్డ్ ఎయిర్క్రాఫ్ట్, [1] ఫ్రెంచ్ యుద్ధానంతర రవాణా విమానం, [4] లెస్ ఏవియన్స్ ఫ్రాంకైస్ డి 1944 ఎ 1964 [5] సాధారణ లక్షణాల పనితీరు</v>
      </c>
      <c r="E186" s="1" t="s">
        <v>2970</v>
      </c>
      <c r="F186" s="1" t="s">
        <v>2971</v>
      </c>
      <c r="G186" s="1" t="str">
        <f>IFERROR(__xludf.DUMMYFUNCTION("GOOGLETRANSLATE(F:F, ""en"", ""te"")"),"మెయిల్/ప్రయాణీకుల రవాణా")</f>
        <v>మెయిల్/ప్రయాణీకుల రవాణా</v>
      </c>
      <c r="H186" s="1" t="s">
        <v>463</v>
      </c>
      <c r="I186" s="1" t="str">
        <f>IFERROR(__xludf.DUMMYFUNCTION("GOOGLETRANSLATE(H:H, ""en"", ""te"")"),"ఫ్రాన్స్")</f>
        <v>ఫ్రాన్స్</v>
      </c>
      <c r="J186" s="2" t="s">
        <v>464</v>
      </c>
      <c r="K186" s="1" t="s">
        <v>2972</v>
      </c>
      <c r="L186" s="1"/>
      <c r="M186" s="2" t="s">
        <v>2973</v>
      </c>
      <c r="P186" s="3">
        <v>17365.0</v>
      </c>
      <c r="Q186" s="1">
        <v>64.0</v>
      </c>
      <c r="R186" s="1">
        <v>2.0</v>
      </c>
      <c r="S186" s="1" t="s">
        <v>2974</v>
      </c>
      <c r="T186" s="1" t="s">
        <v>2975</v>
      </c>
      <c r="U186" s="1" t="s">
        <v>2976</v>
      </c>
      <c r="V186" s="1" t="s">
        <v>2977</v>
      </c>
      <c r="X186" s="1" t="s">
        <v>2978</v>
      </c>
      <c r="Y186" s="1" t="s">
        <v>2979</v>
      </c>
      <c r="Z186" s="1" t="s">
        <v>2980</v>
      </c>
      <c r="AA186" s="1" t="s">
        <v>2981</v>
      </c>
      <c r="AB186" s="1" t="s">
        <v>2982</v>
      </c>
      <c r="AC186" s="1" t="s">
        <v>2983</v>
      </c>
      <c r="AF186" s="1" t="s">
        <v>2984</v>
      </c>
      <c r="AS186" s="1" t="s">
        <v>2985</v>
      </c>
      <c r="AV186" s="1" t="s">
        <v>2986</v>
      </c>
      <c r="AW186" s="2" t="s">
        <v>2987</v>
      </c>
      <c r="BA186" s="1" t="s">
        <v>2988</v>
      </c>
      <c r="BG186" s="1" t="s">
        <v>313</v>
      </c>
    </row>
    <row r="187">
      <c r="A187" s="1" t="s">
        <v>2989</v>
      </c>
      <c r="B187" s="1" t="str">
        <f>IFERROR(__xludf.DUMMYFUNCTION("GOOGLETRANSLATE(A:A, ""en"", ""te"")"),"పోటెజ్ x")</f>
        <v>పోటెజ్ x</v>
      </c>
      <c r="C187" s="1" t="s">
        <v>2990</v>
      </c>
      <c r="D187" s="1" t="str">
        <f>IFERROR(__xludf.DUMMYFUNCTION("GOOGLETRANSLATE(C:C, ""en"", ""te"")"),"పోటెజ్ X ఒక ఫ్రెంచ్ 1920 ల సాధారణ-ప్రయోజన వలస రవాణా విమానం, పోటెజ్ రూపొందించి నిర్మించబడింది. పోటెజ్ X అనేది మూడు ఇంజిన్ బిప్‌లేన్, ఇది స్థిర నోస్‌వీల్ ల్యాండింగ్ గేర్‌తో టెయిల్‌స్కిడ్‌తో భర్తీ చేయబడింది. [1] మొదటి వేరియంట్ పోటెజ్ ఎక్స్ ఎ, ఇది మూడు 140 హె"&amp;"చ్‌పి (104 కిలోవాట్) హిస్పానో-సుజా 8AA పిస్టన్ ఇంజన్లు, ఎగువ మరియు దిగువ రెక్కల మధ్య రెండు స్ట్రట్-మౌంటెడ్ మరియు ఒక ముక్కు-మౌంటెడ్. [1] ఇది 10 మంది ప్రయాణికులకు పైలట్‌తో క్యాబిన్ వెనుక ఓపెన్ కాక్‌పిట్‌లో పరివేష్టిత క్యాబిన్ కలిగి ఉంది. [1] తరువాత ఇంజిన్లు"&amp;" మరింత శక్తివంతమైన హిస్పానో-సుజా 8ab వెర్షన్లుగా మార్చబడ్డాయి. [1] మరో రెండు వేరియంట్లు 280 హెచ్‌పి (209 కిలోవాట్) హిస్పానో-సుయిజా 8 బిఇసి ఇంజిన్‌లతో నిర్మించబడ్డాయి, X B ఒక సైనిక వేరియంట్ మరియు X C A వాణిజ్య వేరియంట్. [1] పోటెజ్ X పోటెజ్ XVIII మరియు పోటె"&amp;"జ్ XXII లలో రెండు సారూప్య విమానాల ఆధారంగా ఏర్పడింది. [2] [3] సాధారణ లక్షణాల పనితీరు")</f>
        <v>పోటెజ్ X ఒక ఫ్రెంచ్ 1920 ల సాధారణ-ప్రయోజన వలస రవాణా విమానం, పోటెజ్ రూపొందించి నిర్మించబడింది. పోటెజ్ X అనేది మూడు ఇంజిన్ బిప్‌లేన్, ఇది స్థిర నోస్‌వీల్ ల్యాండింగ్ గేర్‌తో టెయిల్‌స్కిడ్‌తో భర్తీ చేయబడింది. [1] మొదటి వేరియంట్ పోటెజ్ ఎక్స్ ఎ, ఇది మూడు 140 హెచ్‌పి (104 కిలోవాట్) హిస్పానో-సుజా 8AA పిస్టన్ ఇంజన్లు, ఎగువ మరియు దిగువ రెక్కల మధ్య రెండు స్ట్రట్-మౌంటెడ్ మరియు ఒక ముక్కు-మౌంటెడ్. [1] ఇది 10 మంది ప్రయాణికులకు పైలట్‌తో క్యాబిన్ వెనుక ఓపెన్ కాక్‌పిట్‌లో పరివేష్టిత క్యాబిన్ కలిగి ఉంది. [1] తరువాత ఇంజిన్లు మరింత శక్తివంతమైన హిస్పానో-సుజా 8ab వెర్షన్లుగా మార్చబడ్డాయి. [1] మరో రెండు వేరియంట్లు 280 హెచ్‌పి (209 కిలోవాట్) హిస్పానో-సుయిజా 8 బిఇసి ఇంజిన్‌లతో నిర్మించబడ్డాయి, X B ఒక సైనిక వేరియంట్ మరియు X C A వాణిజ్య వేరియంట్. [1] పోటెజ్ X పోటెజ్ XVIII మరియు పోటెజ్ XXII లలో రెండు సారూప్య విమానాల ఆధారంగా ఏర్పడింది. [2] [3] సాధారణ లక్షణాల పనితీరు</v>
      </c>
      <c r="E187" s="1" t="s">
        <v>2991</v>
      </c>
      <c r="F187" s="1" t="s">
        <v>2992</v>
      </c>
      <c r="G187" s="1" t="str">
        <f>IFERROR(__xludf.DUMMYFUNCTION("GOOGLETRANSLATE(F:F, ""en"", ""te"")"),"సాధారణ ప్రయోజనం వలస రవాణా విమానం")</f>
        <v>సాధారణ ప్రయోజనం వలస రవాణా విమానం</v>
      </c>
      <c r="H187" s="1" t="s">
        <v>463</v>
      </c>
      <c r="I187" s="1" t="str">
        <f>IFERROR(__xludf.DUMMYFUNCTION("GOOGLETRANSLATE(H:H, ""en"", ""te"")"),"ఫ్రాన్స్")</f>
        <v>ఫ్రాన్స్</v>
      </c>
      <c r="K187" s="1" t="s">
        <v>2993</v>
      </c>
      <c r="L187" s="1"/>
      <c r="M187" s="2" t="s">
        <v>2994</v>
      </c>
      <c r="P187" s="1">
        <v>1922.0</v>
      </c>
      <c r="R187" s="1">
        <v>1.0</v>
      </c>
      <c r="S187" s="1" t="s">
        <v>2995</v>
      </c>
      <c r="T187" s="1" t="s">
        <v>2996</v>
      </c>
      <c r="U187" s="1" t="s">
        <v>2997</v>
      </c>
      <c r="V187" s="1" t="s">
        <v>2998</v>
      </c>
      <c r="X187" s="1" t="s">
        <v>2999</v>
      </c>
      <c r="Y187" s="1" t="s">
        <v>3000</v>
      </c>
      <c r="AA187" s="1" t="s">
        <v>3001</v>
      </c>
      <c r="AC187" s="1" t="s">
        <v>3002</v>
      </c>
      <c r="AF187" s="1" t="s">
        <v>1397</v>
      </c>
      <c r="AH187" s="1" t="s">
        <v>1439</v>
      </c>
      <c r="AS187" s="1" t="s">
        <v>3003</v>
      </c>
      <c r="BA187" s="1" t="s">
        <v>3004</v>
      </c>
      <c r="BG187" s="1" t="s">
        <v>313</v>
      </c>
      <c r="CZ187" s="1" t="s">
        <v>3005</v>
      </c>
    </row>
    <row r="188">
      <c r="A188" s="1" t="s">
        <v>3006</v>
      </c>
      <c r="B188" s="1" t="str">
        <f>IFERROR(__xludf.DUMMYFUNCTION("GOOGLETRANSLATE(A:A, ""en"", ""te"")"),"దక్షిణ శిలువ (విమానం)")</f>
        <v>దక్షిణ శిలువ (విమానం)</v>
      </c>
      <c r="C188" s="1" t="s">
        <v>3007</v>
      </c>
      <c r="D188" s="1" t="str">
        <f>IFERROR(__xludf.DUMMYFUNCTION("GOOGLETRANSLATE(C:C, ""en"", ""te"")"),"సదరన్ క్రాస్ ఒక ఫోకర్ ఎఫ్.విబ్/3 ఎమ్ ట్రిమోటర్ మోనోప్లేన్, దీనిని ఆస్ట్రేలియన్ ఏవియేటర్ చార్లెస్ కింగ్స్‌ఫోర్డ్ స్మిత్, చార్లెస్ ఉల్మ్, హ్యారీ లియోన్ మరియు జేమ్స్ వార్నర్లు ఎగరారు 1928 లో సుమారు 11,670 కిలోమీటర్లు (7,250 మైళ్ళు). డెట్రాయిట్ న్యూస్-విల్కిన"&amp;"్స్ ఆర్కిటిక్ యాత్ర యొక్క ధ్రువ అన్వేషణ విమానం డెట్రాయిటర్ అయిన డెట్రాయిటర్ గా దక్షిణ శిలువ జీవితాన్ని ప్రారంభించింది. [1] ఈ విమానం 1926 లో అలాస్కాలో క్రాష్ అయ్యింది మరియు ఆస్ట్రేలియా యాత్ర నాయకుడు హుబెర్ట్ విల్కిన్స్ చేత తిరిగి పొందాడు మరియు మరమ్మతులు చే"&amp;"శారు. తన ఆర్కిటిక్ అన్వేషణలకు ఫోకర్ చాలా పెద్దదని నిర్ణయించుకున్న విల్కిన్స్, శాన్ఫ్రాన్సిస్కోలోని కింగ్స్‌ఫోర్డ్ స్మిత్ మరియు చార్లెస్ ఉల్మ్‌లతో సమావేశమయ్యారు మరియు ఇంజన్లు లేదా సాధనాలు లేకుండా విమానం విక్రయించడానికి ఏర్పాట్లు చేశాడు. [2] ఇంజిన్లు మరియు "&amp;"ఇతర అవసరమైన భాగాలతో విమానాన్ని అమర్చిన కింగ్స్‌ఫోర్డ్ స్మిత్, తన ట్రాన్స్-పసిఫిక్ ఫ్లైట్ కోసం నిధులు మరియు ఆసక్తిని సేకరించే ప్రయత్నంలో ప్రపంచ ఓర్పు రికార్డు వద్ద రెండు ప్రయత్నాలు చేశాడు. ఏదేమైనా, న్యూ సౌత్ వేల్స్ ప్రభుత్వం తన విమాన స్పాన్సర్‌షిప్‌ను ఉపసం"&amp;"హరించుకున్న తరువాత, [3] డబ్బు అయిపోయినట్లు అనిపించింది మరియు కింగ్స్‌ఫోర్డ్ స్మిత్ సదరన్ క్రాస్‌ను విక్రయించాల్సి ఉంటుంది. ఈ విమానం అమెరికన్ ఏవియేటర్ మరియు పరోపకారి అలన్ హాంకాక్ చేత కొనుగోలు చేయబడింది, తరువాత దానిని కింగ్స్‌ఫోర్డ్ స్మిత్ మరియు ఉల్మ్‌లకు అ"&amp;"ప్పుగా ఇచ్చారు. మూడు రైట్ వర్ల్‌విండ్ ఇంజిన్‌లకు మెల్బోర్న్ వ్యాపారవేత్త సిడ్నీ మైయర్ నిధులు సమకూర్చారు. [4] 31 మే 1928 న, ది క్రూ -చార్లెస్ కింగ్స్‌ఫోర్డ్ స్మిత్, చార్లెస్ ఉల్మ్, మరియు అమెరికన్లు హ్యారీ లియోన్ (నావిగేటర్) మరియు జేమ్స్ వార్నర్ (రేడియో ఆపర"&amp;"ేటర్) [3] - అమెరికాలోని కాలిఫోర్నియాలోని ఓక్లాండ్ నుండి బయలుదేరారు. ఫిజికి బయలుదేరే ముందు సదరన్ క్రాస్ విశ్రాంతి మరియు హవాయిలో ఇంధనం నింపడం కోసం ఆగిపోయింది. ప్రయాణం యొక్క ఈ కాలు .mw-parser-output .frac {వైట్-స్పేస్: నౌరాప్} .MW-PARSER-OUTPUT .FRAC .NUM, ."&amp;"MW-PARSER-OUTPUT .FRAC .DEN {FONT-SIZE: 80%; లైన్-హైట్: 0; నిలువు-అమరిక: సూపర్} .mw- పార్సర్-అవుట్పుట్ .ఫ్రాక్ .డెన్ {నిలువు-అమరిక: ఉప. 0,0,0); ఎత్తు: 1px; మార్జిన్: -1px; ఓవర్‌ఫ్లో: దాచిన; పాడింగ్: 0; స్థానం: సంపూర్ణ; వెడల్పు: 1px} 34+1⁄2 గంటల విమాన ప్రయ"&amp;"ాణం సువాలో, పెద్ద మరియు ఉత్సాహభరితమైన గుంపు ఆల్బర్ట్ పార్క్ వద్ద ఫిజి టచ్‌లోకి దిగిన మొదటి విమానాన్ని చూశారు. [5] సదరన్ క్రాస్ జూన్ 9 న ఆస్ట్రేలియాలోని క్వీన్స్లాండ్లోని బ్రిస్బేన్లోని ఈగిల్ ఫార్మ్ విమానాశ్రయంలో దిగింది, [6] [7] ఇక్కడ 25 వేల మంది ప్రేక్షక"&amp;"ులు విమానాశ్రయానికి వచ్చినప్పుడు దక్షిణ శిలువను పలకరించడానికి వేచి ఉన్నారు. [8] [9 సాహస సం మరుసటి రోజు (10 జూన్) సదరన్ క్రాస్ సిడ్నీకి ఎగిరింది. ఈ విమానం నాలుగు ట్రాన్స్మిటర్లు మరియు కాక్‌పిట్ క్రింద ఉన్న ఫ్యూజ్‌లేజ్‌కు అనుసంధానించబడిన రామ్ ఎయిర్ టర్బైన్ "&amp;"ద్వారా నడిచే నాలుగు ట్రాన్స్‌మిటర్లు మరియు మూడు రిసీవర్లను ఉపయోగించి విమానంలో ఓడలు మరియు తీరంతో స్థిరమైన రేడియో కమ్యూనికేషన్‌లో ఉంది. [11] ట్రాన్స్మిటర్లలో 33.5 మీటర్ల తరంగదైర్ఘ్యం వద్ద పనిచేసే ఒక 50 వాట్ల షార్ట్-వేవ్ సెట్ మరియు రెండు 60 వాట్ల సెట్లు 600 "&amp;"మీటర్ల వద్ద పనిచేస్తున్నాయి, ఒక 600 మీటర్ల అత్యవసర జలనిరోధిత సెట్ ఎనిమిది గంటలు మునిగిపోయింది. [11] రిసీవర్లు, సాధారణ ఆడియో యాంప్లిఫైయర్‌ను పంచుకుంటాయి, స్వల్ప-తరంగం, లాంగ్-వేవ్ మరియు బెకన్ ఉన్నాయి. [11] విమానంలో మొట్టమొదటి చెల్లింపు వాణిజ్య సందేశాలు పంపబ"&amp;"డ్డాయి మరియు స్వీకరించబడ్డాయి మరియు రేడియో కోసం కొత్త ప్రపంచ రికార్డు దూరం దక్షిణాఫ్రికాలోని బ్లోమ్ఫోంటెయిన్ వద్ద షార్ట్-వేవ్ రిసెప్షన్‌తో సెట్ చేయబడింది, ప్రపంచవ్యాప్తంగా 12,800 మైళ్ళు (20,600 కిమీ) వద్ద ఉంది. [11 ] హోనోలులు నుండి ఫ్లైట్ నాలుగు గంటలు బయట"&amp;"ికి వచ్చే వరకు పసిఫిక్ తీరంతో ప్రత్యక్ష షార్ట్-వేవ్ ఎయిర్క్రాఫ్ట్-టు-షోర్ కమ్యూనికేషన్లు నిర్వహించబడ్డాయి, ఇది బయలుదేరిన రెండు గంటల నుండి హోనోలులుపై సువా లెగ్ వరకు ఇదే విధమైన రిసెప్షన్ అతివ్యాప్తితో విమాన ప్రయాణాన్ని పర్యవేక్షిస్తోంది. [11 ] ఈ విమానంలో వి"&amp;"జయం అడ్మిరల్ బైర్డ్ తన మూడు అంటార్కిటిక్ యాత్ర విమానాలను ఇలాంటి పరికరాలతో సన్నద్ధం చేయడానికి ప్రభావితం చేసింది. [11] కింగ్స్‌ఫోర్డ్ స్మిత్, ఉల్మ్ మరియు గోర్డాన్ టేలర్ సదరన్ క్రాస్‌లో మొదటి నాన్‌స్టాప్ ట్రాన్స్-టాస్మాన్ ఫ్లైట్‌ను కూడా చేశారు-ఆస్ట్రేలియా ను"&amp;"ండి న్యూజిలాండ్ వరకు టాస్మాన్ సముద్రం మీదుగా-1928 సెప్టెంబర్ 10-11 తేదీలలో మొదటి క్రాసింగ్‌తో ప్రారంభమైంది, 2,670 కిలోమీటర్ల దూరం ( 1,660 మై). [12] వారు తిరిగి ఆస్ట్రేలియాకు వెళ్లారు. [సైటేషన్ అవసరం] గై మెన్జీస్ 1931 లో సదరన్ క్రాస్ జూనియర్‌లో మొట్టమొదటి "&amp;"సోలో ట్రాన్స్-టాస్మాన్ ఫ్లైట్‌ను పూర్తి చేశారు. ఆస్ట్రేలియా, మ్యూజియంలో ప్రదర్శన కోసం. [13] స్మితి చిత్రం చిత్రీకరణ కోసం ఈ విమానం 1945 లో క్లుప్తంగా పదవీ విరమణ నుండి బయటకు వచ్చింది. సీనియర్ ఏవియేషన్ సివిల్ సర్వెంట్ మరియు ఎయిర్ క్రాష్ ఇన్వెస్టిగేటర్ జిమ్ స"&amp;"్కోఫీల్డ్ పర్యవేక్షణలో ఈ యంత్రం 1985 లో పునరుద్ధరించబడింది. సదరన్ క్రాస్ ఇప్పుడు బ్రిస్బేన్ విమానాశ్రయంలోని అంతర్జాతీయ టెర్మినల్ సమీపంలో విమానాశ్రయ డ్రైవ్‌లోని ప్రత్యేక గ్లాస్ హ్యాంగర్ మెమోరియల్‌లో భద్రపరచబడింది. [14] దక్షిణ శిలువ యొక్క పూర్తి-పరిమాణ ఎగిర"&amp;"ే పునరుత్పత్తి 1980 మరియు 1987 మధ్య దక్షిణ ఆస్ట్రేలియాలో నిర్మించబడింది మరియు ఇది ప్రపంచంలోనే అతిపెద్ద పునరుత్పత్తి విమానం. [15] రాయల్ ఆస్ట్రేలియన్ వైమానిక దళానికి చెందిన సార్జెంట్ ఆంథోనీ లోహ్రీ, ఎయిర్క్రాఫ్ట్ రీసెర్చ్ అండ్ డెవలప్‌మెంట్ యూనిట్ (ARDU) దాని"&amp;" నిర్మాణాన్ని పర్యవేక్షించారు. పారాఫీల్డ్ సౌత్ ఆస్ట్రేలియాలో 25 మే 2002 న ఆమె టేకాఫ్‌లో ఒక ప్రధాన చక్రం కోల్పోయింది. ప్రతిరూపం ఒక మంచి చక్రం మీద దిగింది మరియు తోక-స్కిడ్ పైలట్, దెబ్బతిన్న అండర్ క్యారేజీని భూమి నుండి వింగ్ గాలిలో ఉంచడం ద్వారా భూమి నుండి ఉం"&amp;"చారు. విమానం ఆగిపోయినప్పుడు రెక్క దిగి, రెక్క చిట్కా ~ 3 మీ. గణనీయమైన చర్చల తరువాత, హిస్టారికల్ ఎయిర్క్రాఫ్ట్ రిస్టోరేషన్ సొసైటీ (HARS) 2010 లో SA ప్రభుత్వం నుండి ఈ విమానాన్ని సొంతం చేసుకుంది, మరియు ఈ విమానం న్యూ సౌత్ వేల్స్లోని అల్బియాన్ పార్క్ లోని ఇల్ల"&amp;"ావర్రా ప్రాంతీయ విమానాశ్రయంలోని హార్స్ సదుపాయానికి రవాణా చేయబడింది. ప్రతిరూప విమానాలను హార్స్ వాలంటీర్లు పూర్తి గాలి విలువైన స్థితికి పునరుద్ధరిస్తున్నారు. ఇందులో హస్తకళా ఆల్-వుడెన్ స్ప్రూస్ మరియు ప్లైవుడ్ వింగ్ పునరుద్ధరణ ఉంటుంది. [16] విమానం VH-USU యొక్"&amp;"క అసలు రిజిస్ట్రేషన్‌ను కలిగి ఉంటుంది. [17] ఆస్ట్రేలియన్ ఏవియేషన్ i త్సాహికుడు ఆస్టిన్ బైర్న్ జూన్ 1928 లో సిడ్నీ యొక్క మస్కట్ ఏరోడ్రోమ్ వద్ద పెద్ద ప్రేక్షకులలో భాగం, వారి విజయవంతమైన ట్రాన్స్-పసిఫిక్ ఫ్లైట్ తరువాత సదరన్ క్రాస్ మరియు దాని సిబ్బందిని స్వాగత"&amp;"ించారు. ఈ కార్యక్రమానికి సాక్ష్యమిచ్చడం బైర్న్ ను సదరన్ క్రాస్ యొక్క 1:24 స్కేల్ మోడల్ చేయడానికి ప్రేరణ పొందింది, ఎక్కువగా ఇత్తడి నుండి బంగారం మరియు వెండి లేపనలో పూర్తయింది. బైర్న్ ఈ నమూనాను పూర్తి చేయడానికి ముందే కింగ్స్‌ఫోర్డ్ స్మిత్ అదృశ్యమయ్యాడు. [సైట"&amp;"ేషన్ అవసరం] కింగ్స్‌ఫోర్డ్ స్మిత్ అదృశ్యమైన తరువాత, బైరన్ అతను సృష్టించిన, రూపకల్పన చేసిన లేదా నియమించబడిన చిత్రాలు, ఛాయాచిత్రాలు, పత్రాలు మరియు కళాకృతులతో తన నివాళిని విస్తరించడం మరియు మెరుగుపరచడం కొనసాగించాడు. 1930 మరియు 1993 లో అతని మరణం మధ్య, బైర్న్ త"&amp;"న సదరన్ క్రాస్ మెమోరియల్ ను సృష్టించడానికి మరియు పర్యటించడానికి తన జీవితాన్ని అంకితం చేశాడు. [18] సదరన్ క్రాస్ యొక్క అసలు రిజిస్ట్రేషన్ ""1985""-ఈ సంఖ్య మొదటి రికార్డ్ బ్రేకింగ్ ఫ్లైట్ సమయంలో తీసిన ఫోటోలలో విమానం యొక్క రెక్కలు మరియు తోకపై చూడవచ్చు. కింగ్స"&amp;"్‌ఫోర్డ్ స్మిత్ దీనిని ఆస్ట్రేలియాలో ""జి -అసు"" (4 జూలై 1928 నుండి 3 జూలై 1929 వరకు), ఆపై ""VH-USU"" (5 ఏప్రిల్ 1931-) గా తిరిగి నమోదు చేశాడు. [13] విమానం బహిరంగ ప్రదర్శనలో వెళ్ళినప్పుడు ""1985"" మార్కులు మరియు అసలైన రంగు పథకం పునరుద్ధరించబడ్డాయి. [సైటేష"&amp;"న్ అవసరం] దక్షిణ క్రాస్ దక్షిణ క్రాస్ కాన్స్టెలేషన్ పేరు పెట్టబడింది, ఇది సాధారణంగా దక్షిణ అర్ధగోళం మరియు ముఖ్యంగా ఆస్ట్రేలియా యొక్క ప్రసిద్ధ చిహ్నం. కింగ్స్‌ఫోర్డ్ స్మిత్ తన తరువాతి విమానం సదరన్ క్రాస్ మైనర్ మరియు సదరన్ క్రాస్ జూనియర్ (అవ్రో ఏవియన్స్ ఇద్"&amp;"దరూ), మిస్ సదరన్ క్రాస్ (పెర్సివాల్ గల్) మరియు లేడీ సదరన్ క్రాస్ (లాక్‌హీడ్ ఆల్టెయిర్) లతో ఇతివృత్తాన్ని కొనసాగించాడు. అతను పేరుతో ఒక కారును కూడా నిర్మించాడు మరియు అతని విమానయాన సంస్థ, ఆస్ట్రేలియన్ నేషనల్ ఎయిర్‌వేస్ చేత నిర్వహించబడుతున్న విమానాన్ని సదరన్‌"&amp;"తో ప్రారంభించి ఇలాంటి పేర్లు ఇచ్చాడు. వ్యవసాయ విమానాశ్రయం, సదరన్ క్రాస్ వేగా పేరు మార్చబడింది. [19]")</f>
        <v>సదరన్ క్రాస్ ఒక ఫోకర్ ఎఫ్.విబ్/3 ఎమ్ ట్రిమోటర్ మోనోప్లేన్, దీనిని ఆస్ట్రేలియన్ ఏవియేటర్ చార్లెస్ కింగ్స్‌ఫోర్డ్ స్మిత్, చార్లెస్ ఉల్మ్, హ్యారీ లియోన్ మరియు జేమ్స్ వార్నర్లు ఎగరారు 1928 లో సుమారు 11,670 కిలోమీటర్లు (7,250 మైళ్ళు). డెట్రాయిట్ న్యూస్-విల్కిన్స్ ఆర్కిటిక్ యాత్ర యొక్క ధ్రువ అన్వేషణ విమానం డెట్రాయిటర్ అయిన డెట్రాయిటర్ గా దక్షిణ శిలువ జీవితాన్ని ప్రారంభించింది. [1] ఈ విమానం 1926 లో అలాస్కాలో క్రాష్ అయ్యింది మరియు ఆస్ట్రేలియా యాత్ర నాయకుడు హుబెర్ట్ విల్కిన్స్ చేత తిరిగి పొందాడు మరియు మరమ్మతులు చేశారు. తన ఆర్కిటిక్ అన్వేషణలకు ఫోకర్ చాలా పెద్దదని నిర్ణయించుకున్న విల్కిన్స్, శాన్ఫ్రాన్సిస్కోలోని కింగ్స్‌ఫోర్డ్ స్మిత్ మరియు చార్లెస్ ఉల్మ్‌లతో సమావేశమయ్యారు మరియు ఇంజన్లు లేదా సాధనాలు లేకుండా విమానం విక్రయించడానికి ఏర్పాట్లు చేశాడు. [2] ఇంజిన్లు మరియు ఇతర అవసరమైన భాగాలతో విమానాన్ని అమర్చిన కింగ్స్‌ఫోర్డ్ స్మిత్, తన ట్రాన్స్-పసిఫిక్ ఫ్లైట్ కోసం నిధులు మరియు ఆసక్తిని సేకరించే ప్రయత్నంలో ప్రపంచ ఓర్పు రికార్డు వద్ద రెండు ప్రయత్నాలు చేశాడు. ఏదేమైనా, న్యూ సౌత్ వేల్స్ ప్రభుత్వం తన విమాన స్పాన్సర్‌షిప్‌ను ఉపసంహరించుకున్న తరువాత, [3] డబ్బు అయిపోయినట్లు అనిపించింది మరియు కింగ్స్‌ఫోర్డ్ స్మిత్ సదరన్ క్రాస్‌ను విక్రయించాల్సి ఉంటుంది. ఈ విమానం అమెరికన్ ఏవియేటర్ మరియు పరోపకారి అలన్ హాంకాక్ చేత కొనుగోలు చేయబడింది, తరువాత దానిని కింగ్స్‌ఫోర్డ్ స్మిత్ మరియు ఉల్మ్‌లకు అప్పుగా ఇచ్చారు. మూడు రైట్ వర్ల్‌విండ్ ఇంజిన్‌లకు మెల్బోర్న్ వ్యాపారవేత్త సిడ్నీ మైయర్ నిధులు సమకూర్చారు. [4] 31 మే 1928 న, ది క్రూ -చార్లెస్ కింగ్స్‌ఫోర్డ్ స్మిత్, చార్లెస్ ఉల్మ్, మరియు అమెరికన్లు హ్యారీ లియోన్ (నావిగేటర్) మరియు జేమ్స్ వార్నర్ (రేడియో ఆపరేటర్) [3] - అమెరికాలోని కాలిఫోర్నియాలోని ఓక్లాండ్ నుండి బయలుదేరారు. ఫిజికి బయలుదేరే ముందు సదరన్ క్రాస్ విశ్రాంతి మరియు హవాయిలో ఇంధనం నింపడం కోసం ఆగిపోయింది. ప్రయాణం యొక్క ఈ కాలు .mw-parser-output .frac {వైట్-స్పేస్: నౌరాప్} .MW-PARSER-OUTPUT .FRAC .NUM, .MW-PARSER-OUTPUT .FRAC .DEN {FONT-SIZE: 80%; లైన్-హైట్: 0; నిలువు-అమరిక: సూపర్} .mw- పార్సర్-అవుట్పుట్ .ఫ్రాక్ .డెన్ {నిలువు-అమరిక: ఉప. 0,0,0); ఎత్తు: 1px; మార్జిన్: -1px; ఓవర్‌ఫ్లో: దాచిన; పాడింగ్: 0; స్థానం: సంపూర్ణ; వెడల్పు: 1px} 34+1⁄2 గంటల విమాన ప్రయాణం సువాలో, పెద్ద మరియు ఉత్సాహభరితమైన గుంపు ఆల్బర్ట్ పార్క్ వద్ద ఫిజి టచ్‌లోకి దిగిన మొదటి విమానాన్ని చూశారు. [5] సదరన్ క్రాస్ జూన్ 9 న ఆస్ట్రేలియాలోని క్వీన్స్లాండ్లోని బ్రిస్బేన్లోని ఈగిల్ ఫార్మ్ విమానాశ్రయంలో దిగింది, [6] [7] ఇక్కడ 25 వేల మంది ప్రేక్షకులు విమానాశ్రయానికి వచ్చినప్పుడు దక్షిణ శిలువను పలకరించడానికి వేచి ఉన్నారు. [8] [9 సాహస సం మరుసటి రోజు (10 జూన్) సదరన్ క్రాస్ సిడ్నీకి ఎగిరింది. ఈ విమానం నాలుగు ట్రాన్స్మిటర్లు మరియు కాక్‌పిట్ క్రింద ఉన్న ఫ్యూజ్‌లేజ్‌కు అనుసంధానించబడిన రామ్ ఎయిర్ టర్బైన్ ద్వారా నడిచే నాలుగు ట్రాన్స్‌మిటర్లు మరియు మూడు రిసీవర్లను ఉపయోగించి విమానంలో ఓడలు మరియు తీరంతో స్థిరమైన రేడియో కమ్యూనికేషన్‌లో ఉంది. [11] ట్రాన్స్మిటర్లలో 33.5 మీటర్ల తరంగదైర్ఘ్యం వద్ద పనిచేసే ఒక 50 వాట్ల షార్ట్-వేవ్ సెట్ మరియు రెండు 60 వాట్ల సెట్లు 600 మీటర్ల వద్ద పనిచేస్తున్నాయి, ఒక 600 మీటర్ల అత్యవసర జలనిరోధిత సెట్ ఎనిమిది గంటలు మునిగిపోయింది. [11] రిసీవర్లు, సాధారణ ఆడియో యాంప్లిఫైయర్‌ను పంచుకుంటాయి, స్వల్ప-తరంగం, లాంగ్-వేవ్ మరియు బెకన్ ఉన్నాయి. [11] విమానంలో మొట్టమొదటి చెల్లింపు వాణిజ్య సందేశాలు పంపబడ్డాయి మరియు స్వీకరించబడ్డాయి మరియు రేడియో కోసం కొత్త ప్రపంచ రికార్డు దూరం దక్షిణాఫ్రికాలోని బ్లోమ్ఫోంటెయిన్ వద్ద షార్ట్-వేవ్ రిసెప్షన్‌తో సెట్ చేయబడింది, ప్రపంచవ్యాప్తంగా 12,800 మైళ్ళు (20,600 కిమీ) వద్ద ఉంది. [11 ] హోనోలులు నుండి ఫ్లైట్ నాలుగు గంటలు బయటికి వచ్చే వరకు పసిఫిక్ తీరంతో ప్రత్యక్ష షార్ట్-వేవ్ ఎయిర్క్రాఫ్ట్-టు-షోర్ కమ్యూనికేషన్లు నిర్వహించబడ్డాయి, ఇది బయలుదేరిన రెండు గంటల నుండి హోనోలులుపై సువా లెగ్ వరకు ఇదే విధమైన రిసెప్షన్ అతివ్యాప్తితో విమాన ప్రయాణాన్ని పర్యవేక్షిస్తోంది. [11 ] ఈ విమానంలో విజయం అడ్మిరల్ బైర్డ్ తన మూడు అంటార్కిటిక్ యాత్ర విమానాలను ఇలాంటి పరికరాలతో సన్నద్ధం చేయడానికి ప్రభావితం చేసింది. [11] కింగ్స్‌ఫోర్డ్ స్మిత్, ఉల్మ్ మరియు గోర్డాన్ టేలర్ సదరన్ క్రాస్‌లో మొదటి నాన్‌స్టాప్ ట్రాన్స్-టాస్మాన్ ఫ్లైట్‌ను కూడా చేశారు-ఆస్ట్రేలియా నుండి న్యూజిలాండ్ వరకు టాస్మాన్ సముద్రం మీదుగా-1928 సెప్టెంబర్ 10-11 తేదీలలో మొదటి క్రాసింగ్‌తో ప్రారంభమైంది, 2,670 కిలోమీటర్ల దూరం ( 1,660 మై). [12] వారు తిరిగి ఆస్ట్రేలియాకు వెళ్లారు. [సైటేషన్ అవసరం] గై మెన్జీస్ 1931 లో సదరన్ క్రాస్ జూనియర్‌లో మొట్టమొదటి సోలో ట్రాన్స్-టాస్మాన్ ఫ్లైట్‌ను పూర్తి చేశారు. ఆస్ట్రేలియా, మ్యూజియంలో ప్రదర్శన కోసం. [13] స్మితి చిత్రం చిత్రీకరణ కోసం ఈ విమానం 1945 లో క్లుప్తంగా పదవీ విరమణ నుండి బయటకు వచ్చింది. సీనియర్ ఏవియేషన్ సివిల్ సర్వెంట్ మరియు ఎయిర్ క్రాష్ ఇన్వెస్టిగేటర్ జిమ్ స్కోఫీల్డ్ పర్యవేక్షణలో ఈ యంత్రం 1985 లో పునరుద్ధరించబడింది. సదరన్ క్రాస్ ఇప్పుడు బ్రిస్బేన్ విమానాశ్రయంలోని అంతర్జాతీయ టెర్మినల్ సమీపంలో విమానాశ్రయ డ్రైవ్‌లోని ప్రత్యేక గ్లాస్ హ్యాంగర్ మెమోరియల్‌లో భద్రపరచబడింది. [14] దక్షిణ శిలువ యొక్క పూర్తి-పరిమాణ ఎగిరే పునరుత్పత్తి 1980 మరియు 1987 మధ్య దక్షిణ ఆస్ట్రేలియాలో నిర్మించబడింది మరియు ఇది ప్రపంచంలోనే అతిపెద్ద పునరుత్పత్తి విమానం. [15] రాయల్ ఆస్ట్రేలియన్ వైమానిక దళానికి చెందిన సార్జెంట్ ఆంథోనీ లోహ్రీ, ఎయిర్క్రాఫ్ట్ రీసెర్చ్ అండ్ డెవలప్‌మెంట్ యూనిట్ (ARDU) దాని నిర్మాణాన్ని పర్యవేక్షించారు. పారాఫీల్డ్ సౌత్ ఆస్ట్రేలియాలో 25 మే 2002 న ఆమె టేకాఫ్‌లో ఒక ప్రధాన చక్రం కోల్పోయింది. ప్రతిరూపం ఒక మంచి చక్రం మీద దిగింది మరియు తోక-స్కిడ్ పైలట్, దెబ్బతిన్న అండర్ క్యారేజీని భూమి నుండి వింగ్ గాలిలో ఉంచడం ద్వారా భూమి నుండి ఉంచారు. విమానం ఆగిపోయినప్పుడు రెక్క దిగి, రెక్క చిట్కా ~ 3 మీ. గణనీయమైన చర్చల తరువాత, హిస్టారికల్ ఎయిర్క్రాఫ్ట్ రిస్టోరేషన్ సొసైటీ (HARS) 2010 లో SA ప్రభుత్వం నుండి ఈ విమానాన్ని సొంతం చేసుకుంది, మరియు ఈ విమానం న్యూ సౌత్ వేల్స్లోని అల్బియాన్ పార్క్ లోని ఇల్లావర్రా ప్రాంతీయ విమానాశ్రయంలోని హార్స్ సదుపాయానికి రవాణా చేయబడింది. ప్రతిరూప విమానాలను హార్స్ వాలంటీర్లు పూర్తి గాలి విలువైన స్థితికి పునరుద్ధరిస్తున్నారు. ఇందులో హస్తకళా ఆల్-వుడెన్ స్ప్రూస్ మరియు ప్లైవుడ్ వింగ్ పునరుద్ధరణ ఉంటుంది. [16] విమానం VH-USU యొక్క అసలు రిజిస్ట్రేషన్‌ను కలిగి ఉంటుంది. [17] ఆస్ట్రేలియన్ ఏవియేషన్ i త్సాహికుడు ఆస్టిన్ బైర్న్ జూన్ 1928 లో సిడ్నీ యొక్క మస్కట్ ఏరోడ్రోమ్ వద్ద పెద్ద ప్రేక్షకులలో భాగం, వారి విజయవంతమైన ట్రాన్స్-పసిఫిక్ ఫ్లైట్ తరువాత సదరన్ క్రాస్ మరియు దాని సిబ్బందిని స్వాగతించారు. ఈ కార్యక్రమానికి సాక్ష్యమిచ్చడం బైర్న్ ను సదరన్ క్రాస్ యొక్క 1:24 స్కేల్ మోడల్ చేయడానికి ప్రేరణ పొందింది, ఎక్కువగా ఇత్తడి నుండి బంగారం మరియు వెండి లేపనలో పూర్తయింది. బైర్న్ ఈ నమూనాను పూర్తి చేయడానికి ముందే కింగ్స్‌ఫోర్డ్ స్మిత్ అదృశ్యమయ్యాడు. [సైటేషన్ అవసరం] కింగ్స్‌ఫోర్డ్ స్మిత్ అదృశ్యమైన తరువాత, బైరన్ అతను సృష్టించిన, రూపకల్పన చేసిన లేదా నియమించబడిన చిత్రాలు, ఛాయాచిత్రాలు, పత్రాలు మరియు కళాకృతులతో తన నివాళిని విస్తరించడం మరియు మెరుగుపరచడం కొనసాగించాడు. 1930 మరియు 1993 లో అతని మరణం మధ్య, బైర్న్ తన సదరన్ క్రాస్ మెమోరియల్ ను సృష్టించడానికి మరియు పర్యటించడానికి తన జీవితాన్ని అంకితం చేశాడు. [18] సదరన్ క్రాస్ యొక్క అసలు రిజిస్ట్రేషన్ "1985"-ఈ సంఖ్య మొదటి రికార్డ్ బ్రేకింగ్ ఫ్లైట్ సమయంలో తీసిన ఫోటోలలో విమానం యొక్క రెక్కలు మరియు తోకపై చూడవచ్చు. కింగ్స్‌ఫోర్డ్ స్మిత్ దీనిని ఆస్ట్రేలియాలో "జి -అసు" (4 జూలై 1928 నుండి 3 జూలై 1929 వరకు), ఆపై "VH-USU" (5 ఏప్రిల్ 1931-) గా తిరిగి నమోదు చేశాడు. [13] విమానం బహిరంగ ప్రదర్శనలో వెళ్ళినప్పుడు "1985" మార్కులు మరియు అసలైన రంగు పథకం పునరుద్ధరించబడ్డాయి. [సైటేషన్ అవసరం] దక్షిణ క్రాస్ దక్షిణ క్రాస్ కాన్స్టెలేషన్ పేరు పెట్టబడింది, ఇది సాధారణంగా దక్షిణ అర్ధగోళం మరియు ముఖ్యంగా ఆస్ట్రేలియా యొక్క ప్రసిద్ధ చిహ్నం. కింగ్స్‌ఫోర్డ్ స్మిత్ తన తరువాతి విమానం సదరన్ క్రాస్ మైనర్ మరియు సదరన్ క్రాస్ జూనియర్ (అవ్రో ఏవియన్స్ ఇద్దరూ), మిస్ సదరన్ క్రాస్ (పెర్సివాల్ గల్) మరియు లేడీ సదరన్ క్రాస్ (లాక్‌హీడ్ ఆల్టెయిర్) లతో ఇతివృత్తాన్ని కొనసాగించాడు. అతను పేరుతో ఒక కారును కూడా నిర్మించాడు మరియు అతని విమానయాన సంస్థ, ఆస్ట్రేలియన్ నేషనల్ ఎయిర్‌వేస్ చేత నిర్వహించబడుతున్న విమానాన్ని సదరన్‌తో ప్రారంభించి ఇలాంటి పేర్లు ఇచ్చాడు. వ్యవసాయ విమానాశ్రయం, సదరన్ క్రాస్ వేగా పేరు మార్చబడింది. [19]</v>
      </c>
      <c r="E188" s="1" t="s">
        <v>3008</v>
      </c>
      <c r="K188" s="1" t="s">
        <v>3009</v>
      </c>
      <c r="L188" s="1"/>
      <c r="M188" s="2" t="s">
        <v>3010</v>
      </c>
      <c r="BP188" s="1" t="s">
        <v>3011</v>
      </c>
      <c r="BT188" s="1" t="s">
        <v>3012</v>
      </c>
      <c r="BU188" s="2" t="s">
        <v>3013</v>
      </c>
      <c r="BW188" s="1" t="s">
        <v>3014</v>
      </c>
      <c r="BX188" s="1" t="s">
        <v>3015</v>
      </c>
      <c r="CJ188" s="1" t="s">
        <v>3016</v>
      </c>
    </row>
    <row r="189">
      <c r="A189" s="1" t="s">
        <v>3017</v>
      </c>
      <c r="B189" s="1" t="str">
        <f>IFERROR(__xludf.DUMMYFUNCTION("GOOGLETRANSLATE(A:A, ""en"", ""te"")"),"జనరల్ డైనమిక్స్ ఎఫ్ -16 ఫైటింగ్ ఫాల్కన్ ఆపరేటర్లు")</f>
        <v>జనరల్ డైనమిక్స్ ఎఫ్ -16 ఫైటింగ్ ఫాల్కన్ ఆపరేటర్లు</v>
      </c>
    </row>
    <row r="190">
      <c r="A190" s="1" t="s">
        <v>3018</v>
      </c>
      <c r="B190" s="1" t="str">
        <f>IFERROR(__xludf.DUMMYFUNCTION("GOOGLETRANSLATE(A:A, ""en"", ""te"")"),"ఇకరస్ 451")</f>
        <v>ఇకరస్ 451</v>
      </c>
      <c r="C190" s="1" t="s">
        <v>3019</v>
      </c>
      <c r="D190" s="1" t="str">
        <f>IFERROR(__xludf.DUMMYFUNCTION("GOOGLETRANSLATE(C:C, ""en"", ""te"")"),"ఇకరస్ 451 అనేది 1950 లలో యుగోస్లేవియాలో నిర్మించిన పరిశోధనా విమానం డిజైన్ల కుటుంబం, ఇవన్నీ ఒకే ప్రాథమిక ఎయిర్ఫ్రేమ్‌ను పంచుకుంటాయి, కాని పవర్‌ప్లాంట్లు మరియు కాక్‌పిట్ ఏర్పాట్లలో భిన్నంగా ఉంటాయి. ఇకరస్ 451 మీ కుటుంబంలోని ఒక సభ్యుడు యుగోస్లేవియాలో 25 అక్టో"&amp;"బర్ 1952 న దేశీయంగా నిర్మించిన జెట్ విమానం అయ్యారు. [1] ప్రోన్-పైలట్ కాక్‌పిట్ ఏర్పాట్లు మరియు నియంత్రణలను పరిశోధించడానికి, ప్రభుత్వ విమానాల కర్మాగారాలు 2x 48 కిలోవాట్ల (65 హెచ్‌పి) వాల్టర్ మిక్రాన్ III పిస్టన్ ఇంజిన్లతో నడిచే ఒక చిన్న జంట-ఇంజిన్ తక్కువ-వ"&amp;"ింగ్ మోనోప్లేన్ అయిన ఇకరస్ 232 పియోనిర్ను అభివృద్ధి చేశాయి. [1] పియోనిర్ యొక్క విస్తరించిన సంస్కరణ 2x 120 kW (160 HP) వాల్టర్ మైనర్ 6-III పిస్టన్ ఇంజన్లతో శక్తినిచ్చే 451 టైప్ గా అభివృద్ధి చేయబడింది. [1] ఈ హోదాలో నిర్మించిన మొట్టమొదటి విమానం ప్రొపెల్లర్-న"&amp;"డిచే విమానం, ఇది పైలట్‌కు పీడించే స్థితిలో ఉంది. ఇది సాంప్రదాయిక తక్కువ-వింగ్ మోనోప్లేన్, ఇది ముడుచుకునే టెయిల్‌వీల్ అండర్ క్యారేజీతో ఉంటుంది, వీటిలో ప్రధాన యూనిట్లు రెక్కల క్రింద అమర్చిన ఇంజిన్ నాసెల్స్‌లోకి వెనుకకు ఉపసంహరించుకున్నాయి. ఇది 1952 లో ఎగిరిం"&amp;"ది, మరియు సంవత్సరం చివరినాటికి 451 మీ (మ్లాజ్ని-""జెట్"") పైలట్ కోసం సాంప్రదాయిక సీటింగ్ మరియు అసలు ఇకరస్ 451 యొక్క రెండు వాల్టర్ మైనర్ 6-III ఇన్లైన్ ఇంజిన్ల స్థానంలో ఉంది ( ఇది రెండు విలోమ వాల్టర్ సిక్స్ సిలిండర్ పిస్టన్ ఇంజన్లను 120 కిలోవాట్ల (160 హెచ్‌"&amp;"పి), 6.7 మీ (22 అడుగులు) వింగ్స్పాన్, గరిష్టంగా 335 కిమీ/గం (182 నాట్లు) మరియు 4750 మీ (15,570 అడుగులు) పైకప్పును కలిగి ఉంది.) టర్బోమెకా పలాస్ టర్బోజెట్‌లతో అమర్చారు. ఈ సంస్కరణలో, అండర్ క్యారేజ్ లోపలికి ఉపసంహరించబడింది. ఫ్యూజ్‌లేజ్ కింద ఒక 20 మిమీ హిస్పాన"&amp;"ో సూయిజా 404 ఎ ఫిరంగిని, రెక్కల క్రింద ఆరు రూ. ఈ ప్రాథమిక రూపకల్పన నుండి ఆచరణీయమైన సైనిక విమానాలను అభివృద్ధి చేయడమే మరింత పరిణామాలు. 1954 లో ప్రయాణించిన S-451M జోల్జా (""WASP"") లో విస్తరించిన ఫ్యూజ్‌లేజ్, మడత రెక్కలు మరియు పున es రూపకల్పన చేసిన ఇంజిన్ నా"&amp;"సెల్లలు ఉన్నాయి, ఇప్పుడు వాటి క్రింద వేలాడదీయడం కంటే రెక్కల వలె అదే విమానంలో ఉంది. 1960 లో ఒక S-451M జోల్జా టేకాఫ్ బరువుతో 1,000 కిలోల (2,200 పౌండ్లు) నుండి 1,750 కిలోల (3,860 పౌండ్లు) కు టేకాఫ్ బరువుతో విమానాలకు స్పీడ్ రికార్డ్ సృష్టించింది, గంటకు 500.2 "&amp;"కిమీ వద్ద ఎగురుతుంది. ఇది సాయుధ సంస్కరణ అభివృద్ధికి ప్రాతిపదికగా పనిచేసింది, క్లోజ్-సపోర్ట్ (జురిసిక్) పాత్ర కోసం ఉద్దేశించిన J-451mm స్ట్రాల్జెన్ (""హార్నెట్""). ఇది ట్రైసైకిల్ అండర్ క్యారేజ్, అలాగే టర్బోమెకా మార్బోర్ ఇంజన్లను మునుపటి విమానాలలో ఉపయోగించి"&amp;"న వాటి కంటే రెండు రెట్లు ఎక్కువ దూరం కలిగి ఉండటంలో మునుపటి డిజైన్ల నుండి భిన్నంగా ఉంది, మరియు ఆయుధాలు ఫ్యూజ్‌లేజ్ కింద తీసుకువెళ్ళిన రెండు హెచ్‌ .404 ఫిరంగికి పెరిగాయి. ఈ కాన్ఫిగరేషన్ అప్పుడు S-451mm మాటికా (""క్వీన్ బీ"") రెండు-సీట్ల శిక్షకుడికి ఆధారాన్న"&amp;"ి ఏర్పరుస్తుంది, ఇది 1,750 కిలోల (3,860 పౌండ్లు) మరియు 3,000 కిలోల (6,600 ఎల్బి) మధ్య ఉన్న విమానాల కోసం ఎయిర్‌స్పీడ్ రికార్డును సృష్టించింది, 750.34 కిమీ/గంట సాధించింది . కుటుంబ సభ్యుడు ఏ సంఖ్యలోనైనా ఉత్పత్తి చేయబడలేదు. 451, 451 మీ, మరియు జె -451 మిమీ అన్"&amp;"నీ బెల్గ్రేడ్‌లోని మ్యూజియం ఆఫ్ ఏవియేషన్‌లో భద్రపరచబడ్డాయి. సాధారణ లక్షణాల పనితీరు")</f>
        <v>ఇకరస్ 451 అనేది 1950 లలో యుగోస్లేవియాలో నిర్మించిన పరిశోధనా విమానం డిజైన్ల కుటుంబం, ఇవన్నీ ఒకే ప్రాథమిక ఎయిర్ఫ్రేమ్‌ను పంచుకుంటాయి, కాని పవర్‌ప్లాంట్లు మరియు కాక్‌పిట్ ఏర్పాట్లలో భిన్నంగా ఉంటాయి. ఇకరస్ 451 మీ కుటుంబంలోని ఒక సభ్యుడు యుగోస్లేవియాలో 25 అక్టోబర్ 1952 న దేశీయంగా నిర్మించిన జెట్ విమానం అయ్యారు. [1] ప్రోన్-పైలట్ కాక్‌పిట్ ఏర్పాట్లు మరియు నియంత్రణలను పరిశోధించడానికి, ప్రభుత్వ విమానాల కర్మాగారాలు 2x 48 కిలోవాట్ల (65 హెచ్‌పి) వాల్టర్ మిక్రాన్ III పిస్టన్ ఇంజిన్లతో నడిచే ఒక చిన్న జంట-ఇంజిన్ తక్కువ-వింగ్ మోనోప్లేన్ అయిన ఇకరస్ 232 పియోనిర్ను అభివృద్ధి చేశాయి. [1] పియోనిర్ యొక్క విస్తరించిన సంస్కరణ 2x 120 kW (160 HP) వాల్టర్ మైనర్ 6-III పిస్టన్ ఇంజన్లతో శక్తినిచ్చే 451 టైప్ గా అభివృద్ధి చేయబడింది. [1] ఈ హోదాలో నిర్మించిన మొట్టమొదటి విమానం ప్రొపెల్లర్-నడిచే విమానం, ఇది పైలట్‌కు పీడించే స్థితిలో ఉంది. ఇది సాంప్రదాయిక తక్కువ-వింగ్ మోనోప్లేన్, ఇది ముడుచుకునే టెయిల్‌వీల్ అండర్ క్యారేజీతో ఉంటుంది, వీటిలో ప్రధాన యూనిట్లు రెక్కల క్రింద అమర్చిన ఇంజిన్ నాసెల్స్‌లోకి వెనుకకు ఉపసంహరించుకున్నాయి. ఇది 1952 లో ఎగిరింది, మరియు సంవత్సరం చివరినాటికి 451 మీ (మ్లాజ్ని-"జెట్") పైలట్ కోసం సాంప్రదాయిక సీటింగ్ మరియు అసలు ఇకరస్ 451 యొక్క రెండు వాల్టర్ మైనర్ 6-III ఇన్లైన్ ఇంజిన్ల స్థానంలో ఉంది ( ఇది రెండు విలోమ వాల్టర్ సిక్స్ సిలిండర్ పిస్టన్ ఇంజన్లను 120 కిలోవాట్ల (160 హెచ్‌పి), 6.7 మీ (22 అడుగులు) వింగ్స్పాన్, గరిష్టంగా 335 కిమీ/గం (182 నాట్లు) మరియు 4750 మీ (15,570 అడుగులు) పైకప్పును కలిగి ఉంది.) టర్బోమెకా పలాస్ టర్బోజెట్‌లతో అమర్చారు. ఈ సంస్కరణలో, అండర్ క్యారేజ్ లోపలికి ఉపసంహరించబడింది. ఫ్యూజ్‌లేజ్ కింద ఒక 20 మిమీ హిస్పానో సూయిజా 404 ఎ ఫిరంగిని, రెక్కల క్రింద ఆరు రూ. ఈ ప్రాథమిక రూపకల్పన నుండి ఆచరణీయమైన సైనిక విమానాలను అభివృద్ధి చేయడమే మరింత పరిణామాలు. 1954 లో ప్రయాణించిన S-451M జోల్జా ("WASP") లో విస్తరించిన ఫ్యూజ్‌లేజ్, మడత రెక్కలు మరియు పున es రూపకల్పన చేసిన ఇంజిన్ నాసెల్లలు ఉన్నాయి, ఇప్పుడు వాటి క్రింద వేలాడదీయడం కంటే రెక్కల వలె అదే విమానంలో ఉంది. 1960 లో ఒక S-451M జోల్జా టేకాఫ్ బరువుతో 1,000 కిలోల (2,200 పౌండ్లు) నుండి 1,750 కిలోల (3,860 పౌండ్లు) కు టేకాఫ్ బరువుతో విమానాలకు స్పీడ్ రికార్డ్ సృష్టించింది, గంటకు 500.2 కిమీ వద్ద ఎగురుతుంది. ఇది సాయుధ సంస్కరణ అభివృద్ధికి ప్రాతిపదికగా పనిచేసింది, క్లోజ్-సపోర్ట్ (జురిసిక్) పాత్ర కోసం ఉద్దేశించిన J-451mm స్ట్రాల్జెన్ ("హార్నెట్"). ఇది ట్రైసైకిల్ అండర్ క్యారేజ్, అలాగే టర్బోమెకా మార్బోర్ ఇంజన్లను మునుపటి విమానాలలో ఉపయోగించిన వాటి కంటే రెండు రెట్లు ఎక్కువ దూరం కలిగి ఉండటంలో మునుపటి డిజైన్ల నుండి భిన్నంగా ఉంది, మరియు ఆయుధాలు ఫ్యూజ్‌లేజ్ కింద తీసుకువెళ్ళిన రెండు హెచ్‌ .404 ఫిరంగికి పెరిగాయి. ఈ కాన్ఫిగరేషన్ అప్పుడు S-451mm మాటికా ("క్వీన్ బీ") రెండు-సీట్ల శిక్షకుడికి ఆధారాన్ని ఏర్పరుస్తుంది, ఇది 1,750 కిలోల (3,860 పౌండ్లు) మరియు 3,000 కిలోల (6,600 ఎల్బి) మధ్య ఉన్న విమానాల కోసం ఎయిర్‌స్పీడ్ రికార్డును సృష్టించింది, 750.34 కిమీ/గంట సాధించింది . కుటుంబ సభ్యుడు ఏ సంఖ్యలోనైనా ఉత్పత్తి చేయబడలేదు. 451, 451 మీ, మరియు జె -451 మిమీ అన్నీ బెల్గ్రేడ్‌లోని మ్యూజియం ఆఫ్ ఏవియేషన్‌లో భద్రపరచబడ్డాయి. సాధారణ లక్షణాల పనితీరు</v>
      </c>
      <c r="E190" s="1" t="s">
        <v>3020</v>
      </c>
      <c r="F190" s="1" t="s">
        <v>514</v>
      </c>
      <c r="G190" s="1" t="str">
        <f>IFERROR(__xludf.DUMMYFUNCTION("GOOGLETRANSLATE(F:F, ""en"", ""te"")"),"పరిశోధన విమానం")</f>
        <v>పరిశోధన విమానం</v>
      </c>
      <c r="H190" s="1" t="s">
        <v>3021</v>
      </c>
      <c r="I190" s="1" t="str">
        <f>IFERROR(__xludf.DUMMYFUNCTION("GOOGLETRANSLATE(H:H, ""en"", ""te"")"),"యుగోస్లేవియా")</f>
        <v>యుగోస్లేవియా</v>
      </c>
      <c r="K190" s="1" t="s">
        <v>3022</v>
      </c>
      <c r="L190" s="1"/>
      <c r="M190" s="2" t="s">
        <v>3023</v>
      </c>
      <c r="N190" s="1" t="s">
        <v>3024</v>
      </c>
      <c r="O190" s="1" t="s">
        <v>3025</v>
      </c>
      <c r="P190" s="1" t="s">
        <v>3026</v>
      </c>
      <c r="R190" s="1" t="s">
        <v>1411</v>
      </c>
      <c r="S190" s="1" t="s">
        <v>3027</v>
      </c>
      <c r="T190" s="1" t="s">
        <v>3028</v>
      </c>
      <c r="U190" s="1" t="s">
        <v>3029</v>
      </c>
      <c r="V190" s="1" t="s">
        <v>3030</v>
      </c>
      <c r="X190" s="1" t="s">
        <v>3031</v>
      </c>
      <c r="Y190" s="1" t="s">
        <v>3032</v>
      </c>
      <c r="AA190" s="1" t="s">
        <v>3033</v>
      </c>
      <c r="AC190" s="1" t="s">
        <v>3034</v>
      </c>
      <c r="AF190" s="1" t="s">
        <v>3035</v>
      </c>
      <c r="AH190" s="1" t="s">
        <v>3036</v>
      </c>
      <c r="BG190" s="1" t="s">
        <v>3037</v>
      </c>
    </row>
    <row r="191">
      <c r="A191" s="1" t="s">
        <v>3038</v>
      </c>
      <c r="B191" s="1" t="str">
        <f>IFERROR(__xludf.DUMMYFUNCTION("GOOGLETRANSLATE(A:A, ""en"", ""te"")"),"రాయల్ ఎయిర్క్రాఫ్ట్ ఫ్యాక్టరీ R.E.7")</f>
        <v>రాయల్ ఎయిర్క్రాఫ్ట్ ఫ్యాక్టరీ R.E.7</v>
      </c>
      <c r="C191" s="1" t="s">
        <v>3039</v>
      </c>
      <c r="D191" s="1" t="str">
        <f>IFERROR(__xludf.DUMMYFUNCTION("GOOGLETRANSLATE(C:C, ""en"", ""te"")"),"రాయల్ ఎయిర్క్రాఫ్ట్ ఫ్యాక్టరీ R.E.7 అనేది బ్రిటిష్ రెండు-సీట్ల లైట్ బాంబర్ మరియు రాయల్ ఎయిర్క్రాఫ్ట్ ఫ్యాక్టరీ రూపొందించిన మరియు కోవెంట్రీ ఆర్డినెన్స్ వర్క్స్, ఆస్టిన్, నేపియర్ మరియు సిడ్లీ-డీసీ కోసం రాయల్ ఫ్లయింగ్ కార్ప్స్ కోసం కాంట్రాక్టుల క్రింద నిర్మి"&amp;"ంచబడింది. R.E.5 నుండి అభివృద్ధి చేయబడిన R.E.7 భారీ లోడ్లను తీసుకెళ్లడానికి రూపొందించబడింది మరియు ఎస్కార్ట్ మరియు నిఘా విధులకు కూడా అనుకూలంగా ఉంటుంది. ఇది స్థిరమైన టెయిల్స్కిడ్ ల్యాండింగ్ గేర్‌తో కూడిన ఒక-అసమాన స్పాన్ బైప్‌లేన్ మరియు ముక్కు-మౌంటెడ్ 120 హెచ"&amp;"్‌పి (89 కిలోవాట్) బార్డ్‌మోర్ ఇంజిన్‌తో నడిచేది నాలుగు-బ్లేడెడ్ ప్రొపెల్లర్‌ను నడుపుతుంది. ఈ విమానం 1916 ప్రారంభంలో ఫ్రాన్స్‌లోని రాయల్ ఫ్లయింగ్ కార్ప్స్‌తో పనిచేసే మొదటి విమానంతో అనేక వేర్వేరు కాంట్రాక్టర్లు నిర్మించారు. ఈ విమానం అప్పర్ వింగ్ మరియు పైలట"&amp;"్ AFT కింద ఫార్వర్డ్ కాక్‌పిట్‌లో పరిశీలకుడు/గన్నర్‌తో రెండు ఓపెన్ కాక్‌పిట్‌లను కలిగి ఉంది. సింగిల్ లూయిస్ గన్ కోసం పరిమిత అగ్ని క్షేత్రం కారణంగా ఈ విమానం ఎస్కార్ట్‌గా ఉపయోగించబడదని త్వరలోనే కనుగొనబడింది, కాని R.E.7 ఉపయోగకరమైన పేలోడ్‌ను కలిగి ఉంది మరియు "&amp;"త్వరలో మరింత శక్తివంతమైన ఇంజిన్‌తో తేలికపాటి బాంబర్‌గా ఉపయోగించబడింది (a 150 HP (112 kW) RAF 4A లేదా 160 HP (119 kW) బార్డ్‌మోర్). నిర్మించిన విమానంలో నాలుగింట ఒక వంతుకు పైగా 1916 మధ్యలో ఫ్రాన్స్‌లో ఉపయోగించబడింది, కాని వాటి నెమ్మదిగా వేగం మరియు బాంబు లోడ"&amp;"్‌తో తక్కువ పైకప్పు వాటిని దాడి చేసే హాని కలిగించింది. R.E.7 లు ఉపసంహరించుకుని శిక్షణ కోసం ఉపయోగించబడ్డాయి మరియు ఒక సంఖ్యను ఇంజిన్ టెస్ట్ పడకలుగా ఉపయోగించారు. గాలి నుండి గాలికి ఫైరింగ్ ప్రాక్టీస్ కోసం స్లీవ్ డ్రోగ్ను వెంబడించే టార్గెట్ టగ్స్ గా వాటిని ఉపయ"&amp;"ోగించడం జరిగింది, బహుశా దీన్ని చేసిన మొదటి విమానంలో ఒకటి. కనీసం రెండు R.E.7 లను మూడు సీటర్లుగా మార్చారు. .MW-PARSER- అవుట్పుట్ CITE.CITATION {FONT- శైలి: వారసత్వం; పదం-RRAP: బ్రేక్-వర్డ్} .MW-PARSER- అవుట్పుట్ .citation q {quots: ""\"" """" \ """" """" """&amp;"""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లాక్-రిజిస్ట్రే"&amp;"షన్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"&amp;"(పారదర్శక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{fon"&amp;"t-weight: wericeit} ఇలస్ట్రేటెడ్ ఎన్సైక్లోపీడియా ఆఫ్ ఎయిర్‌క్రాఫ్ట్ (పార్ట్ వర్క్ 1982 –1985). ఆర్బిస్ ​​పబ్లిషింగ్. పే. 2820. జనరల్ లక్షణాలు పనితీరు ఆయుధ సంబంధిత జాబితాలు")</f>
        <v>రాయల్ ఎయిర్క్రాఫ్ట్ ఫ్యాక్టరీ R.E.7 అనేది బ్రిటిష్ రెండు-సీట్ల లైట్ బాంబర్ మరియు రాయల్ ఎయిర్క్రాఫ్ట్ ఫ్యాక్టరీ రూపొందించిన మరియు కోవెంట్రీ ఆర్డినెన్స్ వర్క్స్, ఆస్టిన్, నేపియర్ మరియు సిడ్లీ-డీసీ కోసం రాయల్ ఫ్లయింగ్ కార్ప్స్ కోసం కాంట్రాక్టుల క్రింద నిర్మించబడింది. R.E.5 నుండి అభివృద్ధి చేయబడిన R.E.7 భారీ లోడ్లను తీసుకెళ్లడానికి రూపొందించబడింది మరియు ఎస్కార్ట్ మరియు నిఘా విధులకు కూడా అనుకూలంగా ఉంటుంది. ఇది స్థిరమైన టెయిల్స్కిడ్ ల్యాండింగ్ గేర్‌తో కూడిన ఒక-అసమాన స్పాన్ బైప్‌లేన్ మరియు ముక్కు-మౌంటెడ్ 120 హెచ్‌పి (89 కిలోవాట్) బార్డ్‌మోర్ ఇంజిన్‌తో నడిచేది నాలుగు-బ్లేడెడ్ ప్రొపెల్లర్‌ను నడుపుతుంది. ఈ విమానం 1916 ప్రారంభంలో ఫ్రాన్స్‌లోని రాయల్ ఫ్లయింగ్ కార్ప్స్‌తో పనిచేసే మొదటి విమానంతో అనేక వేర్వేరు కాంట్రాక్టర్లు నిర్మించారు. ఈ విమానం అప్పర్ వింగ్ మరియు పైలట్ AFT కింద ఫార్వర్డ్ కాక్‌పిట్‌లో పరిశీలకుడు/గన్నర్‌తో రెండు ఓపెన్ కాక్‌పిట్‌లను కలిగి ఉంది. సింగిల్ లూయిస్ గన్ కోసం పరిమిత అగ్ని క్షేత్రం కారణంగా ఈ విమానం ఎస్కార్ట్‌గా ఉపయోగించబడదని త్వరలోనే కనుగొనబడింది, కాని R.E.7 ఉపయోగకరమైన పేలోడ్‌ను కలిగి ఉంది మరియు త్వరలో మరింత శక్తివంతమైన ఇంజిన్‌తో తేలికపాటి బాంబర్‌గా ఉపయోగించబడింది (a 150 HP (112 kW) RAF 4A లేదా 160 HP (119 kW) బార్డ్‌మోర్). నిర్మించిన విమానంలో నాలుగింట ఒక వంతుకు పైగా 1916 మధ్యలో ఫ్రాన్స్‌లో ఉపయోగించబడింది, కాని వాటి నెమ్మదిగా వేగం మరియు బాంబు లోడ్‌తో తక్కువ పైకప్పు వాటిని దాడి చేసే హాని కలిగించింది. R.E.7 లు ఉపసంహరించుకుని శిక్షణ కోసం ఉపయోగించబడ్డాయి మరియు ఒక సంఖ్యను ఇంజిన్ టెస్ట్ పడకలుగా ఉపయోగించారు. గాలి నుండి గాలికి ఫైరింగ్ ప్రాక్టీస్ కోసం స్లీవ్ డ్రోగ్ను వెంబడించే టార్గెట్ టగ్స్ గా వాటిని ఉపయోగించడం జరిగింది, బహుశా దీన్ని చేసిన మొదటి విమానంలో ఒకటి. కనీసం రెండు R.E.7 లను మూడు సీటర్లుగా మార్చారు. .MW-PARSER- అవుట్పుట్ CITE.CITATION {FONT- శైలి: వారసత్వం; పదం-RRAP: బ్రేక్-వర్డ్} .MW-PARSER- అవుట్పుట్ .citation q {quots: "\" "" \ "" "" "" ' లాక్-ఫ్రీ A {నేపథ్యం: లీనియర్-గ్రేడియంట్ (పారదర్శక, పారదర్శక), URL ("// అప్‌లోడ్ } .mw-Parser- అవుట్పుట్ .ID-LOCK- పరిమితం చేయబడిన A, .MW- పార్సర్-అవుట్పుట్ .ID-LOCK- రిజిస్ట్రేషన్ A, .MW-PARSER- అవుట్పుట్ .cs1 -ట్పుట్ .సిటేషన్ .cs1- లాక్-రిజిస్ట్రేషన్ A {నేపథ్యం: లీనియర్-గ్రేడియంట్ (పారదర్శక, పారదర్శక), URL ("// అప్‌లోడ్ SVG ") కుడి 0.1EM సెంటర్/9 పిఎక్స్ నో-రిపీట్} .mw- పార్సర్-అవుట్పుట్ .ఐడి-లాక్-సబ్‌స్క్రిప్షన్ a, .mw-Parser- అవుట్పుట్ .cs1- లాక్-సబ్‌స్క్రిప్షన్ A {నేపథ్యం: లీనియర్-గ్రేడియంట్ (పారదర్శక . . . పార్సర్-అవుట్పుట్ .సిఎస్ 1-హిడెన్-ఎర్రర్ {డిస్ప్లే: ఏదీ లేదు; రంగు:#D33} .MW-PARSER-OUTPUT .CS1-SISIBLE-ERROR {COLOR ఏదీ లేదు; EM} .MW-PARSER-అవుట్పుట్ .CS1-KERN- రైట్ {పాడింగ్-రైట్: 0.2EM} .MW-PARSER- అవుట్పుట్ .citation .mw-selflink {font-weight: wericeit} ఇలస్ట్రేటెడ్ ఎన్సైక్లోపీడియా ఆఫ్ ఎయిర్‌క్రాఫ్ట్ (పార్ట్ వర్క్ 1982 –1985). ఆర్బిస్ ​​పబ్లిషింగ్. పే. 2820. జనరల్ లక్షణాలు పనితీరు ఆయుధ సంబంధిత జాబితాలు</v>
      </c>
      <c r="E191" s="1" t="s">
        <v>3040</v>
      </c>
      <c r="F191" s="1" t="s">
        <v>3041</v>
      </c>
      <c r="G191" s="1" t="str">
        <f>IFERROR(__xludf.DUMMYFUNCTION("GOOGLETRANSLATE(F:F, ""en"", ""te"")"),"లైట్ బాంబర్ మరియు నిఘా బిప్లేన్")</f>
        <v>లైట్ బాంబర్ మరియు నిఘా బిప్లేన్</v>
      </c>
      <c r="K191" s="1" t="s">
        <v>3042</v>
      </c>
      <c r="L191" s="1"/>
      <c r="M191" s="1" t="s">
        <v>3043</v>
      </c>
      <c r="P191" s="1">
        <v>1915.0</v>
      </c>
      <c r="Q191" s="1">
        <v>230.0</v>
      </c>
      <c r="R191" s="1" t="s">
        <v>3044</v>
      </c>
      <c r="S191" s="1" t="s">
        <v>3045</v>
      </c>
      <c r="T191" s="1" t="s">
        <v>3046</v>
      </c>
      <c r="U191" s="1" t="s">
        <v>3047</v>
      </c>
      <c r="V191" s="1" t="s">
        <v>3048</v>
      </c>
      <c r="X191" s="1" t="s">
        <v>3049</v>
      </c>
      <c r="Y191" s="1" t="s">
        <v>3050</v>
      </c>
      <c r="AA191" s="1" t="s">
        <v>3051</v>
      </c>
      <c r="AC191" s="1" t="s">
        <v>3052</v>
      </c>
      <c r="AG191" s="1" t="s">
        <v>3053</v>
      </c>
      <c r="AH191" s="1" t="s">
        <v>3054</v>
      </c>
      <c r="AQ191" s="1" t="s">
        <v>3055</v>
      </c>
      <c r="AU191" s="1">
        <v>1915.0</v>
      </c>
      <c r="AV191" s="1" t="s">
        <v>3056</v>
      </c>
      <c r="AW191" s="1" t="s">
        <v>3057</v>
      </c>
      <c r="AY191" s="1" t="s">
        <v>3058</v>
      </c>
      <c r="AZ191" s="1" t="s">
        <v>3059</v>
      </c>
    </row>
    <row r="192">
      <c r="A192" s="1" t="s">
        <v>3060</v>
      </c>
      <c r="B192" s="1" t="str">
        <f>IFERROR(__xludf.DUMMYFUNCTION("GOOGLETRANSLATE(A:A, ""en"", ""te"")"),"విక్కర్స్ వెస్పా")</f>
        <v>విక్కర్స్ వెస్పా</v>
      </c>
      <c r="C192" s="1" t="s">
        <v>3061</v>
      </c>
      <c r="D192" s="1" t="str">
        <f>IFERROR(__xludf.DUMMYFUNCTION("GOOGLETRANSLATE(C:C, ""en"", ""te"")"),"విక్కర్స్ వెస్పా 1920 లలో విక్కర్స్ లిమిటెడ్ రూపొందించిన మరియు నిర్మించిన బ్రిటిష్ ఆర్మీ కోఆపరేషన్ బిప్‌లేన్. బ్రిటన్ యొక్క రాయల్ వైమానిక దళం స్వీకరించనప్పటికీ, తక్కువ సంఖ్యలను ఐరిష్ ఫ్రీ స్టేట్ మరియు బొలీవియా కొనుగోలు చేసింది, వీటిలో రెండోది చాకో యుద్ధంల"&amp;"ో ఈ రకాన్ని ఉపయోగించారు. సెప్టెంబర్ 1932 లో 43,976 అడుగుల (13,407 మీ) ప్రపంచ ఎత్తు రికార్డును నెలకొల్పడానికి ఒక సవరించిన వెస్పా ఉపయోగించబడింది. వెస్పాను విక్కర్స్ ఒక ప్రైవేట్ వెంచర్‌గా రూపొందించారు, వాయు మంత్రిత్వ శాఖ స్పెసిఫికేషన్ యొక్క అవసరాలను తీర్చడాన"&amp;"ికి 30/24, [1] మొదటి ప్రోటోటైప్ , వెస్పా నేను సెప్టెంబర్ 1925 లో ఎగురవేయబడ్డాను. [2] సింగిల్-ఇంజిన్ బైప్‌లేన్, స్లిమ్ ఫ్యూజ్‌లేజ్‌తో దగ్గరగా ఉన్న మరియు అత్యంత అస్థిరమైన రెండు-బే చెక్క రెక్కల మధ్య సస్పెండ్ చేయబడింది, ఇది రాయల్ ఎయిర్ ఫోర్స్ చేత మూల్యాంకనం క"&amp;"ోసం పంపిణీ చేయబడింది, కాని క్రాష్ 24 జూన్ 1926 న ఇంజిన్ ఇబ్బంది కారణంగా ల్యాండ్ అయ్యింది మరియు చెడుగా దెబ్బతింది. [3] తరువాత దీనిని స్టీల్, ఫాబ్రిక్ కప్పబడిన రెక్కలతో వెస్పా II గా పునర్నిర్మించారు, కాని RAF నుండి ఆర్డర్లు పొందడంలో ఇది విజయవంతం కాలేదు. ఏదే"&amp;"మైనా, ఇది బొలీవియా నుండి దృష్టిని ఆకర్షించింది, ఇది 1928 లో, [3] మరియు ఐరిష్ ఫ్రీ స్టేట్ అనే ఆరు వెస్పా IIIS ను ఆదేశించింది, ఇది 1929 లో నాలుగు వెస్పా IV లను మరియు 1930 లో మరో నాలుగు వెస్పా vs ను ఆదేశించింది. [[పట్టుదల) ప్రోటోటైప్ వెస్పా సెంట్రల్ చైనా ప్ర"&amp;"భుత్వానికి ప్రదర్శన కోసం వెస్పా VI గా సవరించబడింది, కాని కొనుగోలు చేయబడలేదు, కాబట్టి బ్రిటన్‌కు తిరిగి ఇవ్వబడింది. ప్రపంచ ఆల్టిట్యూడ్ రికార్డ్పై ప్రయత్నం కోసం సూపర్ఛార్జ్డ్ బ్రిస్టల్ పెగాసస్ యొక్క ఇంజిన్‌తో ఇది వెస్పా VII గా పునర్నిర్మించబడింది, 16 సెప్టె"&amp;"ంబర్ 1932 న 43,976 అడుగుల (13,407 మీ) రికార్డును నెలకొల్పింది. [5] ఆరు వెస్పా III లు 1928 లో బొలీవియాకు పంపిణీ చేయబడ్డాయి, ఇక్కడ వాటిని ప్రధానంగా కార్యాచరణ మార్పిడి విమానం వలె ఉపయోగించారు, అయినప్పటికీ వారు చాకో యుద్ధంలో నిఘా మరియు దీర్ఘ-శ్రేణి బాంబర్లుగా "&amp;"పరిమిత ఉపయోగాన్ని చూశారు, ఈ విమానాలు అధిక ఎత్తులో కాకుండా తక్కువ ఎత్తులో పనిచేస్తున్నాయి బొలీవియా యొక్క వెస్పాస్ ఆప్టిమైజ్ చేయబడ్డాయి. [6] వారు 1935 వరకు సేవలో ఉన్నారు. [7] ఎనిమిది ఐరిష్ వెస్పాస్ చాలా సంవత్సరాలుగా సేవలో ఉండి, డబ్లిన్ సమీపంలోని బాల్డొన్నెల"&amp;"్ వద్ద ఉన్న ఐరిష్ ఎయిర్ కార్ప్స్ బేస్ నుండి పనిచేస్తోంది [4] చివరిగా 12 జూన్ 1940 న వ్రాయబడింది. [8] 1908 నుండి విక్కర్స్ విమానం నుండి డేటా [9] సాధారణ లక్షణాలు పనితీరు ఆయుధ సంబంధిత జాబితాలు")</f>
        <v>విక్కర్స్ వెస్పా 1920 లలో విక్కర్స్ లిమిటెడ్ రూపొందించిన మరియు నిర్మించిన బ్రిటిష్ ఆర్మీ కోఆపరేషన్ బిప్‌లేన్. బ్రిటన్ యొక్క రాయల్ వైమానిక దళం స్వీకరించనప్పటికీ, తక్కువ సంఖ్యలను ఐరిష్ ఫ్రీ స్టేట్ మరియు బొలీవియా కొనుగోలు చేసింది, వీటిలో రెండోది చాకో యుద్ధంలో ఈ రకాన్ని ఉపయోగించారు. సెప్టెంబర్ 1932 లో 43,976 అడుగుల (13,407 మీ) ప్రపంచ ఎత్తు రికార్డును నెలకొల్పడానికి ఒక సవరించిన వెస్పా ఉపయోగించబడింది. వెస్పాను విక్కర్స్ ఒక ప్రైవేట్ వెంచర్‌గా రూపొందించారు, వాయు మంత్రిత్వ శాఖ స్పెసిఫికేషన్ యొక్క అవసరాలను తీర్చడానికి 30/24, [1] మొదటి ప్రోటోటైప్ , వెస్పా నేను సెప్టెంబర్ 1925 లో ఎగురవేయబడ్డాను. [2] సింగిల్-ఇంజిన్ బైప్‌లేన్, స్లిమ్ ఫ్యూజ్‌లేజ్‌తో దగ్గరగా ఉన్న మరియు అత్యంత అస్థిరమైన రెండు-బే చెక్క రెక్కల మధ్య సస్పెండ్ చేయబడింది, ఇది రాయల్ ఎయిర్ ఫోర్స్ చేత మూల్యాంకనం కోసం పంపిణీ చేయబడింది, కాని క్రాష్ 24 జూన్ 1926 న ఇంజిన్ ఇబ్బంది కారణంగా ల్యాండ్ అయ్యింది మరియు చెడుగా దెబ్బతింది. [3] తరువాత దీనిని స్టీల్, ఫాబ్రిక్ కప్పబడిన రెక్కలతో వెస్పా II గా పునర్నిర్మించారు, కాని RAF నుండి ఆర్డర్లు పొందడంలో ఇది విజయవంతం కాలేదు. ఏదేమైనా, ఇది బొలీవియా నుండి దృష్టిని ఆకర్షించింది, ఇది 1928 లో, [3] మరియు ఐరిష్ ఫ్రీ స్టేట్ అనే ఆరు వెస్పా IIIS ను ఆదేశించింది, ఇది 1929 లో నాలుగు వెస్పా IV లను మరియు 1930 లో మరో నాలుగు వెస్పా vs ను ఆదేశించింది. [[పట్టుదల) ప్రోటోటైప్ వెస్పా సెంట్రల్ చైనా ప్రభుత్వానికి ప్రదర్శన కోసం వెస్పా VI గా సవరించబడింది, కాని కొనుగోలు చేయబడలేదు, కాబట్టి బ్రిటన్‌కు తిరిగి ఇవ్వబడింది. ప్రపంచ ఆల్టిట్యూడ్ రికార్డ్పై ప్రయత్నం కోసం సూపర్ఛార్జ్డ్ బ్రిస్టల్ పెగాసస్ యొక్క ఇంజిన్‌తో ఇది వెస్పా VII గా పునర్నిర్మించబడింది, 16 సెప్టెంబర్ 1932 న 43,976 అడుగుల (13,407 మీ) రికార్డును నెలకొల్పింది. [5] ఆరు వెస్పా III లు 1928 లో బొలీవియాకు పంపిణీ చేయబడ్డాయి, ఇక్కడ వాటిని ప్రధానంగా కార్యాచరణ మార్పిడి విమానం వలె ఉపయోగించారు, అయినప్పటికీ వారు చాకో యుద్ధంలో నిఘా మరియు దీర్ఘ-శ్రేణి బాంబర్లుగా పరిమిత ఉపయోగాన్ని చూశారు, ఈ విమానాలు అధిక ఎత్తులో కాకుండా తక్కువ ఎత్తులో పనిచేస్తున్నాయి బొలీవియా యొక్క వెస్పాస్ ఆప్టిమైజ్ చేయబడ్డాయి. [6] వారు 1935 వరకు సేవలో ఉన్నారు. [7] ఎనిమిది ఐరిష్ వెస్పాస్ చాలా సంవత్సరాలుగా సేవలో ఉండి, డబ్లిన్ సమీపంలోని బాల్డొన్నెల్ వద్ద ఉన్న ఐరిష్ ఎయిర్ కార్ప్స్ బేస్ నుండి పనిచేస్తోంది [4] చివరిగా 12 జూన్ 1940 న వ్రాయబడింది. [8] 1908 నుండి విక్కర్స్ విమానం నుండి డేటా [9] సాధారణ లక్షణాలు పనితీరు ఆయుధ సంబంధిత జాబితాలు</v>
      </c>
      <c r="E192" s="1" t="s">
        <v>3062</v>
      </c>
      <c r="F192" s="1" t="s">
        <v>3063</v>
      </c>
      <c r="G192" s="1" t="str">
        <f>IFERROR(__xludf.DUMMYFUNCTION("GOOGLETRANSLATE(F:F, ""en"", ""te"")"),"ఆర్మీ కోఆపరేషన్ విమానం")</f>
        <v>ఆర్మీ కోఆపరేషన్ విమానం</v>
      </c>
      <c r="K192" s="1" t="s">
        <v>3064</v>
      </c>
      <c r="L192" s="1"/>
      <c r="M192" s="1" t="s">
        <v>3065</v>
      </c>
      <c r="P192" s="1">
        <v>1925.0</v>
      </c>
      <c r="Q192" s="1">
        <v>15.0</v>
      </c>
      <c r="R192" s="1">
        <v>2.0</v>
      </c>
      <c r="S192" s="1" t="s">
        <v>1096</v>
      </c>
      <c r="T192" s="1" t="s">
        <v>3066</v>
      </c>
      <c r="U192" s="1" t="s">
        <v>3067</v>
      </c>
      <c r="V192" s="1" t="s">
        <v>3068</v>
      </c>
      <c r="X192" s="1" t="s">
        <v>3069</v>
      </c>
      <c r="Y192" s="1" t="s">
        <v>3070</v>
      </c>
      <c r="AA192" s="1" t="s">
        <v>3071</v>
      </c>
      <c r="AC192" s="1" t="s">
        <v>3072</v>
      </c>
      <c r="AF192" s="1" t="s">
        <v>3073</v>
      </c>
      <c r="AH192" s="1" t="s">
        <v>3074</v>
      </c>
      <c r="AU192" s="1">
        <v>1928.0</v>
      </c>
      <c r="BG192" s="1" t="s">
        <v>313</v>
      </c>
      <c r="BH192" s="1" t="s">
        <v>3075</v>
      </c>
      <c r="BR192" s="1" t="s">
        <v>3076</v>
      </c>
      <c r="BS192" s="1" t="s">
        <v>3077</v>
      </c>
      <c r="CT192" s="1" t="s">
        <v>3078</v>
      </c>
      <c r="CU192" s="1" t="s">
        <v>3079</v>
      </c>
      <c r="ED192" s="1">
        <v>1940.0</v>
      </c>
    </row>
    <row r="193">
      <c r="A193" s="1" t="s">
        <v>3080</v>
      </c>
      <c r="B193" s="1" t="str">
        <f>IFERROR(__xludf.DUMMYFUNCTION("GOOGLETRANSLATE(A:A, ""en"", ""te"")"),"చిన్న బాంబర్")</f>
        <v>చిన్న బాంబర్</v>
      </c>
      <c r="C193" s="1" t="s">
        <v>3081</v>
      </c>
      <c r="D193" s="1" t="str">
        <f>IFERROR(__xludf.DUMMYFUNCTION("GOOGLETRANSLATE(C:C, ""en"", ""te"")"),"షార్ట్ బాంబర్ బ్రిటిష్ రెండు-సీట్ల సుదూర నిఘా, బాంబు మరియు టార్పెడో-మోసే విమానం, చిన్న సోదరులు చాలా విజయవంతమైన చిన్న రకం 184 యొక్క భూమి-ఆధారిత అభివృద్ధిగా (వీటిలో 900 కంటే ఎక్కువ నిర్మించబడ్డాయి మరియు చాలా ఎగుమతి చేయబడ్డాయి). బాంబర్ చెక్క నిర్మాణం యొక్క మ"&amp;"ూడు-బే బైప్‌లేన్, ఇది ఫాబ్రిక్ కవరింగ్‌తో, మొదట చిన్న 184 సీప్లేన్ యొక్క ఫ్యూజ్‌లేజ్ నుండి అభివృద్ధి చెందిన రెక్కలతో కలిపి షార్ట్ అడ్మిరల్టీ టైప్ 166 సీప్లేన్ నుండి అభివృద్ధి చేయబడింది. ఫ్యూజ్‌లేజ్ బాక్స్ విభాగం, దిగువ రెక్కపై వంగిన ఎగువ డెక్కింగ్. టెయిల్"&amp;"‌ప్లేన్‌లో ఒకే ఫిన్ మరియు చుక్కానితో స్ప్లిట్ ఎలివేటర్ ఉంది. అండర్ క్యారేజ్ ముక్కు కింద నాలుగు చక్రాల అసెంబ్లీ మరియు తోక కింద స్కిడ్ కలిగి ఉంది. ఇద్దరు సిబ్బంది రెక్క వెనుక ఓపెన్ కాక్‌పిట్స్‌లో కూర్చున్నారు; ప్రారంభంలో పరిశీలకుడు/గన్నర్ ఫార్వర్డ్ కాక్‌పిట"&amp;"్‌లో కూర్చున్నాడు, తద్వారా అతను ఎగువ వింగ్‌లో అమర్చిన మెషిన్ గన్ ఆపరేట్ చేయడానికి నిలబడతాడు. తుపాకీ రింగ్-మౌంట్ యొక్క ఆవిష్కరణ ద్వారా ఈ కొంతవరకు ప్రమాదకరమైన చర్య అనవసరం చేయబడింది; ఉత్పత్తి విమానంలో పైలట్ వెనుక కాక్‌పిట్‌లో గన్నర్‌తో ఫార్వర్డ్ కాక్‌పిట్‌ను"&amp;" ఆక్రమించాడు, ఇది ద్వంద్వ నియంత్రణలతో అమర్చబడింది. ఇది రోల్స్ రాయిస్ ఈగిల్ లేదా ముక్కులో అమర్చిన సన్‌బీమ్ ఇంజిన్ ద్వారా శక్తిని పొందింది, రెండు బ్లేడెడ్ ప్రొపెల్లర్‌ను నడుపుతుంది. ఆయుధాలు వెనుక వైపున లూయిస్ గన్ మరియు ఒక 14 అంగుళాల వైట్‌హెడ్ టార్పెడో లేదా "&amp;"920 పౌండ్ల వరకు వివిధ బాంబుల కోసం సదుపాయాన్ని కలిగి ఉన్నాయి. షార్ట్స్ యొక్క టెస్ట్ పైలట్ యొక్క ప్రోటోటైప్‌తో ప్రారంభ పరీక్ష, అవసరమైన బామ్‌బ్లోడ్‌ను మోయలేకపోయిందని రోనాల్డ్ కెంప్ వెల్లడించారు. ఆరు 112-పౌండ్లు (50.8 కిలోల) బాంబులలో, కాబట్టి వింగ్స్పాన్ 12 అ"&amp;"డుగులు పెరిగింది. ఇది అవసరమైన లిఫ్ట్‌ను అందించింది, అయితే అదే సమయంలో పిచ్ మరియు యా రెండింటిలోనూ విమానం అస్థిరంగా ఉంది. ఫ్యూజ్‌లేజ్ పొడవు 4 అడుగుల 5 (1.35 మీ) లో పెరిగింది, ఇది సమస్యను పరిష్కరించింది. పెద్ద సంఖ్యలో బాంబర్ అప్పటికే లఘు చిత్రాలు మరియు అనేక ఇ"&amp;"తర లైట్ ఇంజనీరింగ్ కంపెనీల నుండి ఆర్డర్ చేయబడింది; తరువాతి విమానాన్ని అసలు డ్రాయింగ్లకు ఉత్పత్తి చేసింది, కాని అన్ని 'చిన్న' చిన్న బాంబర్లు అంగీకారం ముందు పొడవైన రూపానికి సవరించబడ్డాయి. [1] చిన్న బాంబర్ సుదూర మిషన్ల కోసం ఉద్దేశించబడింది; గరిష్ట విమాన వ్యవ"&amp;"ధి సుమారు ఆరు గంటలు. మొట్టమొదటి బాంబర్ 1915 లో ఎగిరింది మరియు 80 కి పైగా విమానాలు నిర్మించబడ్డాయి, 36 చిన్న సోదరులు, మిగిలినవి మన్ ఎగర్టన్ (20), సన్‌బీమ్ (15), పార్నాల్ (6) మరియు ఫీనిక్స్ ఎయిర్‌క్రాఫ్ట్ లిమిటెడ్ (7) చేత తయారు చేయబడ్డాయి. [2] షార్ట్ బాంబర్"&amp;" 1916 చివరలో 7 వ స్క్వాడ్రన్ ఆర్‌ఎన్‌ఏలతో సేవల్లోకి ప్రవేశించింది, 15 నవంబర్ 1916 రాత్రి నాలుగు లఘు చిత్రాలతో దాని మొదటి బాంబు దాడిలో ఎగురుతుంది, ఒక్కొక్కటి ఎనిమిది 65 ఎల్బి (30 కిలోల) బాంబులను కలిగి ఉంది, బెల్జియంలోని ఓస్టెండ్ వద్ద దాడి చేసింది 18 కాడ్రా"&amp;"న్ G.4 లతో. [3] 7 స్క్వాడ్రన్ RNA లు 1916–17 శీతాకాలంలో బాంబు కార్యకలాపాలను కొనసాగించాయి, కాని చిన్న బాంబర్ బలహీనంగా ఉంది మరియు ఏప్రిల్ 1917 లో సేవ నుండి బయటపడింది, మరింత శక్తివంతమైన విమానం (ముఖ్యంగా ట్విన్-ఇంజిన్డ్ హ్యాండ్లీ పేజ్ రకం O/100) సేవలోకి ప్రవే"&amp;"శించింది. సెయింట్ జార్జ్ డే (23 ఏప్రిల్) న నావికాదళ దాడి కోసం సన్నాహకంగా, ఏప్రిల్ 1917 లో వరుసగా నాలుగు రాత్రులలో జీబ్రూగ్ మోల్‌పై దాడి చేయడం దాని చివరి పోరాట కార్యకలాపాలలో ఒకటి. [4] 1914 నుండి బ్రిటిష్ బాంబర్ నుండి వచ్చిన డేటా [2] సాధారణ లక్షణాలు పనితీరు"&amp;" ఆయుధ సంబంధిత అభివృద్ధి సంబంధిత జాబితాలు వికీమీడియా కామన్స్ వద్ద చిన్న బాంబర్‌కు సంబంధించిన మీడియా")</f>
        <v>షార్ట్ బాంబర్ బ్రిటిష్ రెండు-సీట్ల సుదూర నిఘా, బాంబు మరియు టార్పెడో-మోసే విమానం, చిన్న సోదరులు చాలా విజయవంతమైన చిన్న రకం 184 యొక్క భూమి-ఆధారిత అభివృద్ధిగా (వీటిలో 900 కంటే ఎక్కువ నిర్మించబడ్డాయి మరియు చాలా ఎగుమతి చేయబడ్డాయి). బాంబర్ చెక్క నిర్మాణం యొక్క మూడు-బే బైప్‌లేన్, ఇది ఫాబ్రిక్ కవరింగ్‌తో, మొదట చిన్న 184 సీప్లేన్ యొక్క ఫ్యూజ్‌లేజ్ నుండి అభివృద్ధి చెందిన రెక్కలతో కలిపి షార్ట్ అడ్మిరల్టీ టైప్ 166 సీప్లేన్ నుండి అభివృద్ధి చేయబడింది. ఫ్యూజ్‌లేజ్ బాక్స్ విభాగం, దిగువ రెక్కపై వంగిన ఎగువ డెక్కింగ్. టెయిల్‌ప్లేన్‌లో ఒకే ఫిన్ మరియు చుక్కానితో స్ప్లిట్ ఎలివేటర్ ఉంది. అండర్ క్యారేజ్ ముక్కు కింద నాలుగు చక్రాల అసెంబ్లీ మరియు తోక కింద స్కిడ్ కలిగి ఉంది. ఇద్దరు సిబ్బంది రెక్క వెనుక ఓపెన్ కాక్‌పిట్స్‌లో కూర్చున్నారు; ప్రారంభంలో పరిశీలకుడు/గన్నర్ ఫార్వర్డ్ కాక్‌పిట్‌లో కూర్చున్నాడు, తద్వారా అతను ఎగువ వింగ్‌లో అమర్చిన మెషిన్ గన్ ఆపరేట్ చేయడానికి నిలబడతాడు. తుపాకీ రింగ్-మౌంట్ యొక్క ఆవిష్కరణ ద్వారా ఈ కొంతవరకు ప్రమాదకరమైన చర్య అనవసరం చేయబడింది; ఉత్పత్తి విమానంలో పైలట్ వెనుక కాక్‌పిట్‌లో గన్నర్‌తో ఫార్వర్డ్ కాక్‌పిట్‌ను ఆక్రమించాడు, ఇది ద్వంద్వ నియంత్రణలతో అమర్చబడింది. ఇది రోల్స్ రాయిస్ ఈగిల్ లేదా ముక్కులో అమర్చిన సన్‌బీమ్ ఇంజిన్ ద్వారా శక్తిని పొందింది, రెండు బ్లేడెడ్ ప్రొపెల్లర్‌ను నడుపుతుంది. ఆయుధాలు వెనుక వైపున లూయిస్ గన్ మరియు ఒక 14 అంగుళాల వైట్‌హెడ్ టార్పెడో లేదా 920 పౌండ్ల వరకు వివిధ బాంబుల కోసం సదుపాయాన్ని కలిగి ఉన్నాయి. షార్ట్స్ యొక్క టెస్ట్ పైలట్ యొక్క ప్రోటోటైప్‌తో ప్రారంభ పరీక్ష, అవసరమైన బామ్‌బ్లోడ్‌ను మోయలేకపోయిందని రోనాల్డ్ కెంప్ వెల్లడించారు. ఆరు 112-పౌండ్లు (50.8 కిలోల) బాంబులలో, కాబట్టి వింగ్స్పాన్ 12 అడుగులు పెరిగింది. ఇది అవసరమైన లిఫ్ట్‌ను అందించింది, అయితే అదే సమయంలో పిచ్ మరియు యా రెండింటిలోనూ విమానం అస్థిరంగా ఉంది. ఫ్యూజ్‌లేజ్ పొడవు 4 అడుగుల 5 (1.35 మీ) లో పెరిగింది, ఇది సమస్యను పరిష్కరించింది. పెద్ద సంఖ్యలో బాంబర్ అప్పటికే లఘు చిత్రాలు మరియు అనేక ఇతర లైట్ ఇంజనీరింగ్ కంపెనీల నుండి ఆర్డర్ చేయబడింది; తరువాతి విమానాన్ని అసలు డ్రాయింగ్లకు ఉత్పత్తి చేసింది, కాని అన్ని 'చిన్న' చిన్న బాంబర్లు అంగీకారం ముందు పొడవైన రూపానికి సవరించబడ్డాయి. [1] చిన్న బాంబర్ సుదూర మిషన్ల కోసం ఉద్దేశించబడింది; గరిష్ట విమాన వ్యవధి సుమారు ఆరు గంటలు. మొట్టమొదటి బాంబర్ 1915 లో ఎగిరింది మరియు 80 కి పైగా విమానాలు నిర్మించబడ్డాయి, 36 చిన్న సోదరులు, మిగిలినవి మన్ ఎగర్టన్ (20), సన్‌బీమ్ (15), పార్నాల్ (6) మరియు ఫీనిక్స్ ఎయిర్‌క్రాఫ్ట్ లిమిటెడ్ (7) చేత తయారు చేయబడ్డాయి. [2] షార్ట్ బాంబర్ 1916 చివరలో 7 వ స్క్వాడ్రన్ ఆర్‌ఎన్‌ఏలతో సేవల్లోకి ప్రవేశించింది, 15 నవంబర్ 1916 రాత్రి నాలుగు లఘు చిత్రాలతో దాని మొదటి బాంబు దాడిలో ఎగురుతుంది, ఒక్కొక్కటి ఎనిమిది 65 ఎల్బి (30 కిలోల) బాంబులను కలిగి ఉంది, బెల్జియంలోని ఓస్టెండ్ వద్ద దాడి చేసింది 18 కాడ్రాన్ G.4 లతో. [3] 7 స్క్వాడ్రన్ RNA లు 1916–17 శీతాకాలంలో బాంబు కార్యకలాపాలను కొనసాగించాయి, కాని చిన్న బాంబర్ బలహీనంగా ఉంది మరియు ఏప్రిల్ 1917 లో సేవ నుండి బయటపడింది, మరింత శక్తివంతమైన విమానం (ముఖ్యంగా ట్విన్-ఇంజిన్డ్ హ్యాండ్లీ పేజ్ రకం O/100) సేవలోకి ప్రవేశించింది. సెయింట్ జార్జ్ డే (23 ఏప్రిల్) న నావికాదళ దాడి కోసం సన్నాహకంగా, ఏప్రిల్ 1917 లో వరుసగా నాలుగు రాత్రులలో జీబ్రూగ్ మోల్‌పై దాడి చేయడం దాని చివరి పోరాట కార్యకలాపాలలో ఒకటి. [4] 1914 నుండి బ్రిటిష్ బాంబర్ నుండి వచ్చిన డేటా [2] సాధారణ లక్షణాలు పనితీరు ఆయుధ సంబంధిత అభివృద్ధి సంబంధిత జాబితాలు వికీమీడియా కామన్స్ వద్ద చిన్న బాంబర్‌కు సంబంధించిన మీడియా</v>
      </c>
      <c r="E193" s="1" t="s">
        <v>3082</v>
      </c>
      <c r="F193" s="1" t="s">
        <v>681</v>
      </c>
      <c r="G193" s="1" t="str">
        <f>IFERROR(__xludf.DUMMYFUNCTION("GOOGLETRANSLATE(F:F, ""en"", ""te"")"),"దీర్ఘ-శ్రేణి నిఘా బాంబర్")</f>
        <v>దీర్ఘ-శ్రేణి నిఘా బాంబర్</v>
      </c>
      <c r="K193" s="1" t="s">
        <v>3083</v>
      </c>
      <c r="L193" s="1"/>
      <c r="M193" s="1" t="s">
        <v>3084</v>
      </c>
      <c r="P193" s="1">
        <v>1915.0</v>
      </c>
      <c r="Q193" s="1">
        <v>83.0</v>
      </c>
      <c r="R193" s="1">
        <v>2.0</v>
      </c>
      <c r="S193" s="1" t="s">
        <v>3085</v>
      </c>
      <c r="T193" s="1" t="s">
        <v>3086</v>
      </c>
      <c r="U193" s="1" t="s">
        <v>3087</v>
      </c>
      <c r="V193" s="1" t="s">
        <v>3088</v>
      </c>
      <c r="X193" s="1" t="s">
        <v>3089</v>
      </c>
      <c r="Y193" s="1" t="s">
        <v>3090</v>
      </c>
      <c r="AA193" s="1" t="s">
        <v>3091</v>
      </c>
      <c r="AC193" s="1" t="s">
        <v>3092</v>
      </c>
      <c r="AG193" s="1" t="s">
        <v>3093</v>
      </c>
      <c r="AH193" s="1" t="s">
        <v>3094</v>
      </c>
      <c r="AU193" s="1">
        <v>1916.0</v>
      </c>
      <c r="BH193" s="1" t="s">
        <v>3095</v>
      </c>
      <c r="BR193" s="1" t="s">
        <v>3096</v>
      </c>
      <c r="BS193" s="1" t="s">
        <v>3097</v>
      </c>
      <c r="CT193" s="1" t="s">
        <v>3098</v>
      </c>
      <c r="CU193" s="1" t="s">
        <v>3099</v>
      </c>
      <c r="DB193" s="2" t="s">
        <v>3100</v>
      </c>
      <c r="ED193" s="5">
        <v>6301.0</v>
      </c>
      <c r="EN193" s="1" t="s">
        <v>3101</v>
      </c>
      <c r="FF193" s="2" t="s">
        <v>3102</v>
      </c>
    </row>
    <row r="194">
      <c r="A194" s="1" t="s">
        <v>3103</v>
      </c>
      <c r="B194" s="1" t="str">
        <f>IFERROR(__xludf.DUMMYFUNCTION("GOOGLETRANSLATE(A:A, ""en"", ""te"")"),"ఇకరస్ 214")</f>
        <v>ఇకరస్ 214</v>
      </c>
      <c r="C194" s="1" t="s">
        <v>3104</v>
      </c>
      <c r="D194" s="1" t="str">
        <f>IFERROR(__xludf.DUMMYFUNCTION("GOOGLETRANSLATE(C:C, ""en"", ""te"")"),"ఇకరస్ 214 1950 ల ప్రారంభంలో యుగోస్లేవియాలో ఉత్పత్తి చేయబడిన సైనిక విమానం. వాస్తవానికి తేలికపాటి నిఘా-బాంబర్‌గా ఉద్దేశించినది, ప్రోటోటైప్ యొక్క పరీక్షలో నిఘా-బాంబర్ పాత్రకు తగినంత పనితీరు లేదని చూపించినప్పుడు ఇది శిక్షకుడిగా మరియు రవాణా విమానంగా ఉత్పత్తి చ"&amp;"ేయబడింది. సాంప్రదాయిక, తక్కువ-వింగ్ కాంటిలివర్ మోనోప్లేన్ ట్విన్ తోకతో, ఇకరస్ 214 ను ప్రొఫెసర్ కన్స్ట్రక్టర్ సిమో మిలుటినోవిక్ రూపొందించారు మరియు మొదట 7 ఆగస్టు 1949 న ప్రయాణించారు. ఈ విమానం చెక్క నిర్మాణానికి చెందినది, జంట-ఇంజిన్, రెండు నుండి నాలుగు మంది "&amp;"సిబ్బంది విమానం యొక్క మిషన్/పాత్రపై. ప్రధాన ల్యాండింగ్ గేర్ చక్రాలు రెండు రేంజర్ SVG-770C-B1 విలోమ V-12 పిస్టన్ ఇంజిన్ల ఇంజిన్ నాసెల్స్‌లోకి ఉపసంహరించబడ్డాయి. సీరియల్ ఉత్పత్తి విమానాలను 2x ప్రాట్ &amp; విట్నీ R-1340AN-1 రేడియల్ ఇంజన్లు నడిపించాయి. ఉత్పత్తి వి"&amp;"మానాల మాదిరిగా కాకుండా, మొదటి నమూనా స్థిరమైన ల్యాండింగ్ గేర్‌ను కలిగి ఉంది, ముడుచుకునే అండర్ క్యారేజ్ అభివృద్ధిలో ఆలస్యం కారణంగా. మొదటి టెస్ట్ ఫ్లైట్ వన్ ఇంజిన్ విఫలమైంది, పైలట్, లెఫ్టినెంట్ నికోలా సిమిక్, జెమున్ వద్ద విమానాశ్రయానికి తిరిగి రావడానికి ప్రయ"&amp;"త్నించాడు, కాని విమానం ఎత్తును కోల్పోయి ఇకరస్ ఫ్యాక్టరీ సమీపంలో కూలిపోయి పైలట్‌ను చంపింది. ప్రొపెల్లర్ ఈక విధానం యొక్క వైఫల్యం, ల్యాండింగ్ గేర్‌కు అధిక లాగడం, చిన్న ఫిన్ ప్రాంతం, అసమాన థ్రస్ట్ మరియు పరిమిత ఇంజిన్ శక్తి కారణంగా ఈ ప్రమాదం జరిగిందని విశ్లేషణ"&amp;" తేల్చింది. అదే ఇంజన్లు, ముడుచుకునే ల్యాండింగ్ గేర్ మరియు పెరిగిన నిలువు తోక ఉపరితలాలతో రెండవ నమూనా 1951 లో ఎగిరింది. ఈ విమానం ఉపయోగించబడింది, విమాన పరీక్ష పూర్తయిన తరువాత, JRV చేత 1957 అక్టోబర్ వరకు. ఫోటో-పునరుద్ధరణ కోసం సవరించిన వెర్షన్, ఇకారస్ 214F , 1"&amp;"959 వరకు ప్రమాదం తరువాత వ్రాయబడిన వరకు ప్రయాణించారు. మొత్తం 22 విమానాలు, రెండు ప్రోటోటైప్స్ మరియు సిరీస్ ఉత్పత్తి 20 మాత్రమే అంటే ఇకరస్ 214 విస్తృతంగా ఉపయోగించబడలేదు, 214 తేలికపాటి జంట-ఇంజిన్ బాంబర్ యొక్క అవసరాలను తీర్చలేమని విమాన పరీక్ష వెల్లడించింది. ఇక"&amp;"రస్ 214AS శిక్షకుడిని ప్రధానంగా బాంబర్ పైలట్లు మరియు నావిగేటర్లకు సిబ్బంది శిక్షకుడిగా ఉపయోగించారు. విమానం యొక్క ఇకరస్ 214 డి ట్రాన్స్‌పోర్ట్ వేరియంట్ 8 మంది ప్రయాణీకులు లేదా పారాచూటిస్టులను తీసుకువెళుతుంది. నావికా నిఘా సంస్కరణలు, తగిన పరికరాలు లేకపోవడం ద"&amp;"్వారా, పగటి మరియు మంచి వాతావరణ పరిస్థితులలో మిషన్ చేయడానికి పరిమితం చేయబడ్డాయి. సముద్ర నిఘా మరియు సబ్‌మైరిన్ వ్యతిరేక యుద్ధాన్ని ఇకరస్ 214 పిపి, మరియు ఇకరస్ 214 ఎఎమ్ 2 గా నిర్వహించడానికి రెండు విమానాలు అమర్చబడి ఉన్నాయి. అన్ని ఇకరస్ 214 విమానాలు 1967 నాటిక"&amp;"ి సైనిక సేవ నుండి ఉపసంహరించబడ్డాయి. ఆరు విమానాలను యుగోస్లేవియాలోని ఏరోనాటికల్ యూనియన్‌కు విరాళంగా ఇచ్చారు, లాజుబ్లాజానా, జాగ్రెబ్, నోవి సాడ్, విఆర్‌ఎస్‌ఎసి, స్కోప్జే మరియు సారాజేవో వద్ద ఏరో-క్లైబ్స్‌లో ప్రయాణించడం కొనసాగించారు. అన్ని పౌర 214 లు 1970 లలో స"&amp;"ేవ నుండి ఉపసంహరించబడ్డాయి. దాని ఉద్దేశించిన పాత్రలో పూర్తిగా విజయవంతం కానప్పటికీ, ఇకరస్ 214 ఏరో-క్లబ్‌లలో పారాచూట్ జంపర్స్ నుండి మంచి ఖ్యాతిని పొందింది. బెల్గ్రేడ్ విమానాశ్రయంలోని మ్యూజియం ఆఫ్ ఏవియేషన్‌లో ఒకే ఇకరస్ 214 భద్రపరచబడింది. [సైటేషన్ అవసరం] నుండి"&amp;" డేటా సాధారణ లక్షణాల పనితీరు సిమా మిలుటినోవిక్ పోల్చదగిన పాత్ర, కాన్ఫిగరేషన్ మరియు ERA యొక్క విమానం")</f>
        <v>ఇకరస్ 214 1950 ల ప్రారంభంలో యుగోస్లేవియాలో ఉత్పత్తి చేయబడిన సైనిక విమానం. వాస్తవానికి తేలికపాటి నిఘా-బాంబర్‌గా ఉద్దేశించినది, ప్రోటోటైప్ యొక్క పరీక్షలో నిఘా-బాంబర్ పాత్రకు తగినంత పనితీరు లేదని చూపించినప్పుడు ఇది శిక్షకుడిగా మరియు రవాణా విమానంగా ఉత్పత్తి చేయబడింది. సాంప్రదాయిక, తక్కువ-వింగ్ కాంటిలివర్ మోనోప్లేన్ ట్విన్ తోకతో, ఇకరస్ 214 ను ప్రొఫెసర్ కన్స్ట్రక్టర్ సిమో మిలుటినోవిక్ రూపొందించారు మరియు మొదట 7 ఆగస్టు 1949 న ప్రయాణించారు. ఈ విమానం చెక్క నిర్మాణానికి చెందినది, జంట-ఇంజిన్, రెండు నుండి నాలుగు మంది సిబ్బంది విమానం యొక్క మిషన్/పాత్రపై. ప్రధాన ల్యాండింగ్ గేర్ చక్రాలు రెండు రేంజర్ SVG-770C-B1 విలోమ V-12 పిస్టన్ ఇంజిన్ల ఇంజిన్ నాసెల్స్‌లోకి ఉపసంహరించబడ్డాయి. సీరియల్ ఉత్పత్తి విమానాలను 2x ప్రాట్ &amp; విట్నీ R-1340AN-1 రేడియల్ ఇంజన్లు నడిపించాయి. ఉత్పత్తి విమానాల మాదిరిగా కాకుండా, మొదటి నమూనా స్థిరమైన ల్యాండింగ్ గేర్‌ను కలిగి ఉంది, ముడుచుకునే అండర్ క్యారేజ్ అభివృద్ధిలో ఆలస్యం కారణంగా. మొదటి టెస్ట్ ఫ్లైట్ వన్ ఇంజిన్ విఫలమైంది, పైలట్, లెఫ్టినెంట్ నికోలా సిమిక్, జెమున్ వద్ద విమానాశ్రయానికి తిరిగి రావడానికి ప్రయత్నించాడు, కాని విమానం ఎత్తును కోల్పోయి ఇకరస్ ఫ్యాక్టరీ సమీపంలో కూలిపోయి పైలట్‌ను చంపింది. ప్రొపెల్లర్ ఈక విధానం యొక్క వైఫల్యం, ల్యాండింగ్ గేర్‌కు అధిక లాగడం, చిన్న ఫిన్ ప్రాంతం, అసమాన థ్రస్ట్ మరియు పరిమిత ఇంజిన్ శక్తి కారణంగా ఈ ప్రమాదం జరిగిందని విశ్లేషణ తేల్చింది. అదే ఇంజన్లు, ముడుచుకునే ల్యాండింగ్ గేర్ మరియు పెరిగిన నిలువు తోక ఉపరితలాలతో రెండవ నమూనా 1951 లో ఎగిరింది. ఈ విమానం ఉపయోగించబడింది, విమాన పరీక్ష పూర్తయిన తరువాత, JRV చేత 1957 అక్టోబర్ వరకు. ఫోటో-పునరుద్ధరణ కోసం సవరించిన వెర్షన్, ఇకారస్ 214F , 1959 వరకు ప్రమాదం తరువాత వ్రాయబడిన వరకు ప్రయాణించారు. మొత్తం 22 విమానాలు, రెండు ప్రోటోటైప్స్ మరియు సిరీస్ ఉత్పత్తి 20 మాత్రమే అంటే ఇకరస్ 214 విస్తృతంగా ఉపయోగించబడలేదు, 214 తేలికపాటి జంట-ఇంజిన్ బాంబర్ యొక్క అవసరాలను తీర్చలేమని విమాన పరీక్ష వెల్లడించింది. ఇకరస్ 214AS శిక్షకుడిని ప్రధానంగా బాంబర్ పైలట్లు మరియు నావిగేటర్లకు సిబ్బంది శిక్షకుడిగా ఉపయోగించారు. విమానం యొక్క ఇకరస్ 214 డి ట్రాన్స్‌పోర్ట్ వేరియంట్ 8 మంది ప్రయాణీకులు లేదా పారాచూటిస్టులను తీసుకువెళుతుంది. నావికా నిఘా సంస్కరణలు, తగిన పరికరాలు లేకపోవడం ద్వారా, పగటి మరియు మంచి వాతావరణ పరిస్థితులలో మిషన్ చేయడానికి పరిమితం చేయబడ్డాయి. సముద్ర నిఘా మరియు సబ్‌మైరిన్ వ్యతిరేక యుద్ధాన్ని ఇకరస్ 214 పిపి, మరియు ఇకరస్ 214 ఎఎమ్ 2 గా నిర్వహించడానికి రెండు విమానాలు అమర్చబడి ఉన్నాయి. అన్ని ఇకరస్ 214 విమానాలు 1967 నాటికి సైనిక సేవ నుండి ఉపసంహరించబడ్డాయి. ఆరు విమానాలను యుగోస్లేవియాలోని ఏరోనాటికల్ యూనియన్‌కు విరాళంగా ఇచ్చారు, లాజుబ్లాజానా, జాగ్రెబ్, నోవి సాడ్, విఆర్‌ఎస్‌ఎసి, స్కోప్జే మరియు సారాజేవో వద్ద ఏరో-క్లైబ్స్‌లో ప్రయాణించడం కొనసాగించారు. అన్ని పౌర 214 లు 1970 లలో సేవ నుండి ఉపసంహరించబడ్డాయి. దాని ఉద్దేశించిన పాత్రలో పూర్తిగా విజయవంతం కానప్పటికీ, ఇకరస్ 214 ఏరో-క్లబ్‌లలో పారాచూట్ జంపర్స్ నుండి మంచి ఖ్యాతిని పొందింది. బెల్గ్రేడ్ విమానాశ్రయంలోని మ్యూజియం ఆఫ్ ఏవియేషన్‌లో ఒకే ఇకరస్ 214 భద్రపరచబడింది. [సైటేషన్ అవసరం] నుండి డేటా సాధారణ లక్షణాల పనితీరు సిమా మిలుటినోవిక్ పోల్చదగిన పాత్ర, కాన్ఫిగరేషన్ మరియు ERA యొక్క విమానం</v>
      </c>
      <c r="E194" s="1" t="s">
        <v>3105</v>
      </c>
      <c r="F194" s="1" t="s">
        <v>1534</v>
      </c>
      <c r="G194" s="1" t="str">
        <f>IFERROR(__xludf.DUMMYFUNCTION("GOOGLETRANSLATE(F:F, ""en"", ""te"")"),"మిలిటరీ ట్రైనర్")</f>
        <v>మిలిటరీ ట్రైనర్</v>
      </c>
      <c r="H194" s="1" t="s">
        <v>3021</v>
      </c>
      <c r="I194" s="1" t="str">
        <f>IFERROR(__xludf.DUMMYFUNCTION("GOOGLETRANSLATE(H:H, ""en"", ""te"")"),"యుగోస్లేవియా")</f>
        <v>యుగోస్లేవియా</v>
      </c>
      <c r="K194" s="1" t="s">
        <v>3022</v>
      </c>
      <c r="L194" s="1"/>
      <c r="M194" s="2" t="s">
        <v>3023</v>
      </c>
      <c r="N194" s="1" t="s">
        <v>3106</v>
      </c>
      <c r="O194" s="1" t="s">
        <v>3107</v>
      </c>
      <c r="P194" s="1">
        <v>1949.0</v>
      </c>
      <c r="Q194" s="1" t="s">
        <v>3108</v>
      </c>
      <c r="R194" s="1" t="s">
        <v>3109</v>
      </c>
      <c r="S194" s="1" t="s">
        <v>3110</v>
      </c>
      <c r="T194" s="1" t="s">
        <v>3111</v>
      </c>
      <c r="U194" s="1" t="s">
        <v>3112</v>
      </c>
      <c r="V194" s="1" t="s">
        <v>3113</v>
      </c>
      <c r="X194" s="1" t="s">
        <v>3114</v>
      </c>
      <c r="Y194" s="1" t="s">
        <v>3115</v>
      </c>
      <c r="AA194" s="1" t="s">
        <v>3116</v>
      </c>
      <c r="AC194" s="1" t="s">
        <v>3117</v>
      </c>
      <c r="AF194" s="1" t="s">
        <v>3118</v>
      </c>
      <c r="AH194" s="1" t="s">
        <v>2909</v>
      </c>
      <c r="AU194" s="1">
        <v>1949.0</v>
      </c>
      <c r="AV194" s="1" t="s">
        <v>3119</v>
      </c>
      <c r="AW194" s="1" t="s">
        <v>3120</v>
      </c>
      <c r="AX194" s="1" t="s">
        <v>3121</v>
      </c>
      <c r="BA194" s="1" t="s">
        <v>3122</v>
      </c>
      <c r="BG194" s="1" t="s">
        <v>313</v>
      </c>
      <c r="ED194" s="1">
        <v>1970.0</v>
      </c>
    </row>
    <row r="195">
      <c r="A195" s="1" t="s">
        <v>3123</v>
      </c>
      <c r="B195" s="1" t="str">
        <f>IFERROR(__xludf.DUMMYFUNCTION("GOOGLETRANSLATE(A:A, ""en"", ""te"")"),"అరుదైన ఎలుగుబంటి")</f>
        <v>అరుదైన ఎలుగుబంటి</v>
      </c>
      <c r="C195" s="1" t="s">
        <v>3124</v>
      </c>
      <c r="D195" s="1" t="str">
        <f>IFERROR(__xludf.DUMMYFUNCTION("GOOGLETRANSLATE(C:C, ""en"", ""te"")"),"అరుదైన ఎలుగుబంటి అత్యంత సవరించిన గ్రుమ్మన్ ఎఫ్ 8 ఎఫ్ బేర్‌కాట్, ఇది రెనో ఎయిర్ రేసుల్లో దశాబ్దాలుగా ఆధిపత్యం చెలాయించింది. 1969 లో లైల్ షెల్టాన్ చేత కనుగొనబడినప్పుడు అరుదైన ఎలుగుబంటిగా మారిన బేర్‌కాట్ తీవ్రంగా దెబ్బతిన్న శిధిలాలు. ఇండియానాలోని వాల్పరైసోలో"&amp;"ని పోర్టర్ కౌంటీ ప్రాంతీయ విమానాశ్రయంలో రన్‌వే పక్కన ఇది వదిలివేయబడింది, ఇది 1962 లో థొరెటల్-ఆన్ టార్క్ రోల్ నుండి అక్కడకు దూసుకెళ్లింది. ఈ విమానం పార్ట్స్ హంటర్స్ చేత తీసివేయబడింది, కాబట్టి షెల్టాన్ ఒక ఫ్యూజ్‌లేజ్, వింగ్ సెంటర్ విభాగం, ల్యాండింగ్ గేర్ మర"&amp;"ియు కుడి వింగ్ ప్యానెల్‌ను కనుగొన్నాడు, కాని కొంచెం తక్కువ. షెల్టాన్ శిధిలాలను కొనుగోలు చేసి, కాలిఫోర్నియాలోని ఆరెంజ్ కౌంటీకి ముక్కలు ట్రక్ చేసి, పునరుద్ధరణ ప్రారంభమైంది. [1] పునర్నిర్మాణం సమయంలో చేసిన ప్రధాన మార్పులలో ఒకటి ప్రాట్ &amp; విట్నీ R-2800 ఇంజిన్ స"&amp;"్థానంలో మరింత శక్తివంతమైన రైట్ R-3350 (డగ్లస్ స్కైరైడర్ నుండి) వ్యవస్థాపించడం, ఇది బేర్‌కాట్‌కు ప్రామాణికమైనది. డగ్లస్ డిసి -7 ప్రొపెల్లర్ మరియు కౌల్ ఉపయోగించారు మరియు షెల్టాన్ బాబ్ కుసెరా యొక్క బేర్‌కాట్ శిధిలాల నుండి ల్యాండింగ్ గేర్ ఫెయిరింగ్‌లు మరియు త"&amp;"లుపులను కొనుగోలు చేశాడు. బిల్ ఫోర్నాఫ్ అతనికి లెఫ్ట్ వింగ్ ప్యానెల్ మరియు గుంటర్ బాల్జ్ ఒక చుక్కాని సరఫరా చేశాడు. విండ్‌షీల్డ్ మరియు పందిరిని ఎడ్వర్డ్ టి. మలోనీ సరఫరా చేశారు. [2] 13 సెప్టెంబర్ 1969 న పునర్నిర్మాణం మొదటి విమానంతో పూర్తయింది. [3] మొదటి విమా"&amp;"నంలో ఒక వారం తరువాత, బేర్‌కాట్ దాని మొదటి జాతీయ ఛాంపియన్‌షిప్ రెనో ఎయిర్ రేస్‌లో కనిపించింది, ""సామర్థ్యం గల పిల్లి"" అనే పేరును ఆడుకుంది, ఇక్కడ ఇది సన్నాహక మరియు విమాన పరీక్ష సమయం లేకపోయినప్పటికీ, అపరిమిత తరగతిలో గౌరవనీయమైన 5 వ స్థానంలో నిలిచింది. 1969 న"&amp;"ుండి 1975 వరకు, లైల్ షెల్టాన్ ప్రతి సంవత్సరం రెనో ఎయిర్ రేసుల్లో, అలాగే మొజావే, కాలిఫోర్నియా, శాన్ డియాగో, కాలిఫోర్నియా, మయామి, ఫ్లోరిడా మరియు కేప్ మేలో ఎయిర్ రేసులను ప్రతి సంవత్సరం విమానంలో (1971 నుండి ""ఫీనిక్స్ I"" అని పేరు పెట్టారు) పందెం చేశాడు. కొత్"&amp;"త కోటు. ఈ కాలంలో, అతను ఐదు విజయాలు సాధించాడు. [4] 1976 లో మొజావే కాలిఫోర్నియాలో జరిగిన వైమానిక రేసులో, షెల్టాన్ ఇంజిన్ వైఫల్యాన్ని అనుభవించాడు మరియు బొడ్డు ల్యాండింగ్ చేయవలసి వచ్చింది. [5] ఈ విమానం 1980 వరకు ""అరుదైన ఎలుగుబంటి"" గా మార్చబడలేదు. 1980 నుండి"&amp;" నేటి వరకు, అరుదైన బేర్ అపరిమిత తరగతిలో ఇంకా పదకొండు విజయాలు సాధించాడు. [4] లాక్‌హీడ్ కాన్స్టెలేషన్ హబ్‌లో లాక్‌హీడ్ పి -3 ఓరియన్ ప్రొపెల్లర్ నుండి బ్లేడ్‌లను కలిగి ఉన్న మూడు-బ్లేడ్ ప్రొపెల్లర్ 1988 లో విమానానికి అమర్చారు. [6] 2004 లో బ్యాక్-టు-బ్యాక్ పరీ"&amp;"క్ష తరువాత, ఏరోప్రొడక్ట్స్ నాలుగు-బ్లేడెడ్ ప్రొపెల్లర్‌కు తిరిగి ఒక స్విచ్ చేయబడింది. [7] 2006 చివరలో, విమానం మరియు బృందం రెండూ రాడ్ లూయిస్‌కు కేవలం million 2 మిలియన్ల లోపు విక్రయించబడ్డాయి. [8] ఇటీవలి విజయాలు 2004 మరియు 2005 లో రెనో ఎయిర్ రేసులను అపరిమిత"&amp;" బంగారు రేసులో బంగారు పతకంతో పూర్తి చేయడం. ఆ రెండు ఛాంపియన్‌షిప్‌ల పైలట్ జాన్ పెన్నీ. 2006 లో అరుదైన ఎలుగుబంటిని రాన్ బుకరెల్లి పైలట్ చేశారు. 2007 రెనో ఎయిర్ రేసుల కోసం, అరుదైన ఎలుగుబంటి కొత్త పెయింట్ పథకంలో (బుర్గుండి ఫ్యూజ్‌లేజ్, వైట్ వింగ్స్, గోల్డ్ టె"&amp;"యిల్) కనిపించింది. [9] ఇది జాన్ పెన్నీ చేత పైలట్ చేయబడింది, అతను అపరిమిత క్లాస్ గోల్డ్ రేసులో విజయానికి ఎగిరిపోయాడు. 2008 రెనో ఎయిర్ రేసుల్లో, అరుదైన బేర్ మరో కొత్త పెయింట్ పథకంలో కనిపించింది. [10] అర్హత సమయంలో ప్రొపెల్లర్ సమస్యలు ఫలితంగా ప్రొపెల్లర్ యొక్"&amp;"క తీవ్రమైన-రాత్రి పునర్నిర్మాణం జరిగింది. ఈ విమానం అర్హత సాధించగలిగింది మరియు జాన్ పెన్నీ అపరిమిత బ్రెట్లింగ్ గోల్డ్ రేసులో నిలిచింది. క్వాలిఫైయింగ్ హీట్ రేసులో ల్యాండింగ్ గేర్ సమస్య ఇంజిన్ వేడెక్కడానికి కారణమైంది. అనేక హై-జి లాగ్‌లు గేర్‌ను విస్తరించడాని"&amp;"కి అనుమతించాయి, కాని ఇంజిన్ నష్టం జరిగింది. రేసు సిబ్బంది వారి పెట్టె నుండి స్టాండ్లలో చెప్పారు, ఇంజిన్ వెళ్ళడానికి ముందు ఇది చాలా సమయం. అతను బంగారు రేసులో మరోసారి మేడేను పిలవవలసి వచ్చినప్పుడు అతను రెండవ స్థానంలో ఉన్నాడు, ఈసారి పొగ వెనుకంజలో ఉన్నాడు. పెన్"&amp;"నీ దానిని సురక్షితంగా తగ్గించగా, అరుదైన ఎలుగుబంటికి ఎంత నష్టం జరిగిందో తెలియదు. [11] 2009 రేసులకు ముందు, వింగ్ రూట్ మౌంటెడ్ ఆయిల్ కూలర్లను కాచు-ఆఫ్ ఆయిల్ శీతలీకరణ వ్యవస్థతో భర్తీ చేశారు. తత్ఫలితంగా, రెండు రెక్కల రూట్ ఇన్లెట్ల యొక్క బయటి భాగాలు మూసివేయబడ్డ"&amp;"ాయి. [12] మరో కొత్త పెయింట్ పథకాన్ని ఆడుతూ, [13] అరుదైన బేర్ ఫైనల్ రేసులో 479.088 mph (770.8 కిమీ/గం) వేగంతో రెండవ స్థానంలో నిలిచింది. 2010 రేసుల్లో, అరుదైన బేర్ బంగారు వేడి 3A లో 447.755 mph (720.6 కిమీ/గం) వద్ద రెండవ స్థానంలో నిలిచింది. వాతావరణ పరిస్థిత"&amp;"ుల కారణంగా బంగారు ఫైనల్ రేసు రద్దు చేయబడింది. ఈ విమానం 2015 లో రెండవ స్థానంలో నిలిచిన తరువాత పరుగెత్తలేదు, కానీ 2016 మరియు 2017 ఈవెంట్లలో స్టాటిక్ ప్రదర్శనలో ఉంది. అరుదైన బేర్ పిస్టన్-నడిచే విమానాల కోసం అనేక పనితీరు రికార్డులను సృష్టించింది, వీటిలో 3 కిమీ"&amp;" వరల్డ్ స్పీడ్ రికార్డ్ 528.33 mph (850.26 km/h) ఆగస్టు 21, 1989 న సెట్ చేయబడింది, ఇది ఇప్పటికీ ఈ తరగతిలో ఉంది మరియు కొత్త సమయం నుండి క్లిమ్బి రికార్డ్ (1972 లో 91.9 సెకన్లలో 3,000 మీటర్లు (9842.4 అడుగులు - 6,426 ఎఫ్‌పిఎం), స్టాక్ బేర్‌కాట్‌లో 1946 రికార్"&amp;"డును బద్దలు కొట్టడం). [14] [15] [16] [17]")</f>
        <v>అరుదైన ఎలుగుబంటి అత్యంత సవరించిన గ్రుమ్మన్ ఎఫ్ 8 ఎఫ్ బేర్‌కాట్, ఇది రెనో ఎయిర్ రేసుల్లో దశాబ్దాలుగా ఆధిపత్యం చెలాయించింది. 1969 లో లైల్ షెల్టాన్ చేత కనుగొనబడినప్పుడు అరుదైన ఎలుగుబంటిగా మారిన బేర్‌కాట్ తీవ్రంగా దెబ్బతిన్న శిధిలాలు. ఇండియానాలోని వాల్పరైసోలోని పోర్టర్ కౌంటీ ప్రాంతీయ విమానాశ్రయంలో రన్‌వే పక్కన ఇది వదిలివేయబడింది, ఇది 1962 లో థొరెటల్-ఆన్ టార్క్ రోల్ నుండి అక్కడకు దూసుకెళ్లింది. ఈ విమానం పార్ట్స్ హంటర్స్ చేత తీసివేయబడింది, కాబట్టి షెల్టాన్ ఒక ఫ్యూజ్‌లేజ్, వింగ్ సెంటర్ విభాగం, ల్యాండింగ్ గేర్ మరియు కుడి వింగ్ ప్యానెల్‌ను కనుగొన్నాడు, కాని కొంచెం తక్కువ. షెల్టాన్ శిధిలాలను కొనుగోలు చేసి, కాలిఫోర్నియాలోని ఆరెంజ్ కౌంటీకి ముక్కలు ట్రక్ చేసి, పునరుద్ధరణ ప్రారంభమైంది. [1] పునర్నిర్మాణం సమయంలో చేసిన ప్రధాన మార్పులలో ఒకటి ప్రాట్ &amp; విట్నీ R-2800 ఇంజిన్ స్థానంలో మరింత శక్తివంతమైన రైట్ R-3350 (డగ్లస్ స్కైరైడర్ నుండి) వ్యవస్థాపించడం, ఇది బేర్‌కాట్‌కు ప్రామాణికమైనది. డగ్లస్ డిసి -7 ప్రొపెల్లర్ మరియు కౌల్ ఉపయోగించారు మరియు షెల్టాన్ బాబ్ కుసెరా యొక్క బేర్‌కాట్ శిధిలాల నుండి ల్యాండింగ్ గేర్ ఫెయిరింగ్‌లు మరియు తలుపులను కొనుగోలు చేశాడు. బిల్ ఫోర్నాఫ్ అతనికి లెఫ్ట్ వింగ్ ప్యానెల్ మరియు గుంటర్ బాల్జ్ ఒక చుక్కాని సరఫరా చేశాడు. విండ్‌షీల్డ్ మరియు పందిరిని ఎడ్వర్డ్ టి. మలోనీ సరఫరా చేశారు. [2] 13 సెప్టెంబర్ 1969 న పునర్నిర్మాణం మొదటి విమానంతో పూర్తయింది. [3] మొదటి విమానంలో ఒక వారం తరువాత, బేర్‌కాట్ దాని మొదటి జాతీయ ఛాంపియన్‌షిప్ రెనో ఎయిర్ రేస్‌లో కనిపించింది, "సామర్థ్యం గల పిల్లి" అనే పేరును ఆడుకుంది, ఇక్కడ ఇది సన్నాహక మరియు విమాన పరీక్ష సమయం లేకపోయినప్పటికీ, అపరిమిత తరగతిలో గౌరవనీయమైన 5 వ స్థానంలో నిలిచింది. 1969 నుండి 1975 వరకు, లైల్ షెల్టాన్ ప్రతి సంవత్సరం రెనో ఎయిర్ రేసుల్లో, అలాగే మొజావే, కాలిఫోర్నియా, శాన్ డియాగో, కాలిఫోర్నియా, మయామి, ఫ్లోరిడా మరియు కేప్ మేలో ఎయిర్ రేసులను ప్రతి సంవత్సరం విమానంలో (1971 నుండి "ఫీనిక్స్ I" అని పేరు పెట్టారు) పందెం చేశాడు. కొత్త కోటు. ఈ కాలంలో, అతను ఐదు విజయాలు సాధించాడు. [4] 1976 లో మొజావే కాలిఫోర్నియాలో జరిగిన వైమానిక రేసులో, షెల్టాన్ ఇంజిన్ వైఫల్యాన్ని అనుభవించాడు మరియు బొడ్డు ల్యాండింగ్ చేయవలసి వచ్చింది. [5] ఈ విమానం 1980 వరకు "అరుదైన ఎలుగుబంటి" గా మార్చబడలేదు. 1980 నుండి నేటి వరకు, అరుదైన బేర్ అపరిమిత తరగతిలో ఇంకా పదకొండు విజయాలు సాధించాడు. [4] లాక్‌హీడ్ కాన్స్టెలేషన్ హబ్‌లో లాక్‌హీడ్ పి -3 ఓరియన్ ప్రొపెల్లర్ నుండి బ్లేడ్‌లను కలిగి ఉన్న మూడు-బ్లేడ్ ప్రొపెల్లర్ 1988 లో విమానానికి అమర్చారు. [6] 2004 లో బ్యాక్-టు-బ్యాక్ పరీక్ష తరువాత, ఏరోప్రొడక్ట్స్ నాలుగు-బ్లేడెడ్ ప్రొపెల్లర్‌కు తిరిగి ఒక స్విచ్ చేయబడింది. [7] 2006 చివరలో, విమానం మరియు బృందం రెండూ రాడ్ లూయిస్‌కు కేవలం million 2 మిలియన్ల లోపు విక్రయించబడ్డాయి. [8] ఇటీవలి విజయాలు 2004 మరియు 2005 లో రెనో ఎయిర్ రేసులను అపరిమిత బంగారు రేసులో బంగారు పతకంతో పూర్తి చేయడం. ఆ రెండు ఛాంపియన్‌షిప్‌ల పైలట్ జాన్ పెన్నీ. 2006 లో అరుదైన ఎలుగుబంటిని రాన్ బుకరెల్లి పైలట్ చేశారు. 2007 రెనో ఎయిర్ రేసుల కోసం, అరుదైన ఎలుగుబంటి కొత్త పెయింట్ పథకంలో (బుర్గుండి ఫ్యూజ్‌లేజ్, వైట్ వింగ్స్, గోల్డ్ టెయిల్) కనిపించింది. [9] ఇది జాన్ పెన్నీ చేత పైలట్ చేయబడింది, అతను అపరిమిత క్లాస్ గోల్డ్ రేసులో విజయానికి ఎగిరిపోయాడు. 2008 రెనో ఎయిర్ రేసుల్లో, అరుదైన బేర్ మరో కొత్త పెయింట్ పథకంలో కనిపించింది. [10] అర్హత సమయంలో ప్రొపెల్లర్ సమస్యలు ఫలితంగా ప్రొపెల్లర్ యొక్క తీవ్రమైన-రాత్రి పునర్నిర్మాణం జరిగింది. ఈ విమానం అర్హత సాధించగలిగింది మరియు జాన్ పెన్నీ అపరిమిత బ్రెట్లింగ్ గోల్డ్ రేసులో నిలిచింది. క్వాలిఫైయింగ్ హీట్ రేసులో ల్యాండింగ్ గేర్ సమస్య ఇంజిన్ వేడెక్కడానికి కారణమైంది. అనేక హై-జి లాగ్‌లు గేర్‌ను విస్తరించడానికి అనుమతించాయి, కాని ఇంజిన్ నష్టం జరిగింది. రేసు సిబ్బంది వారి పెట్టె నుండి స్టాండ్లలో చెప్పారు, ఇంజిన్ వెళ్ళడానికి ముందు ఇది చాలా సమయం. అతను బంగారు రేసులో మరోసారి మేడేను పిలవవలసి వచ్చినప్పుడు అతను రెండవ స్థానంలో ఉన్నాడు, ఈసారి పొగ వెనుకంజలో ఉన్నాడు. పెన్నీ దానిని సురక్షితంగా తగ్గించగా, అరుదైన ఎలుగుబంటికి ఎంత నష్టం జరిగిందో తెలియదు. [11] 2009 రేసులకు ముందు, వింగ్ రూట్ మౌంటెడ్ ఆయిల్ కూలర్లను కాచు-ఆఫ్ ఆయిల్ శీతలీకరణ వ్యవస్థతో భర్తీ చేశారు. తత్ఫలితంగా, రెండు రెక్కల రూట్ ఇన్లెట్ల యొక్క బయటి భాగాలు మూసివేయబడ్డాయి. [12] మరో కొత్త పెయింట్ పథకాన్ని ఆడుతూ, [13] అరుదైన బేర్ ఫైనల్ రేసులో 479.088 mph (770.8 కిమీ/గం) వేగంతో రెండవ స్థానంలో నిలిచింది. 2010 రేసుల్లో, అరుదైన బేర్ బంగారు వేడి 3A లో 447.755 mph (720.6 కిమీ/గం) వద్ద రెండవ స్థానంలో నిలిచింది. వాతావరణ పరిస్థితుల కారణంగా బంగారు ఫైనల్ రేసు రద్దు చేయబడింది. ఈ విమానం 2015 లో రెండవ స్థానంలో నిలిచిన తరువాత పరుగెత్తలేదు, కానీ 2016 మరియు 2017 ఈవెంట్లలో స్టాటిక్ ప్రదర్శనలో ఉంది. అరుదైన బేర్ పిస్టన్-నడిచే విమానాల కోసం అనేక పనితీరు రికార్డులను సృష్టించింది, వీటిలో 3 కిమీ వరల్డ్ స్పీడ్ రికార్డ్ 528.33 mph (850.26 km/h) ఆగస్టు 21, 1989 న సెట్ చేయబడింది, ఇది ఇప్పటికీ ఈ తరగతిలో ఉంది మరియు కొత్త సమయం నుండి క్లిమ్బి రికార్డ్ (1972 లో 91.9 సెకన్లలో 3,000 మీటర్లు (9842.4 అడుగులు - 6,426 ఎఫ్‌పిఎం), స్టాక్ బేర్‌కాట్‌లో 1946 రికార్డును బద్దలు కొట్టడం). [14] [15] [16] [17]</v>
      </c>
      <c r="E195" s="1" t="s">
        <v>3125</v>
      </c>
      <c r="P195" s="3">
        <v>25459.0</v>
      </c>
      <c r="AP195" s="1" t="s">
        <v>3126</v>
      </c>
      <c r="BT195" s="1" t="s">
        <v>3127</v>
      </c>
      <c r="BU195" s="1" t="s">
        <v>3128</v>
      </c>
      <c r="CJ195" s="1" t="s">
        <v>3129</v>
      </c>
      <c r="DF195" s="1">
        <v>122629.0</v>
      </c>
      <c r="DG195" s="1">
        <v>1946.0</v>
      </c>
    </row>
    <row r="196">
      <c r="A196" s="1" t="s">
        <v>3130</v>
      </c>
      <c r="B196" s="1" t="str">
        <f>IFERROR(__xludf.DUMMYFUNCTION("GOOGLETRANSLATE(A:A, ""en"", ""te"")"),"రాబిన్ ATL")</f>
        <v>రాబిన్ ATL</v>
      </c>
      <c r="C196" s="1" t="s">
        <v>3131</v>
      </c>
      <c r="D196" s="1" t="str">
        <f>IFERROR(__xludf.DUMMYFUNCTION("GOOGLETRANSLATE(C:C, ""en"", ""te"")"),"రాబిన్ ATL (ఏవియన్ ట్రెస్ లెగర్, ""వెరీ లైట్ ఎయిర్‌క్రాఫ్ట్"") అనేది 1980 లలో ఏవియన్స్ రాబిన్ రూపొందించిన ఒక ఫ్రెంచ్ రెండు-సీట్ల తేలికపాటి విమానం, ఇది ఫ్లయింగ్ క్లబ్‌లను సన్నద్ధం చేయడానికి ఆర్థిక రెండు సీట్ల విమానాల అవసరాన్ని తీర్చడానికి. ఇది స్థిర ట్రైసై"&amp;"కిల్ అండర్ క్యారేజ్, సాంప్రదాయ నియంత్రణ కర్రతో సింగిల్-ఇంజిన్ మోనోప్లేన్, మరియు అసాధారణంగా, V-తోకతో అమర్చబడి ఉంటుంది. పెద్ద బబుల్ పందిరి కారణంగా, దృశ్యమానత అద్భుతమైనది. దాని నిరపాయమైన విమాన లక్షణాలు, మితమైన వేగం మరియు తక్కువ ఇంధన వినియోగం, అలాగే ఇంజిన్ స్"&amp;"టార్టర్ బటన్ వంటి కొన్ని ప్రత్యేకమైన వివరాలు, ఇంధన సెలెక్టర్ స్విచ్ తెరిచినప్పుడు మాత్రమే నొక్కి, ATL ను మంచి శిక్షకుడిగా మార్చారు. 1980 ల ప్రారంభంలో, ఏవియన్లు పియరీ రాబిన్ తక్కువ ఖర్చుతో కూడిన లైట్ ట్రైనర్ కోసం ఫ్రెంచ్ ఫ్లయింగ్ క్లబ్‌ల అవసరాలను తీర్చడాని"&amp;"కి ఉద్దేశించిన అల్ట్రా-లైట్ వెయిట్ రెండు-సీట్ల లైట్ విమానాల రూపకల్పనను ప్రారంభించాడు, ఎందుకంటే ఇప్పటికే ఉన్న అమెరికన్ శిక్షణా విమానాలు ఖరీదైనవిగా మారుతున్నాయి, ఇది కాదు అననుకూల మార్పిడి రేటు ద్వారా సహాయపడింది, దీని ఫలితంగా కొత్త లైట్ ట్రైనర్‌ను సరఫరా చేసే"&amp;" పోటీకి దారితీసింది, ఇది సబ్సిడీ ఫ్రెంచ్ ఫ్లయింగ్ క్లబ్‌లకు సరఫరా కోసం భారీగా ఉత్పత్తి చేయవచ్చు. రాబిన్ 1983 లో వారి ATL డిజైన్‌తో పోటీలో గెలిచింది, ఒకే-ఇంజిన్ తక్కువ-రెక్కల మోనోప్లేన్ స్థిరమైన అండర్ క్యారేజ్ మరియు V- తోకతో. ATL యొక్క ఫ్యూజ్‌లేజ్ గ్లాస్-ర"&amp;"ీన్ఫోర్స్డ్ ప్లాస్టిక్ నిర్మాణంతో, చెక్క రెక్కతో, V- తోక సాంప్రదాయిక ఆల్-మెటల్ నిర్మాణం. [1] మొదటి ప్రోటోటైప్ 17 జూన్ 1983 న ఎగిరింది, ఒకే 35 kW (47 HP) JPX PAL 1300, రెండు స్ట్రోక్, మూడు సిలిండర్ రేడియల్ ఇంజిన్ యొక్క కొత్త డిజైన్. [2] ఏదేమైనా, కొత్త ఇంజి"&amp;"న్ కంపనానికి గురవుతుందని పరీక్షలో తేలింది, మరియు అభివృద్ధి మరియు ధృవీకరణను వేగవంతం చేయడానికి, నమూనా మార్చబడిన వోక్స్వ్యాగన్ కార్ ఇంజిన్‌తో తిరిగి ఇంజిన్ చేయబడింది, [3] ఇది ఉత్పత్తికి ఆధారం. నాలుగు సిలిండర్ కార్ ఇంజిన్ అసలు ఇంజిన్ కంటే భారీగా ఉన్నందున, విమ"&amp;"ానం యొక్క రెక్కలు విమానం యొక్క గురుత్వాకర్షణ కేంద్రాన్ని ఆమోదయోగ్యమైన స్థితిలో నిర్వహించడానికి ముందుకు వచ్చాయి. [2] మొదటి ఆర్డర్లు, 30 ATL లకు నవంబర్ 1983 లో ఫ్రెంచ్ నేషనల్ ఏవియేషన్ ఫెడరేషన్ చేత ఉంచబడ్డాయి, ప్రారంభ డెలివరీలు ఏప్రిల్ 1985 లో ప్రారంభమయ్యాయి"&amp;" (పరిమిత ఎయిర్ విలువైన ఆమోదం కింద). పూర్తి ఫ్రెంచ్ ధృవీకరణ 15 జనవరి 1986 న జరిగింది. [2] ATL ఇంజిన్ సమస్యలకు గురైంది, అయినప్పటికీ, ఇది సవరణ కోసం ప్రారంభ ఉత్పత్తి విమానాలను గుర్తుకు తెచ్చుకుంది మరియు విమానం యొక్క ఆకర్షణను పరిమితం చేసింది, ముఖ్యంగా ఎగుమతి క"&amp;"ోసం. [4] ఈ సమస్యకు ఒక పరిష్కారం మరింత నమ్మదగిన ఇంజిన్‌తో తిరిగి ఇంజనీరింగ్ చేయడం, మరియు రాబిన్ 52.5 కిలోవాట్ల (70 హెచ్‌పి) లింబాచ్‌తో నడిచే జర్మన్ మార్కెట్ కోసం ఒక సంస్కరణను అభివృద్ధి చేశాడు. లింబాచ్ సవరించిన VW కార్ ఇంజిన్ కూడా అయితే, సాధారణంగా, సాధారణంగ"&amp;"ా ఉపయోగించే JPX- మార్పు చేసిన ఇంజిన్లపై ఒకే జ్వలనకు బదులుగా ఇది ద్వంద్వ జ్వలన కలిగి ఉంది, ఇది 1989 లో ధృవీకరించబడింది. [4] [5] ఇది చాలా ఆలస్యం అయింది, అయితే, 132 విమానాలు పూర్తయిన తరువాత 1991 లో ఉత్పత్తి ముగిసింది, వీటిలో 10 లింబాచ్ ఇంజిన్ చేత శక్తిని పొం"&amp;"దాయి. [4] జేన్ యొక్క అన్ని ప్రపంచ విమానాల నుండి డేటా 1988-89. [2] పోల్చదగిన పాత్ర, కాన్ఫిగరేషన్ మరియు ERA యొక్క సాధారణ లక్షణాలు పనితీరు విమానం")</f>
        <v>రాబిన్ ATL (ఏవియన్ ట్రెస్ లెగర్, "వెరీ లైట్ ఎయిర్‌క్రాఫ్ట్") అనేది 1980 లలో ఏవియన్స్ రాబిన్ రూపొందించిన ఒక ఫ్రెంచ్ రెండు-సీట్ల తేలికపాటి విమానం, ఇది ఫ్లయింగ్ క్లబ్‌లను సన్నద్ధం చేయడానికి ఆర్థిక రెండు సీట్ల విమానాల అవసరాన్ని తీర్చడానికి. ఇది స్థిర ట్రైసైకిల్ అండర్ క్యారేజ్, సాంప్రదాయ నియంత్రణ కర్రతో సింగిల్-ఇంజిన్ మోనోప్లేన్, మరియు అసాధారణంగా, V-తోకతో అమర్చబడి ఉంటుంది. పెద్ద బబుల్ పందిరి కారణంగా, దృశ్యమానత అద్భుతమైనది. దాని నిరపాయమైన విమాన లక్షణాలు, మితమైన వేగం మరియు తక్కువ ఇంధన వినియోగం, అలాగే ఇంజిన్ స్టార్టర్ బటన్ వంటి కొన్ని ప్రత్యేకమైన వివరాలు, ఇంధన సెలెక్టర్ స్విచ్ తెరిచినప్పుడు మాత్రమే నొక్కి, ATL ను మంచి శిక్షకుడిగా మార్చారు. 1980 ల ప్రారంభంలో, ఏవియన్లు పియరీ రాబిన్ తక్కువ ఖర్చుతో కూడిన లైట్ ట్రైనర్ కోసం ఫ్రెంచ్ ఫ్లయింగ్ క్లబ్‌ల అవసరాలను తీర్చడానికి ఉద్దేశించిన అల్ట్రా-లైట్ వెయిట్ రెండు-సీట్ల లైట్ విమానాల రూపకల్పనను ప్రారంభించాడు, ఎందుకంటే ఇప్పటికే ఉన్న అమెరికన్ శిక్షణా విమానాలు ఖరీదైనవిగా మారుతున్నాయి, ఇది కాదు అననుకూల మార్పిడి రేటు ద్వారా సహాయపడింది, దీని ఫలితంగా కొత్త లైట్ ట్రైనర్‌ను సరఫరా చేసే పోటీకి దారితీసింది, ఇది సబ్సిడీ ఫ్రెంచ్ ఫ్లయింగ్ క్లబ్‌లకు సరఫరా కోసం భారీగా ఉత్పత్తి చేయవచ్చు. రాబిన్ 1983 లో వారి ATL డిజైన్‌తో పోటీలో గెలిచింది, ఒకే-ఇంజిన్ తక్కువ-రెక్కల మోనోప్లేన్ స్థిరమైన అండర్ క్యారేజ్ మరియు V- తోకతో. ATL యొక్క ఫ్యూజ్‌లేజ్ గ్లాస్-రీన్ఫోర్స్డ్ ప్లాస్టిక్ నిర్మాణంతో, చెక్క రెక్కతో, V- తోక సాంప్రదాయిక ఆల్-మెటల్ నిర్మాణం. [1] మొదటి ప్రోటోటైప్ 17 జూన్ 1983 న ఎగిరింది, ఒకే 35 kW (47 HP) JPX PAL 1300, రెండు స్ట్రోక్, మూడు సిలిండర్ రేడియల్ ఇంజిన్ యొక్క కొత్త డిజైన్. [2] ఏదేమైనా, కొత్త ఇంజిన్ కంపనానికి గురవుతుందని పరీక్షలో తేలింది, మరియు అభివృద్ధి మరియు ధృవీకరణను వేగవంతం చేయడానికి, నమూనా మార్చబడిన వోక్స్వ్యాగన్ కార్ ఇంజిన్‌తో తిరిగి ఇంజిన్ చేయబడింది, [3] ఇది ఉత్పత్తికి ఆధారం. నాలుగు సిలిండర్ కార్ ఇంజిన్ అసలు ఇంజిన్ కంటే భారీగా ఉన్నందున, విమానం యొక్క రెక్కలు విమానం యొక్క గురుత్వాకర్షణ కేంద్రాన్ని ఆమోదయోగ్యమైన స్థితిలో నిర్వహించడానికి ముందుకు వచ్చాయి. [2] మొదటి ఆర్డర్లు, 30 ATL లకు నవంబర్ 1983 లో ఫ్రెంచ్ నేషనల్ ఏవియేషన్ ఫెడరేషన్ చేత ఉంచబడ్డాయి, ప్రారంభ డెలివరీలు ఏప్రిల్ 1985 లో ప్రారంభమయ్యాయి (పరిమిత ఎయిర్ విలువైన ఆమోదం కింద). పూర్తి ఫ్రెంచ్ ధృవీకరణ 15 జనవరి 1986 న జరిగింది. [2] ATL ఇంజిన్ సమస్యలకు గురైంది, అయినప్పటికీ, ఇది సవరణ కోసం ప్రారంభ ఉత్పత్తి విమానాలను గుర్తుకు తెచ్చుకుంది మరియు విమానం యొక్క ఆకర్షణను పరిమితం చేసింది, ముఖ్యంగా ఎగుమతి కోసం. [4] ఈ సమస్యకు ఒక పరిష్కారం మరింత నమ్మదగిన ఇంజిన్‌తో తిరిగి ఇంజనీరింగ్ చేయడం, మరియు రాబిన్ 52.5 కిలోవాట్ల (70 హెచ్‌పి) లింబాచ్‌తో నడిచే జర్మన్ మార్కెట్ కోసం ఒక సంస్కరణను అభివృద్ధి చేశాడు. లింబాచ్ సవరించిన VW కార్ ఇంజిన్ కూడా అయితే, సాధారణంగా, సాధారణంగా ఉపయోగించే JPX- మార్పు చేసిన ఇంజిన్లపై ఒకే జ్వలనకు బదులుగా ఇది ద్వంద్వ జ్వలన కలిగి ఉంది, ఇది 1989 లో ధృవీకరించబడింది. [4] [5] ఇది చాలా ఆలస్యం అయింది, అయితే, 132 విమానాలు పూర్తయిన తరువాత 1991 లో ఉత్పత్తి ముగిసింది, వీటిలో 10 లింబాచ్ ఇంజిన్ చేత శక్తిని పొందాయి. [4] జేన్ యొక్క అన్ని ప్రపంచ విమానాల నుండి డేటా 1988-89. [2] పోల్చదగిన పాత్ర, కాన్ఫిగరేషన్ మరియు ERA యొక్క సాధారణ లక్షణాలు పనితీరు విమానం</v>
      </c>
      <c r="E196" s="1" t="s">
        <v>3132</v>
      </c>
      <c r="F196" s="1" t="s">
        <v>301</v>
      </c>
      <c r="G196" s="1" t="str">
        <f>IFERROR(__xludf.DUMMYFUNCTION("GOOGLETRANSLATE(F:F, ""en"", ""te"")"),"తేలికపాటి విమానం")</f>
        <v>తేలికపాటి విమానం</v>
      </c>
      <c r="K196" s="1" t="s">
        <v>3133</v>
      </c>
      <c r="L196" s="1"/>
      <c r="M196" s="1" t="s">
        <v>3134</v>
      </c>
      <c r="P196" s="3">
        <v>30484.0</v>
      </c>
      <c r="Q196" s="1">
        <v>132.0</v>
      </c>
      <c r="R196" s="1">
        <v>2.0</v>
      </c>
      <c r="S196" s="1" t="s">
        <v>3135</v>
      </c>
      <c r="T196" s="1" t="s">
        <v>3136</v>
      </c>
      <c r="U196" s="1" t="s">
        <v>1933</v>
      </c>
      <c r="V196" s="1" t="s">
        <v>3137</v>
      </c>
      <c r="W196" s="1" t="s">
        <v>3138</v>
      </c>
      <c r="X196" s="1" t="s">
        <v>3139</v>
      </c>
      <c r="Z196" s="1" t="s">
        <v>3140</v>
      </c>
      <c r="AA196" s="1" t="s">
        <v>3141</v>
      </c>
      <c r="AC196" s="1" t="s">
        <v>3142</v>
      </c>
      <c r="AF196" s="1" t="s">
        <v>3143</v>
      </c>
      <c r="AH196" s="1" t="s">
        <v>3144</v>
      </c>
      <c r="AI196" s="1" t="s">
        <v>2250</v>
      </c>
      <c r="AR196" s="1">
        <v>8.65</v>
      </c>
      <c r="AS196" s="1" t="s">
        <v>3145</v>
      </c>
      <c r="AT196" s="1" t="s">
        <v>3146</v>
      </c>
      <c r="AX196" s="1" t="s">
        <v>3147</v>
      </c>
      <c r="BB196" s="1" t="s">
        <v>857</v>
      </c>
      <c r="BG196" s="1" t="s">
        <v>3148</v>
      </c>
      <c r="FK196" s="1" t="s">
        <v>3149</v>
      </c>
      <c r="FL196" s="1" t="s">
        <v>3150</v>
      </c>
    </row>
    <row r="197">
      <c r="A197" s="1" t="s">
        <v>3151</v>
      </c>
      <c r="B197" s="1" t="str">
        <f>IFERROR(__xludf.DUMMYFUNCTION("GOOGLETRANSLATE(A:A, ""en"", ""te"")"),"పీటెన్‌పోల్ స్కై స్కౌట్")</f>
        <v>పీటెన్‌పోల్ స్కై స్కౌట్</v>
      </c>
      <c r="C197" s="1" t="s">
        <v>3152</v>
      </c>
      <c r="D197" s="1" t="str">
        <f>IFERROR(__xludf.DUMMYFUNCTION("GOOGLETRANSLATE(C:C, ""en"", ""te"")"),"పియటెన్‌పోల్ స్కై స్కౌట్ అనేది పారాసోల్ వింగ్ హోమ్‌బిల్ట్ విమానం, ఇది బెర్నార్డ్ హెచ్. పీటెన్‌పోల్ రూపొందించారు. [1] స్కై స్కౌట్ పియటెన్‌పోల్ యొక్క మొట్టమొదటి హోమ్‌బిల్ట్ డిజైన్, పియటెన్‌పోల్ ఎయిర్ క్యాంపర్‌కు తక్కువ ఖర్చుతో కూడుకున్నది. తక్కువ ఖర్చుతో కూ"&amp;"డిన ఫోర్డ్ మోడల్ టి ఇంజిన్‌ను ఉపయోగించడం, ప్రస్తుత ఫోర్డ్ మోడల్ సమయం యొక్క ఇంజిన్ కాకుండా. ఈ విమానం ఒకే వ్యక్తి విమానానికి తగ్గించడం ద్వారా భారీ, తక్కువ పవర్ ఇంజిన్ కోసం పున es రూపకల్పన చేయబడింది. కొత్త పైలట్ స్థానానికి ""ఫ్లాప్"" అని పిలువబడే ఒక విభాగం వ"&amp;"్యవస్థాపించబడాలి, ముఖ్యంగా వింగ్ యొక్క ఒక విభాగం విమానంలోకి మరియు బయటికి వచ్చేటప్పుడు పైలట్ నిలబడటానికి అనుమతించటానికి అతుక్కొని ఉంది. [2] ఈ విమానం స్ప్రూస్ మరియు ప్లైవుడ్లతో నిర్మించబడింది. డ్రాయింగ్లు 1933 మెకానిక్స్ ఇల్లస్ట్రేటెడ్ మ్యాగజైన్‌లో ప్రచురిం"&amp;"చబడ్డాయి. పోల్చదగిన పాత్ర, కాన్ఫిగరేషన్ మరియు ERA సంబంధిత జాబితాల పనితీరు విమానం స్పోర్ట్ ఏవియేషన్ జనరల్ లక్షణాల నుండి డేటా")</f>
        <v>పియటెన్‌పోల్ స్కై స్కౌట్ అనేది పారాసోల్ వింగ్ హోమ్‌బిల్ట్ విమానం, ఇది బెర్నార్డ్ హెచ్. పీటెన్‌పోల్ రూపొందించారు. [1] స్కై స్కౌట్ పియటెన్‌పోల్ యొక్క మొట్టమొదటి హోమ్‌బిల్ట్ డిజైన్, పియటెన్‌పోల్ ఎయిర్ క్యాంపర్‌కు తక్కువ ఖర్చుతో కూడుకున్నది. తక్కువ ఖర్చుతో కూడిన ఫోర్డ్ మోడల్ టి ఇంజిన్‌ను ఉపయోగించడం, ప్రస్తుత ఫోర్డ్ మోడల్ సమయం యొక్క ఇంజిన్ కాకుండా. ఈ విమానం ఒకే వ్యక్తి విమానానికి తగ్గించడం ద్వారా భారీ, తక్కువ పవర్ ఇంజిన్ కోసం పున es రూపకల్పన చేయబడింది. కొత్త పైలట్ స్థానానికి "ఫ్లాప్" అని పిలువబడే ఒక విభాగం వ్యవస్థాపించబడాలి, ముఖ్యంగా వింగ్ యొక్క ఒక విభాగం విమానంలోకి మరియు బయటికి వచ్చేటప్పుడు పైలట్ నిలబడటానికి అనుమతించటానికి అతుక్కొని ఉంది. [2] ఈ విమానం స్ప్రూస్ మరియు ప్లైవుడ్లతో నిర్మించబడింది. డ్రాయింగ్లు 1933 మెకానిక్స్ ఇల్లస్ట్రేటెడ్ మ్యాగజైన్‌లో ప్రచురించబడ్డాయి. పోల్చదగిన పాత్ర, కాన్ఫిగరేషన్ మరియు ERA సంబంధిత జాబితాల పనితీరు విమానం స్పోర్ట్ ఏవియేషన్ జనరల్ లక్షణాల నుండి డేటా</v>
      </c>
      <c r="F197" s="1" t="s">
        <v>3153</v>
      </c>
      <c r="G197" s="1" t="str">
        <f>IFERROR(__xludf.DUMMYFUNCTION("GOOGLETRANSLATE(F:F, ""en"", ""te"")"),"te త్సాహిక నిర్మించిన విమానం")</f>
        <v>te త్సాహిక నిర్మించిన విమానం</v>
      </c>
      <c r="H197" s="1" t="s">
        <v>452</v>
      </c>
      <c r="I197" s="1" t="str">
        <f>IFERROR(__xludf.DUMMYFUNCTION("GOOGLETRANSLATE(H:H, ""en"", ""te"")"),"అమెరికా")</f>
        <v>అమెరికా</v>
      </c>
      <c r="K197" s="1" t="s">
        <v>3154</v>
      </c>
      <c r="N197" s="1" t="s">
        <v>3155</v>
      </c>
      <c r="O197" s="1" t="s">
        <v>3156</v>
      </c>
      <c r="P197" s="1">
        <v>1933.0</v>
      </c>
      <c r="R197" s="1" t="s">
        <v>215</v>
      </c>
      <c r="S197" s="1" t="s">
        <v>3157</v>
      </c>
      <c r="T197" s="1" t="s">
        <v>3158</v>
      </c>
      <c r="U197" s="1" t="s">
        <v>929</v>
      </c>
      <c r="AA197" s="1" t="s">
        <v>3159</v>
      </c>
      <c r="AB197" s="1" t="s">
        <v>1436</v>
      </c>
      <c r="AC197" s="1" t="s">
        <v>3160</v>
      </c>
      <c r="AI197" s="1" t="s">
        <v>3161</v>
      </c>
      <c r="AQ197" s="1" t="s">
        <v>3162</v>
      </c>
      <c r="AS197" s="1" t="s">
        <v>3163</v>
      </c>
      <c r="AT197" s="1" t="s">
        <v>3164</v>
      </c>
      <c r="AY197" s="1" t="s">
        <v>2539</v>
      </c>
      <c r="AZ197" s="1" t="s">
        <v>2540</v>
      </c>
      <c r="BG197" s="1" t="s">
        <v>313</v>
      </c>
    </row>
    <row r="198">
      <c r="A198" s="1" t="s">
        <v>3165</v>
      </c>
      <c r="B198" s="1" t="str">
        <f>IFERROR(__xludf.DUMMYFUNCTION("GOOGLETRANSLATE(A:A, ""en"", ""te"")"),"పైపర్ PA-20 పేసర్")</f>
        <v>పైపర్ PA-20 పేసర్</v>
      </c>
      <c r="C198" s="1" t="s">
        <v>3166</v>
      </c>
      <c r="D198" s="1" t="str">
        <f>IFERROR(__xludf.DUMMYFUNCTION("GOOGLETRANSLATE(C:C, ""en"", ""te"")"),"PA-20 పేసర్ మరియు PA-22 ట్రై-పేసర్, కరేబియన్, మరియు కోల్ట్ 1949 నుండి 1964 వరకు పైపర్ విమానాల ద్వారా నిర్మించిన లైట్ స్ట్రట్-బ్రెస్డ్ హై-వింగ్ మోనోప్లేన్ విమానం యొక్క అమెరికన్ కుటుంబం. పేసర్ తప్పనిసరిగా నాలుగు-ప్రదేశాల వెర్షన్ సాంప్రదాయిక ల్యాండింగ్ గేర్,"&amp;" స్టీల్ ట్యూబ్ ఫ్యూజ్‌లేజ్ మరియు అల్యూమినియం ఫ్రేమ్ వింగ్ ఫాబ్రిక్‌తో కప్పబడిన రెండు-స్థాన PA-17 వాగబాండ్ పైపర్ యొక్క ప్రసిద్ధ పిల్ల మరియు సూపర్ కబ్ వంటివి. ట్రై-పేసర్ ట్రైసైకిల్ ల్యాండింగ్ గేర్‌తో పేసర్ యొక్క అభివృద్ధి, కోల్ట్ ట్రై-పాసర్ యొక్క రెండు-సీట్"&amp;"ల విమాన శిక్షణ వెర్షన్. వారి కఠినమైన, విశాలమైన క్యాబిన్లకు బహుమతిగా ఇచ్చారు మరియు ప్రస్తుతానికి, ఆకట్టుకునే వేగంతో, ఈ విమానాలు చాలా ఈ రోజు ఎగురుతూనే ఉన్నాయి. ఫ్యాక్టరీ 108 హెచ్‌పి (81 కిలోవాట్), 125 హెచ్‌పి (93 కిలోవాట్), 135 హెచ్‌పి (101 కిలోవాట్ మార్కెట"&amp;"్ తర్వాత మార్పిడులు అందించబడ్డాయి. పేసర్ మరియు ట్రై-పేసర్ అనేది ప్రపంచ యుద్ధానంతర యుద్ధానంతర పైపర్ డిజైన్లు ఫ్లాప్స్ మరియు సెంటర్ స్టిక్ కు బదులుగా కంట్రోల్ యోక్, మరియు అవి ""షార్ట్ వింగ్ పైపర్స్"" అని పిలువబడే పైపర్ విమానాల ఉప సమూహానికి చెందినవి, అవి ప్ర"&amp;"తిబింబిస్తాయి మునుపటి J-3 కబ్ మరియు PA-18 సూపర్ కబ్‌తో పోలిస్తే తక్కువ వింగ్స్‌ప్యాన్లు. [1] PA-20 పేసర్ ఒక టెయిల్‌వీల్ విమానం మరియు తద్వారా భూమిపై కొంతవరకు పరిమిత దృశ్యమానత మరియు సాపేక్షంగా డిమాండ్ ఉన్న భూ-నిర్వహణ లక్షణాలు ఉన్నాయి. ఫిబ్రవరి 1951 నుండి, స"&amp;"ురక్షితమైన ఫ్లయింగ్‌కు ఎక్కువ పైలట్‌లను పరిచయం చేయడంలో సహాయపడటానికి, పైపర్ టెయిల్‌వీల్ ల్యాండింగ్ గేర్‌కు బదులుగా PA-22 ట్రై-పేసర్‌ను నోస్‌వీల్‌తో పరిచయం చేశాడు. [2] అదనంగా, TRI-PACER 150 HP (110 kW) మరియు 160 HP (120 kW) ఇంజిన్ల రూపంలో అధిక-శక్తితో కూడిన"&amp;" ఇంజిన్ ఎంపికలను అందించింది, అయితే అసలు పేసర్‌కు లభించే అతిపెద్ద ఇంజిన్ 135 HP (101 kW) అవుట్పుట్ కలిగి ఉంది . నోస్‌వీల్ ఇన్‌స్టాలేషన్ యొక్క జ్యామితి కారణంగా, ఈ విమానం కొన్నిసార్లు ""ఫ్లయింగ్ మిల్క్ స్టూల్"" అని పిలుస్తారు. [5] 1959 మరియు 1960 లో పైపర్ 15"&amp;"0 హెచ్‌పి (110 కిలోవాట్లతో ట్రై-ప్యాసర్ యొక్క చౌకైన, తక్కువ అమర్చిన వెర్షన్‌ను అందించింది ) లైమింగ్ O-320 PA-22-150 కరేబియన్‌ను నియమించింది. [6] ఉత్పత్తి ముగిసినప్పుడు 1950 మరియు 1964 మధ్య 9400 ట్రై-పేసర్లు ఉత్పత్తి చేయబడ్డాయి [3], 3280 ఇప్పటికీ ఏప్రిల్ 2"&amp;"018 లో యు.ఎస్. ఫెడరల్ ఏవియేషన్ అడ్మినిస్ట్రేషన్ (FAA) లో నమోదు చేయబడింది. [7] ట్రై-పేసర్ యొక్క అసాధారణ లక్షణం సమన్వయ విమానాలను సులభతరం చేయడానికి ఐలెరాన్స్ మరియు చుక్కానిని అనుసంధానించే బంగీలు. సిస్టమ్‌ను అవసరమైన విధంగా పైలట్ సులభంగా అధిగమించవచ్చు మరియు ఆట"&amp;"ో-కంట్రోల్ పేరుతో పైపర్ చేత విక్రయించే సాధారణ ఆటోపైలట్ యొక్క సంస్థాపనను అనుమతించవచ్చు. [8] [సైటేషన్ అవసరం] PA-22 ట్రై-ప్యాసర్, PA యొక్క ట్రైనర్ వెర్షన్ -22-108 కోల్ట్, సెస్నా 150 వంటి ఇతర ప్రసిద్ధ శిక్షకులతో నేరుగా పోటీ పడటానికి పరిచయం చేయబడింది మరియు ఇది"&amp;" 108 హెచ్‌పి (81 కిలోవాట్) లైమింగ్ ఓ -235 చేత శక్తినిచ్చింది. 1960 చివరలో త్వరగా రూపొందించబడిన, రెండు-సీట్ల కోల్ట్ ట్రై-పేసర్ కంటే తక్కువ ధరకు అందించబడింది మరియు నాలుగు-సీట్ల విమానాల ఫ్లాప్‌లను మరియు వెనుక వైపు కిటికీలు మరియు తలుపుతో పాటు రెండవ వింగ్ ట్యా"&amp;"ంక్‌ను వదిలివేసింది. కోల్ట్ ట్రై-పేసర్‌ను దగ్గరగా పోలి ఉంటుంది, అదే ముందు సీట్లు మరియు తలుపు, ల్యాండింగ్ గేర్, ఇంజిన్ మౌంట్‌లు, విండ్‌షీల్డ్, తోక ఉపరితలాలు, స్ట్రట్స్ మరియు ఇన్స్ట్రుమెంట్ ప్యానెల్ ఉపయోగించి. 2,000 కు పైగా కోల్ట్‌లు తయారు చేయబడ్డాయి మరియు "&amp;"ఇది చివరి పేసర్ వేరియంట్ -అందువల్ల ఉత్పత్తి నుండి తొలగించబడటానికి చివరి చిన్న వింగ్ పైపర్. [6] [9] 12 PA-22-150 ల యొక్క చివరి బ్యాచ్ 1963 లో ఫ్రెంచ్ సైన్యం కోసం నిర్మించబడింది మరియు ది లాస్ట్ ఆఫ్ ది ఫ్యామిలీ, PA-22-108 కోల్ట్ 26 మార్చి 1964 న పూర్తయింది. "&amp;"ఈ రకం వెరో బీచ్ ప్రొడక్షన్ లైన్‌లో భర్తీ చేయబడింది PA-28 చెరోకీ 140 ద్వారా. -22. ఈ మార్పిడులను తరచుగా యజమానులు PA-22/20S గా సూచిస్తారు మరియు తరచూ వర్గీకృత విమాన ప్రకటనలలో జాబితా చేయబడతాయి, అయినప్పటికీ అధికారికంగా మార్చబడిన విమానాలు FAA చే PA-22 ట్రై-పాసర్"&amp;"‌లుగా నియమించబడుతున్నాయి. ఈ మార్పిడి సాధించినప్పుడు, డిస్క్ బ్రేక్ మార్పిడి సాధారణంగా అసలు డ్రమ్ బ్రేక్‌ల స్థానంలో ఇన్‌స్టాల్ చేయబడుతుంది మరియు లైమింగ్ O-360 180 HP ఇంజిన్ ఇష్టపడే అప్‌గ్రేడ్. [10] కొన్ని PA-22 లలో హార్ట్జెల్ స్థిరమైన-స్పీడ్ నియంత్రించదగిన"&amp;" ప్రొపెల్లర్ లేదా కొప్పర్స్ ఏరోమాటిక్ ప్రొపెల్లర్ ఉన్నాయి. [11] ఈ సంస్థాపనలలో ప్రతి ఒక్కటి పేలోడ్ యొక్క త్యాగం వద్ద పనితీరు మరియు ఆర్థిక వ్యవస్థను మెరుగుపరుస్తుంది. కొన్ని కోల్ట్‌లు కూడా టెయిల్‌వీల్ కాన్ఫిగరేషన్‌గా మార్చబడ్డాయి, అయినప్పటికీ ఇది ట్రై-పేసర్"&amp;"‌లను మార్చడం అంతగా ప్రాచుర్యం పొందలేదు. [12] [విఫలమైన ధృవీకరణ] 1953 మరియు 1955 మధ్య, క్యూబన్ ఆర్మీ వైమానిక దళం (ఫ్యూర్‌జా ఏరియా ఎజెర్సిటో డి క్యూబా, లేదా ఫేక్) 7 PA-20 లు, 4 PA-22-150 మరియు 3 PA-22-160 లను అందుకున్నారు. క్యూబన్ విప్లవం సమయంలో, PA-22S వారి"&amp;" వెనుక-తలుపులు తొలగించబడింది మరియు చేతితో త్రోసిన గ్రెనేడ్లతో పాటు తిరుగుబాటుదారులకు వ్యతిరేకంగా ఉపయోగం కోసం దాని స్థానంలో 30 క్యాలిబర్ మెషిన్ గన్ ఏర్పాటు చేయబడింది. [13] గుయిసా యుద్ధంలో క్యూబన్ సైన్యానికి గ్రౌండ్ సపోర్ట్ అందించే PA-22 శత్రు అగ్నిప్రమాదాన"&amp;"ికి ఫేక్ కోల్పోయిన ఒంటరి విమానం అని నమ్ముతారు. [14] కాంగో సంక్షోభం సమయంలో, కటాంగెస్ వేర్పాటువాదులు 1961 మరియు 1963 మధ్య ఓనక్ దళాలకు వ్యతిరేకంగా మోహరించిన శక్తి ఏరియన్ కటంగైస్ కోసం దక్షిణాఫ్రికా వైమానిక దళం నుండి ఐదు PA-22-150 లను పొందారు. [15] పైపర్ PA-22"&amp;"-160 పైలట్ యొక్క ఆపరేటింగ్ హ్యాండ్‌బుక్ నుండి డేటా, జనవరి 1960 జనవరి లక్షణాలు పనితీరు సంబంధిత అభివృద్ధి అభివృద్ధి విమానం పోల్చదగిన పాత్ర, కాన్ఫిగరేషన్ మరియు ERA")</f>
        <v>PA-20 పేసర్ మరియు PA-22 ట్రై-పేసర్, కరేబియన్, మరియు కోల్ట్ 1949 నుండి 1964 వరకు పైపర్ విమానాల ద్వారా నిర్మించిన లైట్ స్ట్రట్-బ్రెస్డ్ హై-వింగ్ మోనోప్లేన్ విమానం యొక్క అమెరికన్ కుటుంబం. పేసర్ తప్పనిసరిగా నాలుగు-ప్రదేశాల వెర్షన్ సాంప్రదాయిక ల్యాండింగ్ గేర్, స్టీల్ ట్యూబ్ ఫ్యూజ్‌లేజ్ మరియు అల్యూమినియం ఫ్రేమ్ వింగ్ ఫాబ్రిక్‌తో కప్పబడిన రెండు-స్థాన PA-17 వాగబాండ్ పైపర్ యొక్క ప్రసిద్ధ పిల్ల మరియు సూపర్ కబ్ వంటివి. ట్రై-పేసర్ ట్రైసైకిల్ ల్యాండింగ్ గేర్‌తో పేసర్ యొక్క అభివృద్ధి, కోల్ట్ ట్రై-పాసర్ యొక్క రెండు-సీట్ల విమాన శిక్షణ వెర్షన్. వారి కఠినమైన, విశాలమైన క్యాబిన్లకు బహుమతిగా ఇచ్చారు మరియు ప్రస్తుతానికి, ఆకట్టుకునే వేగంతో, ఈ విమానాలు చాలా ఈ రోజు ఎగురుతూనే ఉన్నాయి. ఫ్యాక్టరీ 108 హెచ్‌పి (81 కిలోవాట్), 125 హెచ్‌పి (93 కిలోవాట్), 135 హెచ్‌పి (101 కిలోవాట్ మార్కెట్ తర్వాత మార్పిడులు అందించబడ్డాయి. పేసర్ మరియు ట్రై-పేసర్ అనేది ప్రపంచ యుద్ధానంతర యుద్ధానంతర పైపర్ డిజైన్లు ఫ్లాప్స్ మరియు సెంటర్ స్టిక్ కు బదులుగా కంట్రోల్ యోక్, మరియు అవి "షార్ట్ వింగ్ పైపర్స్" అని పిలువబడే పైపర్ విమానాల ఉప సమూహానికి చెందినవి, అవి ప్రతిబింబిస్తాయి మునుపటి J-3 కబ్ మరియు PA-18 సూపర్ కబ్‌తో పోలిస్తే తక్కువ వింగ్స్‌ప్యాన్లు. [1] PA-20 పేసర్ ఒక టెయిల్‌వీల్ విమానం మరియు తద్వారా భూమిపై కొంతవరకు పరిమిత దృశ్యమానత మరియు సాపేక్షంగా డిమాండ్ ఉన్న భూ-నిర్వహణ లక్షణాలు ఉన్నాయి. ఫిబ్రవరి 1951 నుండి, సురక్షితమైన ఫ్లయింగ్‌కు ఎక్కువ పైలట్‌లను పరిచయం చేయడంలో సహాయపడటానికి, పైపర్ టెయిల్‌వీల్ ల్యాండింగ్ గేర్‌కు బదులుగా PA-22 ట్రై-పేసర్‌ను నోస్‌వీల్‌తో పరిచయం చేశాడు. [2] అదనంగా, TRI-PACER 150 HP (110 kW) మరియు 160 HP (120 kW) ఇంజిన్ల రూపంలో అధిక-శక్తితో కూడిన ఇంజిన్ ఎంపికలను అందించింది, అయితే అసలు పేసర్‌కు లభించే అతిపెద్ద ఇంజిన్ 135 HP (101 kW) అవుట్పుట్ కలిగి ఉంది . నోస్‌వీల్ ఇన్‌స్టాలేషన్ యొక్క జ్యామితి కారణంగా, ఈ విమానం కొన్నిసార్లు "ఫ్లయింగ్ మిల్క్ స్టూల్" అని పిలుస్తారు. [5] 1959 మరియు 1960 లో పైపర్ 150 హెచ్‌పి (110 కిలోవాట్లతో ట్రై-ప్యాసర్ యొక్క చౌకైన, తక్కువ అమర్చిన వెర్షన్‌ను అందించింది ) లైమింగ్ O-320 PA-22-150 కరేబియన్‌ను నియమించింది. [6] ఉత్పత్తి ముగిసినప్పుడు 1950 మరియు 1964 మధ్య 9400 ట్రై-పేసర్లు ఉత్పత్తి చేయబడ్డాయి [3], 3280 ఇప్పటికీ ఏప్రిల్ 2018 లో యు.ఎస్. ఫెడరల్ ఏవియేషన్ అడ్మినిస్ట్రేషన్ (FAA) లో నమోదు చేయబడింది. [7] ట్రై-పేసర్ యొక్క అసాధారణ లక్షణం సమన్వయ విమానాలను సులభతరం చేయడానికి ఐలెరాన్స్ మరియు చుక్కానిని అనుసంధానించే బంగీలు. సిస్టమ్‌ను అవసరమైన విధంగా పైలట్ సులభంగా అధిగమించవచ్చు మరియు ఆటో-కంట్రోల్ పేరుతో పైపర్ చేత విక్రయించే సాధారణ ఆటోపైలట్ యొక్క సంస్థాపనను అనుమతించవచ్చు. [8] [సైటేషన్ అవసరం] PA-22 ట్రై-ప్యాసర్, PA యొక్క ట్రైనర్ వెర్షన్ -22-108 కోల్ట్, సెస్నా 150 వంటి ఇతర ప్రసిద్ధ శిక్షకులతో నేరుగా పోటీ పడటానికి పరిచయం చేయబడింది మరియు ఇది 108 హెచ్‌పి (81 కిలోవాట్) లైమింగ్ ఓ -235 చేత శక్తినిచ్చింది. 1960 చివరలో త్వరగా రూపొందించబడిన, రెండు-సీట్ల కోల్ట్ ట్రై-పేసర్ కంటే తక్కువ ధరకు అందించబడింది మరియు నాలుగు-సీట్ల విమానాల ఫ్లాప్‌లను మరియు వెనుక వైపు కిటికీలు మరియు తలుపుతో పాటు రెండవ వింగ్ ట్యాంక్‌ను వదిలివేసింది. కోల్ట్ ట్రై-పేసర్‌ను దగ్గరగా పోలి ఉంటుంది, అదే ముందు సీట్లు మరియు తలుపు, ల్యాండింగ్ గేర్, ఇంజిన్ మౌంట్‌లు, విండ్‌షీల్డ్, తోక ఉపరితలాలు, స్ట్రట్స్ మరియు ఇన్స్ట్రుమెంట్ ప్యానెల్ ఉపయోగించి. 2,000 కు పైగా కోల్ట్‌లు తయారు చేయబడ్డాయి మరియు ఇది చివరి పేసర్ వేరియంట్ -అందువల్ల ఉత్పత్తి నుండి తొలగించబడటానికి చివరి చిన్న వింగ్ పైపర్. [6] [9] 12 PA-22-150 ల యొక్క చివరి బ్యాచ్ 1963 లో ఫ్రెంచ్ సైన్యం కోసం నిర్మించబడింది మరియు ది లాస్ట్ ఆఫ్ ది ఫ్యామిలీ, PA-22-108 కోల్ట్ 26 మార్చి 1964 న పూర్తయింది. ఈ రకం వెరో బీచ్ ప్రొడక్షన్ లైన్‌లో భర్తీ చేయబడింది PA-28 చెరోకీ 140 ద్వారా. -22. ఈ మార్పిడులను తరచుగా యజమానులు PA-22/20S గా సూచిస్తారు మరియు తరచూ వర్గీకృత విమాన ప్రకటనలలో జాబితా చేయబడతాయి, అయినప్పటికీ అధికారికంగా మార్చబడిన విమానాలు FAA చే PA-22 ట్రై-పాసర్‌లుగా నియమించబడుతున్నాయి. ఈ మార్పిడి సాధించినప్పుడు, డిస్క్ బ్రేక్ మార్పిడి సాధారణంగా అసలు డ్రమ్ బ్రేక్‌ల స్థానంలో ఇన్‌స్టాల్ చేయబడుతుంది మరియు లైమింగ్ O-360 180 HP ఇంజిన్ ఇష్టపడే అప్‌గ్రేడ్. [10] కొన్ని PA-22 లలో హార్ట్జెల్ స్థిరమైన-స్పీడ్ నియంత్రించదగిన ప్రొపెల్లర్ లేదా కొప్పర్స్ ఏరోమాటిక్ ప్రొపెల్లర్ ఉన్నాయి. [11] ఈ సంస్థాపనలలో ప్రతి ఒక్కటి పేలోడ్ యొక్క త్యాగం వద్ద పనితీరు మరియు ఆర్థిక వ్యవస్థను మెరుగుపరుస్తుంది. కొన్ని కోల్ట్‌లు కూడా టెయిల్‌వీల్ కాన్ఫిగరేషన్‌గా మార్చబడ్డాయి, అయినప్పటికీ ఇది ట్రై-పేసర్‌లను మార్చడం అంతగా ప్రాచుర్యం పొందలేదు. [12] [విఫలమైన ధృవీకరణ] 1953 మరియు 1955 మధ్య, క్యూబన్ ఆర్మీ వైమానిక దళం (ఫ్యూర్‌జా ఏరియా ఎజెర్సిటో డి క్యూబా, లేదా ఫేక్) 7 PA-20 లు, 4 PA-22-150 మరియు 3 PA-22-160 లను అందుకున్నారు. క్యూబన్ విప్లవం సమయంలో, PA-22S వారి వెనుక-తలుపులు తొలగించబడింది మరియు చేతితో త్రోసిన గ్రెనేడ్లతో పాటు తిరుగుబాటుదారులకు వ్యతిరేకంగా ఉపయోగం కోసం దాని స్థానంలో 30 క్యాలిబర్ మెషిన్ గన్ ఏర్పాటు చేయబడింది. [13] గుయిసా యుద్ధంలో క్యూబన్ సైన్యానికి గ్రౌండ్ సపోర్ట్ అందించే PA-22 శత్రు అగ్నిప్రమాదానికి ఫేక్ కోల్పోయిన ఒంటరి విమానం అని నమ్ముతారు. [14] కాంగో సంక్షోభం సమయంలో, కటాంగెస్ వేర్పాటువాదులు 1961 మరియు 1963 మధ్య ఓనక్ దళాలకు వ్యతిరేకంగా మోహరించిన శక్తి ఏరియన్ కటంగైస్ కోసం దక్షిణాఫ్రికా వైమానిక దళం నుండి ఐదు PA-22-150 లను పొందారు. [15] పైపర్ PA-22-160 పైలట్ యొక్క ఆపరేటింగ్ హ్యాండ్‌బుక్ నుండి డేటా, జనవరి 1960 జనవరి లక్షణాలు పనితీరు సంబంధిత అభివృద్ధి అభివృద్ధి విమానం పోల్చదగిన పాత్ర, కాన్ఫిగరేషన్ మరియు ERA</v>
      </c>
      <c r="E198" s="1" t="s">
        <v>3167</v>
      </c>
      <c r="F198" s="1" t="s">
        <v>2470</v>
      </c>
      <c r="G198" s="1" t="str">
        <f>IFERROR(__xludf.DUMMYFUNCTION("GOOGLETRANSLATE(F:F, ""en"", ""te"")"),"సివిల్ యుటిలిటీ విమానం")</f>
        <v>సివిల్ యుటిలిటీ విమానం</v>
      </c>
      <c r="K198" s="1" t="s">
        <v>3168</v>
      </c>
      <c r="L198" s="1"/>
      <c r="M198" s="1" t="s">
        <v>3169</v>
      </c>
      <c r="P198" s="1" t="s">
        <v>3170</v>
      </c>
      <c r="Q198" s="1" t="s">
        <v>3171</v>
      </c>
      <c r="R198" s="1" t="s">
        <v>215</v>
      </c>
      <c r="S198" s="1" t="s">
        <v>1630</v>
      </c>
      <c r="T198" s="1" t="s">
        <v>3172</v>
      </c>
      <c r="U198" s="1" t="s">
        <v>3173</v>
      </c>
      <c r="V198" s="1" t="s">
        <v>3174</v>
      </c>
      <c r="X198" s="1" t="s">
        <v>3175</v>
      </c>
      <c r="Y198" s="1" t="s">
        <v>1319</v>
      </c>
      <c r="Z198" s="1" t="s">
        <v>3176</v>
      </c>
      <c r="AA198" s="1" t="s">
        <v>3177</v>
      </c>
      <c r="AB198" s="1" t="s">
        <v>3178</v>
      </c>
      <c r="AC198" s="1" t="s">
        <v>3179</v>
      </c>
      <c r="AF198" s="1" t="s">
        <v>3180</v>
      </c>
      <c r="AG198" s="1">
        <v>3.0</v>
      </c>
      <c r="AH198" s="1" t="s">
        <v>3181</v>
      </c>
      <c r="AI198" s="1" t="s">
        <v>1069</v>
      </c>
      <c r="AJ198" s="1" t="s">
        <v>3182</v>
      </c>
      <c r="AS198" s="1" t="s">
        <v>3183</v>
      </c>
      <c r="AT198" s="1" t="s">
        <v>3184</v>
      </c>
      <c r="AX198" s="1" t="s">
        <v>3185</v>
      </c>
      <c r="AY198" s="1" t="s">
        <v>3186</v>
      </c>
      <c r="AZ198" s="1" t="s">
        <v>3187</v>
      </c>
      <c r="BA198" s="1" t="s">
        <v>1087</v>
      </c>
      <c r="BG198" s="1" t="s">
        <v>313</v>
      </c>
      <c r="CZ198" s="1" t="s">
        <v>3188</v>
      </c>
    </row>
    <row r="199">
      <c r="A199" s="1" t="s">
        <v>3189</v>
      </c>
      <c r="B199" s="1" t="str">
        <f>IFERROR(__xludf.DUMMYFUNCTION("GOOGLETRANSLATE(A:A, ""en"", ""te"")"),"పైపర్ PA-6")</f>
        <v>పైపర్ PA-6</v>
      </c>
      <c r="C199" s="1" t="s">
        <v>3190</v>
      </c>
      <c r="D199" s="1" t="str">
        <f>IFERROR(__xludf.DUMMYFUNCTION("GOOGLETRANSLATE(C:C, ""en"", ""te"")"),"పైపర్ PA-6 స్కై సెడాన్ 1940 ల అమెరికన్ నాలుగు-సీట్ల తేలికపాటి విమానాలు, ఇది దాని లాక్ హెవెన్, పెన్సిల్వేనియా, ఫ్యాక్టరీ వద్ద పైపర్ విమానాల ద్వారా ప్రోటోటైప్ రూపంలో రూపొందించబడింది మరియు నిర్మించబడింది. [1] 1944 చివరిలో పైపర్ రెండవ ప్రపంచ యుద్ధం తరువాత నిర"&amp;"్మించడానికి ఉద్దేశించిన అనేక విమాన రకాలను ప్రకటించింది. వీటిలో ఒకటి PWA-6 స్కై సెడాన్ (యుద్ధానంతర విమానం 6). పైపర్ యొక్క విజయవంతం కాని రెండు-సీట్ల పిటి -1 ట్రైనర్ అభివృద్ధిగా 1945 లో ఒక నమూనా నిర్మించబడింది. దీని ఫ్యూజ్‌లేజ్‌లో నాలుగు-సీట్ల క్యాబిన్‌తో ఫా"&amp;"బ్రిక్ కప్పబడిన మెటల్ ఫ్రేమ్ ఉంది. ఇది సాంప్రదాయిక తోక యూనిట్ మరియు ముడుచుకునే టెయిల్‌వీల్ ల్యాండింగ్ గేర్‌తో తక్కువ-వింగ్ కాంటిలివర్ మోనోప్లేన్. వాస్తవానికి 140 హెచ్‌పి ఫ్రాంక్లిన్ ఇంజిన్‌తో శక్తినివ్వడానికి, దీనికి 165 హెచ్‌పి కాంటినెంటల్ ఇ -165 ఇంజన్ ఉ"&amp;"ంది. ఇది మొదట ప్రయాణించే సమయానికి హోదాను PA-6 గా మార్చారు. రెండవ విమానం 1947 లో నిర్మించబడింది, ఇది ఆల్-మెటల్ నిర్మాణం, 205 హెచ్‌పి కాంటినెంటల్ ఇ -185 ఇంజిన్ మరియు వన్-పీస్ విండ్‌స్క్రీన్ కలిగి ఉండటం ద్వారా విభిన్నంగా ఉంది. యుద్ధానంతర సాధారణ విమానయానంలో ఒ"&amp;"క చిన్న విజృంభణ ముగిసే సమయంలో ఏ సంస్కరణను ఉత్పత్తిలో ఉంచలేదు. [2] [3] జేన్ యొక్క అన్ని ప్రపంచ విమానాల నుండి డేటా 1947 [4] పోల్చదగిన పాత్ర, కాన్ఫిగరేషన్ మరియు ERA యొక్క సాధారణ లక్షణాల పనితీరు విమానం")</f>
        <v>పైపర్ PA-6 స్కై సెడాన్ 1940 ల అమెరికన్ నాలుగు-సీట్ల తేలికపాటి విమానాలు, ఇది దాని లాక్ హెవెన్, పెన్సిల్వేనియా, ఫ్యాక్టరీ వద్ద పైపర్ విమానాల ద్వారా ప్రోటోటైప్ రూపంలో రూపొందించబడింది మరియు నిర్మించబడింది. [1] 1944 చివరిలో పైపర్ రెండవ ప్రపంచ యుద్ధం తరువాత నిర్మించడానికి ఉద్దేశించిన అనేక విమాన రకాలను ప్రకటించింది. వీటిలో ఒకటి PWA-6 స్కై సెడాన్ (యుద్ధానంతర విమానం 6). పైపర్ యొక్క విజయవంతం కాని రెండు-సీట్ల పిటి -1 ట్రైనర్ అభివృద్ధిగా 1945 లో ఒక నమూనా నిర్మించబడింది. దీని ఫ్యూజ్‌లేజ్‌లో నాలుగు-సీట్ల క్యాబిన్‌తో ఫాబ్రిక్ కప్పబడిన మెటల్ ఫ్రేమ్ ఉంది. ఇది సాంప్రదాయిక తోక యూనిట్ మరియు ముడుచుకునే టెయిల్‌వీల్ ల్యాండింగ్ గేర్‌తో తక్కువ-వింగ్ కాంటిలివర్ మోనోప్లేన్. వాస్తవానికి 140 హెచ్‌పి ఫ్రాంక్లిన్ ఇంజిన్‌తో శక్తినివ్వడానికి, దీనికి 165 హెచ్‌పి కాంటినెంటల్ ఇ -165 ఇంజన్ ఉంది. ఇది మొదట ప్రయాణించే సమయానికి హోదాను PA-6 గా మార్చారు. రెండవ విమానం 1947 లో నిర్మించబడింది, ఇది ఆల్-మెటల్ నిర్మాణం, 205 హెచ్‌పి కాంటినెంటల్ ఇ -185 ఇంజిన్ మరియు వన్-పీస్ విండ్‌స్క్రీన్ కలిగి ఉండటం ద్వారా విభిన్నంగా ఉంది. యుద్ధానంతర సాధారణ విమానయానంలో ఒక చిన్న విజృంభణ ముగిసే సమయంలో ఏ సంస్కరణను ఉత్పత్తిలో ఉంచలేదు. [2] [3] జేన్ యొక్క అన్ని ప్రపంచ విమానాల నుండి డేటా 1947 [4] పోల్చదగిన పాత్ర, కాన్ఫిగరేషన్ మరియు ERA యొక్క సాధారణ లక్షణాల పనితీరు విమానం</v>
      </c>
      <c r="F199" s="1" t="s">
        <v>301</v>
      </c>
      <c r="G199" s="1" t="str">
        <f>IFERROR(__xludf.DUMMYFUNCTION("GOOGLETRANSLATE(F:F, ""en"", ""te"")"),"తేలికపాటి విమానం")</f>
        <v>తేలికపాటి విమానం</v>
      </c>
      <c r="K199" s="1" t="s">
        <v>3168</v>
      </c>
      <c r="L199" s="1"/>
      <c r="M199" s="1" t="s">
        <v>3169</v>
      </c>
      <c r="P199" s="1">
        <v>1944.0</v>
      </c>
      <c r="Q199" s="1" t="s">
        <v>637</v>
      </c>
      <c r="R199" s="1">
        <v>1.0</v>
      </c>
      <c r="S199" s="1" t="s">
        <v>3191</v>
      </c>
      <c r="T199" s="1" t="s">
        <v>3192</v>
      </c>
      <c r="U199" s="1" t="s">
        <v>767</v>
      </c>
      <c r="W199" s="1" t="s">
        <v>3193</v>
      </c>
      <c r="X199" s="1" t="s">
        <v>3194</v>
      </c>
      <c r="Y199" s="1" t="s">
        <v>2350</v>
      </c>
      <c r="Z199" s="1" t="s">
        <v>3195</v>
      </c>
      <c r="AA199" s="1" t="s">
        <v>3196</v>
      </c>
      <c r="AB199" s="1" t="s">
        <v>3197</v>
      </c>
      <c r="AC199" s="1" t="s">
        <v>2320</v>
      </c>
      <c r="AE199" s="1" t="s">
        <v>3198</v>
      </c>
      <c r="AF199" s="1" t="s">
        <v>3199</v>
      </c>
      <c r="AS199" s="1" t="s">
        <v>3200</v>
      </c>
      <c r="BA199" s="1" t="s">
        <v>3201</v>
      </c>
      <c r="DB199" s="2" t="s">
        <v>3202</v>
      </c>
      <c r="FM199" s="1" t="s">
        <v>3203</v>
      </c>
      <c r="FN199" s="1" t="s">
        <v>3204</v>
      </c>
    </row>
    <row r="200">
      <c r="A200" s="1" t="s">
        <v>3205</v>
      </c>
      <c r="B200" s="1" t="str">
        <f>IFERROR(__xludf.DUMMYFUNCTION("GOOGLETRANSLATE(A:A, ""en"", ""te"")"),"పాషెల్ భూమధ్యరేఖ")</f>
        <v>పాషెల్ భూమధ్యరేఖ</v>
      </c>
      <c r="C200" s="1" t="s">
        <v>3206</v>
      </c>
      <c r="D200" s="1" t="str">
        <f>IFERROR(__xludf.DUMMYFUNCTION("GOOGLETRANSLATE(C:C, ""en"", ""te"")"),"పాషెల్ భూమధ్యరేఖ సింగిల్ ఇంజిన్, 1970 లలో 6/8 సీట్ల ఉభయచరాలు నిర్మించబడింది, ఇందులో గ్లాస్-ఫైబర్ కవర్ ఫ్యూజ్‌లేజ్ ఉంది. మూడు విమానాలు నిర్మించబడ్డాయి, ఒక్కొక్కటి వేర్వేరు ఇంజిన్ లేదా వింగ్ స్థానాలు ఉన్నాయి, కానీ ఉత్పత్తి తరువాత లేదు. గున్థెర్ పాషెల్ భూమధ్"&amp;"యరేఖను భూమి లేదా నీటి నుండి పనిచేయగల చిన్న ఎగ్జిక్యూటివ్ రవాణాగా రూపొందించాడు. మృదువైన మరియు నీటితో నిండిన ముగింపును సాధించడానికి ఇది దాని ఎగిరే ఉపరితలాలు మరియు ఫ్యూజ్‌లేజ్ యొక్క చర్మం కోసం అప్పటి చాలా నవల గ్లాస్-ఫైబర్ మిశ్రమ పదార్థాన్ని ఉపయోగించింది. ఫ్ల"&amp;"ై చేసిన మొదటి సంస్కరణ, పి -300 భూమధ్యరేఖ, స్థిర అండర్ క్యారేజీతో ల్యాండ్‌ప్లేన్‌గా పూర్తయింది మరియు సూత్రానికి రుజువును అందించడానికి ఉద్దేశించబడింది. ఇది సూటిగా దెబ్బతిన్న ప్రణాళిక యొక్క అధిక, కాంటిలివర్ వింగ్ కలిగి ఉంది మరియు డైహెడ్రల్ లేదు, ఐలెరాన్లు మర"&amp;"ియు స్లాట్డ్ ఫ్లాప్స్ యొక్క పూర్తి వ్యవధిని కలిగి ఉంది. [1] ఈ ఉపరితలాలు అసలు పూర్తి స్పాన్ ఫ్లాప్‌లను మరియు పార్శ్వ నియంత్రణ స్పాయిలర్లను భర్తీ చేశాయి, అవి పనికిరానివిగా గుర్తించబడ్డాయి. [2] ల్యాండ్‌ప్లేన్ కాన్ఫిగరేషన్ ఉన్నప్పటికీ, ఈ మొదటి విమానం ఉత్పత్తి"&amp;" ఉభయచరాల కోసం ఉద్దేశించిన చిన్న అవుట్‌బోర్డ్ ఫ్లోట్‌లను కలిగి ఉంది; ఇవి విమానంలో వింగ్‌టిప్‌లకు తిరుగుతాయి మరియు భూమి ఆపరేషన్ కోసం తిప్పబడ్డాయి. [1] P-300 భూమధ్యరేఖ యొక్క ఫ్యూజ్‌లేజ్ మిశ్రమ చర్మం గల, లోహ సెమీ-మోనోకోక్ నిర్మాణం. క్యాబిన్ ముక్కు దగ్గర నుండి"&amp;" రెక్కల ప్రముఖ అంచు యొక్క వెనుకకు విస్తరించింది. మూడు వరుసల సీట్లు పొడవైన, మృదువైన విండ్‌స్క్రీన్ మరియు రెండు పొడవైన వైపు పారదర్శకతలతో కప్పబడి ఉన్నాయి, ఇవి ప్రాప్యత కోసం పైకి ఎక్కి, రెండు చిన్న కిటికీల వెనుక ఉన్నాయి. పి -300 యొక్క అసాధారణమైన లక్షణం దాని ఇ"&amp;"ంజిన్ మరియు ప్రొపెల్లర్ లేఅవుట్: ఆరు సిలిండర్, 310 హెచ్‌పి (230 హెచ్‌పి) లైమింగ్ టియో -541 క్యాబిన్ వెనుక ఉన్న ఫ్యూజ్‌లేజ్ లోపల ఉంచబడింది, లాంగ్ డ్రైవ్ షాఫ్ట్ తోకకు విస్తరించి ఉంది. P-300 T-TAIL ను కలిగి ఉంది మరియు డ్రైవ్ షాఫ్ట్ మొదట 90 ° పైకి పైకి మారి, "&amp;"ఆపై ఫిన్/టెయిల్‌ప్లేన్ ఖండన వద్ద సన్నని ఫెయిరింగ్ నుండి ఉద్భవించింది, ఇక్కడ ఇది రెండు బ్లేడ్, ట్రాక్టర్ కాన్ఫిగరేషన్ ప్రొపెల్లర్‌ను నడిపించింది. తోక అన్‌వెప్ట్, కొమ్ము సమతుల్య ఎలివేటర్లు మరియు చుక్కానితో. స్థిర, ట్రైసైకిల్ అండర్ క్యారేజ్ చిన్న, దాదాపు క్ష"&amp;"ితిజ సమాంతర, కాంటిలివర్ ప్రధాన కాళ్ళు కలిగి ఉంది; అన్ని చక్రాలకు ఫెయిరింగ్‌లు ఉన్నాయి. [1] ప్రోటోటైప్ పి -300 జూన్ 1973 లో లే బౌర్గెట్ విమానాశ్రయంలో జరిగిన పారిస్ ఎయిర్ షోలో ప్రదర్శించబడింది. పి -300 తరువాత పి -400 టర్బో-ఈకౌటర్, 313 కిలోవాట్ల (420 హెచ్‌పి"&amp;") అల్లిసన్ 250-25-బి 17 బి టర్బోప్రాప్ ఇంజిన్‌తో నడిచింది. లైమింగ్ కంటే తేలికైన మరియు చిన్న వ్యాసం, ఈ ఇంజిన్ ఫిన్/ టెయిల్‌ప్లేన్ ఖండన వద్ద సవరించిన, క్రూసిఫాం, తోకపై అమర్చబడి, మూడు బ్లేడ్ ప్రొపెల్లర్‌ను నడుపుతుంది. కొత్త, ఆల్-కదిలే టాబ్డ్ టెయిల్‌ప్లేన్ అమ"&amp;"ర్చబడింది మరియు చుక్కాని ట్రిమ్ టాబ్ సంపాదించాడు. ఫ్యూజ్‌లేజ్ నుండి ఇంజిన్ యొక్క స్థానభ్రంశం మరొక వరుస సీట్లను జోడించడానికి వీలు కల్పించింది, మొత్తం ఎనిమిది స్థానాలు. క్యాబిన్ P-300 యొక్క అతుక్కొని పారదర్శకత స్థానంలో మెరుస్తున్న తలుపును కలిగి ఉంది. [3] రె"&amp;"క్కలు మునుపటి ప్రణాళిక మరియు కొలతలు కలిగి ఉన్నాయి [3] కానీ అంతకుముందు, పూర్తి స్పాన్ స్పోయిల్‌రాన్‌లతో అమర్చబడి ఉన్నాయి. [2] వింగ్టిప్ ఫ్లోట్లు తొలగించబడ్డాయి మరియు చిన్న ఫ్యూజ్‌లేజ్ మౌంటెడ్ స్పాన్స్‌సన్‌లతో విమానం నీటిపై స్థిరీకరించబడింది. ముడుచుకునే ట్ర"&amp;"ైసైకిల్ అండర్ క్యారేజ్ అమర్చబడింది, చక్రాలు ఫ్యూజ్‌లేజ్ లోపల ఉన్నాయి. [3] పి -400 మొదట 24 ఆగస్టు 1977 న ఎగిరింది, కాని ప్రొపెల్లర్ రివర్స్ పిచ్‌లోకి వెళ్ళినప్పుడు ఎనిమిదవ భూమి టేకాఫ్ సమయంలో నాశనం చేయబడింది. [2] తుది భూమధ్యరేఖ, మొదటి మాదిరిగానే పి -300 లెక"&amp;"్కించబడినది, లైమింగ్ పిస్టన్ పవర్‌కు తిరిగి మార్చబడింది, కాని ఫ్యూజ్‌లేజ్ మరియు వింగ్ పైన ఉన్న పైలాన్‌పై పషర్ కాన్ఫిగరేషన్‌లో అమర్చిన ఇంజిన్‌తో, పాక్షికంగా తరువాత మోడళ్లను వేర్వేరు ఇంజిన్‌లను ఉపయోగించడానికి అనుమతిస్తుంది లేదా రెండు ఇంజిన్‌లను కలిగి ఉంటుంద"&amp;"ి పుష్-పుల్ కాన్ఫిగరేషన్. స్పాన్సన్‌లను తొలగించారు మరియు రెక్కల మూలాలను మిడ్-ఫ్యూజ్‌లేజ్ లైన్ క్రింద మరియు డైహెడ్రల్ జోడించారు, నీటిపై విమానాన్ని ""నీటి-వింగ్"" తో స్థిరీకరించారు, సెంటర్ విభాగం నీటితో సంబంధం కలిగి ఉంది, యుఎస్ నేవీ అభివృద్ధి చేసిన ఒక ఆలోచన"&amp;" మరియు టేలర్ కూట్ హోమ్‌బిల్ట్ ఉభయచరంలో ఉపయోగించబడుతుంది. అంతకుముందు నిటారుగా ఉన్న ఫిన్ విస్తృత తీగతో భర్తీ చేయబడింది, తుడిచిపెట్టిన కానీ ఇప్పటికీ క్రూసిఫార్మ్ తోక. కొత్త వింగ్ స్థానం ఫలితంగా క్యాబిన్ సైడ్ పారదర్శకత యొక్క పునర్విమర్శకు దారితీసింది, ప్రతి వ"&amp;"ైపు మూడు బాగా ఖాళీగా ఉన్న చదరపు కిటికీలు ఉన్నాయి. క్యాబిన్ యాక్సెస్ పోర్ట్‌సైడ్ తలుపు ద్వారా ఉంది. [2] కొన్ని నీటి పరీక్షలు మార్చి 1981 నాటికి జరిగాయి [2] మరియు ఒక పి -300 భూమి నుండి ఎగిరినట్లు తెలిసింది. [4] చాలా వేరియంట్లు ప్రతిపాదించబడ్డాయి [2] కానీ కొ"&amp;"నసాగలేదు. జేన్ యొక్క అన్ని ప్రపంచ విమానాల నుండి డేటా 1972/3 జనరల్ లక్షణాల పనితీరు")</f>
        <v>పాషెల్ భూమధ్యరేఖ సింగిల్ ఇంజిన్, 1970 లలో 6/8 సీట్ల ఉభయచరాలు నిర్మించబడింది, ఇందులో గ్లాస్-ఫైబర్ కవర్ ఫ్యూజ్‌లేజ్ ఉంది. మూడు విమానాలు నిర్మించబడ్డాయి, ఒక్కొక్కటి వేర్వేరు ఇంజిన్ లేదా వింగ్ స్థానాలు ఉన్నాయి, కానీ ఉత్పత్తి తరువాత లేదు. గున్థెర్ పాషెల్ భూమధ్యరేఖను భూమి లేదా నీటి నుండి పనిచేయగల చిన్న ఎగ్జిక్యూటివ్ రవాణాగా రూపొందించాడు. మృదువైన మరియు నీటితో నిండిన ముగింపును సాధించడానికి ఇది దాని ఎగిరే ఉపరితలాలు మరియు ఫ్యూజ్‌లేజ్ యొక్క చర్మం కోసం అప్పటి చాలా నవల గ్లాస్-ఫైబర్ మిశ్రమ పదార్థాన్ని ఉపయోగించింది. ఫ్లై చేసిన మొదటి సంస్కరణ, పి -300 భూమధ్యరేఖ, స్థిర అండర్ క్యారేజీతో ల్యాండ్‌ప్లేన్‌గా పూర్తయింది మరియు సూత్రానికి రుజువును అందించడానికి ఉద్దేశించబడింది. ఇది సూటిగా దెబ్బతిన్న ప్రణాళిక యొక్క అధిక, కాంటిలివర్ వింగ్ కలిగి ఉంది మరియు డైహెడ్రల్ లేదు, ఐలెరాన్లు మరియు స్లాట్డ్ ఫ్లాప్స్ యొక్క పూర్తి వ్యవధిని కలిగి ఉంది. [1] ఈ ఉపరితలాలు అసలు పూర్తి స్పాన్ ఫ్లాప్‌లను మరియు పార్శ్వ నియంత్రణ స్పాయిలర్లను భర్తీ చేశాయి, అవి పనికిరానివిగా గుర్తించబడ్డాయి. [2] ల్యాండ్‌ప్లేన్ కాన్ఫిగరేషన్ ఉన్నప్పటికీ, ఈ మొదటి విమానం ఉత్పత్తి ఉభయచరాల కోసం ఉద్దేశించిన చిన్న అవుట్‌బోర్డ్ ఫ్లోట్‌లను కలిగి ఉంది; ఇవి విమానంలో వింగ్‌టిప్‌లకు తిరుగుతాయి మరియు భూమి ఆపరేషన్ కోసం తిప్పబడ్డాయి. [1] P-300 భూమధ్యరేఖ యొక్క ఫ్యూజ్‌లేజ్ మిశ్రమ చర్మం గల, లోహ సెమీ-మోనోకోక్ నిర్మాణం. క్యాబిన్ ముక్కు దగ్గర నుండి రెక్కల ప్రముఖ అంచు యొక్క వెనుకకు విస్తరించింది. మూడు వరుసల సీట్లు పొడవైన, మృదువైన విండ్‌స్క్రీన్ మరియు రెండు పొడవైన వైపు పారదర్శకతలతో కప్పబడి ఉన్నాయి, ఇవి ప్రాప్యత కోసం పైకి ఎక్కి, రెండు చిన్న కిటికీల వెనుక ఉన్నాయి. పి -300 యొక్క అసాధారణమైన లక్షణం దాని ఇంజిన్ మరియు ప్రొపెల్లర్ లేఅవుట్: ఆరు సిలిండర్, 310 హెచ్‌పి (230 హెచ్‌పి) లైమింగ్ టియో -541 క్యాబిన్ వెనుక ఉన్న ఫ్యూజ్‌లేజ్ లోపల ఉంచబడింది, లాంగ్ డ్రైవ్ షాఫ్ట్ తోకకు విస్తరించి ఉంది. P-300 T-TAIL ను కలిగి ఉంది మరియు డ్రైవ్ షాఫ్ట్ మొదట 90 ° పైకి పైకి మారి, ఆపై ఫిన్/టెయిల్‌ప్లేన్ ఖండన వద్ద సన్నని ఫెయిరింగ్ నుండి ఉద్భవించింది, ఇక్కడ ఇది రెండు బ్లేడ్, ట్రాక్టర్ కాన్ఫిగరేషన్ ప్రొపెల్లర్‌ను నడిపించింది. తోక అన్‌వెప్ట్, కొమ్ము సమతుల్య ఎలివేటర్లు మరియు చుక్కానితో. స్థిర, ట్రైసైకిల్ అండర్ క్యారేజ్ చిన్న, దాదాపు క్షితిజ సమాంతర, కాంటిలివర్ ప్రధాన కాళ్ళు కలిగి ఉంది; అన్ని చక్రాలకు ఫెయిరింగ్‌లు ఉన్నాయి. [1] ప్రోటోటైప్ పి -300 జూన్ 1973 లో లే బౌర్గెట్ విమానాశ్రయంలో జరిగిన పారిస్ ఎయిర్ షోలో ప్రదర్శించబడింది. పి -300 తరువాత పి -400 టర్బో-ఈకౌటర్, 313 కిలోవాట్ల (420 హెచ్‌పి) అల్లిసన్ 250-25-బి 17 బి టర్బోప్రాప్ ఇంజిన్‌తో నడిచింది. లైమింగ్ కంటే తేలికైన మరియు చిన్న వ్యాసం, ఈ ఇంజిన్ ఫిన్/ టెయిల్‌ప్లేన్ ఖండన వద్ద సవరించిన, క్రూసిఫాం, తోకపై అమర్చబడి, మూడు బ్లేడ్ ప్రొపెల్లర్‌ను నడుపుతుంది. కొత్త, ఆల్-కదిలే టాబ్డ్ టెయిల్‌ప్లేన్ అమర్చబడింది మరియు చుక్కాని ట్రిమ్ టాబ్ సంపాదించాడు. ఫ్యూజ్‌లేజ్ నుండి ఇంజిన్ యొక్క స్థానభ్రంశం మరొక వరుస సీట్లను జోడించడానికి వీలు కల్పించింది, మొత్తం ఎనిమిది స్థానాలు. క్యాబిన్ P-300 యొక్క అతుక్కొని పారదర్శకత స్థానంలో మెరుస్తున్న తలుపును కలిగి ఉంది. [3] రెక్కలు మునుపటి ప్రణాళిక మరియు కొలతలు కలిగి ఉన్నాయి [3] కానీ అంతకుముందు, పూర్తి స్పాన్ స్పోయిల్‌రాన్‌లతో అమర్చబడి ఉన్నాయి. [2] వింగ్టిప్ ఫ్లోట్లు తొలగించబడ్డాయి మరియు చిన్న ఫ్యూజ్‌లేజ్ మౌంటెడ్ స్పాన్స్‌సన్‌లతో విమానం నీటిపై స్థిరీకరించబడింది. ముడుచుకునే ట్రైసైకిల్ అండర్ క్యారేజ్ అమర్చబడింది, చక్రాలు ఫ్యూజ్‌లేజ్ లోపల ఉన్నాయి. [3] పి -400 మొదట 24 ఆగస్టు 1977 న ఎగిరింది, కాని ప్రొపెల్లర్ రివర్స్ పిచ్‌లోకి వెళ్ళినప్పుడు ఎనిమిదవ భూమి టేకాఫ్ సమయంలో నాశనం చేయబడింది. [2] తుది భూమధ్యరేఖ, మొదటి మాదిరిగానే పి -300 లెక్కించబడినది, లైమింగ్ పిస్టన్ పవర్‌కు తిరిగి మార్చబడింది, కాని ఫ్యూజ్‌లేజ్ మరియు వింగ్ పైన ఉన్న పైలాన్‌పై పషర్ కాన్ఫిగరేషన్‌లో అమర్చిన ఇంజిన్‌తో, పాక్షికంగా తరువాత మోడళ్లను వేర్వేరు ఇంజిన్‌లను ఉపయోగించడానికి అనుమతిస్తుంది లేదా రెండు ఇంజిన్‌లను కలిగి ఉంటుంది పుష్-పుల్ కాన్ఫిగరేషన్. స్పాన్సన్‌లను తొలగించారు మరియు రెక్కల మూలాలను మిడ్-ఫ్యూజ్‌లేజ్ లైన్ క్రింద మరియు డైహెడ్రల్ జోడించారు, నీటిపై విమానాన్ని "నీటి-వింగ్" తో స్థిరీకరించారు, సెంటర్ విభాగం నీటితో సంబంధం కలిగి ఉంది, యుఎస్ నేవీ అభివృద్ధి చేసిన ఒక ఆలోచన మరియు టేలర్ కూట్ హోమ్‌బిల్ట్ ఉభయచరంలో ఉపయోగించబడుతుంది. అంతకుముందు నిటారుగా ఉన్న ఫిన్ విస్తృత తీగతో భర్తీ చేయబడింది, తుడిచిపెట్టిన కానీ ఇప్పటికీ క్రూసిఫార్మ్ తోక. కొత్త వింగ్ స్థానం ఫలితంగా క్యాబిన్ సైడ్ పారదర్శకత యొక్క పునర్విమర్శకు దారితీసింది, ప్రతి వైపు మూడు బాగా ఖాళీగా ఉన్న చదరపు కిటికీలు ఉన్నాయి. క్యాబిన్ యాక్సెస్ పోర్ట్‌సైడ్ తలుపు ద్వారా ఉంది. [2] కొన్ని నీటి పరీక్షలు మార్చి 1981 నాటికి జరిగాయి [2] మరియు ఒక పి -300 భూమి నుండి ఎగిరినట్లు తెలిసింది. [4] చాలా వేరియంట్లు ప్రతిపాదించబడ్డాయి [2] కానీ కొనసాగలేదు. జేన్ యొక్క అన్ని ప్రపంచ విమానాల నుండి డేటా 1972/3 జనరల్ లక్షణాల పనితీరు</v>
      </c>
      <c r="E200" s="1" t="s">
        <v>3207</v>
      </c>
      <c r="F200" s="1" t="s">
        <v>3208</v>
      </c>
      <c r="G200" s="1" t="str">
        <f>IFERROR(__xludf.DUMMYFUNCTION("GOOGLETRANSLATE(F:F, ""en"", ""te"")"),"ఉభయచర ఎగ్జిక్యూటివ్ విమానం")</f>
        <v>ఉభయచర ఎగ్జిక్యూటివ్ విమానం</v>
      </c>
      <c r="H200" s="1" t="s">
        <v>169</v>
      </c>
      <c r="I200" s="1" t="str">
        <f>IFERROR(__xludf.DUMMYFUNCTION("GOOGLETRANSLATE(H:H, ""en"", ""te"")"),"జర్మనీ")</f>
        <v>జర్మనీ</v>
      </c>
      <c r="J200" s="2" t="s">
        <v>170</v>
      </c>
      <c r="K200" s="1" t="s">
        <v>3209</v>
      </c>
      <c r="N200" s="1" t="s">
        <v>3210</v>
      </c>
      <c r="P200" s="3">
        <v>25880.0</v>
      </c>
      <c r="Q200" s="1">
        <v>3.0</v>
      </c>
      <c r="R200" s="1">
        <v>1.0</v>
      </c>
      <c r="S200" s="1" t="s">
        <v>794</v>
      </c>
      <c r="T200" s="1" t="s">
        <v>3211</v>
      </c>
      <c r="U200" s="1" t="s">
        <v>3212</v>
      </c>
      <c r="V200" s="1" t="s">
        <v>3213</v>
      </c>
      <c r="W200" s="1" t="s">
        <v>3214</v>
      </c>
      <c r="X200" s="1" t="s">
        <v>3215</v>
      </c>
      <c r="Z200" s="1" t="s">
        <v>3216</v>
      </c>
      <c r="AA200" s="1" t="s">
        <v>3217</v>
      </c>
      <c r="AB200" s="1" t="s">
        <v>3218</v>
      </c>
      <c r="AC200" s="1" t="s">
        <v>3219</v>
      </c>
      <c r="AF200" s="1" t="s">
        <v>3220</v>
      </c>
      <c r="AH200" s="1" t="s">
        <v>478</v>
      </c>
      <c r="AI200" s="1" t="s">
        <v>3221</v>
      </c>
      <c r="AS200" s="1" t="s">
        <v>3222</v>
      </c>
      <c r="AT200" s="1" t="s">
        <v>850</v>
      </c>
      <c r="BA200" s="1" t="s">
        <v>3223</v>
      </c>
      <c r="BB200" s="1" t="s">
        <v>2999</v>
      </c>
      <c r="BG200" s="1" t="s">
        <v>313</v>
      </c>
    </row>
    <row r="201">
      <c r="A201" s="1" t="s">
        <v>3224</v>
      </c>
      <c r="B201" s="1" t="str">
        <f>IFERROR(__xludf.DUMMYFUNCTION("GOOGLETRANSLATE(A:A, ""en"", ""te"")"),"పౌరాచ్యూట్ పెగసాస్")</f>
        <v>పౌరాచ్యూట్ పెగసాస్</v>
      </c>
      <c r="C201" s="1" t="s">
        <v>3225</v>
      </c>
      <c r="D201" s="1" t="str">
        <f>IFERROR(__xludf.DUMMYFUNCTION("GOOGLETRANSLATE(C:C, ""en"", ""te"")"),"పౌరాచ్యూట్ పెగసాస్ అనేది ఒక అమెరికన్ శక్తితో కూడిన పారాచూట్, ఇది మిచిగాన్ లోని మిడిల్‌విల్లేకు చెందిన పౌరాచ్యూట్ చేత రూపొందించబడింది మరియు నిర్మించింది. విమానం పూర్తి రెడీ-టు-ఫ్లై-ఎయిర్‌క్రాఫ్ట్‌గా లేదా te త్సాహిక నిర్మాణానికి కిట్‌గా సరఫరా చేయబడుతుంది. ["&amp;"1] [2] [3] పెగసాస్ మొదట 2000 లో ప్రవేశపెట్టబడింది మరియు దీనిని మొదట పోరాచ్యూట్ అని పిలుస్తారు, ఆ సమయంలో సంస్థ యొక్క మొదటి మరియు ఏకైక మోడల్. ఇతర విమానాలను పంక్తికి జోడించినందున దీనికి పిసి 2000 గా పేరు మార్చబడింది మరియు తరువాత కొద్దిగా విస్తరించి పెగసాస్ అ"&amp;"ని పేరు మార్చబడింది. [1] [3] [4] ఈ విమానం యుఎస్ ఫార్ 103 అల్ట్రాలైట్ వాహనాల నియమాలను రెండు-సీట్ల శిక్షకుడిగా పాటించేలా రూపొందించబడింది మరియు ఇప్పుడు లైట్-స్పోర్ట్ విమానం. ఇది పారాచూట్-స్టైల్ హై-వింగ్ 500 చదరపు అడుగులు (46 మీ 2) లేదా ఐచ్ఛికంగా 550 చదరపు అడ"&amp;"ుగులు (51 మీ 2), రెండు-సీట్ల-తెగులు వసతి, ట్రైసైకిల్ ల్యాండింగ్ గేర్ మరియు సింగిల్ 64 హెచ్‌పి (48 కిలోవాట్) పషర్ కాన్ఫిగరేషన్‌లో 582 ఇంజిన్. 65 HP (48 kW) హిర్త్ 2706 ఇంజిన్ ఒక సమయంలో ఫ్యాక్టరీ ఎంపిక. [1] [4] విమానం క్యారేజ్ పెద్ద-వ్యాసం, సన్నని గోడల, బోల"&amp;"్టెడ్ గొట్టాల నుండి నిర్మించబడింది మరియు నివాసి రోల్-ఓవర్ రక్షణను కలిగి ఉంటుంది. ఫ్లైట్ స్టీరింగ్‌లో పందిరి బ్రేక్‌లను అమలు చేసే ఫుట్ పెడల్స్ ద్వారా సాధించబడుతుంది, రోల్ మరియు యావ్ సృష్టిస్తుంది. మైదానంలో విమానంలో టిల్లర్-నియంత్రిత నోస్‌వీల్ స్టీరింగ్ ఉంద"&amp;"ి. ప్రధాన ల్యాండింగ్ గేర్ స్ప్రింగ్ స్ట్రట్ సస్పెన్షన్‌ను కలిగి ఉంటుంది. ఈ విమానం ఫ్యాక్టరీ, ఇది అసెంబ్లీ కిట్ రూపంలో సరఫరా చేయబడింది, ఇది పూర్తి చేయడానికి 30 గంటలు అవసరం. [1] మొత్తం 360 ఉదాహరణలు ఫిబ్రవరి 2005 నాటికి ఎగిరిపోయాయి. [2] క్లిచ్ నుండి డేటా [1]"&amp;" సాధారణ లక్షణాల పనితీరు")</f>
        <v>పౌరాచ్యూట్ పెగసాస్ అనేది ఒక అమెరికన్ శక్తితో కూడిన పారాచూట్, ఇది మిచిగాన్ లోని మిడిల్‌విల్లేకు చెందిన పౌరాచ్యూట్ చేత రూపొందించబడింది మరియు నిర్మించింది. విమానం పూర్తి రెడీ-టు-ఫ్లై-ఎయిర్‌క్రాఫ్ట్‌గా లేదా te త్సాహిక నిర్మాణానికి కిట్‌గా సరఫరా చేయబడుతుంది. [1] [2] [3] పెగసాస్ మొదట 2000 లో ప్రవేశపెట్టబడింది మరియు దీనిని మొదట పోరాచ్యూట్ అని పిలుస్తారు, ఆ సమయంలో సంస్థ యొక్క మొదటి మరియు ఏకైక మోడల్. ఇతర విమానాలను పంక్తికి జోడించినందున దీనికి పిసి 2000 గా పేరు మార్చబడింది మరియు తరువాత కొద్దిగా విస్తరించి పెగసాస్ అని పేరు మార్చబడింది. [1] [3] [4] ఈ విమానం యుఎస్ ఫార్ 103 అల్ట్రాలైట్ వాహనాల నియమాలను రెండు-సీట్ల శిక్షకుడిగా పాటించేలా రూపొందించబడింది మరియు ఇప్పుడు లైట్-స్పోర్ట్ విమానం. ఇది పారాచూట్-స్టైల్ హై-వింగ్ 500 చదరపు అడుగులు (46 మీ 2) లేదా ఐచ్ఛికంగా 550 చదరపు అడుగులు (51 మీ 2), రెండు-సీట్ల-తెగులు వసతి, ట్రైసైకిల్ ల్యాండింగ్ గేర్ మరియు సింగిల్ 64 హెచ్‌పి (48 కిలోవాట్) పషర్ కాన్ఫిగరేషన్‌లో 582 ఇంజిన్. 65 HP (48 kW) హిర్త్ 2706 ఇంజిన్ ఒక సమయంలో ఫ్యాక్టరీ ఎంపిక. [1] [4] విమానం క్యారేజ్ పెద్ద-వ్యాసం, సన్నని గోడల, బోల్టెడ్ గొట్టాల నుండి నిర్మించబడింది మరియు నివాసి రోల్-ఓవర్ రక్షణను కలిగి ఉంటుంది. ఫ్లైట్ స్టీరింగ్‌లో పందిరి బ్రేక్‌లను అమలు చేసే ఫుట్ పెడల్స్ ద్వారా సాధించబడుతుంది, రోల్ మరియు యావ్ సృష్టిస్తుంది. మైదానంలో విమానంలో టిల్లర్-నియంత్రిత నోస్‌వీల్ స్టీరింగ్ ఉంది. ప్రధాన ల్యాండింగ్ గేర్ స్ప్రింగ్ స్ట్రట్ సస్పెన్షన్‌ను కలిగి ఉంటుంది. ఈ విమానం ఫ్యాక్టరీ, ఇది అసెంబ్లీ కిట్ రూపంలో సరఫరా చేయబడింది, ఇది పూర్తి చేయడానికి 30 గంటలు అవసరం. [1] మొత్తం 360 ఉదాహరణలు ఫిబ్రవరి 2005 నాటికి ఎగిరిపోయాయి. [2] క్లిచ్ నుండి డేటా [1] సాధారణ లక్షణాల పనితీరు</v>
      </c>
      <c r="E201" s="1" t="s">
        <v>3226</v>
      </c>
      <c r="F201" s="1" t="s">
        <v>210</v>
      </c>
      <c r="G201" s="1" t="str">
        <f>IFERROR(__xludf.DUMMYFUNCTION("GOOGLETRANSLATE(F:F, ""en"", ""te"")"),"శక్తితో కూడిన పారాచూట్")</f>
        <v>శక్తితో కూడిన పారాచూట్</v>
      </c>
      <c r="H201" s="1" t="s">
        <v>452</v>
      </c>
      <c r="I201" s="1" t="str">
        <f>IFERROR(__xludf.DUMMYFUNCTION("GOOGLETRANSLATE(H:H, ""en"", ""te"")"),"అమెరికా")</f>
        <v>అమెరికా</v>
      </c>
      <c r="J201" s="2" t="s">
        <v>925</v>
      </c>
      <c r="K201" s="1" t="s">
        <v>2783</v>
      </c>
      <c r="L201" s="1"/>
      <c r="M201" s="2" t="s">
        <v>2784</v>
      </c>
      <c r="Q201" s="1" t="s">
        <v>3227</v>
      </c>
      <c r="R201" s="1" t="s">
        <v>215</v>
      </c>
      <c r="V201" s="1" t="s">
        <v>3228</v>
      </c>
      <c r="X201" s="1" t="s">
        <v>3229</v>
      </c>
      <c r="Y201" s="1" t="s">
        <v>3230</v>
      </c>
      <c r="Z201" s="1" t="s">
        <v>2202</v>
      </c>
      <c r="AA201" s="1" t="s">
        <v>3231</v>
      </c>
      <c r="AB201" s="1" t="s">
        <v>3232</v>
      </c>
      <c r="AJ201" s="1" t="s">
        <v>2790</v>
      </c>
      <c r="AP201" s="1" t="s">
        <v>990</v>
      </c>
      <c r="AQ201" s="1" t="s">
        <v>224</v>
      </c>
      <c r="AS201" s="1" t="s">
        <v>1219</v>
      </c>
      <c r="AU201" s="1">
        <v>2000.0</v>
      </c>
      <c r="BA201" s="1" t="s">
        <v>272</v>
      </c>
      <c r="BG201" s="1" t="s">
        <v>313</v>
      </c>
    </row>
  </sheetData>
  <hyperlinks>
    <hyperlink r:id="rId1" ref="J2"/>
    <hyperlink r:id="rId2" ref="J3"/>
    <hyperlink r:id="rId3" ref="M3"/>
    <hyperlink r:id="rId4" ref="J4"/>
    <hyperlink r:id="rId5" ref="M5"/>
    <hyperlink r:id="rId6" ref="J6"/>
    <hyperlink r:id="rId7" ref="O7"/>
    <hyperlink r:id="rId8" ref="J9"/>
    <hyperlink r:id="rId9" ref="J10"/>
    <hyperlink r:id="rId10" ref="AQ10"/>
    <hyperlink r:id="rId11" ref="J14"/>
    <hyperlink r:id="rId12" ref="AQ14"/>
    <hyperlink r:id="rId13" ref="J15"/>
    <hyperlink r:id="rId14" ref="AQ15"/>
    <hyperlink r:id="rId15" ref="J17"/>
    <hyperlink r:id="rId16" ref="J20"/>
    <hyperlink r:id="rId17" ref="J24"/>
    <hyperlink r:id="rId18" ref="M27"/>
    <hyperlink r:id="rId19" ref="M34"/>
    <hyperlink r:id="rId20" ref="J35"/>
    <hyperlink r:id="rId21" ref="AQ35"/>
    <hyperlink r:id="rId22" ref="J37"/>
    <hyperlink r:id="rId23" ref="J38"/>
    <hyperlink r:id="rId24" ref="J39"/>
    <hyperlink r:id="rId25" ref="J40"/>
    <hyperlink r:id="rId26" ref="J43"/>
    <hyperlink r:id="rId27" ref="AQ43"/>
    <hyperlink r:id="rId28" ref="M45"/>
    <hyperlink r:id="rId29" ref="J46"/>
    <hyperlink r:id="rId30" ref="M49"/>
    <hyperlink r:id="rId31" ref="J51"/>
    <hyperlink r:id="rId32" ref="J52"/>
    <hyperlink r:id="rId33" ref="M53"/>
    <hyperlink r:id="rId34" ref="J54"/>
    <hyperlink r:id="rId35" ref="AQ54"/>
    <hyperlink r:id="rId36" ref="J55"/>
    <hyperlink r:id="rId37" ref="AQ57"/>
    <hyperlink r:id="rId38" ref="J58"/>
    <hyperlink r:id="rId39" ref="AQ58"/>
    <hyperlink r:id="rId40" ref="J59"/>
    <hyperlink r:id="rId41" ref="J60"/>
    <hyperlink r:id="rId42" ref="M60"/>
    <hyperlink r:id="rId43" ref="J62"/>
    <hyperlink r:id="rId44" ref="J64"/>
    <hyperlink r:id="rId45" ref="J65"/>
    <hyperlink r:id="rId46" ref="J67"/>
    <hyperlink r:id="rId47" ref="M67"/>
    <hyperlink r:id="rId48" ref="M68"/>
    <hyperlink r:id="rId49" ref="AW68"/>
    <hyperlink r:id="rId50" ref="DB68"/>
    <hyperlink r:id="rId51" ref="M69"/>
    <hyperlink r:id="rId52" ref="M70"/>
    <hyperlink r:id="rId53" ref="J71"/>
    <hyperlink r:id="rId54" ref="M71"/>
    <hyperlink r:id="rId55" ref="AW71"/>
    <hyperlink r:id="rId56" ref="M72"/>
    <hyperlink r:id="rId57" ref="M73"/>
    <hyperlink r:id="rId58" ref="J75"/>
    <hyperlink r:id="rId59" ref="M75"/>
    <hyperlink r:id="rId60" ref="AW75"/>
    <hyperlink r:id="rId61" ref="AQ80"/>
    <hyperlink r:id="rId62" ref="M81"/>
    <hyperlink r:id="rId63" ref="J82"/>
    <hyperlink r:id="rId64" ref="M83"/>
    <hyperlink r:id="rId65" ref="J84"/>
    <hyperlink r:id="rId66" ref="M84"/>
    <hyperlink r:id="rId67" ref="DB86"/>
    <hyperlink r:id="rId68" ref="EN86"/>
    <hyperlink r:id="rId69" ref="J91"/>
    <hyperlink r:id="rId70" ref="J92"/>
    <hyperlink r:id="rId71" ref="ER93"/>
    <hyperlink r:id="rId72" ref="J94"/>
    <hyperlink r:id="rId73" ref="J95"/>
    <hyperlink r:id="rId74" ref="J97"/>
    <hyperlink r:id="rId75" ref="J98"/>
    <hyperlink r:id="rId76" ref="J102"/>
    <hyperlink r:id="rId77" ref="J104"/>
    <hyperlink r:id="rId78" ref="J105"/>
    <hyperlink r:id="rId79" ref="J106"/>
    <hyperlink r:id="rId80" ref="M106"/>
    <hyperlink r:id="rId81" ref="J107"/>
    <hyperlink r:id="rId82" ref="J113"/>
    <hyperlink r:id="rId83" ref="J114"/>
    <hyperlink r:id="rId84" ref="J115"/>
    <hyperlink r:id="rId85" ref="J117"/>
    <hyperlink r:id="rId86" ref="J118"/>
    <hyperlink r:id="rId87" ref="J119"/>
    <hyperlink r:id="rId88" ref="J120"/>
    <hyperlink r:id="rId89" ref="J122"/>
    <hyperlink r:id="rId90" ref="M122"/>
    <hyperlink r:id="rId91" ref="J123"/>
    <hyperlink r:id="rId92" ref="M123"/>
    <hyperlink r:id="rId93" ref="J124"/>
    <hyperlink r:id="rId94" ref="J127"/>
    <hyperlink r:id="rId95" ref="J129"/>
    <hyperlink r:id="rId96" ref="AQ129"/>
    <hyperlink r:id="rId97" ref="J130"/>
    <hyperlink r:id="rId98" ref="J131"/>
    <hyperlink r:id="rId99" ref="J132"/>
    <hyperlink r:id="rId100" ref="J133"/>
    <hyperlink r:id="rId101" ref="J134"/>
    <hyperlink r:id="rId102" ref="J135"/>
    <hyperlink r:id="rId103" ref="J136"/>
    <hyperlink r:id="rId104" ref="J137"/>
    <hyperlink r:id="rId105" ref="J138"/>
    <hyperlink r:id="rId106" ref="J139"/>
    <hyperlink r:id="rId107" ref="J140"/>
    <hyperlink r:id="rId108" ref="J142"/>
    <hyperlink r:id="rId109" ref="J143"/>
    <hyperlink r:id="rId110" ref="J144"/>
    <hyperlink r:id="rId111" ref="J145"/>
    <hyperlink r:id="rId112" ref="J147"/>
    <hyperlink r:id="rId113" ref="M147"/>
    <hyperlink r:id="rId114" ref="J150"/>
    <hyperlink r:id="rId115" ref="J151"/>
    <hyperlink r:id="rId116" ref="AQ151"/>
    <hyperlink r:id="rId117" ref="J152"/>
    <hyperlink r:id="rId118" ref="M152"/>
    <hyperlink r:id="rId119" ref="J153"/>
    <hyperlink r:id="rId120" ref="J154"/>
    <hyperlink r:id="rId121" ref="J155"/>
    <hyperlink r:id="rId122" ref="J156"/>
    <hyperlink r:id="rId123" ref="J157"/>
    <hyperlink r:id="rId124" ref="J158"/>
    <hyperlink r:id="rId125" ref="J159"/>
    <hyperlink r:id="rId126" ref="M159"/>
    <hyperlink r:id="rId127" ref="J160"/>
    <hyperlink r:id="rId128" ref="J161"/>
    <hyperlink r:id="rId129" ref="J163"/>
    <hyperlink r:id="rId130" ref="M163"/>
    <hyperlink r:id="rId131" ref="J164"/>
    <hyperlink r:id="rId132" ref="J165"/>
    <hyperlink r:id="rId133" ref="J166"/>
    <hyperlink r:id="rId134" ref="J167"/>
    <hyperlink r:id="rId135" ref="J168"/>
    <hyperlink r:id="rId136" ref="J169"/>
    <hyperlink r:id="rId137" ref="J170"/>
    <hyperlink r:id="rId138" ref="AQ170"/>
    <hyperlink r:id="rId139" ref="J171"/>
    <hyperlink r:id="rId140" ref="M171"/>
    <hyperlink r:id="rId141" ref="J173"/>
    <hyperlink r:id="rId142" ref="M173"/>
    <hyperlink r:id="rId143" ref="J174"/>
    <hyperlink r:id="rId144" ref="J175"/>
    <hyperlink r:id="rId145" ref="M175"/>
    <hyperlink r:id="rId146" ref="J176"/>
    <hyperlink r:id="rId147" ref="M176"/>
    <hyperlink r:id="rId148" ref="J177"/>
    <hyperlink r:id="rId149" ref="J178"/>
    <hyperlink r:id="rId150" ref="J179"/>
    <hyperlink r:id="rId151" ref="J180"/>
    <hyperlink r:id="rId152" ref="M180"/>
    <hyperlink r:id="rId153" ref="J182"/>
    <hyperlink r:id="rId154" ref="M183"/>
    <hyperlink r:id="rId155" ref="M184"/>
    <hyperlink r:id="rId156" ref="J185"/>
    <hyperlink r:id="rId157" ref="J186"/>
    <hyperlink r:id="rId158" ref="M186"/>
    <hyperlink r:id="rId159" ref="AW186"/>
    <hyperlink r:id="rId160" ref="M187"/>
    <hyperlink r:id="rId161" ref="M188"/>
    <hyperlink r:id="rId162" ref="BU188"/>
    <hyperlink r:id="rId163" ref="M190"/>
    <hyperlink r:id="rId164" ref="DB193"/>
    <hyperlink r:id="rId165" ref="FF193"/>
    <hyperlink r:id="rId166" ref="M194"/>
    <hyperlink r:id="rId167" ref="DB199"/>
    <hyperlink r:id="rId168" ref="J200"/>
    <hyperlink r:id="rId169" ref="J201"/>
    <hyperlink r:id="rId170" ref="M201"/>
  </hyperlinks>
  <drawing r:id="rId171"/>
</worksheet>
</file>